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Andi\Downloads\"/>
    </mc:Choice>
  </mc:AlternateContent>
  <bookViews>
    <workbookView xWindow="0" yWindow="0" windowWidth="2370" windowHeight="0" tabRatio="884" activeTab="3"/>
  </bookViews>
  <sheets>
    <sheet name="Altalanos" sheetId="1" r:id="rId1"/>
    <sheet name="Birók" sheetId="2" r:id="rId2"/>
    <sheet name="F12 ELO" sheetId="9" r:id="rId3"/>
    <sheet name="F12 csapat" sheetId="86" r:id="rId4"/>
    <sheet name="F14 ELO" sheetId="231" r:id="rId5"/>
    <sheet name="F14 csapat" sheetId="237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'F12 ELO'!$1:$6</definedName>
    <definedName name="_xlnm.Print_Titles" localSheetId="4">'F14 ELO'!$1:$6</definedName>
    <definedName name="_xlnm.Print_Area" localSheetId="1">Birók!$A$1:$N$29</definedName>
    <definedName name="_xlnm.Print_Area" localSheetId="3">'F12 csapat'!$A$1:$M$49</definedName>
    <definedName name="_xlnm.Print_Area" localSheetId="2">'F12 ELO'!$A$1:$Q$134</definedName>
    <definedName name="_xlnm.Print_Area" localSheetId="5">'F14 csapat'!$A$1:$M$52</definedName>
    <definedName name="_xlnm.Print_Area" localSheetId="4">'F14 ELO'!$A$1:$Q$134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37" l="1"/>
  <c r="C2" i="231"/>
  <c r="R47" i="237"/>
  <c r="E46" i="237" s="1"/>
  <c r="E47" i="237"/>
  <c r="I21" i="237"/>
  <c r="G21" i="237"/>
  <c r="E21" i="237"/>
  <c r="D21" i="237"/>
  <c r="C21" i="237"/>
  <c r="I19" i="237"/>
  <c r="G19" i="237"/>
  <c r="E19" i="237"/>
  <c r="H30" i="237" s="1"/>
  <c r="D19" i="237"/>
  <c r="C19" i="237"/>
  <c r="I17" i="237"/>
  <c r="G17" i="237"/>
  <c r="E17" i="237"/>
  <c r="D17" i="237"/>
  <c r="C17" i="237"/>
  <c r="I15" i="237"/>
  <c r="G15" i="237"/>
  <c r="E15" i="237"/>
  <c r="B31" i="237" s="1"/>
  <c r="D15" i="237"/>
  <c r="C15" i="237"/>
  <c r="I13" i="237"/>
  <c r="G13" i="237"/>
  <c r="E13" i="237"/>
  <c r="B28" i="237" s="1"/>
  <c r="C37" i="237"/>
  <c r="D13" i="237"/>
  <c r="C13" i="237"/>
  <c r="I11" i="237"/>
  <c r="G11" i="237"/>
  <c r="E11" i="237"/>
  <c r="B27" i="237" s="1"/>
  <c r="C39" i="237"/>
  <c r="D11" i="237"/>
  <c r="C11" i="237"/>
  <c r="I9" i="237"/>
  <c r="G9" i="237"/>
  <c r="E9" i="237"/>
  <c r="B26" i="237" s="1"/>
  <c r="C41" i="237"/>
  <c r="D9" i="237"/>
  <c r="C9" i="237"/>
  <c r="I7" i="237"/>
  <c r="G7" i="237"/>
  <c r="E7" i="237"/>
  <c r="B25" i="237" s="1"/>
  <c r="C43" i="237"/>
  <c r="D7" i="237"/>
  <c r="C7" i="237"/>
  <c r="Y5" i="237"/>
  <c r="L4" i="237"/>
  <c r="K53" i="237"/>
  <c r="E4" i="237"/>
  <c r="A4" i="237"/>
  <c r="Y3" i="237"/>
  <c r="AE1" i="237"/>
  <c r="AK1" i="237"/>
  <c r="A1" i="237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/>
  <c r="L154" i="231"/>
  <c r="K154" i="231"/>
  <c r="J154" i="231"/>
  <c r="P153" i="231"/>
  <c r="M153" i="23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 s="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 s="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 s="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 s="1"/>
  <c r="L132" i="231"/>
  <c r="K132" i="231"/>
  <c r="J132" i="231"/>
  <c r="P131" i="231"/>
  <c r="M131" i="231" s="1"/>
  <c r="L131" i="231"/>
  <c r="K131" i="231"/>
  <c r="J131" i="231"/>
  <c r="P130" i="231"/>
  <c r="M130" i="231"/>
  <c r="L130" i="231"/>
  <c r="K130" i="231"/>
  <c r="J130" i="231"/>
  <c r="P129" i="231"/>
  <c r="M129" i="231" s="1"/>
  <c r="L129" i="231"/>
  <c r="K129" i="231"/>
  <c r="J129" i="231"/>
  <c r="P128" i="231"/>
  <c r="M128" i="231" s="1"/>
  <c r="L128" i="231"/>
  <c r="K128" i="231"/>
  <c r="J128" i="231"/>
  <c r="P127" i="231"/>
  <c r="M127" i="231" s="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 s="1"/>
  <c r="L124" i="231"/>
  <c r="K124" i="231"/>
  <c r="J124" i="231"/>
  <c r="P123" i="231"/>
  <c r="M123" i="231" s="1"/>
  <c r="L123" i="231"/>
  <c r="K123" i="231"/>
  <c r="J123" i="231"/>
  <c r="P122" i="231"/>
  <c r="M122" i="231"/>
  <c r="L122" i="231"/>
  <c r="K122" i="231"/>
  <c r="J122" i="231"/>
  <c r="P121" i="231"/>
  <c r="M121" i="231"/>
  <c r="L121" i="231"/>
  <c r="K121" i="231"/>
  <c r="J121" i="231"/>
  <c r="P120" i="231"/>
  <c r="M120" i="231" s="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 s="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/>
  <c r="L110" i="231"/>
  <c r="K110" i="231"/>
  <c r="J110" i="231"/>
  <c r="P109" i="231"/>
  <c r="M109" i="231" s="1"/>
  <c r="L109" i="231"/>
  <c r="K109" i="231"/>
  <c r="J109" i="231"/>
  <c r="P108" i="231"/>
  <c r="M108" i="231" s="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 s="1"/>
  <c r="L104" i="231"/>
  <c r="K104" i="231"/>
  <c r="J104" i="231"/>
  <c r="P103" i="231"/>
  <c r="M103" i="231" s="1"/>
  <c r="L103" i="231"/>
  <c r="K103" i="231"/>
  <c r="J103" i="231"/>
  <c r="P102" i="231"/>
  <c r="M102" i="231"/>
  <c r="L102" i="231"/>
  <c r="K102" i="231"/>
  <c r="J102" i="231"/>
  <c r="P101" i="231"/>
  <c r="M101" i="231" s="1"/>
  <c r="L101" i="231"/>
  <c r="K101" i="231"/>
  <c r="J101" i="231"/>
  <c r="P100" i="231"/>
  <c r="M100" i="231" s="1"/>
  <c r="L100" i="231"/>
  <c r="K100" i="231"/>
  <c r="J100" i="231"/>
  <c r="P99" i="231"/>
  <c r="M99" i="231" s="1"/>
  <c r="L99" i="231"/>
  <c r="K99" i="231"/>
  <c r="J99" i="231"/>
  <c r="P98" i="231"/>
  <c r="M98" i="231"/>
  <c r="L98" i="231"/>
  <c r="K98" i="231"/>
  <c r="J98" i="231"/>
  <c r="P97" i="231"/>
  <c r="M97" i="231" s="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/>
  <c r="L90" i="231"/>
  <c r="K90" i="231"/>
  <c r="J90" i="231"/>
  <c r="P89" i="231"/>
  <c r="M89" i="23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 s="1"/>
  <c r="L80" i="231"/>
  <c r="K80" i="231"/>
  <c r="J80" i="231"/>
  <c r="P79" i="231"/>
  <c r="M79" i="231" s="1"/>
  <c r="L79" i="231"/>
  <c r="K79" i="231"/>
  <c r="J79" i="231"/>
  <c r="P78" i="231"/>
  <c r="M78" i="23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/>
  <c r="L70" i="231"/>
  <c r="K70" i="231"/>
  <c r="J70" i="231"/>
  <c r="P69" i="231"/>
  <c r="M69" i="231" s="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/>
  <c r="L66" i="231"/>
  <c r="K66" i="231"/>
  <c r="J66" i="231"/>
  <c r="P65" i="231"/>
  <c r="M65" i="231" s="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 s="1"/>
  <c r="L59" i="231"/>
  <c r="K59" i="231"/>
  <c r="J59" i="231"/>
  <c r="P58" i="231"/>
  <c r="M58" i="231"/>
  <c r="L58" i="231"/>
  <c r="K58" i="231"/>
  <c r="J58" i="231"/>
  <c r="P57" i="231"/>
  <c r="M57" i="231"/>
  <c r="L57" i="231"/>
  <c r="K57" i="231"/>
  <c r="J57" i="231"/>
  <c r="P56" i="231"/>
  <c r="M56" i="231" s="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 s="1"/>
  <c r="L51" i="231"/>
  <c r="K51" i="231"/>
  <c r="J51" i="231"/>
  <c r="P50" i="231"/>
  <c r="M50" i="231" s="1"/>
  <c r="L50" i="231"/>
  <c r="K50" i="231"/>
  <c r="J50" i="231"/>
  <c r="P49" i="231"/>
  <c r="M49" i="23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C5" i="9"/>
  <c r="D5" i="9"/>
  <c r="H5" i="9"/>
  <c r="P22" i="2"/>
  <c r="P23" i="2"/>
  <c r="P24" i="2"/>
  <c r="P25" i="2"/>
  <c r="P26" i="2"/>
  <c r="P27" i="2"/>
  <c r="P28" i="2"/>
  <c r="P29" i="2"/>
  <c r="Y3" i="86"/>
  <c r="Y5" i="86"/>
  <c r="AC1" i="86" s="1"/>
  <c r="R44" i="86"/>
  <c r="E43" i="86" s="1"/>
  <c r="I19" i="86"/>
  <c r="G19" i="86"/>
  <c r="E19" i="86"/>
  <c r="J27" i="86" s="1"/>
  <c r="D19" i="86"/>
  <c r="C19" i="86"/>
  <c r="E15" i="86"/>
  <c r="B29" i="86" s="1"/>
  <c r="E13" i="86"/>
  <c r="B28" i="86" s="1"/>
  <c r="E17" i="86"/>
  <c r="H27" i="86" s="1"/>
  <c r="F38" i="86"/>
  <c r="F36" i="86"/>
  <c r="F34" i="86"/>
  <c r="L4" i="86"/>
  <c r="K49" i="86"/>
  <c r="E11" i="86"/>
  <c r="B25" i="86" s="1"/>
  <c r="C38" i="86"/>
  <c r="E9" i="86"/>
  <c r="B24" i="86" s="1"/>
  <c r="C36" i="86"/>
  <c r="E7" i="86"/>
  <c r="B23" i="86" s="1"/>
  <c r="C34" i="86"/>
  <c r="I17" i="86"/>
  <c r="G17" i="86"/>
  <c r="D17" i="86"/>
  <c r="C17" i="86"/>
  <c r="I15" i="86"/>
  <c r="G15" i="86"/>
  <c r="D15" i="86"/>
  <c r="C15" i="86"/>
  <c r="I13" i="86"/>
  <c r="G13" i="86"/>
  <c r="D13" i="86"/>
  <c r="C13" i="86"/>
  <c r="I11" i="86"/>
  <c r="G11" i="86"/>
  <c r="D11" i="86"/>
  <c r="C11" i="86"/>
  <c r="I9" i="86"/>
  <c r="G9" i="86"/>
  <c r="D9" i="86"/>
  <c r="C9" i="86"/>
  <c r="I7" i="86"/>
  <c r="G7" i="86"/>
  <c r="D7" i="86"/>
  <c r="C7" i="86"/>
  <c r="E4" i="86"/>
  <c r="A4" i="86"/>
  <c r="E2" i="86"/>
  <c r="A1" i="86"/>
  <c r="J151" i="9"/>
  <c r="K151" i="9"/>
  <c r="L151" i="9"/>
  <c r="P151" i="9"/>
  <c r="M151" i="9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P145" i="9"/>
  <c r="M145" i="9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 s="1"/>
  <c r="J69" i="9"/>
  <c r="K69" i="9"/>
  <c r="L69" i="9"/>
  <c r="P69" i="9"/>
  <c r="M69" i="9" s="1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/>
  <c r="J75" i="9"/>
  <c r="K75" i="9"/>
  <c r="L75" i="9"/>
  <c r="P75" i="9"/>
  <c r="M75" i="9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 s="1"/>
  <c r="J86" i="9"/>
  <c r="K86" i="9"/>
  <c r="L86" i="9"/>
  <c r="P86" i="9"/>
  <c r="M86" i="9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 s="1"/>
  <c r="J134" i="9"/>
  <c r="K134" i="9"/>
  <c r="L134" i="9"/>
  <c r="P134" i="9"/>
  <c r="M134" i="9" s="1"/>
  <c r="A1" i="9"/>
  <c r="F37" i="237"/>
  <c r="B32" i="237"/>
  <c r="F39" i="237"/>
  <c r="F30" i="237"/>
  <c r="F41" i="237"/>
  <c r="B34" i="237"/>
  <c r="F43" i="237"/>
  <c r="J30" i="237"/>
  <c r="AB1" i="86"/>
  <c r="AH1" i="237"/>
  <c r="AD1" i="237"/>
  <c r="AJ1" i="237"/>
  <c r="AF1" i="237"/>
  <c r="AB1" i="237"/>
  <c r="AI1" i="237"/>
  <c r="AG1" i="237"/>
  <c r="AC1" i="237"/>
  <c r="B31" i="86"/>
  <c r="H22" i="86"/>
  <c r="B30" i="86"/>
  <c r="F22" i="86"/>
  <c r="D27" i="86"/>
  <c r="B33" i="237"/>
  <c r="D30" i="237"/>
  <c r="F24" i="237"/>
  <c r="H24" i="237"/>
  <c r="D24" i="237"/>
  <c r="D22" i="86"/>
  <c r="F27" i="86" l="1"/>
  <c r="AJ1" i="86"/>
  <c r="J24" i="237"/>
  <c r="E42" i="86"/>
  <c r="AF1" i="86"/>
  <c r="AI1" i="86"/>
  <c r="AE1" i="86"/>
  <c r="AD1" i="86"/>
  <c r="AK1" i="86"/>
  <c r="AG1" i="86"/>
  <c r="AH1" i="86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<sst xmlns="http://schemas.openxmlformats.org/spreadsheetml/2006/main" count="361" uniqueCount="164">
  <si>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</si>
  <si>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</si>
  <si>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</si>
  <si>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</si>
  <si>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</si>
  <si>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</si>
  <si>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</si>
  <si>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</si>
  <si>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</si>
  <si>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</si>
  <si>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</si>
  <si>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</si>
  <si>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</si>
  <si>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</si>
  <si>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</si>
  <si>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</si>
  <si>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</si>
  <si>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</si>
  <si>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</si>
  <si>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</si>
  <si>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</si>
  <si>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</si>
  <si>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</si>
  <si>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</si>
  <si>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</si>
  <si>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</si>
  <si>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</si>
  <si>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</si>
  <si>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</si>
  <si>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</si>
  <si>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</si>
  <si>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</si>
  <si>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</si>
  <si>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</si>
  <si>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</si>
  <si>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</si>
  <si>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</si>
  <si>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</si>
  <si>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</si>
  <si>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</si>
  <si>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</si>
  <si>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</si>
  <si>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</si>
  <si>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</si>
  <si>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</si>
  <si>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</si>
  <si>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</si>
  <si>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</si>
  <si>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</si>
  <si>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</si>
  <si>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</si>
  <si>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</si>
  <si>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</si>
  <si>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</si>
  <si>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</si>
  <si>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</si>
  <si>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</si>
  <si>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</si>
  <si>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</si>
  <si>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</si>
  <si>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</si>
  <si>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</si>
  <si>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</si>
  <si>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</si>
  <si>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</si>
  <si>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</si>
  <si>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</si>
  <si>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</si>
  <si>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</si>
  <si>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</si>
  <si>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</si>
  <si>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</si>
  <si>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</si>
  <si>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</si>
  <si>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</si>
  <si>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</si>
  <si>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</si>
  <si>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</si>
  <si>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</si>
  <si>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</si>
  <si>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</si>
  <si>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</si>
  <si>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</si>
  <si>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</si>
  <si>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</si>
  <si>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</si>
  <si>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</si>
  <si>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</si>
  <si>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</si>
  <si>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</si>
  <si>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</si>
  <si>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</si>
  <si>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</si>
  <si>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</si>
  <si>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</si>
  <si>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</si>
  <si>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</si>
  <si>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</si>
  <si>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</si>
  <si>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</si>
  <si>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</si>
  <si>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</si>
  <si>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</si>
  <si>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</si>
  <si>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</si>
  <si>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</si>
  <si>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</si>
  <si>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</si>
  <si>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</si>
  <si>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</si>
  <si>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</si>
  <si>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</si>
  <si>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</si>
  <si>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2023.08.24-26.</t>
  </si>
  <si>
    <t>Budapest</t>
  </si>
  <si>
    <t>Rákóczi Andrea</t>
  </si>
  <si>
    <t>BLKE</t>
  </si>
  <si>
    <t>Nagy Csilla</t>
  </si>
  <si>
    <t>Csapat OB</t>
  </si>
  <si>
    <t>F12</t>
  </si>
  <si>
    <t>F14</t>
  </si>
  <si>
    <t>F16</t>
  </si>
  <si>
    <t>F18</t>
  </si>
  <si>
    <t>BUSC</t>
  </si>
  <si>
    <t>MTK</t>
  </si>
  <si>
    <t>SVSE I.</t>
  </si>
  <si>
    <t>Pasarét TK</t>
  </si>
  <si>
    <t>SVSE II.</t>
  </si>
  <si>
    <t>SZTE Sportmánia</t>
  </si>
  <si>
    <t>Dunakeszi TK</t>
  </si>
  <si>
    <t>SVSE</t>
  </si>
  <si>
    <t>Viharsarok TA</t>
  </si>
  <si>
    <t>PG Tenisz</t>
  </si>
  <si>
    <t>Gellért SE</t>
  </si>
  <si>
    <t>Tenisz Műhely</t>
  </si>
  <si>
    <t>BVSC-ZUGLO</t>
  </si>
  <si>
    <t>2/2 (36/26)</t>
  </si>
  <si>
    <t>2/2 (26/32)</t>
  </si>
  <si>
    <t>1/3</t>
  </si>
  <si>
    <t>3/1</t>
  </si>
  <si>
    <t>4/0</t>
  </si>
  <si>
    <t>0/4</t>
  </si>
  <si>
    <t>2/2 (5/4)</t>
  </si>
  <si>
    <t>2/2 (4/5)</t>
  </si>
  <si>
    <t>2/2 (41/39)</t>
  </si>
  <si>
    <t>2/2 (39/41)</t>
  </si>
  <si>
    <t>2/2 (33/28)</t>
  </si>
  <si>
    <t>2/2 (28/33)</t>
  </si>
  <si>
    <t>2/2(35/33)</t>
  </si>
  <si>
    <t>2/2(33/35)</t>
  </si>
  <si>
    <t>2/2(36/26)</t>
  </si>
  <si>
    <t>2/2(26/36)</t>
  </si>
  <si>
    <t>2/2(42/25)</t>
  </si>
  <si>
    <t>2/2(25/42)</t>
  </si>
  <si>
    <t>2/2(33/30)</t>
  </si>
  <si>
    <t>2/2(30/33)</t>
  </si>
  <si>
    <t>2/2(5/4)</t>
  </si>
  <si>
    <t>I.</t>
  </si>
  <si>
    <t>IV.</t>
  </si>
  <si>
    <t>II.</t>
  </si>
  <si>
    <t>VII.</t>
  </si>
  <si>
    <t>III.</t>
  </si>
  <si>
    <t>V.</t>
  </si>
  <si>
    <t>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</si>
</sst>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\-mmm\-yy"/>
  </numFmts>
  <fonts count="67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b/>
      <u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Alignment="1">
      <alignment horizontal="left"/>
    </xf>
    <xf numFmtId="49" fontId="32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16" fillId="0" borderId="0" xfId="0" applyNumberFormat="1" applyFont="1"/>
    <xf numFmtId="49" fontId="20" fillId="0" borderId="0" xfId="0" applyNumberFormat="1" applyFont="1"/>
    <xf numFmtId="49" fontId="24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41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49" fontId="4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vertical="center"/>
    </xf>
    <xf numFmtId="49" fontId="40" fillId="6" borderId="0" xfId="0" applyNumberFormat="1" applyFont="1" applyFill="1" applyAlignment="1">
      <alignment vertical="center"/>
    </xf>
    <xf numFmtId="0" fontId="0" fillId="6" borderId="17" xfId="0" applyFill="1" applyBorder="1"/>
    <xf numFmtId="0" fontId="9" fillId="6" borderId="0" xfId="0" applyFont="1" applyFill="1" applyAlignment="1">
      <alignment vertical="center"/>
    </xf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54" fillId="6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8" borderId="0" xfId="0" applyNumberFormat="1" applyFont="1" applyFill="1"/>
    <xf numFmtId="0" fontId="0" fillId="8" borderId="0" xfId="0" applyFill="1" applyAlignment="1">
      <alignment horizontal="center"/>
    </xf>
    <xf numFmtId="0" fontId="54" fillId="7" borderId="0" xfId="0" applyFont="1" applyFill="1" applyAlignment="1">
      <alignment horizontal="center"/>
    </xf>
    <xf numFmtId="0" fontId="59" fillId="6" borderId="0" xfId="0" applyFont="1" applyFill="1" applyAlignment="1">
      <alignment horizontal="center"/>
    </xf>
    <xf numFmtId="0" fontId="59" fillId="7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9" borderId="35" xfId="0" applyFill="1" applyBorder="1" applyAlignment="1">
      <alignment horizontal="center"/>
    </xf>
    <xf numFmtId="49" fontId="19" fillId="4" borderId="5" xfId="0" applyNumberFormat="1" applyFont="1" applyFill="1" applyBorder="1" applyAlignment="1">
      <alignment horizontal="left" vertical="center"/>
    </xf>
    <xf numFmtId="0" fontId="0" fillId="10" borderId="0" xfId="0" applyFill="1"/>
    <xf numFmtId="0" fontId="60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1" fillId="6" borderId="7" xfId="0" applyFont="1" applyFill="1" applyBorder="1" applyAlignment="1">
      <alignment horizontal="center"/>
    </xf>
    <xf numFmtId="0" fontId="61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56" fillId="6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/>
    </xf>
    <xf numFmtId="0" fontId="57" fillId="6" borderId="7" xfId="0" applyFont="1" applyFill="1" applyBorder="1" applyAlignment="1">
      <alignment horizontal="center" vertical="center" shrinkToFit="1"/>
    </xf>
    <xf numFmtId="0" fontId="62" fillId="7" borderId="0" xfId="0" applyFont="1" applyFill="1" applyAlignment="1">
      <alignment horizontal="center"/>
    </xf>
    <xf numFmtId="0" fontId="63" fillId="7" borderId="0" xfId="0" applyFont="1" applyFill="1" applyAlignment="1">
      <alignment horizontal="center"/>
    </xf>
    <xf numFmtId="0" fontId="38" fillId="13" borderId="15" xfId="0" applyFont="1" applyFill="1" applyBorder="1" applyAlignment="1">
      <alignment horizontal="right" vertical="center"/>
    </xf>
    <xf numFmtId="0" fontId="56" fillId="3" borderId="0" xfId="0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56" fillId="8" borderId="0" xfId="0" applyFont="1" applyFill="1" applyAlignment="1">
      <alignment horizontal="center"/>
    </xf>
    <xf numFmtId="0" fontId="56" fillId="0" borderId="18" xfId="0" applyFont="1" applyBorder="1" applyAlignment="1">
      <alignment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49" fontId="0" fillId="6" borderId="0" xfId="0" applyNumberFormat="1" applyFill="1"/>
    <xf numFmtId="14" fontId="26" fillId="2" borderId="26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49" fontId="1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12" borderId="5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shrinkToFit="1"/>
    </xf>
    <xf numFmtId="0" fontId="0" fillId="6" borderId="7" xfId="0" applyFill="1" applyBorder="1" applyAlignment="1">
      <alignment horizontal="center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49" fontId="1" fillId="0" borderId="5" xfId="0" applyNumberFormat="1" applyFon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38" xfId="0" applyNumberFormat="1" applyBorder="1" applyAlignment="1">
      <alignment horizontal="center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38" xfId="0" applyBorder="1" applyAlignment="1">
      <alignment horizontal="right" vertical="center" shrinkToFit="1"/>
    </xf>
    <xf numFmtId="0" fontId="66" fillId="6" borderId="7" xfId="0" applyFont="1" applyFill="1" applyBorder="1" applyAlignment="1">
      <alignment horizontal="center"/>
    </xf>
    <xf numFmtId="49" fontId="1" fillId="6" borderId="7" xfId="0" applyNumberFormat="1" applyFont="1" applyFill="1" applyBorder="1"/>
    <xf numFmtId="49" fontId="54" fillId="6" borderId="7" xfId="0" applyNumberFormat="1" applyFont="1" applyFill="1" applyBorder="1"/>
    <xf numFmtId="49" fontId="54" fillId="6" borderId="0" xfId="0" applyNumberFormat="1" applyFont="1" applyFill="1"/>
    <xf numFmtId="0" fontId="54" fillId="7" borderId="7" xfId="0" applyFont="1" applyFill="1" applyBorder="1" applyAlignment="1">
      <alignment horizontal="center"/>
    </xf>
    <xf numFmtId="0" fontId="54" fillId="6" borderId="0" xfId="0" applyFont="1" applyFill="1"/>
  </cellXfs>
  <cellStyles count="3">
    <cellStyle name="Hivatkozás" xfId="1" builtinId="8"/>
    <cellStyle name="Normál" xfId="0" builtinId="0"/>
    <cellStyle name="Pénznem" xfId="2" builtinId="4"/>
  </cellStyles>
  <dxfs count="34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11" name="Picture 1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38" name="Picture 23">
          <a:extLst>
            <a:ext uri="{FF2B5EF4-FFF2-40B4-BE49-F238E27FC236}">
              <a16:creationId xmlns:a16="http://schemas.microsoft.com/office/drawing/2014/main" id="{00000000-0008-0000-0100-00007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26" name="Picture 21">
          <a:extLst>
            <a:ext uri="{FF2B5EF4-FFF2-40B4-BE49-F238E27FC236}">
              <a16:creationId xmlns:a16="http://schemas.microsoft.com/office/drawing/2014/main" id="{00000000-0008-0000-0200-00007E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00136" name="Picture 1">
          <a:extLst>
            <a:ext uri="{FF2B5EF4-FFF2-40B4-BE49-F238E27FC236}">
              <a16:creationId xmlns:a16="http://schemas.microsoft.com/office/drawing/2014/main" id="{00000000-0008-0000-0300-0000689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85" name="Picture 21">
          <a:extLst>
            <a:ext uri="{FF2B5EF4-FFF2-40B4-BE49-F238E27FC236}">
              <a16:creationId xmlns:a16="http://schemas.microsoft.com/office/drawing/2014/main" id="{00000000-0008-0000-0400-00002DE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4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4618" name="Picture 1">
          <a:extLst>
            <a:ext uri="{FF2B5EF4-FFF2-40B4-BE49-F238E27FC236}">
              <a16:creationId xmlns:a16="http://schemas.microsoft.com/office/drawing/2014/main" id="{00000000-0008-0000-0500-00002A2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K13" sqref="K13"/>
    </sheetView>
  </sheetViews>
  <sheetFormatPr defaultRowHeight="12.75" x14ac:dyDescent="0.2"/>
  <cols>
    <col min="1" max="4" width="19.140625" customWidth="1"/>
    <col min="5" max="5" width="19.140625" style="1" customWidth="1"/>
  </cols>
  <sheetData>
    <row r="1" spans="1:7" s="2" customFormat="1" ht="49.5" customHeight="1" thickBot="1" x14ac:dyDescent="0.25">
      <c r="A1" s="122" t="s">
        <v>95</v>
      </c>
      <c r="B1" s="3"/>
      <c r="C1" s="3"/>
      <c r="D1" s="123"/>
      <c r="E1" s="4"/>
      <c r="F1" s="5"/>
      <c r="G1" s="5"/>
    </row>
    <row r="2" spans="1:7" s="6" customFormat="1" ht="36.75" customHeight="1" thickBot="1" x14ac:dyDescent="0.25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25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25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">
      <c r="A5" s="148" t="s">
        <v>17</v>
      </c>
      <c r="B5" s="20"/>
      <c r="C5" s="20"/>
      <c r="D5" s="20"/>
      <c r="E5" s="266"/>
      <c r="F5" s="21"/>
      <c r="G5" s="22"/>
    </row>
    <row r="6" spans="1:7" s="2" customFormat="1" ht="26.25" x14ac:dyDescent="0.2">
      <c r="A6" s="300" t="s">
        <v>118</v>
      </c>
      <c r="B6" s="267"/>
      <c r="C6" s="23"/>
      <c r="D6" s="24"/>
      <c r="E6" s="25"/>
      <c r="F6" s="5"/>
      <c r="G6" s="5"/>
    </row>
    <row r="7" spans="1:7" s="18" customFormat="1" ht="15" customHeight="1" x14ac:dyDescent="0.2">
      <c r="A7" s="149" t="s">
        <v>96</v>
      </c>
      <c r="B7" s="149" t="s">
        <v>97</v>
      </c>
      <c r="C7" s="149" t="s">
        <v>98</v>
      </c>
      <c r="D7" s="149" t="s">
        <v>99</v>
      </c>
      <c r="E7" s="149" t="s">
        <v>100</v>
      </c>
      <c r="F7" s="21"/>
      <c r="G7" s="22"/>
    </row>
    <row r="8" spans="1:7" s="2" customFormat="1" ht="16.5" customHeight="1" x14ac:dyDescent="0.2">
      <c r="A8" s="167" t="s">
        <v>119</v>
      </c>
      <c r="B8" s="167" t="s">
        <v>120</v>
      </c>
      <c r="C8" s="167" t="s">
        <v>121</v>
      </c>
      <c r="D8" s="167" t="s">
        <v>122</v>
      </c>
      <c r="E8" s="167"/>
      <c r="F8" s="5"/>
      <c r="G8" s="5"/>
    </row>
    <row r="9" spans="1:7" s="2" customFormat="1" ht="15" customHeight="1" x14ac:dyDescent="0.2">
      <c r="A9" s="148" t="s">
        <v>18</v>
      </c>
      <c r="B9" s="20"/>
      <c r="C9" s="149" t="s">
        <v>19</v>
      </c>
      <c r="D9" s="149"/>
      <c r="E9" s="150" t="s">
        <v>20</v>
      </c>
      <c r="F9" s="5"/>
      <c r="G9" s="5"/>
    </row>
    <row r="10" spans="1:7" s="2" customFormat="1" x14ac:dyDescent="0.2">
      <c r="A10" s="27" t="s">
        <v>113</v>
      </c>
      <c r="B10" s="28"/>
      <c r="C10" s="29" t="s">
        <v>114</v>
      </c>
      <c r="D10" s="149" t="s">
        <v>57</v>
      </c>
      <c r="E10" s="260" t="s">
        <v>115</v>
      </c>
      <c r="F10" s="5"/>
      <c r="G10" s="5"/>
    </row>
    <row r="11" spans="1:7" x14ac:dyDescent="0.2">
      <c r="A11" s="19"/>
      <c r="B11" s="20"/>
      <c r="C11" s="162" t="s">
        <v>55</v>
      </c>
      <c r="D11" s="162" t="s">
        <v>92</v>
      </c>
      <c r="E11" s="162" t="s">
        <v>93</v>
      </c>
      <c r="F11" s="31"/>
      <c r="G11" s="31"/>
    </row>
    <row r="12" spans="1:7" s="2" customFormat="1" x14ac:dyDescent="0.2">
      <c r="A12" s="124"/>
      <c r="B12" s="5"/>
      <c r="C12" s="168"/>
      <c r="D12" s="168" t="s">
        <v>116</v>
      </c>
      <c r="E12" s="168" t="s">
        <v>117</v>
      </c>
      <c r="F12" s="5"/>
      <c r="G12" s="5"/>
    </row>
    <row r="13" spans="1:7" ht="7.5" customHeight="1" x14ac:dyDescent="0.2">
      <c r="A13" s="31"/>
      <c r="B13" s="31"/>
      <c r="C13" s="31"/>
      <c r="D13" s="31"/>
      <c r="E13" s="35"/>
      <c r="F13" s="31"/>
      <c r="G13" s="31"/>
    </row>
    <row r="14" spans="1:7" ht="112.5" customHeight="1" x14ac:dyDescent="0.2">
      <c r="A14" s="31"/>
      <c r="B14" s="31"/>
      <c r="C14" s="31"/>
      <c r="D14" s="31"/>
      <c r="E14" s="35"/>
      <c r="F14" s="31"/>
      <c r="G14" s="31"/>
    </row>
    <row r="15" spans="1:7" ht="18.75" customHeight="1" x14ac:dyDescent="0.2">
      <c r="A15" s="30"/>
      <c r="B15" s="30"/>
      <c r="C15" s="30"/>
      <c r="D15" s="30"/>
      <c r="E15" s="35"/>
      <c r="F15" s="31"/>
      <c r="G15" s="31"/>
    </row>
    <row r="16" spans="1:7" ht="17.25" customHeight="1" x14ac:dyDescent="0.2">
      <c r="A16" s="30"/>
      <c r="B16" s="30"/>
      <c r="C16" s="30"/>
      <c r="D16" s="30"/>
      <c r="E16" s="30"/>
      <c r="F16" s="31"/>
      <c r="G16" s="31"/>
    </row>
    <row r="17" spans="1:7" ht="12.75" customHeight="1" x14ac:dyDescent="0.2">
      <c r="A17" s="36"/>
      <c r="B17" s="256"/>
      <c r="C17" s="125"/>
      <c r="D17" s="37"/>
      <c r="E17" s="35"/>
      <c r="F17" s="31"/>
      <c r="G17" s="31"/>
    </row>
    <row r="18" spans="1:7" x14ac:dyDescent="0.2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 x14ac:dyDescent="0.2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38" customWidth="1"/>
    <col min="15" max="15" width="8.5703125" customWidth="1"/>
    <col min="16" max="16" width="11.5703125" hidden="1" customWidth="1"/>
  </cols>
  <sheetData>
    <row r="1" spans="1:14" ht="26.25" x14ac:dyDescent="0.25">
      <c r="A1" s="39" t="str">
        <f>Altalanos!$A$6</f>
        <v>Csapat OB</v>
      </c>
      <c r="B1" s="40"/>
      <c r="C1" s="40"/>
      <c r="D1" s="31"/>
      <c r="E1" s="31"/>
      <c r="F1" s="41"/>
      <c r="G1" s="31"/>
      <c r="H1" s="31"/>
      <c r="I1" s="31"/>
      <c r="J1" s="31"/>
      <c r="K1" s="31"/>
      <c r="L1" s="31"/>
      <c r="M1" s="31"/>
      <c r="N1" s="42"/>
    </row>
    <row r="2" spans="1:14" x14ac:dyDescent="0.2">
      <c r="A2" s="43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1"/>
    </row>
    <row r="3" spans="1:14" s="2" customFormat="1" ht="39.75" customHeight="1" thickBot="1" x14ac:dyDescent="0.25">
      <c r="A3" s="44"/>
      <c r="B3" s="45" t="s">
        <v>21</v>
      </c>
      <c r="C3" s="46"/>
      <c r="D3" s="47"/>
      <c r="E3" s="47"/>
      <c r="F3" s="48"/>
      <c r="G3" s="47"/>
      <c r="H3" s="49"/>
      <c r="I3" s="48"/>
      <c r="J3" s="47"/>
      <c r="K3" s="47"/>
      <c r="L3" s="47"/>
      <c r="M3" s="47"/>
      <c r="N3" s="49"/>
    </row>
    <row r="4" spans="1:14" s="18" customFormat="1" ht="9.75" x14ac:dyDescent="0.2">
      <c r="A4" s="48" t="s">
        <v>22</v>
      </c>
      <c r="B4" s="46" t="s">
        <v>19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2" customFormat="1" ht="12.75" customHeight="1" x14ac:dyDescent="0.2">
      <c r="A5" s="51" t="str">
        <f>Altalanos!$A$10</f>
        <v>2023.08.24-26.</v>
      </c>
      <c r="B5" s="52" t="str">
        <f>Altalanos!$C$10</f>
        <v>Budapest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</row>
    <row r="6" spans="1:14" s="2" customFormat="1" ht="60" customHeight="1" thickBot="1" x14ac:dyDescent="0.25">
      <c r="A6" s="302" t="s">
        <v>23</v>
      </c>
      <c r="B6" s="302"/>
      <c r="C6" s="55"/>
      <c r="D6" s="55"/>
      <c r="E6" s="55"/>
      <c r="F6" s="56"/>
      <c r="G6" s="57"/>
      <c r="H6" s="55"/>
      <c r="I6" s="56"/>
      <c r="J6" s="55"/>
      <c r="K6" s="55"/>
      <c r="L6" s="55"/>
      <c r="M6" s="55"/>
      <c r="N6" s="58"/>
    </row>
    <row r="7" spans="1:14" s="18" customFormat="1" ht="13.5" hidden="1" customHeigh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s="11" customFormat="1" ht="12.75" hidden="1" customHeight="1" x14ac:dyDescent="0.2">
      <c r="A8" s="6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3"/>
    </row>
    <row r="9" spans="1:14" s="18" customFormat="1" hidden="1" x14ac:dyDescent="0.2">
      <c r="A9" s="62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  <row r="10" spans="1:14" s="18" customFormat="1" ht="9.75" hidden="1" x14ac:dyDescent="0.2">
      <c r="A10" s="59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s="32" customFormat="1" ht="12.75" hidden="1" customHeight="1" x14ac:dyDescent="0.2">
      <c r="A11" s="66"/>
      <c r="B11" s="3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0"/>
    </row>
    <row r="12" spans="1:14" s="18" customFormat="1" ht="9.75" hidden="1" x14ac:dyDescent="0.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0"/>
    </row>
    <row r="13" spans="1:14" s="11" customFormat="1" ht="12.75" hidden="1" customHeight="1" x14ac:dyDescent="0.2">
      <c r="A13" s="6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">
      <c r="A14" s="62"/>
      <c r="B14" s="63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18" customFormat="1" ht="9.75" hidden="1" x14ac:dyDescent="0.2">
      <c r="A15" s="59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18" customFormat="1" hidden="1" x14ac:dyDescent="0.2">
      <c r="A16" s="66"/>
      <c r="B16" s="3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0"/>
    </row>
    <row r="17" spans="1:16" s="18" customFormat="1" ht="9.75" hidden="1" x14ac:dyDescent="0.2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0"/>
    </row>
    <row r="18" spans="1:16" s="11" customFormat="1" ht="12.75" hidden="1" customHeight="1" x14ac:dyDescent="0.2">
      <c r="A18" s="6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">
      <c r="A19" s="67"/>
      <c r="B19" s="6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 x14ac:dyDescent="0.25">
      <c r="A20" s="126" t="s">
        <v>24</v>
      </c>
      <c r="B20" s="127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5"/>
    </row>
    <row r="21" spans="1:16" s="18" customFormat="1" ht="9.75" x14ac:dyDescent="0.2">
      <c r="A21" s="68" t="s">
        <v>25</v>
      </c>
      <c r="B21" s="69" t="s">
        <v>26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70" t="s">
        <v>53</v>
      </c>
    </row>
    <row r="22" spans="1:16" s="18" customFormat="1" ht="19.5" customHeight="1" x14ac:dyDescent="0.2">
      <c r="A22" s="71"/>
      <c r="B22" s="7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0"/>
      <c r="P22" s="73" t="str">
        <f t="shared" ref="P22:P29" si="0">LEFT(B22,1)&amp;" "&amp;A22</f>
        <v xml:space="preserve"> </v>
      </c>
    </row>
    <row r="23" spans="1:16" s="18" customFormat="1" ht="19.5" customHeight="1" x14ac:dyDescent="0.2">
      <c r="A23" s="71"/>
      <c r="B23" s="7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0"/>
      <c r="P23" s="73" t="str">
        <f t="shared" si="0"/>
        <v xml:space="preserve"> </v>
      </c>
    </row>
    <row r="24" spans="1:16" s="18" customFormat="1" ht="19.5" customHeight="1" x14ac:dyDescent="0.2">
      <c r="A24" s="71"/>
      <c r="B24" s="7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0"/>
      <c r="P24" s="73" t="str">
        <f t="shared" si="0"/>
        <v xml:space="preserve"> </v>
      </c>
    </row>
    <row r="25" spans="1:16" s="2" customFormat="1" ht="19.5" customHeight="1" x14ac:dyDescent="0.2">
      <c r="A25" s="71"/>
      <c r="B25" s="7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0"/>
      <c r="P25" s="73" t="str">
        <f t="shared" si="0"/>
        <v xml:space="preserve"> </v>
      </c>
    </row>
    <row r="26" spans="1:16" s="2" customFormat="1" ht="19.5" customHeight="1" x14ac:dyDescent="0.2">
      <c r="A26" s="71"/>
      <c r="B26" s="7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0"/>
      <c r="P26" s="73" t="str">
        <f t="shared" si="0"/>
        <v xml:space="preserve"> </v>
      </c>
    </row>
    <row r="27" spans="1:16" s="2" customFormat="1" ht="19.5" customHeight="1" x14ac:dyDescent="0.2">
      <c r="A27" s="71"/>
      <c r="B27" s="7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0"/>
      <c r="P27" s="73" t="str">
        <f t="shared" si="0"/>
        <v xml:space="preserve"> </v>
      </c>
    </row>
    <row r="28" spans="1:16" s="2" customFormat="1" ht="19.5" customHeight="1" x14ac:dyDescent="0.2">
      <c r="A28" s="71"/>
      <c r="B28" s="7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0"/>
      <c r="P28" s="73" t="str">
        <f t="shared" si="0"/>
        <v xml:space="preserve"> </v>
      </c>
    </row>
    <row r="29" spans="1:16" s="2" customFormat="1" ht="19.5" customHeight="1" thickBot="1" x14ac:dyDescent="0.25">
      <c r="A29" s="74"/>
      <c r="B29" s="7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0"/>
      <c r="P29" s="73" t="str">
        <f t="shared" si="0"/>
        <v xml:space="preserve"> </v>
      </c>
    </row>
    <row r="30" spans="1:16" ht="13.5" thickBo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P30" s="77" t="s">
        <v>54</v>
      </c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6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6"/>
    </row>
    <row r="33" spans="1:14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6"/>
    </row>
    <row r="34" spans="1:14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6"/>
    </row>
    <row r="35" spans="1:14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6"/>
    </row>
    <row r="36" spans="1:14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6"/>
    </row>
    <row r="37" spans="1:14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</row>
    <row r="38" spans="1:14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6"/>
    </row>
    <row r="39" spans="1:14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</row>
    <row r="40" spans="1:14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6"/>
    </row>
    <row r="41" spans="1:14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</row>
    <row r="42" spans="1:14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S14" sqref="S14"/>
    </sheetView>
  </sheetViews>
  <sheetFormatPr defaultRowHeight="12.75" x14ac:dyDescent="0.2"/>
  <cols>
    <col min="1" max="1" width="3.85546875" customWidth="1"/>
    <col min="2" max="2" width="13" customWidth="1"/>
    <col min="3" max="3" width="14.28515625" customWidth="1"/>
    <col min="4" max="4" width="12" style="38" customWidth="1"/>
    <col min="5" max="5" width="10.5703125" style="281" customWidth="1"/>
    <col min="6" max="6" width="6.140625" style="87" hidden="1" customWidth="1"/>
    <col min="7" max="7" width="28.7109375" style="87" customWidth="1"/>
    <col min="8" max="8" width="7.7109375" style="38" customWidth="1"/>
    <col min="9" max="13" width="7.42578125" style="38" hidden="1" customWidth="1"/>
    <col min="14" max="15" width="7.42578125" style="38" customWidth="1"/>
    <col min="16" max="16" width="7.42578125" style="38" hidden="1" customWidth="1"/>
    <col min="17" max="17" width="7.42578125" style="38" customWidth="1"/>
  </cols>
  <sheetData>
    <row r="1" spans="1:17" ht="26.25" x14ac:dyDescent="0.35">
      <c r="A1" s="137" t="str">
        <f>Altalanos!$A$6</f>
        <v>Csapat OB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5" thickBot="1" x14ac:dyDescent="0.25">
      <c r="B2" s="84" t="s">
        <v>46</v>
      </c>
      <c r="C2" s="84" t="str">
        <f>Altalanos!$A$8</f>
        <v>F12</v>
      </c>
      <c r="D2" s="98"/>
      <c r="E2" s="153" t="s">
        <v>32</v>
      </c>
      <c r="F2" s="88"/>
      <c r="G2" s="88"/>
      <c r="H2" s="274"/>
      <c r="I2" s="274"/>
      <c r="J2" s="83"/>
      <c r="K2" s="83"/>
      <c r="L2" s="83"/>
      <c r="M2" s="83"/>
      <c r="N2" s="92"/>
      <c r="O2" s="78"/>
      <c r="P2" s="78"/>
      <c r="Q2" s="92"/>
    </row>
    <row r="3" spans="1:17" s="2" customFormat="1" ht="13.5" thickBot="1" x14ac:dyDescent="0.25">
      <c r="A3" s="268" t="s">
        <v>45</v>
      </c>
      <c r="B3" s="272"/>
      <c r="C3" s="272"/>
      <c r="D3" s="272"/>
      <c r="E3" s="272"/>
      <c r="F3" s="272"/>
      <c r="G3" s="272"/>
      <c r="H3" s="272"/>
      <c r="I3" s="273"/>
      <c r="J3" s="93"/>
      <c r="K3" s="99"/>
      <c r="L3" s="99"/>
      <c r="M3" s="99"/>
      <c r="N3" s="169" t="s">
        <v>31</v>
      </c>
      <c r="O3" s="94"/>
      <c r="P3" s="100"/>
      <c r="Q3" s="154"/>
    </row>
    <row r="4" spans="1:17" s="2" customFormat="1" x14ac:dyDescent="0.2">
      <c r="A4" s="48" t="s">
        <v>22</v>
      </c>
      <c r="B4" s="48"/>
      <c r="C4" s="46" t="s">
        <v>19</v>
      </c>
      <c r="D4" s="48" t="s">
        <v>27</v>
      </c>
      <c r="E4" s="79"/>
      <c r="G4" s="101"/>
      <c r="H4" s="283" t="s">
        <v>28</v>
      </c>
      <c r="I4" s="278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5" thickBot="1" x14ac:dyDescent="0.25">
      <c r="A5" s="147" t="str">
        <f>Altalanos!$A$10</f>
        <v>2023.08.24-26.</v>
      </c>
      <c r="B5" s="147"/>
      <c r="C5" s="85" t="str">
        <f>Altalanos!$C$10</f>
        <v>Budapest</v>
      </c>
      <c r="D5" s="86" t="str">
        <f>Altalanos!$D$10</f>
        <v xml:space="preserve">  </v>
      </c>
      <c r="E5" s="86"/>
      <c r="F5" s="86"/>
      <c r="G5" s="86"/>
      <c r="H5" s="166" t="str">
        <f>Altalanos!$E$10</f>
        <v>Rákóczi Andrea</v>
      </c>
      <c r="I5" s="284"/>
      <c r="J5" s="105"/>
      <c r="K5" s="80"/>
      <c r="L5" s="80"/>
      <c r="M5" s="80"/>
      <c r="N5" s="105"/>
      <c r="O5" s="86"/>
      <c r="P5" s="86"/>
      <c r="Q5" s="291"/>
    </row>
    <row r="6" spans="1:17" ht="30" customHeight="1" thickBot="1" x14ac:dyDescent="0.25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101</v>
      </c>
      <c r="H6" s="275" t="s">
        <v>35</v>
      </c>
      <c r="I6" s="276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95" customHeight="1" x14ac:dyDescent="0.2">
      <c r="A7" s="143">
        <v>1</v>
      </c>
      <c r="B7" s="89" t="s">
        <v>134</v>
      </c>
      <c r="C7" s="89"/>
      <c r="D7" s="90"/>
      <c r="E7" s="156"/>
      <c r="F7" s="269"/>
      <c r="G7" s="270"/>
      <c r="H7" s="90"/>
      <c r="I7" s="90"/>
      <c r="J7" s="140"/>
      <c r="K7" s="138"/>
      <c r="L7" s="142"/>
      <c r="M7" s="138"/>
      <c r="N7" s="135"/>
      <c r="O7" s="90">
        <v>16</v>
      </c>
      <c r="P7" s="106"/>
      <c r="Q7" s="91"/>
    </row>
    <row r="8" spans="1:17" s="11" customFormat="1" ht="18.95" customHeight="1" x14ac:dyDescent="0.2">
      <c r="A8" s="143">
        <v>2</v>
      </c>
      <c r="B8" s="89" t="s">
        <v>135</v>
      </c>
      <c r="C8" s="89"/>
      <c r="D8" s="90"/>
      <c r="E8" s="156"/>
      <c r="F8" s="271"/>
      <c r="G8" s="164"/>
      <c r="H8" s="90"/>
      <c r="I8" s="90"/>
      <c r="J8" s="140"/>
      <c r="K8" s="138"/>
      <c r="L8" s="142"/>
      <c r="M8" s="138"/>
      <c r="N8" s="135"/>
      <c r="O8" s="90">
        <v>18</v>
      </c>
      <c r="P8" s="106"/>
      <c r="Q8" s="91"/>
    </row>
    <row r="9" spans="1:17" s="11" customFormat="1" ht="18.95" customHeight="1" x14ac:dyDescent="0.2">
      <c r="A9" s="143">
        <v>3</v>
      </c>
      <c r="B9" s="89" t="s">
        <v>124</v>
      </c>
      <c r="C9" s="89"/>
      <c r="D9" s="90"/>
      <c r="E9" s="156"/>
      <c r="F9" s="271"/>
      <c r="G9" s="164"/>
      <c r="H9" s="90"/>
      <c r="I9" s="90"/>
      <c r="J9" s="140"/>
      <c r="K9" s="138"/>
      <c r="L9" s="142"/>
      <c r="M9" s="138"/>
      <c r="N9" s="135"/>
      <c r="O9" s="90">
        <v>55</v>
      </c>
      <c r="P9" s="280"/>
      <c r="Q9" s="161"/>
    </row>
    <row r="10" spans="1:17" s="11" customFormat="1" ht="18.95" customHeight="1" x14ac:dyDescent="0.2">
      <c r="A10" s="143">
        <v>4</v>
      </c>
      <c r="B10" s="89" t="s">
        <v>125</v>
      </c>
      <c r="C10" s="89"/>
      <c r="D10" s="90"/>
      <c r="E10" s="156"/>
      <c r="F10" s="271"/>
      <c r="G10" s="164"/>
      <c r="H10" s="90"/>
      <c r="I10" s="90"/>
      <c r="J10" s="140"/>
      <c r="K10" s="138"/>
      <c r="L10" s="142"/>
      <c r="M10" s="138"/>
      <c r="N10" s="135"/>
      <c r="O10" s="90">
        <v>59</v>
      </c>
      <c r="P10" s="279"/>
      <c r="Q10" s="277"/>
    </row>
    <row r="11" spans="1:17" s="11" customFormat="1" ht="18.95" customHeight="1" x14ac:dyDescent="0.2">
      <c r="A11" s="143">
        <v>5</v>
      </c>
      <c r="B11" s="89" t="s">
        <v>126</v>
      </c>
      <c r="C11" s="89"/>
      <c r="D11" s="90"/>
      <c r="E11" s="156"/>
      <c r="F11" s="271"/>
      <c r="G11" s="164"/>
      <c r="H11" s="90"/>
      <c r="I11" s="90"/>
      <c r="J11" s="140"/>
      <c r="K11" s="138"/>
      <c r="L11" s="142"/>
      <c r="M11" s="138"/>
      <c r="N11" s="135"/>
      <c r="O11" s="90">
        <v>66</v>
      </c>
      <c r="P11" s="279"/>
      <c r="Q11" s="277"/>
    </row>
    <row r="12" spans="1:17" s="11" customFormat="1" ht="18.95" customHeight="1" x14ac:dyDescent="0.2">
      <c r="A12" s="143">
        <v>6</v>
      </c>
      <c r="B12" s="89" t="s">
        <v>127</v>
      </c>
      <c r="C12" s="89"/>
      <c r="D12" s="90"/>
      <c r="E12" s="156"/>
      <c r="F12" s="271"/>
      <c r="G12" s="164"/>
      <c r="H12" s="90"/>
      <c r="I12" s="90"/>
      <c r="J12" s="140"/>
      <c r="K12" s="138"/>
      <c r="L12" s="142"/>
      <c r="M12" s="138"/>
      <c r="N12" s="135"/>
      <c r="O12" s="90">
        <v>178</v>
      </c>
      <c r="P12" s="279"/>
      <c r="Q12" s="277"/>
    </row>
    <row r="13" spans="1:17" s="11" customFormat="1" ht="18.95" customHeight="1" x14ac:dyDescent="0.2">
      <c r="A13" s="143">
        <v>7</v>
      </c>
      <c r="B13" s="89" t="s">
        <v>128</v>
      </c>
      <c r="C13" s="89"/>
      <c r="D13" s="90"/>
      <c r="E13" s="156"/>
      <c r="F13" s="271"/>
      <c r="G13" s="164"/>
      <c r="H13" s="90"/>
      <c r="I13" s="90"/>
      <c r="J13" s="140"/>
      <c r="K13" s="138"/>
      <c r="L13" s="142"/>
      <c r="M13" s="138"/>
      <c r="N13" s="135"/>
      <c r="O13" s="90">
        <v>188</v>
      </c>
      <c r="P13" s="279"/>
      <c r="Q13" s="277"/>
    </row>
    <row r="14" spans="1:17" s="11" customFormat="1" ht="18.95" customHeight="1" x14ac:dyDescent="0.2">
      <c r="A14" s="143">
        <v>8</v>
      </c>
      <c r="B14" s="89"/>
      <c r="C14" s="89"/>
      <c r="D14" s="90"/>
      <c r="E14" s="156"/>
      <c r="F14" s="271"/>
      <c r="G14" s="164"/>
      <c r="H14" s="90"/>
      <c r="I14" s="90"/>
      <c r="J14" s="140"/>
      <c r="K14" s="138"/>
      <c r="L14" s="142"/>
      <c r="M14" s="138"/>
      <c r="N14" s="135"/>
      <c r="O14" s="90"/>
      <c r="P14" s="279"/>
      <c r="Q14" s="277"/>
    </row>
    <row r="15" spans="1:17" s="11" customFormat="1" ht="18.95" customHeight="1" x14ac:dyDescent="0.2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3"/>
      <c r="N15" s="135"/>
      <c r="O15" s="90"/>
      <c r="P15" s="91"/>
      <c r="Q15" s="91"/>
    </row>
    <row r="16" spans="1:17" s="11" customFormat="1" ht="18.95" customHeight="1" x14ac:dyDescent="0.2">
      <c r="A16" s="143">
        <v>10</v>
      </c>
      <c r="B16" s="295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3"/>
      <c r="N16" s="135"/>
      <c r="O16" s="90"/>
      <c r="P16" s="106"/>
      <c r="Q16" s="91"/>
    </row>
    <row r="17" spans="1:17" s="11" customFormat="1" ht="18.95" customHeight="1" x14ac:dyDescent="0.2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3"/>
      <c r="N17" s="135"/>
      <c r="O17" s="90"/>
      <c r="P17" s="106"/>
      <c r="Q17" s="91"/>
    </row>
    <row r="18" spans="1:17" s="11" customFormat="1" ht="18.95" customHeight="1" x14ac:dyDescent="0.2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3"/>
      <c r="N18" s="135"/>
      <c r="O18" s="90"/>
      <c r="P18" s="106"/>
      <c r="Q18" s="91"/>
    </row>
    <row r="19" spans="1:17" s="11" customFormat="1" ht="18.95" customHeight="1" x14ac:dyDescent="0.2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3"/>
      <c r="N19" s="135"/>
      <c r="O19" s="90"/>
      <c r="P19" s="106"/>
      <c r="Q19" s="91"/>
    </row>
    <row r="20" spans="1:17" s="11" customFormat="1" ht="18.95" customHeight="1" x14ac:dyDescent="0.2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3"/>
      <c r="N20" s="135"/>
      <c r="O20" s="90"/>
      <c r="P20" s="106"/>
      <c r="Q20" s="91"/>
    </row>
    <row r="21" spans="1:17" s="11" customFormat="1" ht="18.95" customHeight="1" x14ac:dyDescent="0.2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3"/>
      <c r="N21" s="135"/>
      <c r="O21" s="90"/>
      <c r="P21" s="106"/>
      <c r="Q21" s="91"/>
    </row>
    <row r="22" spans="1:17" s="11" customFormat="1" ht="18.95" customHeight="1" x14ac:dyDescent="0.2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3"/>
      <c r="N22" s="135"/>
      <c r="O22" s="90"/>
      <c r="P22" s="106"/>
      <c r="Q22" s="91"/>
    </row>
    <row r="23" spans="1:17" s="11" customFormat="1" ht="18.95" customHeight="1" x14ac:dyDescent="0.2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3"/>
      <c r="N23" s="135"/>
      <c r="O23" s="90"/>
      <c r="P23" s="106"/>
      <c r="Q23" s="91"/>
    </row>
    <row r="24" spans="1:17" s="11" customFormat="1" ht="18.95" customHeight="1" x14ac:dyDescent="0.2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3"/>
      <c r="N24" s="135"/>
      <c r="O24" s="90"/>
      <c r="P24" s="106"/>
      <c r="Q24" s="91"/>
    </row>
    <row r="25" spans="1:17" s="11" customFormat="1" ht="18.95" customHeight="1" x14ac:dyDescent="0.2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3"/>
      <c r="N25" s="135"/>
      <c r="O25" s="90"/>
      <c r="P25" s="106"/>
      <c r="Q25" s="91"/>
    </row>
    <row r="26" spans="1:17" s="11" customFormat="1" ht="18.95" customHeight="1" x14ac:dyDescent="0.2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3"/>
      <c r="N26" s="135"/>
      <c r="O26" s="90"/>
      <c r="P26" s="106"/>
      <c r="Q26" s="91"/>
    </row>
    <row r="27" spans="1:17" s="11" customFormat="1" ht="18.95" customHeight="1" x14ac:dyDescent="0.2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3"/>
      <c r="N27" s="135"/>
      <c r="O27" s="90"/>
      <c r="P27" s="106"/>
      <c r="Q27" s="91"/>
    </row>
    <row r="28" spans="1:17" s="11" customFormat="1" ht="18.95" customHeight="1" x14ac:dyDescent="0.2">
      <c r="A28" s="143">
        <v>22</v>
      </c>
      <c r="B28" s="89"/>
      <c r="C28" s="89"/>
      <c r="D28" s="90"/>
      <c r="E28" s="296"/>
      <c r="F28" s="285"/>
      <c r="G28" s="161"/>
      <c r="H28" s="90"/>
      <c r="I28" s="90"/>
      <c r="J28" s="140"/>
      <c r="K28" s="138"/>
      <c r="L28" s="142"/>
      <c r="M28" s="163"/>
      <c r="N28" s="135"/>
      <c r="O28" s="90"/>
      <c r="P28" s="106"/>
      <c r="Q28" s="91"/>
    </row>
    <row r="29" spans="1:17" s="11" customFormat="1" ht="18.95" customHeight="1" x14ac:dyDescent="0.2">
      <c r="A29" s="143">
        <v>23</v>
      </c>
      <c r="B29" s="89"/>
      <c r="C29" s="89"/>
      <c r="D29" s="90"/>
      <c r="E29" s="297"/>
      <c r="F29" s="91"/>
      <c r="G29" s="91"/>
      <c r="H29" s="90"/>
      <c r="I29" s="90"/>
      <c r="J29" s="140"/>
      <c r="K29" s="138"/>
      <c r="L29" s="142"/>
      <c r="M29" s="163"/>
      <c r="N29" s="135"/>
      <c r="O29" s="90"/>
      <c r="P29" s="106"/>
      <c r="Q29" s="91"/>
    </row>
    <row r="30" spans="1:17" s="11" customFormat="1" ht="18.95" customHeight="1" x14ac:dyDescent="0.2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3"/>
      <c r="N30" s="135"/>
      <c r="O30" s="90"/>
      <c r="P30" s="106"/>
      <c r="Q30" s="91"/>
    </row>
    <row r="31" spans="1:17" s="11" customFormat="1" ht="18.95" customHeight="1" x14ac:dyDescent="0.2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3"/>
      <c r="N31" s="135"/>
      <c r="O31" s="90"/>
      <c r="P31" s="106"/>
      <c r="Q31" s="91"/>
    </row>
    <row r="32" spans="1:17" s="11" customFormat="1" ht="18.95" customHeight="1" x14ac:dyDescent="0.2">
      <c r="A32" s="143">
        <v>26</v>
      </c>
      <c r="B32" s="89"/>
      <c r="C32" s="89"/>
      <c r="D32" s="90"/>
      <c r="E32" s="282"/>
      <c r="F32" s="91"/>
      <c r="G32" s="91"/>
      <c r="H32" s="90"/>
      <c r="I32" s="90"/>
      <c r="J32" s="140"/>
      <c r="K32" s="138"/>
      <c r="L32" s="142"/>
      <c r="M32" s="163"/>
      <c r="N32" s="135"/>
      <c r="O32" s="90"/>
      <c r="P32" s="106"/>
      <c r="Q32" s="91"/>
    </row>
    <row r="33" spans="1:17" s="11" customFormat="1" ht="18.95" customHeight="1" x14ac:dyDescent="0.2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3"/>
      <c r="N33" s="135"/>
      <c r="O33" s="90"/>
      <c r="P33" s="106"/>
      <c r="Q33" s="91"/>
    </row>
    <row r="34" spans="1:17" s="11" customFormat="1" ht="18.95" customHeight="1" x14ac:dyDescent="0.2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3"/>
      <c r="N34" s="135"/>
      <c r="O34" s="90"/>
      <c r="P34" s="106"/>
      <c r="Q34" s="91"/>
    </row>
    <row r="35" spans="1:17" s="11" customFormat="1" ht="18.95" customHeight="1" x14ac:dyDescent="0.2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3"/>
      <c r="N35" s="135"/>
      <c r="O35" s="90"/>
      <c r="P35" s="106"/>
      <c r="Q35" s="91"/>
    </row>
    <row r="36" spans="1:17" s="11" customFormat="1" ht="18.95" customHeight="1" x14ac:dyDescent="0.2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3"/>
      <c r="N36" s="135"/>
      <c r="O36" s="90"/>
      <c r="P36" s="106"/>
      <c r="Q36" s="91"/>
    </row>
    <row r="37" spans="1:17" s="11" customFormat="1" ht="18.95" customHeight="1" x14ac:dyDescent="0.2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3"/>
      <c r="N37" s="135"/>
      <c r="O37" s="90"/>
      <c r="P37" s="106"/>
      <c r="Q37" s="91"/>
    </row>
    <row r="38" spans="1:17" s="11" customFormat="1" ht="18.95" customHeight="1" x14ac:dyDescent="0.2">
      <c r="A38" s="143">
        <v>32</v>
      </c>
      <c r="B38" s="89"/>
      <c r="C38" s="89"/>
      <c r="D38" s="90"/>
      <c r="E38" s="156"/>
      <c r="F38" s="91"/>
      <c r="G38" s="91"/>
      <c r="H38" s="271"/>
      <c r="I38" s="164"/>
      <c r="J38" s="140"/>
      <c r="K38" s="138"/>
      <c r="L38" s="142"/>
      <c r="M38" s="163"/>
      <c r="N38" s="135"/>
      <c r="O38" s="91"/>
      <c r="P38" s="106"/>
      <c r="Q38" s="91"/>
    </row>
    <row r="39" spans="1:17" s="11" customFormat="1" ht="18.95" customHeight="1" x14ac:dyDescent="0.2">
      <c r="A39" s="143">
        <v>33</v>
      </c>
      <c r="B39" s="89"/>
      <c r="C39" s="89"/>
      <c r="D39" s="90"/>
      <c r="E39" s="156"/>
      <c r="F39" s="91"/>
      <c r="G39" s="91"/>
      <c r="H39" s="271"/>
      <c r="I39" s="164"/>
      <c r="J39" s="140"/>
      <c r="K39" s="138"/>
      <c r="L39" s="142"/>
      <c r="M39" s="163"/>
      <c r="N39" s="161"/>
      <c r="O39" s="91"/>
      <c r="P39" s="106"/>
      <c r="Q39" s="91"/>
    </row>
    <row r="40" spans="1:17" s="11" customFormat="1" ht="18.95" customHeight="1" x14ac:dyDescent="0.2">
      <c r="A40" s="143">
        <v>34</v>
      </c>
      <c r="B40" s="89"/>
      <c r="C40" s="89"/>
      <c r="D40" s="90"/>
      <c r="E40" s="156"/>
      <c r="F40" s="91"/>
      <c r="G40" s="91"/>
      <c r="H40" s="271"/>
      <c r="I40" s="164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71" si="0">IF(Q40="",999,Q40)</f>
        <v>999</v>
      </c>
      <c r="M40" s="163">
        <f t="shared" ref="M40:M71" si="1">IF(P40=999,999,1)</f>
        <v>999</v>
      </c>
      <c r="N40" s="161"/>
      <c r="O40" s="91"/>
      <c r="P40" s="106">
        <f t="shared" ref="P40:P71" si="2">IF(N40="DA",1,IF(N40="WC",2,IF(N40="SE",3,IF(N40="Q",4,IF(N40="LL",5,999)))))</f>
        <v>999</v>
      </c>
      <c r="Q40" s="91"/>
    </row>
    <row r="41" spans="1:17" s="11" customFormat="1" ht="18.95" customHeight="1" x14ac:dyDescent="0.2">
      <c r="A41" s="143">
        <v>35</v>
      </c>
      <c r="B41" s="89"/>
      <c r="C41" s="89"/>
      <c r="D41" s="90"/>
      <c r="E41" s="156"/>
      <c r="F41" s="91"/>
      <c r="G41" s="91"/>
      <c r="H41" s="271"/>
      <c r="I41" s="164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3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95" customHeight="1" x14ac:dyDescent="0.2">
      <c r="A42" s="143">
        <v>36</v>
      </c>
      <c r="B42" s="89"/>
      <c r="C42" s="89"/>
      <c r="D42" s="90"/>
      <c r="E42" s="156"/>
      <c r="F42" s="91"/>
      <c r="G42" s="91"/>
      <c r="H42" s="271"/>
      <c r="I42" s="164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3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95" customHeight="1" x14ac:dyDescent="0.2">
      <c r="A43" s="143">
        <v>37</v>
      </c>
      <c r="B43" s="89"/>
      <c r="C43" s="89"/>
      <c r="D43" s="90"/>
      <c r="E43" s="156"/>
      <c r="F43" s="91"/>
      <c r="G43" s="91"/>
      <c r="H43" s="271"/>
      <c r="I43" s="164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3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95" customHeight="1" x14ac:dyDescent="0.2">
      <c r="A44" s="143">
        <v>38</v>
      </c>
      <c r="B44" s="89"/>
      <c r="C44" s="89"/>
      <c r="D44" s="90"/>
      <c r="E44" s="156"/>
      <c r="F44" s="91"/>
      <c r="G44" s="91"/>
      <c r="H44" s="271"/>
      <c r="I44" s="164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3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95" customHeight="1" x14ac:dyDescent="0.2">
      <c r="A45" s="143">
        <v>39</v>
      </c>
      <c r="B45" s="89"/>
      <c r="C45" s="89"/>
      <c r="D45" s="90"/>
      <c r="E45" s="156"/>
      <c r="F45" s="91"/>
      <c r="G45" s="91"/>
      <c r="H45" s="271"/>
      <c r="I45" s="164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3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95" customHeight="1" x14ac:dyDescent="0.2">
      <c r="A46" s="143">
        <v>40</v>
      </c>
      <c r="B46" s="89"/>
      <c r="C46" s="89"/>
      <c r="D46" s="90"/>
      <c r="E46" s="156"/>
      <c r="F46" s="91"/>
      <c r="G46" s="91"/>
      <c r="H46" s="271"/>
      <c r="I46" s="164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3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95" customHeight="1" x14ac:dyDescent="0.2">
      <c r="A47" s="143">
        <v>41</v>
      </c>
      <c r="B47" s="89"/>
      <c r="C47" s="89"/>
      <c r="D47" s="90"/>
      <c r="E47" s="156"/>
      <c r="F47" s="91"/>
      <c r="G47" s="91"/>
      <c r="H47" s="271"/>
      <c r="I47" s="164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3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95" customHeight="1" x14ac:dyDescent="0.2">
      <c r="A48" s="143">
        <v>42</v>
      </c>
      <c r="B48" s="89"/>
      <c r="C48" s="89"/>
      <c r="D48" s="90"/>
      <c r="E48" s="156"/>
      <c r="F48" s="91"/>
      <c r="G48" s="91"/>
      <c r="H48" s="271"/>
      <c r="I48" s="164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3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95" customHeight="1" x14ac:dyDescent="0.2">
      <c r="A49" s="143">
        <v>43</v>
      </c>
      <c r="B49" s="89"/>
      <c r="C49" s="89"/>
      <c r="D49" s="90"/>
      <c r="E49" s="156"/>
      <c r="F49" s="91"/>
      <c r="G49" s="91"/>
      <c r="H49" s="271"/>
      <c r="I49" s="164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3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95" customHeight="1" x14ac:dyDescent="0.2">
      <c r="A50" s="143">
        <v>44</v>
      </c>
      <c r="B50" s="89"/>
      <c r="C50" s="89"/>
      <c r="D50" s="90"/>
      <c r="E50" s="156"/>
      <c r="F50" s="91"/>
      <c r="G50" s="91"/>
      <c r="H50" s="271"/>
      <c r="I50" s="164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3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95" customHeight="1" x14ac:dyDescent="0.2">
      <c r="A51" s="143">
        <v>45</v>
      </c>
      <c r="B51" s="89"/>
      <c r="C51" s="89"/>
      <c r="D51" s="90"/>
      <c r="E51" s="156"/>
      <c r="F51" s="91"/>
      <c r="G51" s="91"/>
      <c r="H51" s="271"/>
      <c r="I51" s="164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3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95" customHeight="1" x14ac:dyDescent="0.2">
      <c r="A52" s="143">
        <v>46</v>
      </c>
      <c r="B52" s="89"/>
      <c r="C52" s="89"/>
      <c r="D52" s="90"/>
      <c r="E52" s="156"/>
      <c r="F52" s="91"/>
      <c r="G52" s="91"/>
      <c r="H52" s="271"/>
      <c r="I52" s="164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3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95" customHeight="1" x14ac:dyDescent="0.2">
      <c r="A53" s="143">
        <v>47</v>
      </c>
      <c r="B53" s="89"/>
      <c r="C53" s="89"/>
      <c r="D53" s="90"/>
      <c r="E53" s="156"/>
      <c r="F53" s="91"/>
      <c r="G53" s="91"/>
      <c r="H53" s="271"/>
      <c r="I53" s="164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3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95" customHeight="1" x14ac:dyDescent="0.2">
      <c r="A54" s="143">
        <v>48</v>
      </c>
      <c r="B54" s="89"/>
      <c r="C54" s="89"/>
      <c r="D54" s="90"/>
      <c r="E54" s="156"/>
      <c r="F54" s="91"/>
      <c r="G54" s="91"/>
      <c r="H54" s="271"/>
      <c r="I54" s="164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3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95" customHeight="1" x14ac:dyDescent="0.2">
      <c r="A55" s="143">
        <v>49</v>
      </c>
      <c r="B55" s="89"/>
      <c r="C55" s="89"/>
      <c r="D55" s="90"/>
      <c r="E55" s="156"/>
      <c r="F55" s="91"/>
      <c r="G55" s="91"/>
      <c r="H55" s="271"/>
      <c r="I55" s="164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3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95" customHeight="1" x14ac:dyDescent="0.2">
      <c r="A56" s="143">
        <v>50</v>
      </c>
      <c r="B56" s="89"/>
      <c r="C56" s="89"/>
      <c r="D56" s="90"/>
      <c r="E56" s="156"/>
      <c r="F56" s="91"/>
      <c r="G56" s="91"/>
      <c r="H56" s="271"/>
      <c r="I56" s="164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3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95" customHeight="1" x14ac:dyDescent="0.2">
      <c r="A57" s="143">
        <v>51</v>
      </c>
      <c r="B57" s="89"/>
      <c r="C57" s="89"/>
      <c r="D57" s="90"/>
      <c r="E57" s="156"/>
      <c r="F57" s="91"/>
      <c r="G57" s="91"/>
      <c r="H57" s="271"/>
      <c r="I57" s="164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3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95" customHeight="1" x14ac:dyDescent="0.2">
      <c r="A58" s="143">
        <v>52</v>
      </c>
      <c r="B58" s="89"/>
      <c r="C58" s="89"/>
      <c r="D58" s="90"/>
      <c r="E58" s="156"/>
      <c r="F58" s="91"/>
      <c r="G58" s="91"/>
      <c r="H58" s="271"/>
      <c r="I58" s="164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3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95" customHeight="1" x14ac:dyDescent="0.2">
      <c r="A59" s="143">
        <v>53</v>
      </c>
      <c r="B59" s="89"/>
      <c r="C59" s="89"/>
      <c r="D59" s="90"/>
      <c r="E59" s="156"/>
      <c r="F59" s="91"/>
      <c r="G59" s="91"/>
      <c r="H59" s="271"/>
      <c r="I59" s="164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3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95" customHeight="1" x14ac:dyDescent="0.2">
      <c r="A60" s="143">
        <v>54</v>
      </c>
      <c r="B60" s="89"/>
      <c r="C60" s="89"/>
      <c r="D60" s="90"/>
      <c r="E60" s="156"/>
      <c r="F60" s="91"/>
      <c r="G60" s="91"/>
      <c r="H60" s="271"/>
      <c r="I60" s="164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3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95" customHeight="1" x14ac:dyDescent="0.2">
      <c r="A61" s="143">
        <v>55</v>
      </c>
      <c r="B61" s="89"/>
      <c r="C61" s="89"/>
      <c r="D61" s="90"/>
      <c r="E61" s="156"/>
      <c r="F61" s="91"/>
      <c r="G61" s="91"/>
      <c r="H61" s="271"/>
      <c r="I61" s="164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3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95" customHeight="1" x14ac:dyDescent="0.2">
      <c r="A62" s="143">
        <v>56</v>
      </c>
      <c r="B62" s="89"/>
      <c r="C62" s="89"/>
      <c r="D62" s="90"/>
      <c r="E62" s="156"/>
      <c r="F62" s="91"/>
      <c r="G62" s="91"/>
      <c r="H62" s="271"/>
      <c r="I62" s="164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3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95" customHeight="1" x14ac:dyDescent="0.2">
      <c r="A63" s="143">
        <v>57</v>
      </c>
      <c r="B63" s="89"/>
      <c r="C63" s="89"/>
      <c r="D63" s="90"/>
      <c r="E63" s="156"/>
      <c r="F63" s="91"/>
      <c r="G63" s="91"/>
      <c r="H63" s="271"/>
      <c r="I63" s="164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3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95" customHeight="1" x14ac:dyDescent="0.2">
      <c r="A64" s="143">
        <v>58</v>
      </c>
      <c r="B64" s="89"/>
      <c r="C64" s="89"/>
      <c r="D64" s="90"/>
      <c r="E64" s="156"/>
      <c r="F64" s="91"/>
      <c r="G64" s="91"/>
      <c r="H64" s="271"/>
      <c r="I64" s="164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3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95" customHeight="1" x14ac:dyDescent="0.2">
      <c r="A65" s="143">
        <v>59</v>
      </c>
      <c r="B65" s="89"/>
      <c r="C65" s="89"/>
      <c r="D65" s="90"/>
      <c r="E65" s="156"/>
      <c r="F65" s="91"/>
      <c r="G65" s="91"/>
      <c r="H65" s="271"/>
      <c r="I65" s="164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3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95" customHeight="1" x14ac:dyDescent="0.2">
      <c r="A66" s="143">
        <v>60</v>
      </c>
      <c r="B66" s="89"/>
      <c r="C66" s="89"/>
      <c r="D66" s="90"/>
      <c r="E66" s="156"/>
      <c r="F66" s="91"/>
      <c r="G66" s="91"/>
      <c r="H66" s="271"/>
      <c r="I66" s="164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3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95" customHeight="1" x14ac:dyDescent="0.2">
      <c r="A67" s="143">
        <v>61</v>
      </c>
      <c r="B67" s="89"/>
      <c r="C67" s="89"/>
      <c r="D67" s="90"/>
      <c r="E67" s="156"/>
      <c r="F67" s="91"/>
      <c r="G67" s="91"/>
      <c r="H67" s="271"/>
      <c r="I67" s="164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3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95" customHeight="1" x14ac:dyDescent="0.2">
      <c r="A68" s="143">
        <v>62</v>
      </c>
      <c r="B68" s="89"/>
      <c r="C68" s="89"/>
      <c r="D68" s="90"/>
      <c r="E68" s="156"/>
      <c r="F68" s="91"/>
      <c r="G68" s="91"/>
      <c r="H68" s="271"/>
      <c r="I68" s="164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3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95" customHeight="1" x14ac:dyDescent="0.2">
      <c r="A69" s="143">
        <v>63</v>
      </c>
      <c r="B69" s="89"/>
      <c r="C69" s="89"/>
      <c r="D69" s="90"/>
      <c r="E69" s="156"/>
      <c r="F69" s="91"/>
      <c r="G69" s="91"/>
      <c r="H69" s="271"/>
      <c r="I69" s="164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3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95" customHeight="1" x14ac:dyDescent="0.2">
      <c r="A70" s="143">
        <v>64</v>
      </c>
      <c r="B70" s="89"/>
      <c r="C70" s="89"/>
      <c r="D70" s="90"/>
      <c r="E70" s="156"/>
      <c r="F70" s="91"/>
      <c r="G70" s="91"/>
      <c r="H70" s="271"/>
      <c r="I70" s="164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3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95" customHeight="1" x14ac:dyDescent="0.2">
      <c r="A71" s="143">
        <v>65</v>
      </c>
      <c r="B71" s="89"/>
      <c r="C71" s="89"/>
      <c r="D71" s="90"/>
      <c r="E71" s="156"/>
      <c r="F71" s="91"/>
      <c r="G71" s="91"/>
      <c r="H71" s="271"/>
      <c r="I71" s="164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3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95" customHeight="1" x14ac:dyDescent="0.2">
      <c r="A72" s="143">
        <v>66</v>
      </c>
      <c r="B72" s="89"/>
      <c r="C72" s="89"/>
      <c r="D72" s="90"/>
      <c r="E72" s="156"/>
      <c r="F72" s="91"/>
      <c r="G72" s="91"/>
      <c r="H72" s="271"/>
      <c r="I72" s="164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ref="L72:L100" si="3">IF(Q72="",999,Q72)</f>
        <v>999</v>
      </c>
      <c r="M72" s="163">
        <f t="shared" ref="M72:M100" si="4">IF(P72=999,999,1)</f>
        <v>999</v>
      </c>
      <c r="N72" s="161"/>
      <c r="O72" s="91"/>
      <c r="P72" s="106">
        <f t="shared" ref="P72:P100" si="5">IF(N72="DA",1,IF(N72="WC",2,IF(N72="SE",3,IF(N72="Q",4,IF(N72="LL",5,999)))))</f>
        <v>999</v>
      </c>
      <c r="Q72" s="91"/>
    </row>
    <row r="73" spans="1:17" s="11" customFormat="1" ht="18.95" customHeight="1" x14ac:dyDescent="0.2">
      <c r="A73" s="143">
        <v>67</v>
      </c>
      <c r="B73" s="89"/>
      <c r="C73" s="89"/>
      <c r="D73" s="90"/>
      <c r="E73" s="156"/>
      <c r="F73" s="91"/>
      <c r="G73" s="91"/>
      <c r="H73" s="271"/>
      <c r="I73" s="164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3"/>
        <v>999</v>
      </c>
      <c r="M73" s="163">
        <f t="shared" si="4"/>
        <v>999</v>
      </c>
      <c r="N73" s="161"/>
      <c r="O73" s="91"/>
      <c r="P73" s="106">
        <f t="shared" si="5"/>
        <v>999</v>
      </c>
      <c r="Q73" s="91"/>
    </row>
    <row r="74" spans="1:17" s="11" customFormat="1" ht="18.95" customHeight="1" x14ac:dyDescent="0.2">
      <c r="A74" s="143">
        <v>68</v>
      </c>
      <c r="B74" s="89"/>
      <c r="C74" s="89"/>
      <c r="D74" s="90"/>
      <c r="E74" s="156"/>
      <c r="F74" s="91"/>
      <c r="G74" s="91"/>
      <c r="H74" s="271"/>
      <c r="I74" s="164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3"/>
        <v>999</v>
      </c>
      <c r="M74" s="163">
        <f t="shared" si="4"/>
        <v>999</v>
      </c>
      <c r="N74" s="161"/>
      <c r="O74" s="91"/>
      <c r="P74" s="106">
        <f t="shared" si="5"/>
        <v>999</v>
      </c>
      <c r="Q74" s="91"/>
    </row>
    <row r="75" spans="1:17" s="11" customFormat="1" ht="18.95" customHeight="1" x14ac:dyDescent="0.2">
      <c r="A75" s="143">
        <v>69</v>
      </c>
      <c r="B75" s="89"/>
      <c r="C75" s="89"/>
      <c r="D75" s="90"/>
      <c r="E75" s="156"/>
      <c r="F75" s="91"/>
      <c r="G75" s="91"/>
      <c r="H75" s="271"/>
      <c r="I75" s="164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3"/>
        <v>999</v>
      </c>
      <c r="M75" s="163">
        <f t="shared" si="4"/>
        <v>999</v>
      </c>
      <c r="N75" s="161"/>
      <c r="O75" s="91"/>
      <c r="P75" s="106">
        <f t="shared" si="5"/>
        <v>999</v>
      </c>
      <c r="Q75" s="91"/>
    </row>
    <row r="76" spans="1:17" s="11" customFormat="1" ht="18.95" customHeight="1" x14ac:dyDescent="0.2">
      <c r="A76" s="143">
        <v>70</v>
      </c>
      <c r="B76" s="89"/>
      <c r="C76" s="89"/>
      <c r="D76" s="90"/>
      <c r="E76" s="156"/>
      <c r="F76" s="91"/>
      <c r="G76" s="91"/>
      <c r="H76" s="271"/>
      <c r="I76" s="164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3"/>
        <v>999</v>
      </c>
      <c r="M76" s="163">
        <f t="shared" si="4"/>
        <v>999</v>
      </c>
      <c r="N76" s="161"/>
      <c r="O76" s="91"/>
      <c r="P76" s="106">
        <f t="shared" si="5"/>
        <v>999</v>
      </c>
      <c r="Q76" s="91"/>
    </row>
    <row r="77" spans="1:17" s="11" customFormat="1" ht="18.95" customHeight="1" x14ac:dyDescent="0.2">
      <c r="A77" s="143">
        <v>71</v>
      </c>
      <c r="B77" s="89"/>
      <c r="C77" s="89"/>
      <c r="D77" s="90"/>
      <c r="E77" s="156"/>
      <c r="F77" s="91"/>
      <c r="G77" s="91"/>
      <c r="H77" s="271"/>
      <c r="I77" s="164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3"/>
        <v>999</v>
      </c>
      <c r="M77" s="163">
        <f t="shared" si="4"/>
        <v>999</v>
      </c>
      <c r="N77" s="161"/>
      <c r="O77" s="91"/>
      <c r="P77" s="106">
        <f t="shared" si="5"/>
        <v>999</v>
      </c>
      <c r="Q77" s="91"/>
    </row>
    <row r="78" spans="1:17" s="11" customFormat="1" ht="18.95" customHeight="1" x14ac:dyDescent="0.2">
      <c r="A78" s="143">
        <v>72</v>
      </c>
      <c r="B78" s="89"/>
      <c r="C78" s="89"/>
      <c r="D78" s="90"/>
      <c r="E78" s="156"/>
      <c r="F78" s="91"/>
      <c r="G78" s="91"/>
      <c r="H78" s="271"/>
      <c r="I78" s="164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3"/>
        <v>999</v>
      </c>
      <c r="M78" s="163">
        <f t="shared" si="4"/>
        <v>999</v>
      </c>
      <c r="N78" s="161"/>
      <c r="O78" s="91"/>
      <c r="P78" s="106">
        <f t="shared" si="5"/>
        <v>999</v>
      </c>
      <c r="Q78" s="91"/>
    </row>
    <row r="79" spans="1:17" s="11" customFormat="1" ht="18.95" customHeight="1" x14ac:dyDescent="0.2">
      <c r="A79" s="143">
        <v>73</v>
      </c>
      <c r="B79" s="89"/>
      <c r="C79" s="89"/>
      <c r="D79" s="90"/>
      <c r="E79" s="156"/>
      <c r="F79" s="91"/>
      <c r="G79" s="91"/>
      <c r="H79" s="271"/>
      <c r="I79" s="164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3"/>
        <v>999</v>
      </c>
      <c r="M79" s="163">
        <f t="shared" si="4"/>
        <v>999</v>
      </c>
      <c r="N79" s="161"/>
      <c r="O79" s="91"/>
      <c r="P79" s="106">
        <f t="shared" si="5"/>
        <v>999</v>
      </c>
      <c r="Q79" s="91"/>
    </row>
    <row r="80" spans="1:17" s="11" customFormat="1" ht="18.95" customHeight="1" x14ac:dyDescent="0.2">
      <c r="A80" s="143">
        <v>74</v>
      </c>
      <c r="B80" s="89"/>
      <c r="C80" s="89"/>
      <c r="D80" s="90"/>
      <c r="E80" s="156"/>
      <c r="F80" s="91"/>
      <c r="G80" s="91"/>
      <c r="H80" s="271"/>
      <c r="I80" s="164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3"/>
        <v>999</v>
      </c>
      <c r="M80" s="163">
        <f t="shared" si="4"/>
        <v>999</v>
      </c>
      <c r="N80" s="161"/>
      <c r="O80" s="91"/>
      <c r="P80" s="106">
        <f t="shared" si="5"/>
        <v>999</v>
      </c>
      <c r="Q80" s="91"/>
    </row>
    <row r="81" spans="1:17" s="11" customFormat="1" ht="18.95" customHeight="1" x14ac:dyDescent="0.2">
      <c r="A81" s="143">
        <v>75</v>
      </c>
      <c r="B81" s="89"/>
      <c r="C81" s="89"/>
      <c r="D81" s="90"/>
      <c r="E81" s="156"/>
      <c r="F81" s="91"/>
      <c r="G81" s="91"/>
      <c r="H81" s="271"/>
      <c r="I81" s="164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3"/>
        <v>999</v>
      </c>
      <c r="M81" s="163">
        <f t="shared" si="4"/>
        <v>999</v>
      </c>
      <c r="N81" s="161"/>
      <c r="O81" s="91"/>
      <c r="P81" s="106">
        <f t="shared" si="5"/>
        <v>999</v>
      </c>
      <c r="Q81" s="91"/>
    </row>
    <row r="82" spans="1:17" s="11" customFormat="1" ht="18.95" customHeight="1" x14ac:dyDescent="0.2">
      <c r="A82" s="143">
        <v>76</v>
      </c>
      <c r="B82" s="89"/>
      <c r="C82" s="89"/>
      <c r="D82" s="90"/>
      <c r="E82" s="156"/>
      <c r="F82" s="91"/>
      <c r="G82" s="91"/>
      <c r="H82" s="271"/>
      <c r="I82" s="164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3"/>
        <v>999</v>
      </c>
      <c r="M82" s="163">
        <f t="shared" si="4"/>
        <v>999</v>
      </c>
      <c r="N82" s="161"/>
      <c r="O82" s="91"/>
      <c r="P82" s="106">
        <f t="shared" si="5"/>
        <v>999</v>
      </c>
      <c r="Q82" s="91"/>
    </row>
    <row r="83" spans="1:17" s="11" customFormat="1" ht="18.95" customHeight="1" x14ac:dyDescent="0.2">
      <c r="A83" s="143">
        <v>77</v>
      </c>
      <c r="B83" s="89"/>
      <c r="C83" s="89"/>
      <c r="D83" s="90"/>
      <c r="E83" s="156"/>
      <c r="F83" s="91"/>
      <c r="G83" s="91"/>
      <c r="H83" s="271"/>
      <c r="I83" s="164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3"/>
        <v>999</v>
      </c>
      <c r="M83" s="163">
        <f t="shared" si="4"/>
        <v>999</v>
      </c>
      <c r="N83" s="161"/>
      <c r="O83" s="91"/>
      <c r="P83" s="106">
        <f t="shared" si="5"/>
        <v>999</v>
      </c>
      <c r="Q83" s="91"/>
    </row>
    <row r="84" spans="1:17" s="11" customFormat="1" ht="18.95" customHeight="1" x14ac:dyDescent="0.2">
      <c r="A84" s="143">
        <v>78</v>
      </c>
      <c r="B84" s="89"/>
      <c r="C84" s="89"/>
      <c r="D84" s="90"/>
      <c r="E84" s="156"/>
      <c r="F84" s="91"/>
      <c r="G84" s="91"/>
      <c r="H84" s="271"/>
      <c r="I84" s="164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3"/>
        <v>999</v>
      </c>
      <c r="M84" s="163">
        <f t="shared" si="4"/>
        <v>999</v>
      </c>
      <c r="N84" s="161"/>
      <c r="O84" s="91"/>
      <c r="P84" s="106">
        <f t="shared" si="5"/>
        <v>999</v>
      </c>
      <c r="Q84" s="91"/>
    </row>
    <row r="85" spans="1:17" s="11" customFormat="1" ht="18.95" customHeight="1" x14ac:dyDescent="0.2">
      <c r="A85" s="143">
        <v>79</v>
      </c>
      <c r="B85" s="89"/>
      <c r="C85" s="89"/>
      <c r="D85" s="90"/>
      <c r="E85" s="156"/>
      <c r="F85" s="91"/>
      <c r="G85" s="91"/>
      <c r="H85" s="271"/>
      <c r="I85" s="164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3"/>
        <v>999</v>
      </c>
      <c r="M85" s="163">
        <f t="shared" si="4"/>
        <v>999</v>
      </c>
      <c r="N85" s="161"/>
      <c r="O85" s="91"/>
      <c r="P85" s="106">
        <f t="shared" si="5"/>
        <v>999</v>
      </c>
      <c r="Q85" s="91"/>
    </row>
    <row r="86" spans="1:17" s="11" customFormat="1" ht="18.95" customHeight="1" x14ac:dyDescent="0.2">
      <c r="A86" s="143">
        <v>80</v>
      </c>
      <c r="B86" s="89"/>
      <c r="C86" s="89"/>
      <c r="D86" s="90"/>
      <c r="E86" s="156"/>
      <c r="F86" s="91"/>
      <c r="G86" s="91"/>
      <c r="H86" s="271"/>
      <c r="I86" s="164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3"/>
        <v>999</v>
      </c>
      <c r="M86" s="163">
        <f t="shared" si="4"/>
        <v>999</v>
      </c>
      <c r="N86" s="161"/>
      <c r="O86" s="91"/>
      <c r="P86" s="106">
        <f t="shared" si="5"/>
        <v>999</v>
      </c>
      <c r="Q86" s="91"/>
    </row>
    <row r="87" spans="1:17" s="11" customFormat="1" ht="18.95" customHeight="1" x14ac:dyDescent="0.2">
      <c r="A87" s="143">
        <v>81</v>
      </c>
      <c r="B87" s="89"/>
      <c r="C87" s="89"/>
      <c r="D87" s="90"/>
      <c r="E87" s="156"/>
      <c r="F87" s="91"/>
      <c r="G87" s="91"/>
      <c r="H87" s="271"/>
      <c r="I87" s="164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3"/>
        <v>999</v>
      </c>
      <c r="M87" s="163">
        <f t="shared" si="4"/>
        <v>999</v>
      </c>
      <c r="N87" s="161"/>
      <c r="O87" s="91"/>
      <c r="P87" s="106">
        <f t="shared" si="5"/>
        <v>999</v>
      </c>
      <c r="Q87" s="91"/>
    </row>
    <row r="88" spans="1:17" s="11" customFormat="1" ht="18.95" customHeight="1" x14ac:dyDescent="0.2">
      <c r="A88" s="143">
        <v>82</v>
      </c>
      <c r="B88" s="89"/>
      <c r="C88" s="89"/>
      <c r="D88" s="90"/>
      <c r="E88" s="156"/>
      <c r="F88" s="91"/>
      <c r="G88" s="91"/>
      <c r="H88" s="271"/>
      <c r="I88" s="164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3"/>
        <v>999</v>
      </c>
      <c r="M88" s="163">
        <f t="shared" si="4"/>
        <v>999</v>
      </c>
      <c r="N88" s="161"/>
      <c r="O88" s="91"/>
      <c r="P88" s="106">
        <f t="shared" si="5"/>
        <v>999</v>
      </c>
      <c r="Q88" s="91"/>
    </row>
    <row r="89" spans="1:17" s="11" customFormat="1" ht="18.95" customHeight="1" x14ac:dyDescent="0.2">
      <c r="A89" s="143">
        <v>83</v>
      </c>
      <c r="B89" s="89"/>
      <c r="C89" s="89"/>
      <c r="D89" s="90"/>
      <c r="E89" s="156"/>
      <c r="F89" s="91"/>
      <c r="G89" s="91"/>
      <c r="H89" s="271"/>
      <c r="I89" s="164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3"/>
        <v>999</v>
      </c>
      <c r="M89" s="163">
        <f t="shared" si="4"/>
        <v>999</v>
      </c>
      <c r="N89" s="161"/>
      <c r="O89" s="91"/>
      <c r="P89" s="106">
        <f t="shared" si="5"/>
        <v>999</v>
      </c>
      <c r="Q89" s="91"/>
    </row>
    <row r="90" spans="1:17" s="11" customFormat="1" ht="18.95" customHeight="1" x14ac:dyDescent="0.2">
      <c r="A90" s="143">
        <v>84</v>
      </c>
      <c r="B90" s="89"/>
      <c r="C90" s="89"/>
      <c r="D90" s="90"/>
      <c r="E90" s="156"/>
      <c r="F90" s="91"/>
      <c r="G90" s="91"/>
      <c r="H90" s="271"/>
      <c r="I90" s="164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3"/>
        <v>999</v>
      </c>
      <c r="M90" s="163">
        <f t="shared" si="4"/>
        <v>999</v>
      </c>
      <c r="N90" s="161"/>
      <c r="O90" s="91"/>
      <c r="P90" s="106">
        <f t="shared" si="5"/>
        <v>999</v>
      </c>
      <c r="Q90" s="91"/>
    </row>
    <row r="91" spans="1:17" s="11" customFormat="1" ht="18.95" customHeight="1" x14ac:dyDescent="0.2">
      <c r="A91" s="143">
        <v>85</v>
      </c>
      <c r="B91" s="89"/>
      <c r="C91" s="89"/>
      <c r="D91" s="90"/>
      <c r="E91" s="156"/>
      <c r="F91" s="91"/>
      <c r="G91" s="91"/>
      <c r="H91" s="271"/>
      <c r="I91" s="164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3"/>
        <v>999</v>
      </c>
      <c r="M91" s="163">
        <f t="shared" si="4"/>
        <v>999</v>
      </c>
      <c r="N91" s="161"/>
      <c r="O91" s="91"/>
      <c r="P91" s="106">
        <f t="shared" si="5"/>
        <v>999</v>
      </c>
      <c r="Q91" s="91"/>
    </row>
    <row r="92" spans="1:17" s="11" customFormat="1" ht="18.95" customHeight="1" x14ac:dyDescent="0.2">
      <c r="A92" s="143">
        <v>86</v>
      </c>
      <c r="B92" s="89"/>
      <c r="C92" s="89"/>
      <c r="D92" s="90"/>
      <c r="E92" s="156"/>
      <c r="F92" s="91"/>
      <c r="G92" s="91"/>
      <c r="H92" s="271"/>
      <c r="I92" s="164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3"/>
        <v>999</v>
      </c>
      <c r="M92" s="163">
        <f t="shared" si="4"/>
        <v>999</v>
      </c>
      <c r="N92" s="161"/>
      <c r="O92" s="91"/>
      <c r="P92" s="106">
        <f t="shared" si="5"/>
        <v>999</v>
      </c>
      <c r="Q92" s="91"/>
    </row>
    <row r="93" spans="1:17" s="11" customFormat="1" ht="18.95" customHeight="1" x14ac:dyDescent="0.2">
      <c r="A93" s="143">
        <v>87</v>
      </c>
      <c r="B93" s="89"/>
      <c r="C93" s="89"/>
      <c r="D93" s="90"/>
      <c r="E93" s="156"/>
      <c r="F93" s="91"/>
      <c r="G93" s="91"/>
      <c r="H93" s="271"/>
      <c r="I93" s="164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3"/>
        <v>999</v>
      </c>
      <c r="M93" s="163">
        <f t="shared" si="4"/>
        <v>999</v>
      </c>
      <c r="N93" s="161"/>
      <c r="O93" s="91"/>
      <c r="P93" s="106">
        <f t="shared" si="5"/>
        <v>999</v>
      </c>
      <c r="Q93" s="91"/>
    </row>
    <row r="94" spans="1:17" s="11" customFormat="1" ht="18.95" customHeight="1" x14ac:dyDescent="0.2">
      <c r="A94" s="143">
        <v>88</v>
      </c>
      <c r="B94" s="89"/>
      <c r="C94" s="89"/>
      <c r="D94" s="90"/>
      <c r="E94" s="156"/>
      <c r="F94" s="91"/>
      <c r="G94" s="91"/>
      <c r="H94" s="271"/>
      <c r="I94" s="164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3"/>
        <v>999</v>
      </c>
      <c r="M94" s="163">
        <f t="shared" si="4"/>
        <v>999</v>
      </c>
      <c r="N94" s="161"/>
      <c r="O94" s="91"/>
      <c r="P94" s="106">
        <f t="shared" si="5"/>
        <v>999</v>
      </c>
      <c r="Q94" s="91"/>
    </row>
    <row r="95" spans="1:17" s="11" customFormat="1" ht="18.95" customHeight="1" x14ac:dyDescent="0.2">
      <c r="A95" s="143">
        <v>89</v>
      </c>
      <c r="B95" s="89"/>
      <c r="C95" s="89"/>
      <c r="D95" s="90"/>
      <c r="E95" s="156"/>
      <c r="F95" s="91"/>
      <c r="G95" s="91"/>
      <c r="H95" s="271"/>
      <c r="I95" s="164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3"/>
        <v>999</v>
      </c>
      <c r="M95" s="163">
        <f t="shared" si="4"/>
        <v>999</v>
      </c>
      <c r="N95" s="161"/>
      <c r="O95" s="91"/>
      <c r="P95" s="106">
        <f t="shared" si="5"/>
        <v>999</v>
      </c>
      <c r="Q95" s="91"/>
    </row>
    <row r="96" spans="1:17" s="11" customFormat="1" ht="18.95" customHeight="1" x14ac:dyDescent="0.2">
      <c r="A96" s="143">
        <v>90</v>
      </c>
      <c r="B96" s="89"/>
      <c r="C96" s="89"/>
      <c r="D96" s="90"/>
      <c r="E96" s="156"/>
      <c r="F96" s="91"/>
      <c r="G96" s="91"/>
      <c r="H96" s="271"/>
      <c r="I96" s="164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3"/>
        <v>999</v>
      </c>
      <c r="M96" s="163">
        <f t="shared" si="4"/>
        <v>999</v>
      </c>
      <c r="N96" s="161"/>
      <c r="O96" s="91"/>
      <c r="P96" s="106">
        <f t="shared" si="5"/>
        <v>999</v>
      </c>
      <c r="Q96" s="91"/>
    </row>
    <row r="97" spans="1:17" s="11" customFormat="1" ht="18.95" customHeight="1" x14ac:dyDescent="0.2">
      <c r="A97" s="143">
        <v>91</v>
      </c>
      <c r="B97" s="89"/>
      <c r="C97" s="89"/>
      <c r="D97" s="90"/>
      <c r="E97" s="156"/>
      <c r="F97" s="91"/>
      <c r="G97" s="91"/>
      <c r="H97" s="271"/>
      <c r="I97" s="164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3"/>
        <v>999</v>
      </c>
      <c r="M97" s="163">
        <f t="shared" si="4"/>
        <v>999</v>
      </c>
      <c r="N97" s="161"/>
      <c r="O97" s="91"/>
      <c r="P97" s="106">
        <f t="shared" si="5"/>
        <v>999</v>
      </c>
      <c r="Q97" s="91"/>
    </row>
    <row r="98" spans="1:17" s="11" customFormat="1" ht="18.95" customHeight="1" x14ac:dyDescent="0.2">
      <c r="A98" s="143">
        <v>92</v>
      </c>
      <c r="B98" s="89"/>
      <c r="C98" s="89"/>
      <c r="D98" s="90"/>
      <c r="E98" s="156"/>
      <c r="F98" s="91"/>
      <c r="G98" s="91"/>
      <c r="H98" s="271"/>
      <c r="I98" s="164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3"/>
        <v>999</v>
      </c>
      <c r="M98" s="163">
        <f t="shared" si="4"/>
        <v>999</v>
      </c>
      <c r="N98" s="161"/>
      <c r="O98" s="91"/>
      <c r="P98" s="106">
        <f t="shared" si="5"/>
        <v>999</v>
      </c>
      <c r="Q98" s="91"/>
    </row>
    <row r="99" spans="1:17" s="11" customFormat="1" ht="18.95" customHeight="1" x14ac:dyDescent="0.2">
      <c r="A99" s="143">
        <v>93</v>
      </c>
      <c r="B99" s="89"/>
      <c r="C99" s="89"/>
      <c r="D99" s="90"/>
      <c r="E99" s="156"/>
      <c r="F99" s="91"/>
      <c r="G99" s="91"/>
      <c r="H99" s="271"/>
      <c r="I99" s="164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3"/>
        <v>999</v>
      </c>
      <c r="M99" s="163">
        <f t="shared" si="4"/>
        <v>999</v>
      </c>
      <c r="N99" s="161"/>
      <c r="O99" s="91"/>
      <c r="P99" s="106">
        <f t="shared" si="5"/>
        <v>999</v>
      </c>
      <c r="Q99" s="91"/>
    </row>
    <row r="100" spans="1:17" s="11" customFormat="1" ht="18.95" customHeight="1" x14ac:dyDescent="0.2">
      <c r="A100" s="143">
        <v>94</v>
      </c>
      <c r="B100" s="89"/>
      <c r="C100" s="89"/>
      <c r="D100" s="90"/>
      <c r="E100" s="156"/>
      <c r="F100" s="91"/>
      <c r="G100" s="91"/>
      <c r="H100" s="271"/>
      <c r="I100" s="164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3"/>
        <v>999</v>
      </c>
      <c r="M100" s="163">
        <f t="shared" si="4"/>
        <v>999</v>
      </c>
      <c r="N100" s="161"/>
      <c r="O100" s="91"/>
      <c r="P100" s="106">
        <f t="shared" si="5"/>
        <v>999</v>
      </c>
      <c r="Q100" s="91"/>
    </row>
    <row r="101" spans="1:17" s="11" customFormat="1" ht="18.95" customHeight="1" x14ac:dyDescent="0.2">
      <c r="A101" s="143">
        <v>95</v>
      </c>
      <c r="B101" s="89"/>
      <c r="C101" s="89"/>
      <c r="D101" s="90"/>
      <c r="E101" s="156"/>
      <c r="F101" s="91"/>
      <c r="G101" s="91"/>
      <c r="H101" s="271"/>
      <c r="I101" s="164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ref="L101:L134" si="6">IF(Q101="",999,Q101)</f>
        <v>999</v>
      </c>
      <c r="M101" s="163">
        <f t="shared" ref="M101:M134" si="7">IF(P101=999,999,1)</f>
        <v>999</v>
      </c>
      <c r="N101" s="161"/>
      <c r="O101" s="91"/>
      <c r="P101" s="106">
        <f t="shared" ref="P101:P134" si="8">IF(N101="DA",1,IF(N101="WC",2,IF(N101="SE",3,IF(N101="Q",4,IF(N101="LL",5,999)))))</f>
        <v>999</v>
      </c>
      <c r="Q101" s="91"/>
    </row>
    <row r="102" spans="1:17" s="11" customFormat="1" ht="18.95" customHeight="1" x14ac:dyDescent="0.2">
      <c r="A102" s="143">
        <v>96</v>
      </c>
      <c r="B102" s="89"/>
      <c r="C102" s="89"/>
      <c r="D102" s="90"/>
      <c r="E102" s="156"/>
      <c r="F102" s="91"/>
      <c r="G102" s="91"/>
      <c r="H102" s="271"/>
      <c r="I102" s="164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6"/>
        <v>999</v>
      </c>
      <c r="M102" s="163">
        <f t="shared" si="7"/>
        <v>999</v>
      </c>
      <c r="N102" s="161"/>
      <c r="O102" s="91"/>
      <c r="P102" s="106">
        <f t="shared" si="8"/>
        <v>999</v>
      </c>
      <c r="Q102" s="91"/>
    </row>
    <row r="103" spans="1:17" s="11" customFormat="1" ht="18.95" customHeight="1" x14ac:dyDescent="0.2">
      <c r="A103" s="143">
        <v>97</v>
      </c>
      <c r="B103" s="89"/>
      <c r="C103" s="89"/>
      <c r="D103" s="90"/>
      <c r="E103" s="156"/>
      <c r="F103" s="91"/>
      <c r="G103" s="91"/>
      <c r="H103" s="271"/>
      <c r="I103" s="164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6"/>
        <v>999</v>
      </c>
      <c r="M103" s="163">
        <f t="shared" si="7"/>
        <v>999</v>
      </c>
      <c r="N103" s="161"/>
      <c r="O103" s="91"/>
      <c r="P103" s="106">
        <f t="shared" si="8"/>
        <v>999</v>
      </c>
      <c r="Q103" s="91"/>
    </row>
    <row r="104" spans="1:17" s="11" customFormat="1" ht="18.95" customHeight="1" x14ac:dyDescent="0.2">
      <c r="A104" s="143">
        <v>98</v>
      </c>
      <c r="B104" s="89"/>
      <c r="C104" s="89"/>
      <c r="D104" s="90"/>
      <c r="E104" s="156"/>
      <c r="F104" s="91"/>
      <c r="G104" s="91"/>
      <c r="H104" s="271"/>
      <c r="I104" s="164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si="6"/>
        <v>999</v>
      </c>
      <c r="M104" s="163">
        <f t="shared" si="7"/>
        <v>999</v>
      </c>
      <c r="N104" s="161"/>
      <c r="O104" s="91"/>
      <c r="P104" s="106">
        <f t="shared" si="8"/>
        <v>999</v>
      </c>
      <c r="Q104" s="91"/>
    </row>
    <row r="105" spans="1:17" s="11" customFormat="1" ht="18.95" customHeight="1" x14ac:dyDescent="0.2">
      <c r="A105" s="143">
        <v>99</v>
      </c>
      <c r="B105" s="89"/>
      <c r="C105" s="89"/>
      <c r="D105" s="90"/>
      <c r="E105" s="156"/>
      <c r="F105" s="91"/>
      <c r="G105" s="91"/>
      <c r="H105" s="271"/>
      <c r="I105" s="164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6"/>
        <v>999</v>
      </c>
      <c r="M105" s="163">
        <f t="shared" si="7"/>
        <v>999</v>
      </c>
      <c r="N105" s="161"/>
      <c r="O105" s="91"/>
      <c r="P105" s="106">
        <f t="shared" si="8"/>
        <v>999</v>
      </c>
      <c r="Q105" s="91"/>
    </row>
    <row r="106" spans="1:17" s="11" customFormat="1" ht="18.95" customHeight="1" x14ac:dyDescent="0.2">
      <c r="A106" s="143">
        <v>100</v>
      </c>
      <c r="B106" s="89"/>
      <c r="C106" s="89"/>
      <c r="D106" s="90"/>
      <c r="E106" s="156"/>
      <c r="F106" s="91"/>
      <c r="G106" s="91"/>
      <c r="H106" s="271"/>
      <c r="I106" s="164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6"/>
        <v>999</v>
      </c>
      <c r="M106" s="163">
        <f t="shared" si="7"/>
        <v>999</v>
      </c>
      <c r="N106" s="161"/>
      <c r="O106" s="91"/>
      <c r="P106" s="106">
        <f t="shared" si="8"/>
        <v>999</v>
      </c>
      <c r="Q106" s="91"/>
    </row>
    <row r="107" spans="1:17" s="11" customFormat="1" ht="18.95" customHeight="1" x14ac:dyDescent="0.2">
      <c r="A107" s="143">
        <v>101</v>
      </c>
      <c r="B107" s="89"/>
      <c r="C107" s="89"/>
      <c r="D107" s="90"/>
      <c r="E107" s="156"/>
      <c r="F107" s="91"/>
      <c r="G107" s="91"/>
      <c r="H107" s="271"/>
      <c r="I107" s="164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6"/>
        <v>999</v>
      </c>
      <c r="M107" s="163">
        <f t="shared" si="7"/>
        <v>999</v>
      </c>
      <c r="N107" s="161"/>
      <c r="O107" s="91"/>
      <c r="P107" s="106">
        <f t="shared" si="8"/>
        <v>999</v>
      </c>
      <c r="Q107" s="91"/>
    </row>
    <row r="108" spans="1:17" s="11" customFormat="1" ht="18.95" customHeight="1" x14ac:dyDescent="0.2">
      <c r="A108" s="143">
        <v>102</v>
      </c>
      <c r="B108" s="89"/>
      <c r="C108" s="89"/>
      <c r="D108" s="90"/>
      <c r="E108" s="156"/>
      <c r="F108" s="91"/>
      <c r="G108" s="91"/>
      <c r="H108" s="271"/>
      <c r="I108" s="164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6"/>
        <v>999</v>
      </c>
      <c r="M108" s="163">
        <f t="shared" si="7"/>
        <v>999</v>
      </c>
      <c r="N108" s="161"/>
      <c r="O108" s="91"/>
      <c r="P108" s="106">
        <f t="shared" si="8"/>
        <v>999</v>
      </c>
      <c r="Q108" s="91"/>
    </row>
    <row r="109" spans="1:17" s="11" customFormat="1" ht="18.95" customHeight="1" x14ac:dyDescent="0.2">
      <c r="A109" s="143">
        <v>103</v>
      </c>
      <c r="B109" s="89"/>
      <c r="C109" s="89"/>
      <c r="D109" s="90"/>
      <c r="E109" s="156"/>
      <c r="F109" s="91"/>
      <c r="G109" s="91"/>
      <c r="H109" s="271"/>
      <c r="I109" s="164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6"/>
        <v>999</v>
      </c>
      <c r="M109" s="163">
        <f t="shared" si="7"/>
        <v>999</v>
      </c>
      <c r="N109" s="161"/>
      <c r="O109" s="91"/>
      <c r="P109" s="106">
        <f t="shared" si="8"/>
        <v>999</v>
      </c>
      <c r="Q109" s="91"/>
    </row>
    <row r="110" spans="1:17" s="11" customFormat="1" ht="18.95" customHeight="1" x14ac:dyDescent="0.2">
      <c r="A110" s="143">
        <v>104</v>
      </c>
      <c r="B110" s="89"/>
      <c r="C110" s="89"/>
      <c r="D110" s="90"/>
      <c r="E110" s="156"/>
      <c r="F110" s="91"/>
      <c r="G110" s="91"/>
      <c r="H110" s="271"/>
      <c r="I110" s="164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6"/>
        <v>999</v>
      </c>
      <c r="M110" s="163">
        <f t="shared" si="7"/>
        <v>999</v>
      </c>
      <c r="N110" s="161"/>
      <c r="O110" s="91"/>
      <c r="P110" s="106">
        <f t="shared" si="8"/>
        <v>999</v>
      </c>
      <c r="Q110" s="91"/>
    </row>
    <row r="111" spans="1:17" s="11" customFormat="1" ht="18.95" customHeight="1" x14ac:dyDescent="0.2">
      <c r="A111" s="143">
        <v>105</v>
      </c>
      <c r="B111" s="89"/>
      <c r="C111" s="89"/>
      <c r="D111" s="90"/>
      <c r="E111" s="156"/>
      <c r="F111" s="91"/>
      <c r="G111" s="91"/>
      <c r="H111" s="271"/>
      <c r="I111" s="164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6"/>
        <v>999</v>
      </c>
      <c r="M111" s="163">
        <f t="shared" si="7"/>
        <v>999</v>
      </c>
      <c r="N111" s="161"/>
      <c r="O111" s="91"/>
      <c r="P111" s="106">
        <f t="shared" si="8"/>
        <v>999</v>
      </c>
      <c r="Q111" s="91"/>
    </row>
    <row r="112" spans="1:17" s="11" customFormat="1" ht="18.95" customHeight="1" x14ac:dyDescent="0.2">
      <c r="A112" s="143">
        <v>106</v>
      </c>
      <c r="B112" s="89"/>
      <c r="C112" s="89"/>
      <c r="D112" s="90"/>
      <c r="E112" s="156"/>
      <c r="F112" s="91"/>
      <c r="G112" s="91"/>
      <c r="H112" s="271"/>
      <c r="I112" s="164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6"/>
        <v>999</v>
      </c>
      <c r="M112" s="163">
        <f t="shared" si="7"/>
        <v>999</v>
      </c>
      <c r="N112" s="161"/>
      <c r="O112" s="91"/>
      <c r="P112" s="106">
        <f t="shared" si="8"/>
        <v>999</v>
      </c>
      <c r="Q112" s="91"/>
    </row>
    <row r="113" spans="1:17" s="11" customFormat="1" ht="18.95" customHeight="1" x14ac:dyDescent="0.2">
      <c r="A113" s="143">
        <v>107</v>
      </c>
      <c r="B113" s="89"/>
      <c r="C113" s="89"/>
      <c r="D113" s="90"/>
      <c r="E113" s="156"/>
      <c r="F113" s="91"/>
      <c r="G113" s="91"/>
      <c r="H113" s="271"/>
      <c r="I113" s="164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6"/>
        <v>999</v>
      </c>
      <c r="M113" s="163">
        <f t="shared" si="7"/>
        <v>999</v>
      </c>
      <c r="N113" s="161"/>
      <c r="O113" s="91"/>
      <c r="P113" s="106">
        <f t="shared" si="8"/>
        <v>999</v>
      </c>
      <c r="Q113" s="91"/>
    </row>
    <row r="114" spans="1:17" s="11" customFormat="1" ht="18.95" customHeight="1" x14ac:dyDescent="0.2">
      <c r="A114" s="143">
        <v>108</v>
      </c>
      <c r="B114" s="89"/>
      <c r="C114" s="89"/>
      <c r="D114" s="90"/>
      <c r="E114" s="156"/>
      <c r="F114" s="91"/>
      <c r="G114" s="91"/>
      <c r="H114" s="271"/>
      <c r="I114" s="164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6"/>
        <v>999</v>
      </c>
      <c r="M114" s="163">
        <f t="shared" si="7"/>
        <v>999</v>
      </c>
      <c r="N114" s="161"/>
      <c r="O114" s="91"/>
      <c r="P114" s="106">
        <f t="shared" si="8"/>
        <v>999</v>
      </c>
      <c r="Q114" s="91"/>
    </row>
    <row r="115" spans="1:17" s="11" customFormat="1" ht="18.95" customHeight="1" x14ac:dyDescent="0.2">
      <c r="A115" s="143">
        <v>109</v>
      </c>
      <c r="B115" s="89"/>
      <c r="C115" s="89"/>
      <c r="D115" s="90"/>
      <c r="E115" s="156"/>
      <c r="F115" s="91"/>
      <c r="G115" s="91"/>
      <c r="H115" s="271"/>
      <c r="I115" s="164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6"/>
        <v>999</v>
      </c>
      <c r="M115" s="163">
        <f t="shared" si="7"/>
        <v>999</v>
      </c>
      <c r="N115" s="161"/>
      <c r="O115" s="91"/>
      <c r="P115" s="106">
        <f t="shared" si="8"/>
        <v>999</v>
      </c>
      <c r="Q115" s="91"/>
    </row>
    <row r="116" spans="1:17" s="11" customFormat="1" ht="18.95" customHeight="1" x14ac:dyDescent="0.2">
      <c r="A116" s="143">
        <v>110</v>
      </c>
      <c r="B116" s="89"/>
      <c r="C116" s="89"/>
      <c r="D116" s="90"/>
      <c r="E116" s="156"/>
      <c r="F116" s="91"/>
      <c r="G116" s="91"/>
      <c r="H116" s="271"/>
      <c r="I116" s="164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6"/>
        <v>999</v>
      </c>
      <c r="M116" s="163">
        <f t="shared" si="7"/>
        <v>999</v>
      </c>
      <c r="N116" s="161"/>
      <c r="O116" s="91"/>
      <c r="P116" s="106">
        <f t="shared" si="8"/>
        <v>999</v>
      </c>
      <c r="Q116" s="91"/>
    </row>
    <row r="117" spans="1:17" s="11" customFormat="1" ht="18.95" customHeight="1" x14ac:dyDescent="0.2">
      <c r="A117" s="143">
        <v>111</v>
      </c>
      <c r="B117" s="89"/>
      <c r="C117" s="89"/>
      <c r="D117" s="90"/>
      <c r="E117" s="156"/>
      <c r="F117" s="91"/>
      <c r="G117" s="91"/>
      <c r="H117" s="271"/>
      <c r="I117" s="164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6"/>
        <v>999</v>
      </c>
      <c r="M117" s="163">
        <f t="shared" si="7"/>
        <v>999</v>
      </c>
      <c r="N117" s="161"/>
      <c r="O117" s="91"/>
      <c r="P117" s="106">
        <f t="shared" si="8"/>
        <v>999</v>
      </c>
      <c r="Q117" s="91"/>
    </row>
    <row r="118" spans="1:17" s="11" customFormat="1" ht="18.95" customHeight="1" x14ac:dyDescent="0.2">
      <c r="A118" s="143">
        <v>112</v>
      </c>
      <c r="B118" s="89"/>
      <c r="C118" s="89"/>
      <c r="D118" s="90"/>
      <c r="E118" s="156"/>
      <c r="F118" s="91"/>
      <c r="G118" s="91"/>
      <c r="H118" s="271"/>
      <c r="I118" s="164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6"/>
        <v>999</v>
      </c>
      <c r="M118" s="163">
        <f t="shared" si="7"/>
        <v>999</v>
      </c>
      <c r="N118" s="161"/>
      <c r="O118" s="91"/>
      <c r="P118" s="106">
        <f t="shared" si="8"/>
        <v>999</v>
      </c>
      <c r="Q118" s="91"/>
    </row>
    <row r="119" spans="1:17" s="11" customFormat="1" ht="18.95" customHeight="1" x14ac:dyDescent="0.2">
      <c r="A119" s="143">
        <v>113</v>
      </c>
      <c r="B119" s="89"/>
      <c r="C119" s="89"/>
      <c r="D119" s="90"/>
      <c r="E119" s="156"/>
      <c r="F119" s="91"/>
      <c r="G119" s="91"/>
      <c r="H119" s="271"/>
      <c r="I119" s="164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6"/>
        <v>999</v>
      </c>
      <c r="M119" s="163">
        <f t="shared" si="7"/>
        <v>999</v>
      </c>
      <c r="N119" s="161"/>
      <c r="O119" s="91"/>
      <c r="P119" s="106">
        <f t="shared" si="8"/>
        <v>999</v>
      </c>
      <c r="Q119" s="91"/>
    </row>
    <row r="120" spans="1:17" s="11" customFormat="1" ht="18.95" customHeight="1" x14ac:dyDescent="0.2">
      <c r="A120" s="143">
        <v>114</v>
      </c>
      <c r="B120" s="89"/>
      <c r="C120" s="89"/>
      <c r="D120" s="90"/>
      <c r="E120" s="156"/>
      <c r="F120" s="91"/>
      <c r="G120" s="91"/>
      <c r="H120" s="271"/>
      <c r="I120" s="164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6"/>
        <v>999</v>
      </c>
      <c r="M120" s="163">
        <f t="shared" si="7"/>
        <v>999</v>
      </c>
      <c r="N120" s="161"/>
      <c r="O120" s="91"/>
      <c r="P120" s="106">
        <f t="shared" si="8"/>
        <v>999</v>
      </c>
      <c r="Q120" s="91"/>
    </row>
    <row r="121" spans="1:17" s="11" customFormat="1" ht="18.95" customHeight="1" x14ac:dyDescent="0.2">
      <c r="A121" s="143">
        <v>115</v>
      </c>
      <c r="B121" s="89"/>
      <c r="C121" s="89"/>
      <c r="D121" s="90"/>
      <c r="E121" s="156"/>
      <c r="F121" s="91"/>
      <c r="G121" s="91"/>
      <c r="H121" s="271"/>
      <c r="I121" s="164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6"/>
        <v>999</v>
      </c>
      <c r="M121" s="163">
        <f t="shared" si="7"/>
        <v>999</v>
      </c>
      <c r="N121" s="161"/>
      <c r="O121" s="91"/>
      <c r="P121" s="106">
        <f t="shared" si="8"/>
        <v>999</v>
      </c>
      <c r="Q121" s="91"/>
    </row>
    <row r="122" spans="1:17" s="11" customFormat="1" ht="18.95" customHeight="1" x14ac:dyDescent="0.2">
      <c r="A122" s="143">
        <v>116</v>
      </c>
      <c r="B122" s="89"/>
      <c r="C122" s="89"/>
      <c r="D122" s="90"/>
      <c r="E122" s="156"/>
      <c r="F122" s="91"/>
      <c r="G122" s="91"/>
      <c r="H122" s="271"/>
      <c r="I122" s="164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6"/>
        <v>999</v>
      </c>
      <c r="M122" s="163">
        <f t="shared" si="7"/>
        <v>999</v>
      </c>
      <c r="N122" s="161"/>
      <c r="O122" s="91"/>
      <c r="P122" s="106">
        <f t="shared" si="8"/>
        <v>999</v>
      </c>
      <c r="Q122" s="91"/>
    </row>
    <row r="123" spans="1:17" s="11" customFormat="1" ht="18.95" customHeight="1" x14ac:dyDescent="0.2">
      <c r="A123" s="143">
        <v>117</v>
      </c>
      <c r="B123" s="89"/>
      <c r="C123" s="89"/>
      <c r="D123" s="90"/>
      <c r="E123" s="156"/>
      <c r="F123" s="91"/>
      <c r="G123" s="91"/>
      <c r="H123" s="271"/>
      <c r="I123" s="164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6"/>
        <v>999</v>
      </c>
      <c r="M123" s="163">
        <f t="shared" si="7"/>
        <v>999</v>
      </c>
      <c r="N123" s="161"/>
      <c r="O123" s="91"/>
      <c r="P123" s="106">
        <f t="shared" si="8"/>
        <v>999</v>
      </c>
      <c r="Q123" s="91"/>
    </row>
    <row r="124" spans="1:17" s="11" customFormat="1" ht="18.95" customHeight="1" x14ac:dyDescent="0.2">
      <c r="A124" s="143">
        <v>118</v>
      </c>
      <c r="B124" s="89"/>
      <c r="C124" s="89"/>
      <c r="D124" s="90"/>
      <c r="E124" s="156"/>
      <c r="F124" s="91"/>
      <c r="G124" s="91"/>
      <c r="H124" s="271"/>
      <c r="I124" s="164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6"/>
        <v>999</v>
      </c>
      <c r="M124" s="163">
        <f t="shared" si="7"/>
        <v>999</v>
      </c>
      <c r="N124" s="161"/>
      <c r="O124" s="91"/>
      <c r="P124" s="106">
        <f t="shared" si="8"/>
        <v>999</v>
      </c>
      <c r="Q124" s="91"/>
    </row>
    <row r="125" spans="1:17" s="11" customFormat="1" ht="18.95" customHeight="1" x14ac:dyDescent="0.2">
      <c r="A125" s="143">
        <v>119</v>
      </c>
      <c r="B125" s="89"/>
      <c r="C125" s="89"/>
      <c r="D125" s="90"/>
      <c r="E125" s="156"/>
      <c r="F125" s="91"/>
      <c r="G125" s="91"/>
      <c r="H125" s="271"/>
      <c r="I125" s="164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6"/>
        <v>999</v>
      </c>
      <c r="M125" s="163">
        <f t="shared" si="7"/>
        <v>999</v>
      </c>
      <c r="N125" s="161"/>
      <c r="O125" s="91"/>
      <c r="P125" s="106">
        <f t="shared" si="8"/>
        <v>999</v>
      </c>
      <c r="Q125" s="91"/>
    </row>
    <row r="126" spans="1:17" s="11" customFormat="1" ht="18.95" customHeight="1" x14ac:dyDescent="0.2">
      <c r="A126" s="143">
        <v>120</v>
      </c>
      <c r="B126" s="89"/>
      <c r="C126" s="89"/>
      <c r="D126" s="90"/>
      <c r="E126" s="156"/>
      <c r="F126" s="91"/>
      <c r="G126" s="91"/>
      <c r="H126" s="271"/>
      <c r="I126" s="164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6"/>
        <v>999</v>
      </c>
      <c r="M126" s="163">
        <f t="shared" si="7"/>
        <v>999</v>
      </c>
      <c r="N126" s="161"/>
      <c r="O126" s="91"/>
      <c r="P126" s="106">
        <f t="shared" si="8"/>
        <v>999</v>
      </c>
      <c r="Q126" s="91"/>
    </row>
    <row r="127" spans="1:17" s="11" customFormat="1" ht="18.95" customHeight="1" x14ac:dyDescent="0.2">
      <c r="A127" s="143">
        <v>121</v>
      </c>
      <c r="B127" s="89"/>
      <c r="C127" s="89"/>
      <c r="D127" s="90"/>
      <c r="E127" s="156"/>
      <c r="F127" s="91"/>
      <c r="G127" s="91"/>
      <c r="H127" s="271"/>
      <c r="I127" s="164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6"/>
        <v>999</v>
      </c>
      <c r="M127" s="163">
        <f t="shared" si="7"/>
        <v>999</v>
      </c>
      <c r="N127" s="161"/>
      <c r="O127" s="91"/>
      <c r="P127" s="106">
        <f t="shared" si="8"/>
        <v>999</v>
      </c>
      <c r="Q127" s="91"/>
    </row>
    <row r="128" spans="1:17" s="11" customFormat="1" ht="18.95" customHeight="1" x14ac:dyDescent="0.2">
      <c r="A128" s="143">
        <v>122</v>
      </c>
      <c r="B128" s="89"/>
      <c r="C128" s="89"/>
      <c r="D128" s="90"/>
      <c r="E128" s="156"/>
      <c r="F128" s="91"/>
      <c r="G128" s="91"/>
      <c r="H128" s="271"/>
      <c r="I128" s="164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6"/>
        <v>999</v>
      </c>
      <c r="M128" s="163">
        <f t="shared" si="7"/>
        <v>999</v>
      </c>
      <c r="N128" s="161"/>
      <c r="O128" s="91"/>
      <c r="P128" s="106">
        <f t="shared" si="8"/>
        <v>999</v>
      </c>
      <c r="Q128" s="91"/>
    </row>
    <row r="129" spans="1:17" s="11" customFormat="1" ht="18.95" customHeight="1" x14ac:dyDescent="0.2">
      <c r="A129" s="143">
        <v>123</v>
      </c>
      <c r="B129" s="89"/>
      <c r="C129" s="89"/>
      <c r="D129" s="90"/>
      <c r="E129" s="156"/>
      <c r="F129" s="91"/>
      <c r="G129" s="91"/>
      <c r="H129" s="271"/>
      <c r="I129" s="164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6"/>
        <v>999</v>
      </c>
      <c r="M129" s="163">
        <f t="shared" si="7"/>
        <v>999</v>
      </c>
      <c r="N129" s="161"/>
      <c r="O129" s="91"/>
      <c r="P129" s="106">
        <f t="shared" si="8"/>
        <v>999</v>
      </c>
      <c r="Q129" s="91"/>
    </row>
    <row r="130" spans="1:17" s="11" customFormat="1" ht="18.95" customHeight="1" x14ac:dyDescent="0.2">
      <c r="A130" s="143">
        <v>124</v>
      </c>
      <c r="B130" s="89"/>
      <c r="C130" s="89"/>
      <c r="D130" s="90"/>
      <c r="E130" s="156"/>
      <c r="F130" s="91"/>
      <c r="G130" s="91"/>
      <c r="H130" s="271"/>
      <c r="I130" s="164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6"/>
        <v>999</v>
      </c>
      <c r="M130" s="163">
        <f t="shared" si="7"/>
        <v>999</v>
      </c>
      <c r="N130" s="161"/>
      <c r="O130" s="91"/>
      <c r="P130" s="106">
        <f t="shared" si="8"/>
        <v>999</v>
      </c>
      <c r="Q130" s="91"/>
    </row>
    <row r="131" spans="1:17" s="11" customFormat="1" ht="18.95" customHeight="1" x14ac:dyDescent="0.2">
      <c r="A131" s="143">
        <v>125</v>
      </c>
      <c r="B131" s="89"/>
      <c r="C131" s="89"/>
      <c r="D131" s="90"/>
      <c r="E131" s="156"/>
      <c r="F131" s="91"/>
      <c r="G131" s="91"/>
      <c r="H131" s="271"/>
      <c r="I131" s="164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6"/>
        <v>999</v>
      </c>
      <c r="M131" s="163">
        <f t="shared" si="7"/>
        <v>999</v>
      </c>
      <c r="N131" s="161"/>
      <c r="O131" s="91"/>
      <c r="P131" s="106">
        <f t="shared" si="8"/>
        <v>999</v>
      </c>
      <c r="Q131" s="91"/>
    </row>
    <row r="132" spans="1:17" s="11" customFormat="1" ht="18.95" customHeight="1" x14ac:dyDescent="0.2">
      <c r="A132" s="143">
        <v>126</v>
      </c>
      <c r="B132" s="89"/>
      <c r="C132" s="89"/>
      <c r="D132" s="90"/>
      <c r="E132" s="156"/>
      <c r="F132" s="91"/>
      <c r="G132" s="91"/>
      <c r="H132" s="271"/>
      <c r="I132" s="164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6"/>
        <v>999</v>
      </c>
      <c r="M132" s="163">
        <f t="shared" si="7"/>
        <v>999</v>
      </c>
      <c r="N132" s="161"/>
      <c r="O132" s="91"/>
      <c r="P132" s="106">
        <f t="shared" si="8"/>
        <v>999</v>
      </c>
      <c r="Q132" s="91"/>
    </row>
    <row r="133" spans="1:17" s="11" customFormat="1" ht="18.95" customHeight="1" x14ac:dyDescent="0.2">
      <c r="A133" s="143">
        <v>127</v>
      </c>
      <c r="B133" s="89"/>
      <c r="C133" s="89"/>
      <c r="D133" s="90"/>
      <c r="E133" s="156"/>
      <c r="F133" s="91"/>
      <c r="G133" s="91"/>
      <c r="H133" s="271"/>
      <c r="I133" s="164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6"/>
        <v>999</v>
      </c>
      <c r="M133" s="163">
        <f t="shared" si="7"/>
        <v>999</v>
      </c>
      <c r="N133" s="161"/>
      <c r="O133" s="91"/>
      <c r="P133" s="106">
        <f t="shared" si="8"/>
        <v>999</v>
      </c>
      <c r="Q133" s="91"/>
    </row>
    <row r="134" spans="1:17" s="11" customFormat="1" ht="18.95" customHeight="1" x14ac:dyDescent="0.2">
      <c r="A134" s="143">
        <v>128</v>
      </c>
      <c r="B134" s="89"/>
      <c r="C134" s="89"/>
      <c r="D134" s="90"/>
      <c r="E134" s="156"/>
      <c r="F134" s="91"/>
      <c r="G134" s="91"/>
      <c r="H134" s="271"/>
      <c r="I134" s="164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6"/>
        <v>999</v>
      </c>
      <c r="M134" s="163">
        <f t="shared" si="7"/>
        <v>999</v>
      </c>
      <c r="N134" s="161"/>
      <c r="O134" s="164"/>
      <c r="P134" s="165">
        <f t="shared" si="8"/>
        <v>999</v>
      </c>
      <c r="Q134" s="164"/>
    </row>
    <row r="135" spans="1:17" x14ac:dyDescent="0.2">
      <c r="A135" s="143">
        <v>129</v>
      </c>
      <c r="B135" s="89"/>
      <c r="C135" s="89"/>
      <c r="D135" s="90"/>
      <c r="E135" s="156"/>
      <c r="F135" s="91"/>
      <c r="G135" s="91"/>
      <c r="H135" s="271"/>
      <c r="I135" s="164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ref="L135:L156" si="9">IF(Q135="",999,Q135)</f>
        <v>999</v>
      </c>
      <c r="M135" s="163">
        <f t="shared" ref="M135:M156" si="10">IF(P135=999,999,1)</f>
        <v>999</v>
      </c>
      <c r="N135" s="161"/>
      <c r="O135" s="91"/>
      <c r="P135" s="106">
        <f t="shared" ref="P135:P156" si="11">IF(N135="DA",1,IF(N135="WC",2,IF(N135="SE",3,IF(N135="Q",4,IF(N135="LL",5,999)))))</f>
        <v>999</v>
      </c>
      <c r="Q135" s="91"/>
    </row>
    <row r="136" spans="1:17" x14ac:dyDescent="0.2">
      <c r="A136" s="143">
        <v>130</v>
      </c>
      <c r="B136" s="89"/>
      <c r="C136" s="89"/>
      <c r="D136" s="90"/>
      <c r="E136" s="156"/>
      <c r="F136" s="91"/>
      <c r="G136" s="91"/>
      <c r="H136" s="271"/>
      <c r="I136" s="164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9"/>
        <v>999</v>
      </c>
      <c r="M136" s="163">
        <f t="shared" si="10"/>
        <v>999</v>
      </c>
      <c r="N136" s="161"/>
      <c r="O136" s="91"/>
      <c r="P136" s="106">
        <f t="shared" si="11"/>
        <v>999</v>
      </c>
      <c r="Q136" s="91"/>
    </row>
    <row r="137" spans="1:17" x14ac:dyDescent="0.2">
      <c r="A137" s="143">
        <v>131</v>
      </c>
      <c r="B137" s="89"/>
      <c r="C137" s="89"/>
      <c r="D137" s="90"/>
      <c r="E137" s="156"/>
      <c r="F137" s="91"/>
      <c r="G137" s="91"/>
      <c r="H137" s="271"/>
      <c r="I137" s="164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9"/>
        <v>999</v>
      </c>
      <c r="M137" s="163">
        <f t="shared" si="10"/>
        <v>999</v>
      </c>
      <c r="N137" s="161"/>
      <c r="O137" s="91"/>
      <c r="P137" s="106">
        <f t="shared" si="11"/>
        <v>999</v>
      </c>
      <c r="Q137" s="91"/>
    </row>
    <row r="138" spans="1:17" x14ac:dyDescent="0.2">
      <c r="A138" s="143">
        <v>132</v>
      </c>
      <c r="B138" s="89"/>
      <c r="C138" s="89"/>
      <c r="D138" s="90"/>
      <c r="E138" s="156"/>
      <c r="F138" s="91"/>
      <c r="G138" s="91"/>
      <c r="H138" s="271"/>
      <c r="I138" s="164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9"/>
        <v>999</v>
      </c>
      <c r="M138" s="163">
        <f t="shared" si="10"/>
        <v>999</v>
      </c>
      <c r="N138" s="161"/>
      <c r="O138" s="91"/>
      <c r="P138" s="106">
        <f t="shared" si="11"/>
        <v>999</v>
      </c>
      <c r="Q138" s="91"/>
    </row>
    <row r="139" spans="1:17" x14ac:dyDescent="0.2">
      <c r="A139" s="143">
        <v>133</v>
      </c>
      <c r="B139" s="89"/>
      <c r="C139" s="89"/>
      <c r="D139" s="90"/>
      <c r="E139" s="156"/>
      <c r="F139" s="91"/>
      <c r="G139" s="91"/>
      <c r="H139" s="271"/>
      <c r="I139" s="164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9"/>
        <v>999</v>
      </c>
      <c r="M139" s="163">
        <f t="shared" si="10"/>
        <v>999</v>
      </c>
      <c r="N139" s="161"/>
      <c r="O139" s="91"/>
      <c r="P139" s="106">
        <f t="shared" si="11"/>
        <v>999</v>
      </c>
      <c r="Q139" s="91"/>
    </row>
    <row r="140" spans="1:17" x14ac:dyDescent="0.2">
      <c r="A140" s="143">
        <v>134</v>
      </c>
      <c r="B140" s="89"/>
      <c r="C140" s="89"/>
      <c r="D140" s="90"/>
      <c r="E140" s="156"/>
      <c r="F140" s="91"/>
      <c r="G140" s="91"/>
      <c r="H140" s="271"/>
      <c r="I140" s="164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9"/>
        <v>999</v>
      </c>
      <c r="M140" s="163">
        <f t="shared" si="10"/>
        <v>999</v>
      </c>
      <c r="N140" s="161"/>
      <c r="O140" s="91"/>
      <c r="P140" s="106">
        <f t="shared" si="11"/>
        <v>999</v>
      </c>
      <c r="Q140" s="91"/>
    </row>
    <row r="141" spans="1:17" x14ac:dyDescent="0.2">
      <c r="A141" s="143">
        <v>135</v>
      </c>
      <c r="B141" s="89"/>
      <c r="C141" s="89"/>
      <c r="D141" s="90"/>
      <c r="E141" s="156"/>
      <c r="F141" s="91"/>
      <c r="G141" s="91"/>
      <c r="H141" s="271"/>
      <c r="I141" s="164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9"/>
        <v>999</v>
      </c>
      <c r="M141" s="163">
        <f t="shared" si="10"/>
        <v>999</v>
      </c>
      <c r="N141" s="161"/>
      <c r="O141" s="164"/>
      <c r="P141" s="165">
        <f t="shared" si="11"/>
        <v>999</v>
      </c>
      <c r="Q141" s="164"/>
    </row>
    <row r="142" spans="1:17" x14ac:dyDescent="0.2">
      <c r="A142" s="143">
        <v>136</v>
      </c>
      <c r="B142" s="89"/>
      <c r="C142" s="89"/>
      <c r="D142" s="90"/>
      <c r="E142" s="156"/>
      <c r="F142" s="91"/>
      <c r="G142" s="91"/>
      <c r="H142" s="271"/>
      <c r="I142" s="164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9"/>
        <v>999</v>
      </c>
      <c r="M142" s="163">
        <f t="shared" si="10"/>
        <v>999</v>
      </c>
      <c r="N142" s="161"/>
      <c r="O142" s="91"/>
      <c r="P142" s="106">
        <f t="shared" si="11"/>
        <v>999</v>
      </c>
      <c r="Q142" s="91"/>
    </row>
    <row r="143" spans="1:17" x14ac:dyDescent="0.2">
      <c r="A143" s="143">
        <v>137</v>
      </c>
      <c r="B143" s="89"/>
      <c r="C143" s="89"/>
      <c r="D143" s="90"/>
      <c r="E143" s="156"/>
      <c r="F143" s="91"/>
      <c r="G143" s="91"/>
      <c r="H143" s="271"/>
      <c r="I143" s="164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9"/>
        <v>999</v>
      </c>
      <c r="M143" s="163">
        <f t="shared" si="10"/>
        <v>999</v>
      </c>
      <c r="N143" s="161"/>
      <c r="O143" s="91"/>
      <c r="P143" s="106">
        <f t="shared" si="11"/>
        <v>999</v>
      </c>
      <c r="Q143" s="91"/>
    </row>
    <row r="144" spans="1:17" x14ac:dyDescent="0.2">
      <c r="A144" s="143">
        <v>138</v>
      </c>
      <c r="B144" s="89"/>
      <c r="C144" s="89"/>
      <c r="D144" s="90"/>
      <c r="E144" s="156"/>
      <c r="F144" s="91"/>
      <c r="G144" s="91"/>
      <c r="H144" s="271"/>
      <c r="I144" s="164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9"/>
        <v>999</v>
      </c>
      <c r="M144" s="163">
        <f t="shared" si="10"/>
        <v>999</v>
      </c>
      <c r="N144" s="161"/>
      <c r="O144" s="91"/>
      <c r="P144" s="106">
        <f t="shared" si="11"/>
        <v>999</v>
      </c>
      <c r="Q144" s="91"/>
    </row>
    <row r="145" spans="1:17" x14ac:dyDescent="0.2">
      <c r="A145" s="143">
        <v>139</v>
      </c>
      <c r="B145" s="89"/>
      <c r="C145" s="89"/>
      <c r="D145" s="90"/>
      <c r="E145" s="156"/>
      <c r="F145" s="91"/>
      <c r="G145" s="91"/>
      <c r="H145" s="271"/>
      <c r="I145" s="164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9"/>
        <v>999</v>
      </c>
      <c r="M145" s="163">
        <f t="shared" si="10"/>
        <v>999</v>
      </c>
      <c r="N145" s="161"/>
      <c r="O145" s="91"/>
      <c r="P145" s="106">
        <f t="shared" si="11"/>
        <v>999</v>
      </c>
      <c r="Q145" s="91"/>
    </row>
    <row r="146" spans="1:17" x14ac:dyDescent="0.2">
      <c r="A146" s="143">
        <v>140</v>
      </c>
      <c r="B146" s="89"/>
      <c r="C146" s="89"/>
      <c r="D146" s="90"/>
      <c r="E146" s="156"/>
      <c r="F146" s="91"/>
      <c r="G146" s="91"/>
      <c r="H146" s="271"/>
      <c r="I146" s="164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9"/>
        <v>999</v>
      </c>
      <c r="M146" s="163">
        <f t="shared" si="10"/>
        <v>999</v>
      </c>
      <c r="N146" s="161"/>
      <c r="O146" s="91"/>
      <c r="P146" s="106">
        <f t="shared" si="11"/>
        <v>999</v>
      </c>
      <c r="Q146" s="91"/>
    </row>
    <row r="147" spans="1:17" x14ac:dyDescent="0.2">
      <c r="A147" s="143">
        <v>141</v>
      </c>
      <c r="B147" s="89"/>
      <c r="C147" s="89"/>
      <c r="D147" s="90"/>
      <c r="E147" s="156"/>
      <c r="F147" s="91"/>
      <c r="G147" s="91"/>
      <c r="H147" s="271"/>
      <c r="I147" s="164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9"/>
        <v>999</v>
      </c>
      <c r="M147" s="163">
        <f t="shared" si="10"/>
        <v>999</v>
      </c>
      <c r="N147" s="161"/>
      <c r="O147" s="91"/>
      <c r="P147" s="106">
        <f t="shared" si="11"/>
        <v>999</v>
      </c>
      <c r="Q147" s="91"/>
    </row>
    <row r="148" spans="1:17" x14ac:dyDescent="0.2">
      <c r="A148" s="143">
        <v>142</v>
      </c>
      <c r="B148" s="89"/>
      <c r="C148" s="89"/>
      <c r="D148" s="90"/>
      <c r="E148" s="156"/>
      <c r="F148" s="91"/>
      <c r="G148" s="91"/>
      <c r="H148" s="271"/>
      <c r="I148" s="164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9"/>
        <v>999</v>
      </c>
      <c r="M148" s="163">
        <f t="shared" si="10"/>
        <v>999</v>
      </c>
      <c r="N148" s="161"/>
      <c r="O148" s="164"/>
      <c r="P148" s="165">
        <f t="shared" si="11"/>
        <v>999</v>
      </c>
      <c r="Q148" s="164"/>
    </row>
    <row r="149" spans="1:17" x14ac:dyDescent="0.2">
      <c r="A149" s="143">
        <v>143</v>
      </c>
      <c r="B149" s="89"/>
      <c r="C149" s="89"/>
      <c r="D149" s="90"/>
      <c r="E149" s="156"/>
      <c r="F149" s="91"/>
      <c r="G149" s="91"/>
      <c r="H149" s="271"/>
      <c r="I149" s="164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9"/>
        <v>999</v>
      </c>
      <c r="M149" s="163">
        <f t="shared" si="10"/>
        <v>999</v>
      </c>
      <c r="N149" s="161"/>
      <c r="O149" s="91"/>
      <c r="P149" s="106">
        <f t="shared" si="11"/>
        <v>999</v>
      </c>
      <c r="Q149" s="91"/>
    </row>
    <row r="150" spans="1:17" x14ac:dyDescent="0.2">
      <c r="A150" s="143">
        <v>144</v>
      </c>
      <c r="B150" s="89"/>
      <c r="C150" s="89"/>
      <c r="D150" s="90"/>
      <c r="E150" s="156"/>
      <c r="F150" s="91"/>
      <c r="G150" s="91"/>
      <c r="H150" s="271"/>
      <c r="I150" s="164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9"/>
        <v>999</v>
      </c>
      <c r="M150" s="163">
        <f t="shared" si="10"/>
        <v>999</v>
      </c>
      <c r="N150" s="161"/>
      <c r="O150" s="91"/>
      <c r="P150" s="106">
        <f t="shared" si="11"/>
        <v>999</v>
      </c>
      <c r="Q150" s="91"/>
    </row>
    <row r="151" spans="1:17" x14ac:dyDescent="0.2">
      <c r="A151" s="143">
        <v>145</v>
      </c>
      <c r="B151" s="89"/>
      <c r="C151" s="89"/>
      <c r="D151" s="90"/>
      <c r="E151" s="156"/>
      <c r="F151" s="91"/>
      <c r="G151" s="91"/>
      <c r="H151" s="271"/>
      <c r="I151" s="164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9"/>
        <v>999</v>
      </c>
      <c r="M151" s="163">
        <f t="shared" si="10"/>
        <v>999</v>
      </c>
      <c r="N151" s="161"/>
      <c r="O151" s="91"/>
      <c r="P151" s="106">
        <f t="shared" si="11"/>
        <v>999</v>
      </c>
      <c r="Q151" s="91"/>
    </row>
    <row r="152" spans="1:17" x14ac:dyDescent="0.2">
      <c r="A152" s="143">
        <v>146</v>
      </c>
      <c r="B152" s="89"/>
      <c r="C152" s="89"/>
      <c r="D152" s="90"/>
      <c r="E152" s="156"/>
      <c r="F152" s="91"/>
      <c r="G152" s="91"/>
      <c r="H152" s="271"/>
      <c r="I152" s="164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9"/>
        <v>999</v>
      </c>
      <c r="M152" s="163">
        <f t="shared" si="10"/>
        <v>999</v>
      </c>
      <c r="N152" s="161"/>
      <c r="O152" s="91"/>
      <c r="P152" s="106">
        <f t="shared" si="11"/>
        <v>999</v>
      </c>
      <c r="Q152" s="91"/>
    </row>
    <row r="153" spans="1:17" x14ac:dyDescent="0.2">
      <c r="A153" s="143">
        <v>147</v>
      </c>
      <c r="B153" s="89"/>
      <c r="C153" s="89"/>
      <c r="D153" s="90"/>
      <c r="E153" s="156"/>
      <c r="F153" s="91"/>
      <c r="G153" s="91"/>
      <c r="H153" s="271"/>
      <c r="I153" s="164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9"/>
        <v>999</v>
      </c>
      <c r="M153" s="163">
        <f t="shared" si="10"/>
        <v>999</v>
      </c>
      <c r="N153" s="161"/>
      <c r="O153" s="91"/>
      <c r="P153" s="106">
        <f t="shared" si="11"/>
        <v>999</v>
      </c>
      <c r="Q153" s="91"/>
    </row>
    <row r="154" spans="1:17" x14ac:dyDescent="0.2">
      <c r="A154" s="143">
        <v>148</v>
      </c>
      <c r="B154" s="89"/>
      <c r="C154" s="89"/>
      <c r="D154" s="90"/>
      <c r="E154" s="156"/>
      <c r="F154" s="91"/>
      <c r="G154" s="91"/>
      <c r="H154" s="271"/>
      <c r="I154" s="164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9"/>
        <v>999</v>
      </c>
      <c r="M154" s="163">
        <f t="shared" si="10"/>
        <v>999</v>
      </c>
      <c r="N154" s="161"/>
      <c r="O154" s="91"/>
      <c r="P154" s="106">
        <f t="shared" si="11"/>
        <v>999</v>
      </c>
      <c r="Q154" s="91"/>
    </row>
    <row r="155" spans="1:17" x14ac:dyDescent="0.2">
      <c r="A155" s="143">
        <v>149</v>
      </c>
      <c r="B155" s="89"/>
      <c r="C155" s="89"/>
      <c r="D155" s="90"/>
      <c r="E155" s="156"/>
      <c r="F155" s="91"/>
      <c r="G155" s="91"/>
      <c r="H155" s="271"/>
      <c r="I155" s="164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9"/>
        <v>999</v>
      </c>
      <c r="M155" s="163">
        <f t="shared" si="10"/>
        <v>999</v>
      </c>
      <c r="N155" s="161"/>
      <c r="O155" s="91"/>
      <c r="P155" s="106">
        <f t="shared" si="11"/>
        <v>999</v>
      </c>
      <c r="Q155" s="91"/>
    </row>
    <row r="156" spans="1:17" x14ac:dyDescent="0.2">
      <c r="A156" s="143">
        <v>150</v>
      </c>
      <c r="B156" s="89"/>
      <c r="C156" s="89"/>
      <c r="D156" s="90"/>
      <c r="E156" s="156"/>
      <c r="F156" s="91"/>
      <c r="G156" s="91"/>
      <c r="H156" s="271"/>
      <c r="I156" s="164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9"/>
        <v>999</v>
      </c>
      <c r="M156" s="163">
        <f t="shared" si="10"/>
        <v>999</v>
      </c>
      <c r="N156" s="161"/>
      <c r="O156" s="91"/>
      <c r="P156" s="106">
        <f t="shared" si="11"/>
        <v>999</v>
      </c>
      <c r="Q156" s="91"/>
    </row>
  </sheetData>
  <phoneticPr fontId="45" type="noConversion"/>
  <conditionalFormatting sqref="A7:D156">
    <cfRule type="expression" dxfId="33" priority="18" stopIfTrue="1">
      <formula>$Q7&gt;=1</formula>
    </cfRule>
  </conditionalFormatting>
  <conditionalFormatting sqref="B7:D37">
    <cfRule type="expression" dxfId="32" priority="1" stopIfTrue="1">
      <formula>$Q7&gt;=1</formula>
    </cfRule>
  </conditionalFormatting>
  <conditionalFormatting sqref="E7:E14">
    <cfRule type="expression" dxfId="31" priority="6" stopIfTrue="1">
      <formula>AND(ROUNDDOWN(($A$4-E7)/365.25,0)&lt;=13,G7&lt;&gt;"OK")</formula>
    </cfRule>
    <cfRule type="expression" dxfId="30" priority="7" stopIfTrue="1">
      <formula>AND(ROUNDDOWN(($A$4-E7)/365.25,0)&lt;=14,G7&lt;&gt;"OK")</formula>
    </cfRule>
    <cfRule type="expression" dxfId="29" priority="8" stopIfTrue="1">
      <formula>AND(ROUNDDOWN(($A$4-E7)/365.25,0)&lt;=17,G7&lt;&gt;"OK")</formula>
    </cfRule>
    <cfRule type="expression" dxfId="28" priority="11" stopIfTrue="1">
      <formula>AND(ROUNDDOWN(($A$4-E7)/365.25,0)&lt;=13,G7&lt;&gt;"OK")</formula>
    </cfRule>
    <cfRule type="expression" dxfId="27" priority="12" stopIfTrue="1">
      <formula>AND(ROUNDDOWN(($A$4-E7)/365.25,0)&lt;=14,G7&lt;&gt;"OK")</formula>
    </cfRule>
    <cfRule type="expression" dxfId="26" priority="13" stopIfTrue="1">
      <formula>AND(ROUNDDOWN(($A$4-E7)/365.25,0)&lt;=17,G7&lt;&gt;"OK")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E7:E156">
    <cfRule type="expression" dxfId="22" priority="14" stopIfTrue="1">
      <formula>AND(ROUNDDOWN(($A$4-E7)/365.25,0)&lt;=13,G7&lt;&gt;"OK")</formula>
    </cfRule>
    <cfRule type="expression" dxfId="21" priority="15" stopIfTrue="1">
      <formula>AND(ROUNDDOWN(($A$4-E7)/365.25,0)&lt;=14,G7&lt;&gt;"OK")</formula>
    </cfRule>
    <cfRule type="expression" dxfId="20" priority="16" stopIfTrue="1">
      <formula>AND(ROUNDDOWN(($A$4-E7)/365.25,0)&lt;=17,G7&lt;&gt;"OK")</formula>
    </cfRule>
  </conditionalFormatting>
  <conditionalFormatting sqref="J7:J156">
    <cfRule type="cellIs" dxfId="1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indexed="11"/>
  </sheetPr>
  <dimension ref="A1:AK49"/>
  <sheetViews>
    <sheetView tabSelected="1" workbookViewId="0">
      <selection activeCell="K1" sqref="K1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303" t="str">
        <f>Altalanos!$A$6</f>
        <v>Csapat OB</v>
      </c>
      <c r="B1" s="303"/>
      <c r="C1" s="303"/>
      <c r="D1" s="303"/>
      <c r="E1" s="303"/>
      <c r="F1" s="303"/>
      <c r="G1" s="170"/>
      <c r="H1" s="173" t="s">
        <v>47</v>
      </c>
      <c r="I1" s="171"/>
      <c r="J1" s="172"/>
      <c r="L1" s="174"/>
      <c r="M1" s="200"/>
      <c r="N1" s="201"/>
      <c r="O1" s="201" t="s">
        <v>11</v>
      </c>
      <c r="P1" s="201"/>
      <c r="Q1" s="202"/>
      <c r="R1" s="201"/>
      <c r="AB1" s="262" t="e">
        <f>IF(Y5=1,CONCATENATE(VLOOKUP(Y3,AA16:AH27,2)),CONCATENATE(VLOOKUP(Y3,AA2:AK13,2)))</f>
        <v>#N/A</v>
      </c>
      <c r="AC1" s="262" t="e">
        <f>IF(Y5=1,CONCATENATE(VLOOKUP(Y3,AA16:AK27,3)),CONCATENATE(VLOOKUP(Y3,AA2:AK13,3)))</f>
        <v>#N/A</v>
      </c>
      <c r="AD1" s="262" t="e">
        <f>IF(Y5=1,CONCATENATE(VLOOKUP(Y3,AA16:AK27,4)),CONCATENATE(VLOOKUP(Y3,AA2:AK13,4)))</f>
        <v>#N/A</v>
      </c>
      <c r="AE1" s="262" t="e">
        <f>IF(Y5=1,CONCATENATE(VLOOKUP(Y3,AA16:AK27,5)),CONCATENATE(VLOOKUP(Y3,AA2:AK13,5)))</f>
        <v>#N/A</v>
      </c>
      <c r="AF1" s="262" t="e">
        <f>IF(Y5=1,CONCATENATE(VLOOKUP(Y3,AA16:AK27,6)),CONCATENATE(VLOOKUP(Y3,AA2:AK13,6)))</f>
        <v>#N/A</v>
      </c>
      <c r="AG1" s="262" t="e">
        <f>IF(Y5=1,CONCATENATE(VLOOKUP(Y3,AA16:AK27,7)),CONCATENATE(VLOOKUP(Y3,AA2:AK13,7)))</f>
        <v>#N/A</v>
      </c>
      <c r="AH1" s="262" t="e">
        <f>IF(Y5=1,CONCATENATE(VLOOKUP(Y3,AA16:AK27,8)),CONCATENATE(VLOOKUP(Y3,AA2:AK13,8)))</f>
        <v>#N/A</v>
      </c>
      <c r="AI1" s="262" t="e">
        <f>IF(Y5=1,CONCATENATE(VLOOKUP(Y3,AA16:AK27,9)),CONCATENATE(VLOOKUP(Y3,AA2:AK13,9)))</f>
        <v>#N/A</v>
      </c>
      <c r="AJ1" s="262" t="e">
        <f>IF(Y5=1,CONCATENATE(VLOOKUP(Y3,AA16:AK27,10)),CONCATENATE(VLOOKUP(Y3,AA2:AK13,10)))</f>
        <v>#N/A</v>
      </c>
      <c r="AK1" s="262" t="e">
        <f>IF(Y5=1,CONCATENATE(VLOOKUP(Y3,AA16:AK27,11)),CONCATENATE(VLOOKUP(Y3,AA2:AK13,11)))</f>
        <v>#N/A</v>
      </c>
    </row>
    <row r="2" spans="1:37" x14ac:dyDescent="0.2">
      <c r="A2" s="175" t="s">
        <v>46</v>
      </c>
      <c r="B2" s="176"/>
      <c r="C2" s="176"/>
      <c r="D2" s="176"/>
      <c r="E2" s="176" t="str">
        <f>Altalanos!$A$8</f>
        <v>F12</v>
      </c>
      <c r="F2" s="176"/>
      <c r="G2" s="177"/>
      <c r="H2" s="178"/>
      <c r="I2" s="178"/>
      <c r="J2" s="179"/>
      <c r="K2" s="174"/>
      <c r="L2" s="174"/>
      <c r="M2" s="174"/>
      <c r="N2" s="203"/>
      <c r="O2" s="204"/>
      <c r="P2" s="203"/>
      <c r="Q2" s="204"/>
      <c r="R2" s="203"/>
      <c r="Y2" s="258"/>
      <c r="Z2" s="257"/>
      <c r="AA2" s="257" t="s">
        <v>58</v>
      </c>
      <c r="AB2" s="248">
        <v>150</v>
      </c>
      <c r="AC2" s="248">
        <v>120</v>
      </c>
      <c r="AD2" s="248">
        <v>100</v>
      </c>
      <c r="AE2" s="248">
        <v>80</v>
      </c>
      <c r="AF2" s="248">
        <v>70</v>
      </c>
      <c r="AG2" s="248">
        <v>60</v>
      </c>
      <c r="AH2" s="248">
        <v>55</v>
      </c>
      <c r="AI2" s="248">
        <v>50</v>
      </c>
      <c r="AJ2" s="248">
        <v>45</v>
      </c>
      <c r="AK2" s="248">
        <v>40</v>
      </c>
    </row>
    <row r="3" spans="1:37" x14ac:dyDescent="0.2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6"/>
      <c r="O3" s="205"/>
      <c r="P3" s="206"/>
      <c r="Q3" s="247" t="s">
        <v>72</v>
      </c>
      <c r="R3" s="248" t="s">
        <v>78</v>
      </c>
      <c r="S3" s="248" t="s">
        <v>73</v>
      </c>
      <c r="Y3" s="257">
        <f>IF(H4="OB","A",IF(H4="IX","W",H4))</f>
        <v>0</v>
      </c>
      <c r="Z3" s="257"/>
      <c r="AA3" s="257" t="s">
        <v>82</v>
      </c>
      <c r="AB3" s="248">
        <v>120</v>
      </c>
      <c r="AC3" s="248">
        <v>90</v>
      </c>
      <c r="AD3" s="248">
        <v>65</v>
      </c>
      <c r="AE3" s="248">
        <v>55</v>
      </c>
      <c r="AF3" s="248">
        <v>50</v>
      </c>
      <c r="AG3" s="248">
        <v>45</v>
      </c>
      <c r="AH3" s="248">
        <v>40</v>
      </c>
      <c r="AI3" s="248">
        <v>35</v>
      </c>
      <c r="AJ3" s="248">
        <v>25</v>
      </c>
      <c r="AK3" s="248">
        <v>20</v>
      </c>
    </row>
    <row r="4" spans="1:37" ht="13.5" thickBot="1" x14ac:dyDescent="0.25">
      <c r="A4" s="304" t="str">
        <f>Altalanos!$A$10</f>
        <v>2023.08.24-26.</v>
      </c>
      <c r="B4" s="304"/>
      <c r="C4" s="304"/>
      <c r="D4" s="180"/>
      <c r="E4" s="181" t="str">
        <f>Altalanos!$C$10</f>
        <v>Budapest</v>
      </c>
      <c r="F4" s="181"/>
      <c r="G4" s="181"/>
      <c r="H4" s="183"/>
      <c r="I4" s="181"/>
      <c r="J4" s="182"/>
      <c r="K4" s="183"/>
      <c r="L4" s="184" t="str">
        <f>Altalanos!$E$10</f>
        <v>Rákóczi Andrea</v>
      </c>
      <c r="M4" s="183"/>
      <c r="N4" s="207"/>
      <c r="O4" s="208"/>
      <c r="P4" s="207"/>
      <c r="Q4" s="249" t="s">
        <v>79</v>
      </c>
      <c r="R4" s="250" t="s">
        <v>74</v>
      </c>
      <c r="S4" s="250" t="s">
        <v>75</v>
      </c>
      <c r="Y4" s="257"/>
      <c r="Z4" s="257"/>
      <c r="AA4" s="257" t="s">
        <v>83</v>
      </c>
      <c r="AB4" s="248">
        <v>90</v>
      </c>
      <c r="AC4" s="248">
        <v>60</v>
      </c>
      <c r="AD4" s="248">
        <v>45</v>
      </c>
      <c r="AE4" s="248">
        <v>34</v>
      </c>
      <c r="AF4" s="248">
        <v>27</v>
      </c>
      <c r="AG4" s="248">
        <v>22</v>
      </c>
      <c r="AH4" s="248">
        <v>18</v>
      </c>
      <c r="AI4" s="248">
        <v>15</v>
      </c>
      <c r="AJ4" s="248">
        <v>12</v>
      </c>
      <c r="AK4" s="248">
        <v>9</v>
      </c>
    </row>
    <row r="5" spans="1:37" x14ac:dyDescent="0.2">
      <c r="A5" s="31"/>
      <c r="B5" s="31" t="s">
        <v>44</v>
      </c>
      <c r="C5" s="196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38" t="s">
        <v>62</v>
      </c>
      <c r="L5" s="238" t="s">
        <v>63</v>
      </c>
      <c r="M5" s="238" t="s">
        <v>64</v>
      </c>
      <c r="Q5" s="251" t="s">
        <v>80</v>
      </c>
      <c r="R5" s="252" t="s">
        <v>76</v>
      </c>
      <c r="S5" s="252" t="s">
        <v>77</v>
      </c>
      <c r="Y5" s="257">
        <f>IF(OR(Altalanos!$A$8="F1",Altalanos!$A$8="F2",Altalanos!$A$8="N1",Altalanos!$A$8="N2"),1,2)</f>
        <v>2</v>
      </c>
      <c r="Z5" s="257"/>
      <c r="AA5" s="257" t="s">
        <v>84</v>
      </c>
      <c r="AB5" s="248">
        <v>60</v>
      </c>
      <c r="AC5" s="248">
        <v>40</v>
      </c>
      <c r="AD5" s="248">
        <v>30</v>
      </c>
      <c r="AE5" s="248">
        <v>20</v>
      </c>
      <c r="AF5" s="248">
        <v>18</v>
      </c>
      <c r="AG5" s="248">
        <v>15</v>
      </c>
      <c r="AH5" s="248">
        <v>12</v>
      </c>
      <c r="AI5" s="248">
        <v>10</v>
      </c>
      <c r="AJ5" s="248">
        <v>8</v>
      </c>
      <c r="AK5" s="248">
        <v>6</v>
      </c>
    </row>
    <row r="6" spans="1:37" x14ac:dyDescent="0.2">
      <c r="A6" s="186"/>
      <c r="B6" s="186"/>
      <c r="C6" s="237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57"/>
      <c r="Z6" s="257"/>
      <c r="AA6" s="257" t="s">
        <v>85</v>
      </c>
      <c r="AB6" s="248">
        <v>40</v>
      </c>
      <c r="AC6" s="248">
        <v>25</v>
      </c>
      <c r="AD6" s="248">
        <v>18</v>
      </c>
      <c r="AE6" s="248">
        <v>13</v>
      </c>
      <c r="AF6" s="248">
        <v>10</v>
      </c>
      <c r="AG6" s="248">
        <v>8</v>
      </c>
      <c r="AH6" s="248">
        <v>6</v>
      </c>
      <c r="AI6" s="248">
        <v>5</v>
      </c>
      <c r="AJ6" s="248">
        <v>4</v>
      </c>
      <c r="AK6" s="248">
        <v>3</v>
      </c>
    </row>
    <row r="7" spans="1:37" x14ac:dyDescent="0.2">
      <c r="A7" s="240" t="s">
        <v>58</v>
      </c>
      <c r="B7" s="253">
        <v>1</v>
      </c>
      <c r="C7" s="198">
        <f>IF($B7="","",VLOOKUP($B7,'F12 ELO'!$A$7:$O$22,5))</f>
        <v>0</v>
      </c>
      <c r="D7" s="198">
        <f>IF($B7="","",VLOOKUP($B7,'F12 ELO'!$A$7:$O$22,15))</f>
        <v>16</v>
      </c>
      <c r="E7" s="195" t="str">
        <f>UPPER(IF($B7="","",VLOOKUP($B7,'F12 ELO'!$A$7:$O$22,2)))</f>
        <v>TENISZ MŰHELY</v>
      </c>
      <c r="F7" s="197"/>
      <c r="G7" s="195">
        <f>IF($B7="","",VLOOKUP($B7,'F12 ELO'!$A$7:$O$22,3))</f>
        <v>0</v>
      </c>
      <c r="H7" s="197"/>
      <c r="I7" s="195">
        <f>IF($B7="","",VLOOKUP($B7,'F12 ELO'!$A$7:$O$22,4))</f>
        <v>0</v>
      </c>
      <c r="J7" s="186"/>
      <c r="K7" s="324" t="s">
        <v>157</v>
      </c>
      <c r="L7" s="259"/>
      <c r="M7" s="264"/>
      <c r="Q7" s="247" t="s">
        <v>72</v>
      </c>
      <c r="R7" s="292" t="s">
        <v>104</v>
      </c>
      <c r="S7" s="292" t="s">
        <v>106</v>
      </c>
      <c r="Y7" s="257"/>
      <c r="Z7" s="257"/>
      <c r="AA7" s="257" t="s">
        <v>86</v>
      </c>
      <c r="AB7" s="248">
        <v>25</v>
      </c>
      <c r="AC7" s="248">
        <v>15</v>
      </c>
      <c r="AD7" s="248">
        <v>13</v>
      </c>
      <c r="AE7" s="248">
        <v>8</v>
      </c>
      <c r="AF7" s="248">
        <v>6</v>
      </c>
      <c r="AG7" s="248">
        <v>4</v>
      </c>
      <c r="AH7" s="248">
        <v>3</v>
      </c>
      <c r="AI7" s="248">
        <v>2</v>
      </c>
      <c r="AJ7" s="248">
        <v>1</v>
      </c>
      <c r="AK7" s="248">
        <v>0</v>
      </c>
    </row>
    <row r="8" spans="1:37" x14ac:dyDescent="0.2">
      <c r="A8" s="209"/>
      <c r="B8" s="254"/>
      <c r="C8" s="210"/>
      <c r="D8" s="210"/>
      <c r="E8" s="210"/>
      <c r="F8" s="210"/>
      <c r="G8" s="210"/>
      <c r="H8" s="210"/>
      <c r="I8" s="210"/>
      <c r="J8" s="186"/>
      <c r="K8" s="240"/>
      <c r="L8" s="209"/>
      <c r="M8" s="265"/>
      <c r="Q8" s="249" t="s">
        <v>79</v>
      </c>
      <c r="R8" s="293" t="s">
        <v>105</v>
      </c>
      <c r="S8" s="293" t="s">
        <v>107</v>
      </c>
      <c r="Y8" s="257"/>
      <c r="Z8" s="257"/>
      <c r="AA8" s="257" t="s">
        <v>87</v>
      </c>
      <c r="AB8" s="248">
        <v>15</v>
      </c>
      <c r="AC8" s="248">
        <v>10</v>
      </c>
      <c r="AD8" s="248">
        <v>7</v>
      </c>
      <c r="AE8" s="248">
        <v>5</v>
      </c>
      <c r="AF8" s="248">
        <v>4</v>
      </c>
      <c r="AG8" s="248">
        <v>3</v>
      </c>
      <c r="AH8" s="248">
        <v>2</v>
      </c>
      <c r="AI8" s="248">
        <v>1</v>
      </c>
      <c r="AJ8" s="248">
        <v>0</v>
      </c>
      <c r="AK8" s="248">
        <v>0</v>
      </c>
    </row>
    <row r="9" spans="1:37" x14ac:dyDescent="0.2">
      <c r="A9" s="209" t="s">
        <v>59</v>
      </c>
      <c r="B9" s="255">
        <v>6</v>
      </c>
      <c r="C9" s="198">
        <f>IF($B9="","",VLOOKUP($B9,'F12 ELO'!$A$7:$O$22,5))</f>
        <v>0</v>
      </c>
      <c r="D9" s="198">
        <f>IF($B9="","",VLOOKUP($B9,'F12 ELO'!$A$7:$O$22,15))</f>
        <v>178</v>
      </c>
      <c r="E9" s="194" t="str">
        <f>UPPER(IF($B9="","",VLOOKUP($B9,'F12 ELO'!$A$7:$O$22,2)))</f>
        <v>SVSE II.</v>
      </c>
      <c r="F9" s="199"/>
      <c r="G9" s="194">
        <f>IF($B9="","",VLOOKUP($B9,'F12 ELO'!$A$7:$O$22,3))</f>
        <v>0</v>
      </c>
      <c r="H9" s="199"/>
      <c r="I9" s="194">
        <f>IF($B9="","",VLOOKUP($B9,'F12 ELO'!$A$7:$O$22,4))</f>
        <v>0</v>
      </c>
      <c r="J9" s="186"/>
      <c r="K9" s="324" t="s">
        <v>163</v>
      </c>
      <c r="L9" s="259"/>
      <c r="M9" s="264"/>
      <c r="Q9" s="251" t="s">
        <v>80</v>
      </c>
      <c r="R9" s="294" t="s">
        <v>81</v>
      </c>
      <c r="S9" s="294" t="s">
        <v>108</v>
      </c>
      <c r="Y9" s="257"/>
      <c r="Z9" s="257"/>
      <c r="AA9" s="257" t="s">
        <v>88</v>
      </c>
      <c r="AB9" s="248">
        <v>10</v>
      </c>
      <c r="AC9" s="248">
        <v>6</v>
      </c>
      <c r="AD9" s="248">
        <v>4</v>
      </c>
      <c r="AE9" s="248">
        <v>2</v>
      </c>
      <c r="AF9" s="248">
        <v>1</v>
      </c>
      <c r="AG9" s="248">
        <v>0</v>
      </c>
      <c r="AH9" s="248">
        <v>0</v>
      </c>
      <c r="AI9" s="248">
        <v>0</v>
      </c>
      <c r="AJ9" s="248">
        <v>0</v>
      </c>
      <c r="AK9" s="248">
        <v>0</v>
      </c>
    </row>
    <row r="10" spans="1:37" x14ac:dyDescent="0.2">
      <c r="A10" s="209"/>
      <c r="B10" s="254"/>
      <c r="C10" s="210"/>
      <c r="D10" s="210"/>
      <c r="E10" s="210"/>
      <c r="F10" s="210"/>
      <c r="G10" s="210"/>
      <c r="H10" s="210"/>
      <c r="I10" s="210"/>
      <c r="J10" s="186"/>
      <c r="K10" s="240"/>
      <c r="L10" s="209"/>
      <c r="M10" s="265"/>
      <c r="Y10" s="257"/>
      <c r="Z10" s="257"/>
      <c r="AA10" s="257" t="s">
        <v>89</v>
      </c>
      <c r="AB10" s="248">
        <v>6</v>
      </c>
      <c r="AC10" s="248">
        <v>3</v>
      </c>
      <c r="AD10" s="248">
        <v>2</v>
      </c>
      <c r="AE10" s="248">
        <v>1</v>
      </c>
      <c r="AF10" s="248">
        <v>0</v>
      </c>
      <c r="AG10" s="248">
        <v>0</v>
      </c>
      <c r="AH10" s="248">
        <v>0</v>
      </c>
      <c r="AI10" s="248">
        <v>0</v>
      </c>
      <c r="AJ10" s="248">
        <v>0</v>
      </c>
      <c r="AK10" s="248">
        <v>0</v>
      </c>
    </row>
    <row r="11" spans="1:37" x14ac:dyDescent="0.2">
      <c r="A11" s="209" t="s">
        <v>60</v>
      </c>
      <c r="B11" s="255">
        <v>3</v>
      </c>
      <c r="C11" s="198">
        <f>IF($B11="","",VLOOKUP($B11,'F12 ELO'!$A$7:$O$22,5))</f>
        <v>0</v>
      </c>
      <c r="D11" s="198">
        <f>IF($B11="","",VLOOKUP($B11,'F12 ELO'!$A$7:$O$22,15))</f>
        <v>55</v>
      </c>
      <c r="E11" s="194" t="str">
        <f>UPPER(IF($B11="","",VLOOKUP($B11,'F12 ELO'!$A$7:$O$22,2)))</f>
        <v>MTK</v>
      </c>
      <c r="F11" s="199"/>
      <c r="G11" s="194">
        <f>IF($B11="","",VLOOKUP($B11,'F12 ELO'!$A$7:$O$22,3))</f>
        <v>0</v>
      </c>
      <c r="H11" s="199"/>
      <c r="I11" s="194">
        <f>IF($B11="","",VLOOKUP($B11,'F12 ELO'!$A$7:$O$22,4))</f>
        <v>0</v>
      </c>
      <c r="J11" s="186"/>
      <c r="K11" s="324" t="s">
        <v>158</v>
      </c>
      <c r="L11" s="259"/>
      <c r="M11" s="264"/>
      <c r="Y11" s="257"/>
      <c r="Z11" s="257"/>
      <c r="AA11" s="257" t="s">
        <v>94</v>
      </c>
      <c r="AB11" s="248">
        <v>3</v>
      </c>
      <c r="AC11" s="248">
        <v>2</v>
      </c>
      <c r="AD11" s="248">
        <v>1</v>
      </c>
      <c r="AE11" s="248">
        <v>0</v>
      </c>
      <c r="AF11" s="248">
        <v>0</v>
      </c>
      <c r="AG11" s="248">
        <v>0</v>
      </c>
      <c r="AH11" s="248">
        <v>0</v>
      </c>
      <c r="AI11" s="248">
        <v>0</v>
      </c>
      <c r="AJ11" s="248">
        <v>0</v>
      </c>
      <c r="AK11" s="248">
        <v>0</v>
      </c>
    </row>
    <row r="12" spans="1:37" x14ac:dyDescent="0.2">
      <c r="A12" s="186"/>
      <c r="B12" s="240"/>
      <c r="C12" s="237"/>
      <c r="D12" s="186"/>
      <c r="E12" s="186"/>
      <c r="F12" s="186"/>
      <c r="G12" s="186"/>
      <c r="H12" s="186"/>
      <c r="I12" s="186"/>
      <c r="J12" s="186"/>
      <c r="K12" s="325"/>
      <c r="L12" s="237"/>
      <c r="M12" s="265"/>
      <c r="Y12" s="257"/>
      <c r="Z12" s="257"/>
      <c r="AA12" s="257" t="s">
        <v>90</v>
      </c>
      <c r="AB12" s="261">
        <v>0</v>
      </c>
      <c r="AC12" s="261">
        <v>0</v>
      </c>
      <c r="AD12" s="261">
        <v>0</v>
      </c>
      <c r="AE12" s="261">
        <v>0</v>
      </c>
      <c r="AF12" s="261">
        <v>0</v>
      </c>
      <c r="AG12" s="261">
        <v>0</v>
      </c>
      <c r="AH12" s="261">
        <v>0</v>
      </c>
      <c r="AI12" s="261">
        <v>0</v>
      </c>
      <c r="AJ12" s="261">
        <v>0</v>
      </c>
      <c r="AK12" s="261">
        <v>0</v>
      </c>
    </row>
    <row r="13" spans="1:37" x14ac:dyDescent="0.2">
      <c r="A13" s="240" t="s">
        <v>65</v>
      </c>
      <c r="B13" s="253">
        <v>2</v>
      </c>
      <c r="C13" s="198">
        <f>IF($B13="","",VLOOKUP($B13,'F12 ELO'!$A$7:$O$22,5))</f>
        <v>0</v>
      </c>
      <c r="D13" s="198">
        <f>IF($B13="","",VLOOKUP($B13,'F12 ELO'!$A$7:$O$22,15))</f>
        <v>18</v>
      </c>
      <c r="E13" s="195" t="str">
        <f>UPPER(IF($B13="","",VLOOKUP($B13,'F12 ELO'!$A$7:$O$22,2)))</f>
        <v>BVSC-ZUGLO</v>
      </c>
      <c r="F13" s="197"/>
      <c r="G13" s="195">
        <f>IF($B13="","",VLOOKUP($B13,'F12 ELO'!$A$7:$O$22,3))</f>
        <v>0</v>
      </c>
      <c r="H13" s="197"/>
      <c r="I13" s="195">
        <f>IF($B13="","",VLOOKUP($B13,'F12 ELO'!$A$7:$O$22,4))</f>
        <v>0</v>
      </c>
      <c r="J13" s="186"/>
      <c r="K13" s="324" t="s">
        <v>159</v>
      </c>
      <c r="L13" s="259"/>
      <c r="M13" s="264"/>
      <c r="Y13" s="257"/>
      <c r="Z13" s="257"/>
      <c r="AA13" s="257" t="s">
        <v>91</v>
      </c>
      <c r="AB13" s="261">
        <v>0</v>
      </c>
      <c r="AC13" s="261">
        <v>0</v>
      </c>
      <c r="AD13" s="261">
        <v>0</v>
      </c>
      <c r="AE13" s="261">
        <v>0</v>
      </c>
      <c r="AF13" s="261">
        <v>0</v>
      </c>
      <c r="AG13" s="261">
        <v>0</v>
      </c>
      <c r="AH13" s="261">
        <v>0</v>
      </c>
      <c r="AI13" s="261">
        <v>0</v>
      </c>
      <c r="AJ13" s="261">
        <v>0</v>
      </c>
      <c r="AK13" s="261">
        <v>0</v>
      </c>
    </row>
    <row r="14" spans="1:37" x14ac:dyDescent="0.2">
      <c r="A14" s="209"/>
      <c r="B14" s="254"/>
      <c r="C14" s="210"/>
      <c r="D14" s="210"/>
      <c r="E14" s="210"/>
      <c r="F14" s="210"/>
      <c r="G14" s="210"/>
      <c r="H14" s="210"/>
      <c r="I14" s="210"/>
      <c r="J14" s="186"/>
      <c r="K14" s="240"/>
      <c r="L14" s="209"/>
      <c r="M14" s="265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</row>
    <row r="15" spans="1:37" x14ac:dyDescent="0.2">
      <c r="A15" s="209" t="s">
        <v>66</v>
      </c>
      <c r="B15" s="255">
        <v>7</v>
      </c>
      <c r="C15" s="198">
        <f>IF($B15="","",VLOOKUP($B15,'F12 ELO'!$A$7:$O$22,5))</f>
        <v>0</v>
      </c>
      <c r="D15" s="198">
        <f>IF($B15="","",VLOOKUP($B15,'F12 ELO'!$A$7:$O$22,15))</f>
        <v>188</v>
      </c>
      <c r="E15" s="194" t="str">
        <f>UPPER(IF($B15="","",VLOOKUP($B15,'F12 ELO'!$A$7:$O$22,2)))</f>
        <v>SZTE SPORTMÁNIA</v>
      </c>
      <c r="F15" s="199"/>
      <c r="G15" s="194">
        <f>IF($B15="","",VLOOKUP($B15,'F12 ELO'!$A$7:$O$22,3))</f>
        <v>0</v>
      </c>
      <c r="H15" s="199"/>
      <c r="I15" s="194">
        <f>IF($B15="","",VLOOKUP($B15,'F12 ELO'!$A$7:$O$22,4))</f>
        <v>0</v>
      </c>
      <c r="J15" s="186"/>
      <c r="K15" s="324" t="s">
        <v>160</v>
      </c>
      <c r="L15" s="259"/>
      <c r="M15" s="264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</row>
    <row r="16" spans="1:37" x14ac:dyDescent="0.2">
      <c r="A16" s="209"/>
      <c r="B16" s="254"/>
      <c r="C16" s="210"/>
      <c r="D16" s="210"/>
      <c r="E16" s="210"/>
      <c r="F16" s="210"/>
      <c r="G16" s="210"/>
      <c r="H16" s="210"/>
      <c r="I16" s="210"/>
      <c r="J16" s="186"/>
      <c r="K16" s="240"/>
      <c r="L16" s="209"/>
      <c r="M16" s="265"/>
      <c r="Y16" s="257"/>
      <c r="Z16" s="257"/>
      <c r="AA16" s="257" t="s">
        <v>58</v>
      </c>
      <c r="AB16" s="257">
        <v>300</v>
      </c>
      <c r="AC16" s="257">
        <v>250</v>
      </c>
      <c r="AD16" s="257">
        <v>220</v>
      </c>
      <c r="AE16" s="257">
        <v>180</v>
      </c>
      <c r="AF16" s="257">
        <v>160</v>
      </c>
      <c r="AG16" s="257">
        <v>150</v>
      </c>
      <c r="AH16" s="257">
        <v>140</v>
      </c>
      <c r="AI16" s="257">
        <v>130</v>
      </c>
      <c r="AJ16" s="257">
        <v>120</v>
      </c>
      <c r="AK16" s="257">
        <v>110</v>
      </c>
    </row>
    <row r="17" spans="1:37" x14ac:dyDescent="0.2">
      <c r="A17" s="209" t="s">
        <v>67</v>
      </c>
      <c r="B17" s="255">
        <v>4</v>
      </c>
      <c r="C17" s="198">
        <f>IF($B17="","",VLOOKUP($B17,'F12 ELO'!$A$7:$O$22,5))</f>
        <v>0</v>
      </c>
      <c r="D17" s="198">
        <f>IF($B17="","",VLOOKUP($B17,'F12 ELO'!$A$7:$O$22,15))</f>
        <v>59</v>
      </c>
      <c r="E17" s="194" t="str">
        <f>UPPER(IF($B17="","",VLOOKUP($B17,'F12 ELO'!$A$7:$O$22,2)))</f>
        <v>SVSE I.</v>
      </c>
      <c r="F17" s="199"/>
      <c r="G17" s="194">
        <f>IF($B17="","",VLOOKUP($B17,'F12 ELO'!$A$7:$O$22,3))</f>
        <v>0</v>
      </c>
      <c r="H17" s="199"/>
      <c r="I17" s="194">
        <f>IF($B17="","",VLOOKUP($B17,'F12 ELO'!$A$7:$O$22,4))</f>
        <v>0</v>
      </c>
      <c r="J17" s="186"/>
      <c r="K17" s="324" t="s">
        <v>161</v>
      </c>
      <c r="L17" s="259"/>
      <c r="M17" s="264"/>
      <c r="Y17" s="257"/>
      <c r="Z17" s="257"/>
      <c r="AA17" s="257" t="s">
        <v>82</v>
      </c>
      <c r="AB17" s="257">
        <v>250</v>
      </c>
      <c r="AC17" s="257">
        <v>200</v>
      </c>
      <c r="AD17" s="257">
        <v>160</v>
      </c>
      <c r="AE17" s="257">
        <v>140</v>
      </c>
      <c r="AF17" s="257">
        <v>120</v>
      </c>
      <c r="AG17" s="257">
        <v>110</v>
      </c>
      <c r="AH17" s="257">
        <v>100</v>
      </c>
      <c r="AI17" s="257">
        <v>90</v>
      </c>
      <c r="AJ17" s="257">
        <v>80</v>
      </c>
      <c r="AK17" s="257">
        <v>70</v>
      </c>
    </row>
    <row r="18" spans="1:37" x14ac:dyDescent="0.2">
      <c r="A18" s="209"/>
      <c r="B18" s="254"/>
      <c r="C18" s="210"/>
      <c r="D18" s="210"/>
      <c r="E18" s="210"/>
      <c r="F18" s="210"/>
      <c r="G18" s="210"/>
      <c r="H18" s="210"/>
      <c r="I18" s="210"/>
      <c r="J18" s="186"/>
      <c r="K18" s="240"/>
      <c r="L18" s="209"/>
      <c r="M18" s="265"/>
      <c r="Y18" s="257"/>
      <c r="Z18" s="257"/>
      <c r="AA18" s="257" t="s">
        <v>83</v>
      </c>
      <c r="AB18" s="257">
        <v>200</v>
      </c>
      <c r="AC18" s="257">
        <v>150</v>
      </c>
      <c r="AD18" s="257">
        <v>130</v>
      </c>
      <c r="AE18" s="257">
        <v>110</v>
      </c>
      <c r="AF18" s="257">
        <v>95</v>
      </c>
      <c r="AG18" s="257">
        <v>80</v>
      </c>
      <c r="AH18" s="257">
        <v>70</v>
      </c>
      <c r="AI18" s="257">
        <v>60</v>
      </c>
      <c r="AJ18" s="257">
        <v>55</v>
      </c>
      <c r="AK18" s="257">
        <v>50</v>
      </c>
    </row>
    <row r="19" spans="1:37" x14ac:dyDescent="0.2">
      <c r="A19" s="209" t="s">
        <v>67</v>
      </c>
      <c r="B19" s="255">
        <v>5</v>
      </c>
      <c r="C19" s="198">
        <f>IF($B19="","",VLOOKUP($B19,'F12 ELO'!$A$7:$O$22,5))</f>
        <v>0</v>
      </c>
      <c r="D19" s="198">
        <f>IF($B19="","",VLOOKUP($B19,'F12 ELO'!$A$7:$O$22,15))</f>
        <v>66</v>
      </c>
      <c r="E19" s="194" t="str">
        <f>UPPER(IF($B19="","",VLOOKUP($B19,'F12 ELO'!$A$7:$O$22,2)))</f>
        <v>PASARÉT TK</v>
      </c>
      <c r="F19" s="199"/>
      <c r="G19" s="194">
        <f>IF($B19="","",VLOOKUP($B19,'F12 ELO'!$A$7:$O$22,3))</f>
        <v>0</v>
      </c>
      <c r="H19" s="199"/>
      <c r="I19" s="194">
        <f>IF($B19="","",VLOOKUP($B19,'F12 ELO'!$A$7:$O$22,4))</f>
        <v>0</v>
      </c>
      <c r="J19" s="186"/>
      <c r="K19" s="324" t="s">
        <v>162</v>
      </c>
      <c r="L19" s="259"/>
      <c r="M19" s="264"/>
      <c r="Y19" s="257"/>
      <c r="Z19" s="257"/>
      <c r="AA19" s="257" t="s">
        <v>84</v>
      </c>
      <c r="AB19" s="257">
        <v>150</v>
      </c>
      <c r="AC19" s="257">
        <v>120</v>
      </c>
      <c r="AD19" s="257">
        <v>100</v>
      </c>
      <c r="AE19" s="257">
        <v>80</v>
      </c>
      <c r="AF19" s="257">
        <v>70</v>
      </c>
      <c r="AG19" s="257">
        <v>60</v>
      </c>
      <c r="AH19" s="257">
        <v>55</v>
      </c>
      <c r="AI19" s="257">
        <v>50</v>
      </c>
      <c r="AJ19" s="257">
        <v>45</v>
      </c>
      <c r="AK19" s="257">
        <v>40</v>
      </c>
    </row>
    <row r="20" spans="1:37" x14ac:dyDescent="0.2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Y20" s="257"/>
      <c r="Z20" s="257"/>
      <c r="AA20" s="257" t="s">
        <v>85</v>
      </c>
      <c r="AB20" s="257">
        <v>120</v>
      </c>
      <c r="AC20" s="257">
        <v>90</v>
      </c>
      <c r="AD20" s="257">
        <v>65</v>
      </c>
      <c r="AE20" s="257">
        <v>55</v>
      </c>
      <c r="AF20" s="257">
        <v>50</v>
      </c>
      <c r="AG20" s="257">
        <v>45</v>
      </c>
      <c r="AH20" s="257">
        <v>40</v>
      </c>
      <c r="AI20" s="257">
        <v>35</v>
      </c>
      <c r="AJ20" s="257">
        <v>25</v>
      </c>
      <c r="AK20" s="257">
        <v>20</v>
      </c>
    </row>
    <row r="21" spans="1:37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Y21" s="257"/>
      <c r="Z21" s="257"/>
      <c r="AA21" s="257" t="s">
        <v>86</v>
      </c>
      <c r="AB21" s="257">
        <v>90</v>
      </c>
      <c r="AC21" s="257">
        <v>60</v>
      </c>
      <c r="AD21" s="257">
        <v>45</v>
      </c>
      <c r="AE21" s="257">
        <v>34</v>
      </c>
      <c r="AF21" s="257">
        <v>27</v>
      </c>
      <c r="AG21" s="257">
        <v>22</v>
      </c>
      <c r="AH21" s="257">
        <v>18</v>
      </c>
      <c r="AI21" s="257">
        <v>15</v>
      </c>
      <c r="AJ21" s="257">
        <v>12</v>
      </c>
      <c r="AK21" s="257">
        <v>9</v>
      </c>
    </row>
    <row r="22" spans="1:37" ht="18.75" customHeight="1" x14ac:dyDescent="0.2">
      <c r="A22" s="186"/>
      <c r="B22" s="305"/>
      <c r="C22" s="305"/>
      <c r="D22" s="306" t="str">
        <f>E7</f>
        <v>TENISZ MŰHELY</v>
      </c>
      <c r="E22" s="306"/>
      <c r="F22" s="306" t="str">
        <f>E9</f>
        <v>SVSE II.</v>
      </c>
      <c r="G22" s="306"/>
      <c r="H22" s="306" t="str">
        <f>E11</f>
        <v>MTK</v>
      </c>
      <c r="I22" s="306"/>
      <c r="J22" s="186"/>
      <c r="K22" s="186"/>
      <c r="L22" s="186"/>
      <c r="M22" s="241" t="s">
        <v>62</v>
      </c>
      <c r="Y22" s="257"/>
      <c r="Z22" s="257"/>
      <c r="AA22" s="257" t="s">
        <v>87</v>
      </c>
      <c r="AB22" s="257">
        <v>60</v>
      </c>
      <c r="AC22" s="257">
        <v>40</v>
      </c>
      <c r="AD22" s="257">
        <v>30</v>
      </c>
      <c r="AE22" s="257">
        <v>20</v>
      </c>
      <c r="AF22" s="257">
        <v>18</v>
      </c>
      <c r="AG22" s="257">
        <v>15</v>
      </c>
      <c r="AH22" s="257">
        <v>12</v>
      </c>
      <c r="AI22" s="257">
        <v>10</v>
      </c>
      <c r="AJ22" s="257">
        <v>8</v>
      </c>
      <c r="AK22" s="257">
        <v>6</v>
      </c>
    </row>
    <row r="23" spans="1:37" ht="18.75" customHeight="1" x14ac:dyDescent="0.2">
      <c r="A23" s="239" t="s">
        <v>58</v>
      </c>
      <c r="B23" s="307" t="str">
        <f>E7</f>
        <v>TENISZ MŰHELY</v>
      </c>
      <c r="C23" s="307"/>
      <c r="D23" s="310"/>
      <c r="E23" s="310"/>
      <c r="F23" s="308" t="s">
        <v>140</v>
      </c>
      <c r="G23" s="309"/>
      <c r="H23" s="308" t="s">
        <v>139</v>
      </c>
      <c r="I23" s="309"/>
      <c r="J23" s="301"/>
      <c r="K23" s="301"/>
      <c r="L23" s="186"/>
      <c r="M23" s="242">
        <v>1</v>
      </c>
      <c r="Y23" s="257"/>
      <c r="Z23" s="257"/>
      <c r="AA23" s="257" t="s">
        <v>88</v>
      </c>
      <c r="AB23" s="257">
        <v>40</v>
      </c>
      <c r="AC23" s="257">
        <v>25</v>
      </c>
      <c r="AD23" s="257">
        <v>18</v>
      </c>
      <c r="AE23" s="257">
        <v>13</v>
      </c>
      <c r="AF23" s="257">
        <v>8</v>
      </c>
      <c r="AG23" s="257">
        <v>7</v>
      </c>
      <c r="AH23" s="257">
        <v>6</v>
      </c>
      <c r="AI23" s="257">
        <v>5</v>
      </c>
      <c r="AJ23" s="257">
        <v>4</v>
      </c>
      <c r="AK23" s="257">
        <v>3</v>
      </c>
    </row>
    <row r="24" spans="1:37" ht="18.75" customHeight="1" x14ac:dyDescent="0.2">
      <c r="A24" s="239" t="s">
        <v>59</v>
      </c>
      <c r="B24" s="307" t="str">
        <f>E9</f>
        <v>SVSE II.</v>
      </c>
      <c r="C24" s="307"/>
      <c r="D24" s="308" t="s">
        <v>141</v>
      </c>
      <c r="E24" s="309"/>
      <c r="F24" s="310"/>
      <c r="G24" s="310"/>
      <c r="H24" s="308" t="s">
        <v>141</v>
      </c>
      <c r="I24" s="309"/>
      <c r="J24" s="301"/>
      <c r="K24" s="301"/>
      <c r="L24" s="186"/>
      <c r="M24" s="242">
        <v>3</v>
      </c>
      <c r="Y24" s="257"/>
      <c r="Z24" s="257"/>
      <c r="AA24" s="257" t="s">
        <v>89</v>
      </c>
      <c r="AB24" s="257">
        <v>25</v>
      </c>
      <c r="AC24" s="257">
        <v>15</v>
      </c>
      <c r="AD24" s="257">
        <v>13</v>
      </c>
      <c r="AE24" s="257">
        <v>7</v>
      </c>
      <c r="AF24" s="257">
        <v>6</v>
      </c>
      <c r="AG24" s="257">
        <v>5</v>
      </c>
      <c r="AH24" s="257">
        <v>4</v>
      </c>
      <c r="AI24" s="257">
        <v>3</v>
      </c>
      <c r="AJ24" s="257">
        <v>2</v>
      </c>
      <c r="AK24" s="257">
        <v>1</v>
      </c>
    </row>
    <row r="25" spans="1:37" ht="18.75" customHeight="1" x14ac:dyDescent="0.2">
      <c r="A25" s="239" t="s">
        <v>60</v>
      </c>
      <c r="B25" s="307" t="str">
        <f>E11</f>
        <v>MTK</v>
      </c>
      <c r="C25" s="307"/>
      <c r="D25" s="308" t="s">
        <v>138</v>
      </c>
      <c r="E25" s="309"/>
      <c r="F25" s="308" t="s">
        <v>140</v>
      </c>
      <c r="G25" s="309"/>
      <c r="H25" s="310"/>
      <c r="I25" s="310"/>
      <c r="J25" s="301"/>
      <c r="K25" s="301"/>
      <c r="L25" s="186"/>
      <c r="M25" s="242">
        <v>2</v>
      </c>
      <c r="Y25" s="257"/>
      <c r="Z25" s="257"/>
      <c r="AA25" s="257" t="s">
        <v>94</v>
      </c>
      <c r="AB25" s="257">
        <v>15</v>
      </c>
      <c r="AC25" s="257">
        <v>10</v>
      </c>
      <c r="AD25" s="257">
        <v>8</v>
      </c>
      <c r="AE25" s="257">
        <v>4</v>
      </c>
      <c r="AF25" s="257">
        <v>3</v>
      </c>
      <c r="AG25" s="257">
        <v>2</v>
      </c>
      <c r="AH25" s="257">
        <v>1</v>
      </c>
      <c r="AI25" s="257">
        <v>0</v>
      </c>
      <c r="AJ25" s="257">
        <v>0</v>
      </c>
      <c r="AK25" s="257">
        <v>0</v>
      </c>
    </row>
    <row r="26" spans="1:37" x14ac:dyDescent="0.2">
      <c r="A26" s="186"/>
      <c r="B26" s="186"/>
      <c r="C26" s="186"/>
      <c r="D26" s="301"/>
      <c r="E26" s="301"/>
      <c r="F26" s="301"/>
      <c r="G26" s="301"/>
      <c r="H26" s="301"/>
      <c r="I26" s="301"/>
      <c r="J26" s="301"/>
      <c r="K26" s="301"/>
      <c r="L26" s="186"/>
      <c r="M26" s="243"/>
      <c r="Y26" s="257"/>
      <c r="Z26" s="257"/>
      <c r="AA26" s="257" t="s">
        <v>90</v>
      </c>
      <c r="AB26" s="257">
        <v>10</v>
      </c>
      <c r="AC26" s="257">
        <v>6</v>
      </c>
      <c r="AD26" s="257">
        <v>4</v>
      </c>
      <c r="AE26" s="257">
        <v>2</v>
      </c>
      <c r="AF26" s="257">
        <v>1</v>
      </c>
      <c r="AG26" s="257">
        <v>0</v>
      </c>
      <c r="AH26" s="257">
        <v>0</v>
      </c>
      <c r="AI26" s="257">
        <v>0</v>
      </c>
      <c r="AJ26" s="257">
        <v>0</v>
      </c>
      <c r="AK26" s="257">
        <v>0</v>
      </c>
    </row>
    <row r="27" spans="1:37" ht="18.75" customHeight="1" x14ac:dyDescent="0.2">
      <c r="A27" s="186"/>
      <c r="B27" s="305"/>
      <c r="C27" s="305"/>
      <c r="D27" s="311" t="str">
        <f>E13</f>
        <v>BVSC-ZUGLO</v>
      </c>
      <c r="E27" s="311"/>
      <c r="F27" s="311" t="str">
        <f>E15</f>
        <v>SZTE SPORTMÁNIA</v>
      </c>
      <c r="G27" s="311"/>
      <c r="H27" s="311" t="str">
        <f>E17</f>
        <v>SVSE I.</v>
      </c>
      <c r="I27" s="311"/>
      <c r="J27" s="311" t="str">
        <f>E19</f>
        <v>PASARÉT TK</v>
      </c>
      <c r="K27" s="311"/>
      <c r="L27" s="186"/>
      <c r="M27" s="243"/>
      <c r="Y27" s="257"/>
      <c r="Z27" s="257"/>
      <c r="AA27" s="257" t="s">
        <v>91</v>
      </c>
      <c r="AB27" s="257">
        <v>3</v>
      </c>
      <c r="AC27" s="257">
        <v>2</v>
      </c>
      <c r="AD27" s="257">
        <v>1</v>
      </c>
      <c r="AE27" s="257">
        <v>0</v>
      </c>
      <c r="AF27" s="257">
        <v>0</v>
      </c>
      <c r="AG27" s="257">
        <v>0</v>
      </c>
      <c r="AH27" s="257">
        <v>0</v>
      </c>
      <c r="AI27" s="257">
        <v>0</v>
      </c>
      <c r="AJ27" s="257">
        <v>0</v>
      </c>
      <c r="AK27" s="257">
        <v>0</v>
      </c>
    </row>
    <row r="28" spans="1:37" ht="18.75" customHeight="1" x14ac:dyDescent="0.2">
      <c r="A28" s="239" t="s">
        <v>65</v>
      </c>
      <c r="B28" s="307" t="str">
        <f>E13</f>
        <v>BVSC-ZUGLO</v>
      </c>
      <c r="C28" s="307"/>
      <c r="D28" s="310"/>
      <c r="E28" s="310"/>
      <c r="F28" s="308" t="s">
        <v>139</v>
      </c>
      <c r="G28" s="309"/>
      <c r="H28" s="308" t="s">
        <v>139</v>
      </c>
      <c r="I28" s="309"/>
      <c r="J28" s="315" t="s">
        <v>136</v>
      </c>
      <c r="K28" s="311"/>
      <c r="L28" s="186"/>
      <c r="M28" s="242">
        <v>1</v>
      </c>
    </row>
    <row r="29" spans="1:37" ht="18.75" customHeight="1" x14ac:dyDescent="0.2">
      <c r="A29" s="239" t="s">
        <v>66</v>
      </c>
      <c r="B29" s="307" t="str">
        <f>E15</f>
        <v>SZTE SPORTMÁNIA</v>
      </c>
      <c r="C29" s="307"/>
      <c r="D29" s="308" t="s">
        <v>138</v>
      </c>
      <c r="E29" s="309"/>
      <c r="F29" s="310"/>
      <c r="G29" s="310"/>
      <c r="H29" s="308" t="s">
        <v>138</v>
      </c>
      <c r="I29" s="309"/>
      <c r="J29" s="308" t="s">
        <v>138</v>
      </c>
      <c r="K29" s="309"/>
      <c r="L29" s="186"/>
      <c r="M29" s="242">
        <v>4</v>
      </c>
    </row>
    <row r="30" spans="1:37" ht="18.75" customHeight="1" x14ac:dyDescent="0.2">
      <c r="A30" s="239" t="s">
        <v>67</v>
      </c>
      <c r="B30" s="307" t="str">
        <f>E17</f>
        <v>SVSE I.</v>
      </c>
      <c r="C30" s="307"/>
      <c r="D30" s="308" t="s">
        <v>138</v>
      </c>
      <c r="E30" s="309"/>
      <c r="F30" s="308" t="s">
        <v>139</v>
      </c>
      <c r="G30" s="309"/>
      <c r="H30" s="310"/>
      <c r="I30" s="310"/>
      <c r="J30" s="308" t="s">
        <v>140</v>
      </c>
      <c r="K30" s="309"/>
      <c r="L30" s="186"/>
      <c r="M30" s="242">
        <v>2</v>
      </c>
    </row>
    <row r="31" spans="1:37" ht="18.75" customHeight="1" x14ac:dyDescent="0.2">
      <c r="A31" s="239" t="s">
        <v>71</v>
      </c>
      <c r="B31" s="307" t="str">
        <f>E19</f>
        <v>PASARÉT TK</v>
      </c>
      <c r="C31" s="307"/>
      <c r="D31" s="308" t="s">
        <v>137</v>
      </c>
      <c r="E31" s="309"/>
      <c r="F31" s="308" t="s">
        <v>139</v>
      </c>
      <c r="G31" s="309"/>
      <c r="H31" s="315" t="s">
        <v>141</v>
      </c>
      <c r="I31" s="311"/>
      <c r="J31" s="310"/>
      <c r="K31" s="310"/>
      <c r="L31" s="186"/>
      <c r="M31" s="242">
        <v>3</v>
      </c>
    </row>
    <row r="32" spans="1:37" ht="18.75" customHeight="1" x14ac:dyDescent="0.2">
      <c r="A32" s="244"/>
      <c r="B32" s="245"/>
      <c r="C32" s="245"/>
      <c r="D32" s="244"/>
      <c r="E32" s="244"/>
      <c r="F32" s="244"/>
      <c r="G32" s="244"/>
      <c r="H32" s="244"/>
      <c r="I32" s="244"/>
      <c r="J32" s="186"/>
      <c r="K32" s="186"/>
      <c r="L32" s="186"/>
      <c r="M32" s="246"/>
    </row>
    <row r="33" spans="1:18" x14ac:dyDescent="0.2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8" x14ac:dyDescent="0.2">
      <c r="A34" s="186" t="s">
        <v>52</v>
      </c>
      <c r="B34" s="186"/>
      <c r="C34" s="320" t="str">
        <f>IF(M23=1,B23,IF(M24=1,B24,IF(M25=1,B25,"")))</f>
        <v>TENISZ MŰHELY</v>
      </c>
      <c r="D34" s="320"/>
      <c r="E34" s="209" t="s">
        <v>69</v>
      </c>
      <c r="F34" s="312" t="str">
        <f>IF(M28=1,B28,IF(M29=1,B29,IF(M30=1,B30,IF(M31=1,B31,""))))</f>
        <v>BVSC-ZUGLO</v>
      </c>
      <c r="G34" s="312"/>
      <c r="H34" s="186"/>
      <c r="I34" s="322" t="s">
        <v>139</v>
      </c>
      <c r="J34" s="186"/>
      <c r="K34" s="186"/>
      <c r="L34" s="186"/>
      <c r="M34" s="186"/>
    </row>
    <row r="35" spans="1:18" x14ac:dyDescent="0.2">
      <c r="A35" s="186"/>
      <c r="B35" s="186"/>
      <c r="C35" s="186"/>
      <c r="D35" s="186"/>
      <c r="E35" s="186"/>
      <c r="F35" s="209"/>
      <c r="G35" s="209"/>
      <c r="H35" s="186"/>
      <c r="I35" s="323"/>
      <c r="J35" s="186"/>
      <c r="K35" s="186"/>
      <c r="L35" s="186"/>
      <c r="M35" s="186"/>
    </row>
    <row r="36" spans="1:18" x14ac:dyDescent="0.2">
      <c r="A36" s="186" t="s">
        <v>68</v>
      </c>
      <c r="B36" s="186"/>
      <c r="C36" s="312" t="str">
        <f>IF(M23=2,B23,IF(M24=2,B24,IF(M25=2,B25,"")))</f>
        <v>MTK</v>
      </c>
      <c r="D36" s="312"/>
      <c r="E36" s="209" t="s">
        <v>69</v>
      </c>
      <c r="F36" s="320" t="str">
        <f>IF(M28=2,B28,IF(M29=2,B29,IF(M30=2,B30,IF(M31=2,B31,""))))</f>
        <v>SVSE I.</v>
      </c>
      <c r="G36" s="320"/>
      <c r="H36" s="186"/>
      <c r="I36" s="322" t="s">
        <v>139</v>
      </c>
      <c r="J36" s="186"/>
      <c r="K36" s="186"/>
      <c r="L36" s="186"/>
      <c r="M36" s="186"/>
    </row>
    <row r="37" spans="1:18" x14ac:dyDescent="0.2">
      <c r="A37" s="186"/>
      <c r="B37" s="186"/>
      <c r="C37" s="209"/>
      <c r="D37" s="209"/>
      <c r="E37" s="209"/>
      <c r="F37" s="209"/>
      <c r="G37" s="209"/>
      <c r="H37" s="186"/>
      <c r="I37" s="323"/>
      <c r="J37" s="186"/>
      <c r="K37" s="186"/>
      <c r="L37" s="186"/>
      <c r="M37" s="186"/>
    </row>
    <row r="38" spans="1:18" x14ac:dyDescent="0.2">
      <c r="A38" s="186" t="s">
        <v>70</v>
      </c>
      <c r="B38" s="186"/>
      <c r="C38" s="312" t="str">
        <f>IF(M23=3,B23,IF(M24=3,B24,IF(M25=3,B25,"")))</f>
        <v>SVSE II.</v>
      </c>
      <c r="D38" s="312"/>
      <c r="E38" s="209" t="s">
        <v>69</v>
      </c>
      <c r="F38" s="320" t="str">
        <f>IF(M28=3,B28,IF(M29=3,B29,IF(M30=3,B30,IF(M31=3,B31,""))))</f>
        <v>PASARÉT TK</v>
      </c>
      <c r="G38" s="320"/>
      <c r="H38" s="186"/>
      <c r="I38" s="322" t="s">
        <v>140</v>
      </c>
      <c r="J38" s="186"/>
      <c r="K38" s="186"/>
      <c r="L38" s="186"/>
      <c r="M38" s="186"/>
    </row>
    <row r="39" spans="1:18" x14ac:dyDescent="0.2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</row>
    <row r="40" spans="1:18" x14ac:dyDescent="0.2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5"/>
      <c r="M40" s="186"/>
    </row>
    <row r="41" spans="1:18" x14ac:dyDescent="0.2">
      <c r="A41" s="108" t="s">
        <v>38</v>
      </c>
      <c r="B41" s="109"/>
      <c r="C41" s="159"/>
      <c r="D41" s="217" t="s">
        <v>2</v>
      </c>
      <c r="E41" s="218" t="s">
        <v>40</v>
      </c>
      <c r="F41" s="235"/>
      <c r="G41" s="217" t="s">
        <v>2</v>
      </c>
      <c r="H41" s="218" t="s">
        <v>49</v>
      </c>
      <c r="I41" s="117"/>
      <c r="J41" s="218" t="s">
        <v>50</v>
      </c>
      <c r="K41" s="116" t="s">
        <v>51</v>
      </c>
      <c r="L41" s="31"/>
      <c r="M41" s="235"/>
      <c r="P41" s="211"/>
      <c r="Q41" s="211"/>
      <c r="R41" s="212"/>
    </row>
    <row r="42" spans="1:18" x14ac:dyDescent="0.2">
      <c r="A42" s="189" t="s">
        <v>39</v>
      </c>
      <c r="B42" s="190"/>
      <c r="C42" s="191"/>
      <c r="D42" s="219">
        <v>1</v>
      </c>
      <c r="E42" s="313" t="str">
        <f>IF(D42&gt;$R$44,,UPPER(VLOOKUP(D42,'F12 ELO'!$A$7:$Q$134,2)))</f>
        <v>TENISZ MŰHELY</v>
      </c>
      <c r="F42" s="313"/>
      <c r="G42" s="229" t="s">
        <v>3</v>
      </c>
      <c r="H42" s="190"/>
      <c r="I42" s="220"/>
      <c r="J42" s="230"/>
      <c r="K42" s="187" t="s">
        <v>41</v>
      </c>
      <c r="L42" s="236"/>
      <c r="M42" s="221"/>
      <c r="P42" s="213"/>
      <c r="Q42" s="213"/>
      <c r="R42" s="214"/>
    </row>
    <row r="43" spans="1:18" x14ac:dyDescent="0.2">
      <c r="A43" s="192" t="s">
        <v>48</v>
      </c>
      <c r="B43" s="115"/>
      <c r="C43" s="193"/>
      <c r="D43" s="222">
        <v>2</v>
      </c>
      <c r="E43" s="314" t="str">
        <f>IF(D43&gt;$R$44,,UPPER(VLOOKUP(D43,'F12 ELO'!$A$7:$Q$134,2)))</f>
        <v>BVSC-ZUGLO</v>
      </c>
      <c r="F43" s="314"/>
      <c r="G43" s="231" t="s">
        <v>4</v>
      </c>
      <c r="H43" s="223"/>
      <c r="I43" s="224"/>
      <c r="J43" s="81"/>
      <c r="K43" s="233"/>
      <c r="L43" s="185"/>
      <c r="M43" s="228"/>
      <c r="P43" s="214"/>
      <c r="Q43" s="215"/>
      <c r="R43" s="214"/>
    </row>
    <row r="44" spans="1:18" x14ac:dyDescent="0.2">
      <c r="A44" s="130"/>
      <c r="B44" s="131"/>
      <c r="C44" s="132"/>
      <c r="D44" s="222"/>
      <c r="E44" s="226"/>
      <c r="F44" s="186"/>
      <c r="G44" s="231" t="s">
        <v>5</v>
      </c>
      <c r="H44" s="223"/>
      <c r="I44" s="224"/>
      <c r="J44" s="81"/>
      <c r="K44" s="187" t="s">
        <v>42</v>
      </c>
      <c r="L44" s="236"/>
      <c r="M44" s="221"/>
      <c r="P44" s="213"/>
      <c r="Q44" s="213"/>
      <c r="R44" s="216">
        <f>MIN(4,'F12 ELO'!Q2)</f>
        <v>4</v>
      </c>
    </row>
    <row r="45" spans="1:18" x14ac:dyDescent="0.2">
      <c r="A45" s="110"/>
      <c r="B45" s="157"/>
      <c r="C45" s="111"/>
      <c r="D45" s="222"/>
      <c r="E45" s="226"/>
      <c r="F45" s="186"/>
      <c r="G45" s="231" t="s">
        <v>6</v>
      </c>
      <c r="H45" s="223"/>
      <c r="I45" s="224"/>
      <c r="J45" s="81"/>
      <c r="K45" s="234"/>
      <c r="L45" s="186"/>
      <c r="M45" s="225"/>
      <c r="P45" s="214"/>
      <c r="Q45" s="215"/>
      <c r="R45" s="214"/>
    </row>
    <row r="46" spans="1:18" x14ac:dyDescent="0.2">
      <c r="A46" s="119"/>
      <c r="B46" s="133"/>
      <c r="C46" s="158"/>
      <c r="D46" s="222"/>
      <c r="E46" s="226"/>
      <c r="F46" s="186"/>
      <c r="G46" s="231" t="s">
        <v>7</v>
      </c>
      <c r="H46" s="223"/>
      <c r="I46" s="224"/>
      <c r="J46" s="81"/>
      <c r="K46" s="192"/>
      <c r="L46" s="185"/>
      <c r="M46" s="228"/>
      <c r="P46" s="214"/>
      <c r="Q46" s="215"/>
      <c r="R46" s="214"/>
    </row>
    <row r="47" spans="1:18" x14ac:dyDescent="0.2">
      <c r="A47" s="120"/>
      <c r="B47" s="21"/>
      <c r="C47" s="111"/>
      <c r="D47" s="222"/>
      <c r="E47" s="226"/>
      <c r="F47" s="186"/>
      <c r="G47" s="231" t="s">
        <v>8</v>
      </c>
      <c r="H47" s="223"/>
      <c r="I47" s="224"/>
      <c r="J47" s="81"/>
      <c r="K47" s="187" t="s">
        <v>31</v>
      </c>
      <c r="L47" s="236"/>
      <c r="M47" s="221"/>
      <c r="P47" s="213"/>
      <c r="Q47" s="213"/>
      <c r="R47" s="214"/>
    </row>
    <row r="48" spans="1:18" x14ac:dyDescent="0.2">
      <c r="A48" s="120"/>
      <c r="B48" s="21"/>
      <c r="C48" s="128"/>
      <c r="D48" s="222"/>
      <c r="E48" s="226"/>
      <c r="F48" s="186"/>
      <c r="G48" s="231" t="s">
        <v>9</v>
      </c>
      <c r="H48" s="223"/>
      <c r="I48" s="224"/>
      <c r="J48" s="81"/>
      <c r="K48" s="234"/>
      <c r="L48" s="186"/>
      <c r="M48" s="225"/>
      <c r="P48" s="214"/>
      <c r="Q48" s="215"/>
      <c r="R48" s="214"/>
    </row>
    <row r="49" spans="1:18" x14ac:dyDescent="0.2">
      <c r="A49" s="121"/>
      <c r="B49" s="118"/>
      <c r="C49" s="129"/>
      <c r="D49" s="227"/>
      <c r="E49" s="112"/>
      <c r="F49" s="185"/>
      <c r="G49" s="232" t="s">
        <v>10</v>
      </c>
      <c r="H49" s="115"/>
      <c r="I49" s="188"/>
      <c r="J49" s="113"/>
      <c r="K49" s="192" t="str">
        <f>L4</f>
        <v>Rákóczi Andrea</v>
      </c>
      <c r="L49" s="185"/>
      <c r="M49" s="228"/>
      <c r="P49" s="214"/>
      <c r="Q49" s="215"/>
      <c r="R49" s="216"/>
    </row>
  </sheetData>
  <mergeCells count="51">
    <mergeCell ref="J31:K31"/>
    <mergeCell ref="B31:C31"/>
    <mergeCell ref="D31:E31"/>
    <mergeCell ref="F31:G31"/>
    <mergeCell ref="H31:I31"/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C38:D38"/>
    <mergeCell ref="F38:G38"/>
    <mergeCell ref="E42:F42"/>
    <mergeCell ref="E43:F43"/>
    <mergeCell ref="C34:D34"/>
    <mergeCell ref="F34:G34"/>
    <mergeCell ref="C36:D36"/>
    <mergeCell ref="F36:G36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phoneticPr fontId="45" type="noConversion"/>
  <conditionalFormatting sqref="E7 E9 E11 E13 E15 E17 E19">
    <cfRule type="cellIs" dxfId="18" priority="2" stopIfTrue="1" operator="equal">
      <formula>"Bye"</formula>
    </cfRule>
  </conditionalFormatting>
  <conditionalFormatting sqref="R44 R49">
    <cfRule type="expression" dxfId="1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B8" sqref="B8"/>
    </sheetView>
  </sheetViews>
  <sheetFormatPr defaultRowHeight="12.75" x14ac:dyDescent="0.2"/>
  <cols>
    <col min="1" max="1" width="3.85546875" customWidth="1"/>
    <col min="2" max="2" width="13.28515625" customWidth="1"/>
    <col min="3" max="3" width="11.85546875" customWidth="1"/>
    <col min="4" max="4" width="11.85546875" style="38" customWidth="1"/>
    <col min="5" max="5" width="10.7109375" style="281" customWidth="1"/>
    <col min="6" max="6" width="6.140625" style="87" hidden="1" customWidth="1"/>
    <col min="7" max="7" width="35" style="87" customWidth="1"/>
    <col min="8" max="8" width="7.7109375" style="38" customWidth="1"/>
    <col min="9" max="13" width="7.42578125" style="38" hidden="1" customWidth="1"/>
    <col min="14" max="15" width="7.42578125" style="38" customWidth="1"/>
    <col min="16" max="16" width="7.42578125" style="38" hidden="1" customWidth="1"/>
    <col min="17" max="17" width="7.42578125" style="38" customWidth="1"/>
  </cols>
  <sheetData>
    <row r="1" spans="1:17" ht="26.25" x14ac:dyDescent="0.35">
      <c r="A1" s="137" t="str">
        <f>Altalanos!$A$6</f>
        <v>Csapat OB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5" thickBot="1" x14ac:dyDescent="0.25">
      <c r="B2" s="84" t="s">
        <v>46</v>
      </c>
      <c r="C2" s="298" t="str">
        <f>Altalanos!$B$8</f>
        <v>F14</v>
      </c>
      <c r="D2" s="98"/>
      <c r="E2" s="153" t="s">
        <v>32</v>
      </c>
      <c r="F2" s="88"/>
      <c r="G2" s="88"/>
      <c r="H2" s="274"/>
      <c r="I2" s="274"/>
      <c r="J2" s="83"/>
      <c r="K2" s="83"/>
      <c r="L2" s="83"/>
      <c r="M2" s="83"/>
      <c r="N2" s="92"/>
      <c r="O2" s="78"/>
      <c r="P2" s="78"/>
      <c r="Q2" s="92"/>
    </row>
    <row r="3" spans="1:17" s="2" customFormat="1" ht="13.5" thickBot="1" x14ac:dyDescent="0.25">
      <c r="A3" s="268" t="s">
        <v>45</v>
      </c>
      <c r="B3" s="272"/>
      <c r="C3" s="272"/>
      <c r="D3" s="272"/>
      <c r="E3" s="272"/>
      <c r="F3" s="272"/>
      <c r="G3" s="272"/>
      <c r="H3" s="272"/>
      <c r="I3" s="273"/>
      <c r="J3" s="93"/>
      <c r="K3" s="99"/>
      <c r="L3" s="99"/>
      <c r="M3" s="99"/>
      <c r="N3" s="169" t="s">
        <v>31</v>
      </c>
      <c r="O3" s="94"/>
      <c r="P3" s="100"/>
      <c r="Q3" s="154"/>
    </row>
    <row r="4" spans="1:17" s="2" customFormat="1" x14ac:dyDescent="0.2">
      <c r="A4" s="48" t="s">
        <v>22</v>
      </c>
      <c r="B4" s="48"/>
      <c r="C4" s="46" t="s">
        <v>19</v>
      </c>
      <c r="D4" s="48" t="s">
        <v>27</v>
      </c>
      <c r="E4" s="79"/>
      <c r="G4" s="101"/>
      <c r="H4" s="283" t="s">
        <v>28</v>
      </c>
      <c r="I4" s="278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5" thickBot="1" x14ac:dyDescent="0.25">
      <c r="A5" s="147" t="str">
        <f>Altalanos!$A$10</f>
        <v>2023.08.24-26.</v>
      </c>
      <c r="B5" s="147"/>
      <c r="C5" s="85" t="str">
        <f>Altalanos!$C$10</f>
        <v>Budapest</v>
      </c>
      <c r="D5" s="86" t="str">
        <f>Altalanos!$D$10</f>
        <v xml:space="preserve">  </v>
      </c>
      <c r="E5" s="86"/>
      <c r="F5" s="86"/>
      <c r="G5" s="86"/>
      <c r="H5" s="166" t="str">
        <f>Altalanos!$E$10</f>
        <v>Rákóczi Andrea</v>
      </c>
      <c r="I5" s="284"/>
      <c r="J5" s="105"/>
      <c r="K5" s="80"/>
      <c r="L5" s="80"/>
      <c r="M5" s="80"/>
      <c r="N5" s="105"/>
      <c r="O5" s="86"/>
      <c r="P5" s="86"/>
      <c r="Q5" s="291"/>
    </row>
    <row r="6" spans="1:17" ht="30" customHeight="1" thickBot="1" x14ac:dyDescent="0.25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101</v>
      </c>
      <c r="H6" s="275" t="s">
        <v>35</v>
      </c>
      <c r="I6" s="276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95" customHeight="1" x14ac:dyDescent="0.2">
      <c r="A7" s="143">
        <v>1</v>
      </c>
      <c r="B7" s="89" t="s">
        <v>129</v>
      </c>
      <c r="C7" s="89"/>
      <c r="D7" s="90"/>
      <c r="E7" s="156"/>
      <c r="F7" s="269"/>
      <c r="G7" s="270"/>
      <c r="H7" s="90"/>
      <c r="I7" s="90"/>
      <c r="J7" s="140"/>
      <c r="K7" s="138"/>
      <c r="L7" s="142"/>
      <c r="M7" s="138"/>
      <c r="N7" s="135"/>
      <c r="O7" s="90">
        <v>13</v>
      </c>
      <c r="P7" s="106"/>
      <c r="Q7" s="91"/>
    </row>
    <row r="8" spans="1:17" s="11" customFormat="1" ht="18.95" customHeight="1" x14ac:dyDescent="0.2">
      <c r="A8" s="143">
        <v>2</v>
      </c>
      <c r="B8" s="89" t="s">
        <v>134</v>
      </c>
      <c r="C8" s="89"/>
      <c r="D8" s="90"/>
      <c r="E8" s="156"/>
      <c r="F8" s="271"/>
      <c r="G8" s="164"/>
      <c r="H8" s="90"/>
      <c r="I8" s="90"/>
      <c r="J8" s="140"/>
      <c r="K8" s="138"/>
      <c r="L8" s="142"/>
      <c r="M8" s="138"/>
      <c r="N8" s="135"/>
      <c r="O8" s="90">
        <v>39</v>
      </c>
      <c r="P8" s="106"/>
      <c r="Q8" s="91"/>
    </row>
    <row r="9" spans="1:17" s="11" customFormat="1" ht="18.95" customHeight="1" x14ac:dyDescent="0.2">
      <c r="A9" s="143">
        <v>3</v>
      </c>
      <c r="B9" s="89" t="s">
        <v>130</v>
      </c>
      <c r="C9" s="89"/>
      <c r="D9" s="90"/>
      <c r="E9" s="156"/>
      <c r="F9" s="271"/>
      <c r="G9" s="164"/>
      <c r="H9" s="90"/>
      <c r="I9" s="90"/>
      <c r="J9" s="140"/>
      <c r="K9" s="138"/>
      <c r="L9" s="142"/>
      <c r="M9" s="138"/>
      <c r="N9" s="135"/>
      <c r="O9" s="90">
        <v>63</v>
      </c>
      <c r="P9" s="280"/>
      <c r="Q9" s="161"/>
    </row>
    <row r="10" spans="1:17" s="11" customFormat="1" ht="18.95" customHeight="1" x14ac:dyDescent="0.2">
      <c r="A10" s="143">
        <v>4</v>
      </c>
      <c r="B10" s="89" t="s">
        <v>126</v>
      </c>
      <c r="C10" s="89"/>
      <c r="D10" s="90"/>
      <c r="E10" s="156"/>
      <c r="F10" s="271"/>
      <c r="G10" s="164"/>
      <c r="H10" s="90"/>
      <c r="I10" s="90"/>
      <c r="J10" s="140"/>
      <c r="K10" s="138"/>
      <c r="L10" s="142"/>
      <c r="M10" s="138"/>
      <c r="N10" s="135"/>
      <c r="O10" s="90">
        <v>74</v>
      </c>
      <c r="P10" s="279"/>
      <c r="Q10" s="277"/>
    </row>
    <row r="11" spans="1:17" s="11" customFormat="1" ht="18.95" customHeight="1" x14ac:dyDescent="0.2">
      <c r="A11" s="143">
        <v>5</v>
      </c>
      <c r="B11" s="89" t="s">
        <v>123</v>
      </c>
      <c r="C11" s="89"/>
      <c r="D11" s="90"/>
      <c r="E11" s="156"/>
      <c r="F11" s="271"/>
      <c r="G11" s="164"/>
      <c r="H11" s="90"/>
      <c r="I11" s="90"/>
      <c r="J11" s="140"/>
      <c r="K11" s="138"/>
      <c r="L11" s="142"/>
      <c r="M11" s="138"/>
      <c r="N11" s="135"/>
      <c r="O11" s="90">
        <v>90</v>
      </c>
      <c r="P11" s="279"/>
      <c r="Q11" s="277"/>
    </row>
    <row r="12" spans="1:17" s="11" customFormat="1" ht="18.95" customHeight="1" x14ac:dyDescent="0.2">
      <c r="A12" s="143">
        <v>6</v>
      </c>
      <c r="B12" s="89" t="s">
        <v>131</v>
      </c>
      <c r="C12" s="89"/>
      <c r="D12" s="90"/>
      <c r="E12" s="156"/>
      <c r="F12" s="271"/>
      <c r="G12" s="164"/>
      <c r="H12" s="90"/>
      <c r="I12" s="90"/>
      <c r="J12" s="140"/>
      <c r="K12" s="138"/>
      <c r="L12" s="142"/>
      <c r="M12" s="138"/>
      <c r="N12" s="135"/>
      <c r="O12" s="90">
        <v>91</v>
      </c>
      <c r="P12" s="279"/>
      <c r="Q12" s="277"/>
    </row>
    <row r="13" spans="1:17" s="11" customFormat="1" ht="18.95" customHeight="1" x14ac:dyDescent="0.2">
      <c r="A13" s="143">
        <v>7</v>
      </c>
      <c r="B13" s="89" t="s">
        <v>132</v>
      </c>
      <c r="C13" s="89"/>
      <c r="D13" s="90"/>
      <c r="E13" s="156"/>
      <c r="F13" s="271"/>
      <c r="G13" s="164"/>
      <c r="H13" s="90"/>
      <c r="I13" s="90"/>
      <c r="J13" s="140"/>
      <c r="K13" s="138"/>
      <c r="L13" s="142"/>
      <c r="M13" s="138"/>
      <c r="N13" s="135"/>
      <c r="O13" s="90">
        <v>107</v>
      </c>
      <c r="P13" s="279"/>
      <c r="Q13" s="277"/>
    </row>
    <row r="14" spans="1:17" s="11" customFormat="1" ht="18.95" customHeight="1" x14ac:dyDescent="0.2">
      <c r="A14" s="143">
        <v>8</v>
      </c>
      <c r="B14" s="89" t="s">
        <v>133</v>
      </c>
      <c r="C14" s="89"/>
      <c r="D14" s="90"/>
      <c r="E14" s="156"/>
      <c r="F14" s="271"/>
      <c r="G14" s="164"/>
      <c r="H14" s="90"/>
      <c r="I14" s="90"/>
      <c r="J14" s="140"/>
      <c r="K14" s="138"/>
      <c r="L14" s="142"/>
      <c r="M14" s="138"/>
      <c r="N14" s="135"/>
      <c r="O14" s="90">
        <v>171</v>
      </c>
      <c r="P14" s="279"/>
      <c r="Q14" s="277"/>
    </row>
    <row r="15" spans="1:17" s="11" customFormat="1" ht="18.95" customHeight="1" x14ac:dyDescent="0.2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3"/>
      <c r="N15" s="135"/>
      <c r="O15" s="90"/>
      <c r="P15" s="91"/>
      <c r="Q15" s="91"/>
    </row>
    <row r="16" spans="1:17" s="11" customFormat="1" ht="18.95" customHeight="1" x14ac:dyDescent="0.2">
      <c r="A16" s="143">
        <v>10</v>
      </c>
      <c r="B16" s="295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3"/>
      <c r="N16" s="135"/>
      <c r="O16" s="90"/>
      <c r="P16" s="106"/>
      <c r="Q16" s="91"/>
    </row>
    <row r="17" spans="1:17" s="11" customFormat="1" ht="18.95" customHeight="1" x14ac:dyDescent="0.2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3"/>
      <c r="N17" s="135"/>
      <c r="O17" s="90"/>
      <c r="P17" s="106"/>
      <c r="Q17" s="91"/>
    </row>
    <row r="18" spans="1:17" s="11" customFormat="1" ht="18.95" customHeight="1" x14ac:dyDescent="0.2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3"/>
      <c r="N18" s="135"/>
      <c r="O18" s="90"/>
      <c r="P18" s="106"/>
      <c r="Q18" s="91"/>
    </row>
    <row r="19" spans="1:17" s="11" customFormat="1" ht="18.95" customHeight="1" x14ac:dyDescent="0.2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3"/>
      <c r="N19" s="135"/>
      <c r="O19" s="90"/>
      <c r="P19" s="106"/>
      <c r="Q19" s="91"/>
    </row>
    <row r="20" spans="1:17" s="11" customFormat="1" ht="18.95" customHeight="1" x14ac:dyDescent="0.2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3"/>
      <c r="N20" s="135"/>
      <c r="O20" s="90"/>
      <c r="P20" s="106"/>
      <c r="Q20" s="91"/>
    </row>
    <row r="21" spans="1:17" s="11" customFormat="1" ht="18.95" customHeight="1" x14ac:dyDescent="0.2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3"/>
      <c r="N21" s="135"/>
      <c r="O21" s="90"/>
      <c r="P21" s="106"/>
      <c r="Q21" s="91"/>
    </row>
    <row r="22" spans="1:17" s="11" customFormat="1" ht="18.95" customHeight="1" x14ac:dyDescent="0.2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3"/>
      <c r="N22" s="135"/>
      <c r="O22" s="90"/>
      <c r="P22" s="106"/>
      <c r="Q22" s="91"/>
    </row>
    <row r="23" spans="1:17" s="11" customFormat="1" ht="18.95" customHeight="1" x14ac:dyDescent="0.2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3"/>
      <c r="N23" s="135"/>
      <c r="O23" s="90"/>
      <c r="P23" s="106"/>
      <c r="Q23" s="91"/>
    </row>
    <row r="24" spans="1:17" s="11" customFormat="1" ht="18.95" customHeight="1" x14ac:dyDescent="0.2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3"/>
      <c r="N24" s="135"/>
      <c r="O24" s="90"/>
      <c r="P24" s="106"/>
      <c r="Q24" s="91"/>
    </row>
    <row r="25" spans="1:17" s="11" customFormat="1" ht="18.95" customHeight="1" x14ac:dyDescent="0.2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3"/>
      <c r="N25" s="135"/>
      <c r="O25" s="90"/>
      <c r="P25" s="106"/>
      <c r="Q25" s="91"/>
    </row>
    <row r="26" spans="1:17" s="11" customFormat="1" ht="18.95" customHeight="1" x14ac:dyDescent="0.2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3"/>
      <c r="N26" s="135"/>
      <c r="O26" s="90"/>
      <c r="P26" s="106"/>
      <c r="Q26" s="91"/>
    </row>
    <row r="27" spans="1:17" s="11" customFormat="1" ht="18.95" customHeight="1" x14ac:dyDescent="0.2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3"/>
      <c r="N27" s="135"/>
      <c r="O27" s="90"/>
      <c r="P27" s="106"/>
      <c r="Q27" s="91"/>
    </row>
    <row r="28" spans="1:17" s="11" customFormat="1" ht="18.95" customHeight="1" x14ac:dyDescent="0.2">
      <c r="A28" s="143">
        <v>22</v>
      </c>
      <c r="B28" s="89"/>
      <c r="C28" s="89"/>
      <c r="D28" s="90"/>
      <c r="E28" s="296"/>
      <c r="F28" s="285"/>
      <c r="G28" s="161"/>
      <c r="H28" s="90"/>
      <c r="I28" s="90"/>
      <c r="J28" s="140"/>
      <c r="K28" s="138"/>
      <c r="L28" s="142"/>
      <c r="M28" s="163"/>
      <c r="N28" s="135"/>
      <c r="O28" s="90"/>
      <c r="P28" s="106"/>
      <c r="Q28" s="91"/>
    </row>
    <row r="29" spans="1:17" s="11" customFormat="1" ht="18.95" customHeight="1" x14ac:dyDescent="0.2">
      <c r="A29" s="143">
        <v>23</v>
      </c>
      <c r="B29" s="89"/>
      <c r="C29" s="89"/>
      <c r="D29" s="90"/>
      <c r="E29" s="297"/>
      <c r="F29" s="91"/>
      <c r="G29" s="91"/>
      <c r="H29" s="90"/>
      <c r="I29" s="90"/>
      <c r="J29" s="140"/>
      <c r="K29" s="138"/>
      <c r="L29" s="142"/>
      <c r="M29" s="163"/>
      <c r="N29" s="135"/>
      <c r="O29" s="90"/>
      <c r="P29" s="106"/>
      <c r="Q29" s="91"/>
    </row>
    <row r="30" spans="1:17" s="11" customFormat="1" ht="18.95" customHeight="1" x14ac:dyDescent="0.2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3"/>
      <c r="N30" s="135"/>
      <c r="O30" s="90"/>
      <c r="P30" s="106"/>
      <c r="Q30" s="91"/>
    </row>
    <row r="31" spans="1:17" s="11" customFormat="1" ht="18.95" customHeight="1" x14ac:dyDescent="0.2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3"/>
      <c r="N31" s="135"/>
      <c r="O31" s="90"/>
      <c r="P31" s="106"/>
      <c r="Q31" s="91"/>
    </row>
    <row r="32" spans="1:17" s="11" customFormat="1" ht="18.95" customHeight="1" x14ac:dyDescent="0.2">
      <c r="A32" s="143">
        <v>26</v>
      </c>
      <c r="B32" s="89"/>
      <c r="C32" s="89"/>
      <c r="D32" s="90"/>
      <c r="E32" s="282"/>
      <c r="F32" s="91"/>
      <c r="G32" s="91"/>
      <c r="H32" s="90"/>
      <c r="I32" s="90"/>
      <c r="J32" s="140"/>
      <c r="K32" s="138"/>
      <c r="L32" s="142"/>
      <c r="M32" s="163"/>
      <c r="N32" s="135"/>
      <c r="O32" s="90"/>
      <c r="P32" s="106"/>
      <c r="Q32" s="91"/>
    </row>
    <row r="33" spans="1:17" s="11" customFormat="1" ht="18.95" customHeight="1" x14ac:dyDescent="0.2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3"/>
      <c r="N33" s="135"/>
      <c r="O33" s="90"/>
      <c r="P33" s="106"/>
      <c r="Q33" s="91"/>
    </row>
    <row r="34" spans="1:17" s="11" customFormat="1" ht="18.95" customHeight="1" x14ac:dyDescent="0.2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3"/>
      <c r="N34" s="135"/>
      <c r="O34" s="90"/>
      <c r="P34" s="106"/>
      <c r="Q34" s="91"/>
    </row>
    <row r="35" spans="1:17" s="11" customFormat="1" ht="18.95" customHeight="1" x14ac:dyDescent="0.2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3"/>
      <c r="N35" s="135"/>
      <c r="O35" s="90"/>
      <c r="P35" s="106"/>
      <c r="Q35" s="91"/>
    </row>
    <row r="36" spans="1:17" s="11" customFormat="1" ht="18.95" customHeight="1" x14ac:dyDescent="0.2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3"/>
      <c r="N36" s="135"/>
      <c r="O36" s="90"/>
      <c r="P36" s="106"/>
      <c r="Q36" s="91"/>
    </row>
    <row r="37" spans="1:17" s="11" customFormat="1" ht="18.95" customHeight="1" x14ac:dyDescent="0.2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3"/>
      <c r="N37" s="135"/>
      <c r="O37" s="90"/>
      <c r="P37" s="106"/>
      <c r="Q37" s="91"/>
    </row>
    <row r="38" spans="1:17" s="11" customFormat="1" ht="18.95" customHeight="1" x14ac:dyDescent="0.2">
      <c r="A38" s="143">
        <v>32</v>
      </c>
      <c r="B38" s="89"/>
      <c r="C38" s="89"/>
      <c r="D38" s="90"/>
      <c r="E38" s="156"/>
      <c r="F38" s="91"/>
      <c r="G38" s="91"/>
      <c r="H38" s="271"/>
      <c r="I38" s="164"/>
      <c r="J38" s="140"/>
      <c r="K38" s="138"/>
      <c r="L38" s="142"/>
      <c r="M38" s="163"/>
      <c r="N38" s="135"/>
      <c r="O38" s="91"/>
      <c r="P38" s="106"/>
      <c r="Q38" s="91"/>
    </row>
    <row r="39" spans="1:17" s="11" customFormat="1" ht="18.95" customHeight="1" x14ac:dyDescent="0.2">
      <c r="A39" s="143">
        <v>33</v>
      </c>
      <c r="B39" s="89"/>
      <c r="C39" s="89"/>
      <c r="D39" s="90"/>
      <c r="E39" s="156"/>
      <c r="F39" s="91"/>
      <c r="G39" s="91"/>
      <c r="H39" s="271"/>
      <c r="I39" s="164"/>
      <c r="J39" s="140"/>
      <c r="K39" s="138"/>
      <c r="L39" s="142"/>
      <c r="M39" s="163"/>
      <c r="N39" s="161"/>
      <c r="O39" s="91"/>
      <c r="P39" s="106"/>
      <c r="Q39" s="91"/>
    </row>
    <row r="40" spans="1:17" s="11" customFormat="1" ht="18.95" customHeight="1" x14ac:dyDescent="0.2">
      <c r="A40" s="143">
        <v>34</v>
      </c>
      <c r="B40" s="89"/>
      <c r="C40" s="89"/>
      <c r="D40" s="90"/>
      <c r="E40" s="156"/>
      <c r="F40" s="91"/>
      <c r="G40" s="91"/>
      <c r="H40" s="271"/>
      <c r="I40" s="164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103" si="0">IF(Q40="",999,Q40)</f>
        <v>999</v>
      </c>
      <c r="M40" s="163">
        <f t="shared" ref="M40:M103" si="1">IF(P40=999,999,1)</f>
        <v>999</v>
      </c>
      <c r="N40" s="161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95" customHeight="1" x14ac:dyDescent="0.2">
      <c r="A41" s="143">
        <v>35</v>
      </c>
      <c r="B41" s="89"/>
      <c r="C41" s="89"/>
      <c r="D41" s="90"/>
      <c r="E41" s="156"/>
      <c r="F41" s="91"/>
      <c r="G41" s="91"/>
      <c r="H41" s="271"/>
      <c r="I41" s="164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3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95" customHeight="1" x14ac:dyDescent="0.2">
      <c r="A42" s="143">
        <v>36</v>
      </c>
      <c r="B42" s="89"/>
      <c r="C42" s="89"/>
      <c r="D42" s="90"/>
      <c r="E42" s="156"/>
      <c r="F42" s="91"/>
      <c r="G42" s="91"/>
      <c r="H42" s="271"/>
      <c r="I42" s="164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3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95" customHeight="1" x14ac:dyDescent="0.2">
      <c r="A43" s="143">
        <v>37</v>
      </c>
      <c r="B43" s="89"/>
      <c r="C43" s="89"/>
      <c r="D43" s="90"/>
      <c r="E43" s="156"/>
      <c r="F43" s="91"/>
      <c r="G43" s="91"/>
      <c r="H43" s="271"/>
      <c r="I43" s="164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3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95" customHeight="1" x14ac:dyDescent="0.2">
      <c r="A44" s="143">
        <v>38</v>
      </c>
      <c r="B44" s="89"/>
      <c r="C44" s="89"/>
      <c r="D44" s="90"/>
      <c r="E44" s="156"/>
      <c r="F44" s="91"/>
      <c r="G44" s="91"/>
      <c r="H44" s="271"/>
      <c r="I44" s="164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3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95" customHeight="1" x14ac:dyDescent="0.2">
      <c r="A45" s="143">
        <v>39</v>
      </c>
      <c r="B45" s="89"/>
      <c r="C45" s="89"/>
      <c r="D45" s="90"/>
      <c r="E45" s="156"/>
      <c r="F45" s="91"/>
      <c r="G45" s="91"/>
      <c r="H45" s="271"/>
      <c r="I45" s="164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3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95" customHeight="1" x14ac:dyDescent="0.2">
      <c r="A46" s="143">
        <v>40</v>
      </c>
      <c r="B46" s="89"/>
      <c r="C46" s="89"/>
      <c r="D46" s="90"/>
      <c r="E46" s="156"/>
      <c r="F46" s="91"/>
      <c r="G46" s="91"/>
      <c r="H46" s="271"/>
      <c r="I46" s="164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3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95" customHeight="1" x14ac:dyDescent="0.2">
      <c r="A47" s="143">
        <v>41</v>
      </c>
      <c r="B47" s="89"/>
      <c r="C47" s="89"/>
      <c r="D47" s="90"/>
      <c r="E47" s="156"/>
      <c r="F47" s="91"/>
      <c r="G47" s="91"/>
      <c r="H47" s="271"/>
      <c r="I47" s="164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3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95" customHeight="1" x14ac:dyDescent="0.2">
      <c r="A48" s="143">
        <v>42</v>
      </c>
      <c r="B48" s="89"/>
      <c r="C48" s="89"/>
      <c r="D48" s="90"/>
      <c r="E48" s="156"/>
      <c r="F48" s="91"/>
      <c r="G48" s="91"/>
      <c r="H48" s="271"/>
      <c r="I48" s="164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3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95" customHeight="1" x14ac:dyDescent="0.2">
      <c r="A49" s="143">
        <v>43</v>
      </c>
      <c r="B49" s="89"/>
      <c r="C49" s="89"/>
      <c r="D49" s="90"/>
      <c r="E49" s="156"/>
      <c r="F49" s="91"/>
      <c r="G49" s="91"/>
      <c r="H49" s="271"/>
      <c r="I49" s="164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3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95" customHeight="1" x14ac:dyDescent="0.2">
      <c r="A50" s="143">
        <v>44</v>
      </c>
      <c r="B50" s="89"/>
      <c r="C50" s="89"/>
      <c r="D50" s="90"/>
      <c r="E50" s="156"/>
      <c r="F50" s="91"/>
      <c r="G50" s="91"/>
      <c r="H50" s="271"/>
      <c r="I50" s="164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3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95" customHeight="1" x14ac:dyDescent="0.2">
      <c r="A51" s="143">
        <v>45</v>
      </c>
      <c r="B51" s="89"/>
      <c r="C51" s="89"/>
      <c r="D51" s="90"/>
      <c r="E51" s="156"/>
      <c r="F51" s="91"/>
      <c r="G51" s="91"/>
      <c r="H51" s="271"/>
      <c r="I51" s="164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3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95" customHeight="1" x14ac:dyDescent="0.2">
      <c r="A52" s="143">
        <v>46</v>
      </c>
      <c r="B52" s="89"/>
      <c r="C52" s="89"/>
      <c r="D52" s="90"/>
      <c r="E52" s="156"/>
      <c r="F52" s="91"/>
      <c r="G52" s="91"/>
      <c r="H52" s="271"/>
      <c r="I52" s="164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3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95" customHeight="1" x14ac:dyDescent="0.2">
      <c r="A53" s="143">
        <v>47</v>
      </c>
      <c r="B53" s="89"/>
      <c r="C53" s="89"/>
      <c r="D53" s="90"/>
      <c r="E53" s="156"/>
      <c r="F53" s="91"/>
      <c r="G53" s="91"/>
      <c r="H53" s="271"/>
      <c r="I53" s="164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3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95" customHeight="1" x14ac:dyDescent="0.2">
      <c r="A54" s="143">
        <v>48</v>
      </c>
      <c r="B54" s="89"/>
      <c r="C54" s="89"/>
      <c r="D54" s="90"/>
      <c r="E54" s="156"/>
      <c r="F54" s="91"/>
      <c r="G54" s="91"/>
      <c r="H54" s="271"/>
      <c r="I54" s="164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3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95" customHeight="1" x14ac:dyDescent="0.2">
      <c r="A55" s="143">
        <v>49</v>
      </c>
      <c r="B55" s="89"/>
      <c r="C55" s="89"/>
      <c r="D55" s="90"/>
      <c r="E55" s="156"/>
      <c r="F55" s="91"/>
      <c r="G55" s="91"/>
      <c r="H55" s="271"/>
      <c r="I55" s="164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3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95" customHeight="1" x14ac:dyDescent="0.2">
      <c r="A56" s="143">
        <v>50</v>
      </c>
      <c r="B56" s="89"/>
      <c r="C56" s="89"/>
      <c r="D56" s="90"/>
      <c r="E56" s="156"/>
      <c r="F56" s="91"/>
      <c r="G56" s="91"/>
      <c r="H56" s="271"/>
      <c r="I56" s="164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3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95" customHeight="1" x14ac:dyDescent="0.2">
      <c r="A57" s="143">
        <v>51</v>
      </c>
      <c r="B57" s="89"/>
      <c r="C57" s="89"/>
      <c r="D57" s="90"/>
      <c r="E57" s="156"/>
      <c r="F57" s="91"/>
      <c r="G57" s="91"/>
      <c r="H57" s="271"/>
      <c r="I57" s="164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3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95" customHeight="1" x14ac:dyDescent="0.2">
      <c r="A58" s="143">
        <v>52</v>
      </c>
      <c r="B58" s="89"/>
      <c r="C58" s="89"/>
      <c r="D58" s="90"/>
      <c r="E58" s="156"/>
      <c r="F58" s="91"/>
      <c r="G58" s="91"/>
      <c r="H58" s="271"/>
      <c r="I58" s="164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3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95" customHeight="1" x14ac:dyDescent="0.2">
      <c r="A59" s="143">
        <v>53</v>
      </c>
      <c r="B59" s="89"/>
      <c r="C59" s="89"/>
      <c r="D59" s="90"/>
      <c r="E59" s="156"/>
      <c r="F59" s="91"/>
      <c r="G59" s="91"/>
      <c r="H59" s="271"/>
      <c r="I59" s="164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3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95" customHeight="1" x14ac:dyDescent="0.2">
      <c r="A60" s="143">
        <v>54</v>
      </c>
      <c r="B60" s="89"/>
      <c r="C60" s="89"/>
      <c r="D60" s="90"/>
      <c r="E60" s="156"/>
      <c r="F60" s="91"/>
      <c r="G60" s="91"/>
      <c r="H60" s="271"/>
      <c r="I60" s="164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3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95" customHeight="1" x14ac:dyDescent="0.2">
      <c r="A61" s="143">
        <v>55</v>
      </c>
      <c r="B61" s="89"/>
      <c r="C61" s="89"/>
      <c r="D61" s="90"/>
      <c r="E61" s="156"/>
      <c r="F61" s="91"/>
      <c r="G61" s="91"/>
      <c r="H61" s="271"/>
      <c r="I61" s="164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3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95" customHeight="1" x14ac:dyDescent="0.2">
      <c r="A62" s="143">
        <v>56</v>
      </c>
      <c r="B62" s="89"/>
      <c r="C62" s="89"/>
      <c r="D62" s="90"/>
      <c r="E62" s="156"/>
      <c r="F62" s="91"/>
      <c r="G62" s="91"/>
      <c r="H62" s="271"/>
      <c r="I62" s="164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3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95" customHeight="1" x14ac:dyDescent="0.2">
      <c r="A63" s="143">
        <v>57</v>
      </c>
      <c r="B63" s="89"/>
      <c r="C63" s="89"/>
      <c r="D63" s="90"/>
      <c r="E63" s="156"/>
      <c r="F63" s="91"/>
      <c r="G63" s="91"/>
      <c r="H63" s="271"/>
      <c r="I63" s="164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3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95" customHeight="1" x14ac:dyDescent="0.2">
      <c r="A64" s="143">
        <v>58</v>
      </c>
      <c r="B64" s="89"/>
      <c r="C64" s="89"/>
      <c r="D64" s="90"/>
      <c r="E64" s="156"/>
      <c r="F64" s="91"/>
      <c r="G64" s="91"/>
      <c r="H64" s="271"/>
      <c r="I64" s="164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3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95" customHeight="1" x14ac:dyDescent="0.2">
      <c r="A65" s="143">
        <v>59</v>
      </c>
      <c r="B65" s="89"/>
      <c r="C65" s="89"/>
      <c r="D65" s="90"/>
      <c r="E65" s="156"/>
      <c r="F65" s="91"/>
      <c r="G65" s="91"/>
      <c r="H65" s="271"/>
      <c r="I65" s="164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3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95" customHeight="1" x14ac:dyDescent="0.2">
      <c r="A66" s="143">
        <v>60</v>
      </c>
      <c r="B66" s="89"/>
      <c r="C66" s="89"/>
      <c r="D66" s="90"/>
      <c r="E66" s="156"/>
      <c r="F66" s="91"/>
      <c r="G66" s="91"/>
      <c r="H66" s="271"/>
      <c r="I66" s="164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3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95" customHeight="1" x14ac:dyDescent="0.2">
      <c r="A67" s="143">
        <v>61</v>
      </c>
      <c r="B67" s="89"/>
      <c r="C67" s="89"/>
      <c r="D67" s="90"/>
      <c r="E67" s="156"/>
      <c r="F67" s="91"/>
      <c r="G67" s="91"/>
      <c r="H67" s="271"/>
      <c r="I67" s="164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3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95" customHeight="1" x14ac:dyDescent="0.2">
      <c r="A68" s="143">
        <v>62</v>
      </c>
      <c r="B68" s="89"/>
      <c r="C68" s="89"/>
      <c r="D68" s="90"/>
      <c r="E68" s="156"/>
      <c r="F68" s="91"/>
      <c r="G68" s="91"/>
      <c r="H68" s="271"/>
      <c r="I68" s="164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3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95" customHeight="1" x14ac:dyDescent="0.2">
      <c r="A69" s="143">
        <v>63</v>
      </c>
      <c r="B69" s="89"/>
      <c r="C69" s="89"/>
      <c r="D69" s="90"/>
      <c r="E69" s="156"/>
      <c r="F69" s="91"/>
      <c r="G69" s="91"/>
      <c r="H69" s="271"/>
      <c r="I69" s="164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3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95" customHeight="1" x14ac:dyDescent="0.2">
      <c r="A70" s="143">
        <v>64</v>
      </c>
      <c r="B70" s="89"/>
      <c r="C70" s="89"/>
      <c r="D70" s="90"/>
      <c r="E70" s="156"/>
      <c r="F70" s="91"/>
      <c r="G70" s="91"/>
      <c r="H70" s="271"/>
      <c r="I70" s="164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3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95" customHeight="1" x14ac:dyDescent="0.2">
      <c r="A71" s="143">
        <v>65</v>
      </c>
      <c r="B71" s="89"/>
      <c r="C71" s="89"/>
      <c r="D71" s="90"/>
      <c r="E71" s="156"/>
      <c r="F71" s="91"/>
      <c r="G71" s="91"/>
      <c r="H71" s="271"/>
      <c r="I71" s="164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3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95" customHeight="1" x14ac:dyDescent="0.2">
      <c r="A72" s="143">
        <v>66</v>
      </c>
      <c r="B72" s="89"/>
      <c r="C72" s="89"/>
      <c r="D72" s="90"/>
      <c r="E72" s="156"/>
      <c r="F72" s="91"/>
      <c r="G72" s="91"/>
      <c r="H72" s="271"/>
      <c r="I72" s="164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si="0"/>
        <v>999</v>
      </c>
      <c r="M72" s="163">
        <f t="shared" si="1"/>
        <v>999</v>
      </c>
      <c r="N72" s="161"/>
      <c r="O72" s="91"/>
      <c r="P72" s="106">
        <f t="shared" si="2"/>
        <v>999</v>
      </c>
      <c r="Q72" s="91"/>
    </row>
    <row r="73" spans="1:17" s="11" customFormat="1" ht="18.95" customHeight="1" x14ac:dyDescent="0.2">
      <c r="A73" s="143">
        <v>67</v>
      </c>
      <c r="B73" s="89"/>
      <c r="C73" s="89"/>
      <c r="D73" s="90"/>
      <c r="E73" s="156"/>
      <c r="F73" s="91"/>
      <c r="G73" s="91"/>
      <c r="H73" s="271"/>
      <c r="I73" s="164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0"/>
        <v>999</v>
      </c>
      <c r="M73" s="163">
        <f t="shared" si="1"/>
        <v>999</v>
      </c>
      <c r="N73" s="161"/>
      <c r="O73" s="91"/>
      <c r="P73" s="106">
        <f t="shared" si="2"/>
        <v>999</v>
      </c>
      <c r="Q73" s="91"/>
    </row>
    <row r="74" spans="1:17" s="11" customFormat="1" ht="18.95" customHeight="1" x14ac:dyDescent="0.2">
      <c r="A74" s="143">
        <v>68</v>
      </c>
      <c r="B74" s="89"/>
      <c r="C74" s="89"/>
      <c r="D74" s="90"/>
      <c r="E74" s="156"/>
      <c r="F74" s="91"/>
      <c r="G74" s="91"/>
      <c r="H74" s="271"/>
      <c r="I74" s="164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0"/>
        <v>999</v>
      </c>
      <c r="M74" s="163">
        <f t="shared" si="1"/>
        <v>999</v>
      </c>
      <c r="N74" s="161"/>
      <c r="O74" s="91"/>
      <c r="P74" s="106">
        <f t="shared" si="2"/>
        <v>999</v>
      </c>
      <c r="Q74" s="91"/>
    </row>
    <row r="75" spans="1:17" s="11" customFormat="1" ht="18.95" customHeight="1" x14ac:dyDescent="0.2">
      <c r="A75" s="143">
        <v>69</v>
      </c>
      <c r="B75" s="89"/>
      <c r="C75" s="89"/>
      <c r="D75" s="90"/>
      <c r="E75" s="156"/>
      <c r="F75" s="91"/>
      <c r="G75" s="91"/>
      <c r="H75" s="271"/>
      <c r="I75" s="164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0"/>
        <v>999</v>
      </c>
      <c r="M75" s="163">
        <f t="shared" si="1"/>
        <v>999</v>
      </c>
      <c r="N75" s="161"/>
      <c r="O75" s="91"/>
      <c r="P75" s="106">
        <f t="shared" si="2"/>
        <v>999</v>
      </c>
      <c r="Q75" s="91"/>
    </row>
    <row r="76" spans="1:17" s="11" customFormat="1" ht="18.95" customHeight="1" x14ac:dyDescent="0.2">
      <c r="A76" s="143">
        <v>70</v>
      </c>
      <c r="B76" s="89"/>
      <c r="C76" s="89"/>
      <c r="D76" s="90"/>
      <c r="E76" s="156"/>
      <c r="F76" s="91"/>
      <c r="G76" s="91"/>
      <c r="H76" s="271"/>
      <c r="I76" s="164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0"/>
        <v>999</v>
      </c>
      <c r="M76" s="163">
        <f t="shared" si="1"/>
        <v>999</v>
      </c>
      <c r="N76" s="161"/>
      <c r="O76" s="91"/>
      <c r="P76" s="106">
        <f t="shared" si="2"/>
        <v>999</v>
      </c>
      <c r="Q76" s="91"/>
    </row>
    <row r="77" spans="1:17" s="11" customFormat="1" ht="18.95" customHeight="1" x14ac:dyDescent="0.2">
      <c r="A77" s="143">
        <v>71</v>
      </c>
      <c r="B77" s="89"/>
      <c r="C77" s="89"/>
      <c r="D77" s="90"/>
      <c r="E77" s="156"/>
      <c r="F77" s="91"/>
      <c r="G77" s="91"/>
      <c r="H77" s="271"/>
      <c r="I77" s="164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0"/>
        <v>999</v>
      </c>
      <c r="M77" s="163">
        <f t="shared" si="1"/>
        <v>999</v>
      </c>
      <c r="N77" s="161"/>
      <c r="O77" s="91"/>
      <c r="P77" s="106">
        <f t="shared" si="2"/>
        <v>999</v>
      </c>
      <c r="Q77" s="91"/>
    </row>
    <row r="78" spans="1:17" s="11" customFormat="1" ht="18.95" customHeight="1" x14ac:dyDescent="0.2">
      <c r="A78" s="143">
        <v>72</v>
      </c>
      <c r="B78" s="89"/>
      <c r="C78" s="89"/>
      <c r="D78" s="90"/>
      <c r="E78" s="156"/>
      <c r="F78" s="91"/>
      <c r="G78" s="91"/>
      <c r="H78" s="271"/>
      <c r="I78" s="164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0"/>
        <v>999</v>
      </c>
      <c r="M78" s="163">
        <f t="shared" si="1"/>
        <v>999</v>
      </c>
      <c r="N78" s="161"/>
      <c r="O78" s="91"/>
      <c r="P78" s="106">
        <f t="shared" si="2"/>
        <v>999</v>
      </c>
      <c r="Q78" s="91"/>
    </row>
    <row r="79" spans="1:17" s="11" customFormat="1" ht="18.95" customHeight="1" x14ac:dyDescent="0.2">
      <c r="A79" s="143">
        <v>73</v>
      </c>
      <c r="B79" s="89"/>
      <c r="C79" s="89"/>
      <c r="D79" s="90"/>
      <c r="E79" s="156"/>
      <c r="F79" s="91"/>
      <c r="G79" s="91"/>
      <c r="H79" s="271"/>
      <c r="I79" s="164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0"/>
        <v>999</v>
      </c>
      <c r="M79" s="163">
        <f t="shared" si="1"/>
        <v>999</v>
      </c>
      <c r="N79" s="161"/>
      <c r="O79" s="91"/>
      <c r="P79" s="106">
        <f t="shared" si="2"/>
        <v>999</v>
      </c>
      <c r="Q79" s="91"/>
    </row>
    <row r="80" spans="1:17" s="11" customFormat="1" ht="18.95" customHeight="1" x14ac:dyDescent="0.2">
      <c r="A80" s="143">
        <v>74</v>
      </c>
      <c r="B80" s="89"/>
      <c r="C80" s="89"/>
      <c r="D80" s="90"/>
      <c r="E80" s="156"/>
      <c r="F80" s="91"/>
      <c r="G80" s="91"/>
      <c r="H80" s="271"/>
      <c r="I80" s="164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0"/>
        <v>999</v>
      </c>
      <c r="M80" s="163">
        <f t="shared" si="1"/>
        <v>999</v>
      </c>
      <c r="N80" s="161"/>
      <c r="O80" s="91"/>
      <c r="P80" s="106">
        <f t="shared" si="2"/>
        <v>999</v>
      </c>
      <c r="Q80" s="91"/>
    </row>
    <row r="81" spans="1:17" s="11" customFormat="1" ht="18.95" customHeight="1" x14ac:dyDescent="0.2">
      <c r="A81" s="143">
        <v>75</v>
      </c>
      <c r="B81" s="89"/>
      <c r="C81" s="89"/>
      <c r="D81" s="90"/>
      <c r="E81" s="156"/>
      <c r="F81" s="91"/>
      <c r="G81" s="91"/>
      <c r="H81" s="271"/>
      <c r="I81" s="164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0"/>
        <v>999</v>
      </c>
      <c r="M81" s="163">
        <f t="shared" si="1"/>
        <v>999</v>
      </c>
      <c r="N81" s="161"/>
      <c r="O81" s="91"/>
      <c r="P81" s="106">
        <f t="shared" si="2"/>
        <v>999</v>
      </c>
      <c r="Q81" s="91"/>
    </row>
    <row r="82" spans="1:17" s="11" customFormat="1" ht="18.95" customHeight="1" x14ac:dyDescent="0.2">
      <c r="A82" s="143">
        <v>76</v>
      </c>
      <c r="B82" s="89"/>
      <c r="C82" s="89"/>
      <c r="D82" s="90"/>
      <c r="E82" s="156"/>
      <c r="F82" s="91"/>
      <c r="G82" s="91"/>
      <c r="H82" s="271"/>
      <c r="I82" s="164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0"/>
        <v>999</v>
      </c>
      <c r="M82" s="163">
        <f t="shared" si="1"/>
        <v>999</v>
      </c>
      <c r="N82" s="161"/>
      <c r="O82" s="91"/>
      <c r="P82" s="106">
        <f t="shared" si="2"/>
        <v>999</v>
      </c>
      <c r="Q82" s="91"/>
    </row>
    <row r="83" spans="1:17" s="11" customFormat="1" ht="18.95" customHeight="1" x14ac:dyDescent="0.2">
      <c r="A83" s="143">
        <v>77</v>
      </c>
      <c r="B83" s="89"/>
      <c r="C83" s="89"/>
      <c r="D83" s="90"/>
      <c r="E83" s="156"/>
      <c r="F83" s="91"/>
      <c r="G83" s="91"/>
      <c r="H83" s="271"/>
      <c r="I83" s="164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0"/>
        <v>999</v>
      </c>
      <c r="M83" s="163">
        <f t="shared" si="1"/>
        <v>999</v>
      </c>
      <c r="N83" s="161"/>
      <c r="O83" s="91"/>
      <c r="P83" s="106">
        <f t="shared" si="2"/>
        <v>999</v>
      </c>
      <c r="Q83" s="91"/>
    </row>
    <row r="84" spans="1:17" s="11" customFormat="1" ht="18.95" customHeight="1" x14ac:dyDescent="0.2">
      <c r="A84" s="143">
        <v>78</v>
      </c>
      <c r="B84" s="89"/>
      <c r="C84" s="89"/>
      <c r="D84" s="90"/>
      <c r="E84" s="156"/>
      <c r="F84" s="91"/>
      <c r="G84" s="91"/>
      <c r="H84" s="271"/>
      <c r="I84" s="164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0"/>
        <v>999</v>
      </c>
      <c r="M84" s="163">
        <f t="shared" si="1"/>
        <v>999</v>
      </c>
      <c r="N84" s="161"/>
      <c r="O84" s="91"/>
      <c r="P84" s="106">
        <f t="shared" si="2"/>
        <v>999</v>
      </c>
      <c r="Q84" s="91"/>
    </row>
    <row r="85" spans="1:17" s="11" customFormat="1" ht="18.95" customHeight="1" x14ac:dyDescent="0.2">
      <c r="A85" s="143">
        <v>79</v>
      </c>
      <c r="B85" s="89"/>
      <c r="C85" s="89"/>
      <c r="D85" s="90"/>
      <c r="E85" s="156"/>
      <c r="F85" s="91"/>
      <c r="G85" s="91"/>
      <c r="H85" s="271"/>
      <c r="I85" s="164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0"/>
        <v>999</v>
      </c>
      <c r="M85" s="163">
        <f t="shared" si="1"/>
        <v>999</v>
      </c>
      <c r="N85" s="161"/>
      <c r="O85" s="91"/>
      <c r="P85" s="106">
        <f t="shared" si="2"/>
        <v>999</v>
      </c>
      <c r="Q85" s="91"/>
    </row>
    <row r="86" spans="1:17" s="11" customFormat="1" ht="18.95" customHeight="1" x14ac:dyDescent="0.2">
      <c r="A86" s="143">
        <v>80</v>
      </c>
      <c r="B86" s="89"/>
      <c r="C86" s="89"/>
      <c r="D86" s="90"/>
      <c r="E86" s="156"/>
      <c r="F86" s="91"/>
      <c r="G86" s="91"/>
      <c r="H86" s="271"/>
      <c r="I86" s="164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0"/>
        <v>999</v>
      </c>
      <c r="M86" s="163">
        <f t="shared" si="1"/>
        <v>999</v>
      </c>
      <c r="N86" s="161"/>
      <c r="O86" s="91"/>
      <c r="P86" s="106">
        <f t="shared" si="2"/>
        <v>999</v>
      </c>
      <c r="Q86" s="91"/>
    </row>
    <row r="87" spans="1:17" s="11" customFormat="1" ht="18.95" customHeight="1" x14ac:dyDescent="0.2">
      <c r="A87" s="143">
        <v>81</v>
      </c>
      <c r="B87" s="89"/>
      <c r="C87" s="89"/>
      <c r="D87" s="90"/>
      <c r="E87" s="156"/>
      <c r="F87" s="91"/>
      <c r="G87" s="91"/>
      <c r="H87" s="271"/>
      <c r="I87" s="164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0"/>
        <v>999</v>
      </c>
      <c r="M87" s="163">
        <f t="shared" si="1"/>
        <v>999</v>
      </c>
      <c r="N87" s="161"/>
      <c r="O87" s="91"/>
      <c r="P87" s="106">
        <f t="shared" si="2"/>
        <v>999</v>
      </c>
      <c r="Q87" s="91"/>
    </row>
    <row r="88" spans="1:17" s="11" customFormat="1" ht="18.95" customHeight="1" x14ac:dyDescent="0.2">
      <c r="A88" s="143">
        <v>82</v>
      </c>
      <c r="B88" s="89"/>
      <c r="C88" s="89"/>
      <c r="D88" s="90"/>
      <c r="E88" s="156"/>
      <c r="F88" s="91"/>
      <c r="G88" s="91"/>
      <c r="H88" s="271"/>
      <c r="I88" s="164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0"/>
        <v>999</v>
      </c>
      <c r="M88" s="163">
        <f t="shared" si="1"/>
        <v>999</v>
      </c>
      <c r="N88" s="161"/>
      <c r="O88" s="91"/>
      <c r="P88" s="106">
        <f t="shared" si="2"/>
        <v>999</v>
      </c>
      <c r="Q88" s="91"/>
    </row>
    <row r="89" spans="1:17" s="11" customFormat="1" ht="18.95" customHeight="1" x14ac:dyDescent="0.2">
      <c r="A89" s="143">
        <v>83</v>
      </c>
      <c r="B89" s="89"/>
      <c r="C89" s="89"/>
      <c r="D89" s="90"/>
      <c r="E89" s="156"/>
      <c r="F89" s="91"/>
      <c r="G89" s="91"/>
      <c r="H89" s="271"/>
      <c r="I89" s="164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0"/>
        <v>999</v>
      </c>
      <c r="M89" s="163">
        <f t="shared" si="1"/>
        <v>999</v>
      </c>
      <c r="N89" s="161"/>
      <c r="O89" s="91"/>
      <c r="P89" s="106">
        <f t="shared" si="2"/>
        <v>999</v>
      </c>
      <c r="Q89" s="91"/>
    </row>
    <row r="90" spans="1:17" s="11" customFormat="1" ht="18.95" customHeight="1" x14ac:dyDescent="0.2">
      <c r="A90" s="143">
        <v>84</v>
      </c>
      <c r="B90" s="89"/>
      <c r="C90" s="89"/>
      <c r="D90" s="90"/>
      <c r="E90" s="156"/>
      <c r="F90" s="91"/>
      <c r="G90" s="91"/>
      <c r="H90" s="271"/>
      <c r="I90" s="164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0"/>
        <v>999</v>
      </c>
      <c r="M90" s="163">
        <f t="shared" si="1"/>
        <v>999</v>
      </c>
      <c r="N90" s="161"/>
      <c r="O90" s="91"/>
      <c r="P90" s="106">
        <f t="shared" si="2"/>
        <v>999</v>
      </c>
      <c r="Q90" s="91"/>
    </row>
    <row r="91" spans="1:17" s="11" customFormat="1" ht="18.95" customHeight="1" x14ac:dyDescent="0.2">
      <c r="A91" s="143">
        <v>85</v>
      </c>
      <c r="B91" s="89"/>
      <c r="C91" s="89"/>
      <c r="D91" s="90"/>
      <c r="E91" s="156"/>
      <c r="F91" s="91"/>
      <c r="G91" s="91"/>
      <c r="H91" s="271"/>
      <c r="I91" s="164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0"/>
        <v>999</v>
      </c>
      <c r="M91" s="163">
        <f t="shared" si="1"/>
        <v>999</v>
      </c>
      <c r="N91" s="161"/>
      <c r="O91" s="91"/>
      <c r="P91" s="106">
        <f t="shared" si="2"/>
        <v>999</v>
      </c>
      <c r="Q91" s="91"/>
    </row>
    <row r="92" spans="1:17" s="11" customFormat="1" ht="18.95" customHeight="1" x14ac:dyDescent="0.2">
      <c r="A92" s="143">
        <v>86</v>
      </c>
      <c r="B92" s="89"/>
      <c r="C92" s="89"/>
      <c r="D92" s="90"/>
      <c r="E92" s="156"/>
      <c r="F92" s="91"/>
      <c r="G92" s="91"/>
      <c r="H92" s="271"/>
      <c r="I92" s="164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0"/>
        <v>999</v>
      </c>
      <c r="M92" s="163">
        <f t="shared" si="1"/>
        <v>999</v>
      </c>
      <c r="N92" s="161"/>
      <c r="O92" s="91"/>
      <c r="P92" s="106">
        <f t="shared" si="2"/>
        <v>999</v>
      </c>
      <c r="Q92" s="91"/>
    </row>
    <row r="93" spans="1:17" s="11" customFormat="1" ht="18.95" customHeight="1" x14ac:dyDescent="0.2">
      <c r="A93" s="143">
        <v>87</v>
      </c>
      <c r="B93" s="89"/>
      <c r="C93" s="89"/>
      <c r="D93" s="90"/>
      <c r="E93" s="156"/>
      <c r="F93" s="91"/>
      <c r="G93" s="91"/>
      <c r="H93" s="271"/>
      <c r="I93" s="164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0"/>
        <v>999</v>
      </c>
      <c r="M93" s="163">
        <f t="shared" si="1"/>
        <v>999</v>
      </c>
      <c r="N93" s="161"/>
      <c r="O93" s="91"/>
      <c r="P93" s="106">
        <f t="shared" si="2"/>
        <v>999</v>
      </c>
      <c r="Q93" s="91"/>
    </row>
    <row r="94" spans="1:17" s="11" customFormat="1" ht="18.95" customHeight="1" x14ac:dyDescent="0.2">
      <c r="A94" s="143">
        <v>88</v>
      </c>
      <c r="B94" s="89"/>
      <c r="C94" s="89"/>
      <c r="D94" s="90"/>
      <c r="E94" s="156"/>
      <c r="F94" s="91"/>
      <c r="G94" s="91"/>
      <c r="H94" s="271"/>
      <c r="I94" s="164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0"/>
        <v>999</v>
      </c>
      <c r="M94" s="163">
        <f t="shared" si="1"/>
        <v>999</v>
      </c>
      <c r="N94" s="161"/>
      <c r="O94" s="91"/>
      <c r="P94" s="106">
        <f t="shared" si="2"/>
        <v>999</v>
      </c>
      <c r="Q94" s="91"/>
    </row>
    <row r="95" spans="1:17" s="11" customFormat="1" ht="18.95" customHeight="1" x14ac:dyDescent="0.2">
      <c r="A95" s="143">
        <v>89</v>
      </c>
      <c r="B95" s="89"/>
      <c r="C95" s="89"/>
      <c r="D95" s="90"/>
      <c r="E95" s="156"/>
      <c r="F95" s="91"/>
      <c r="G95" s="91"/>
      <c r="H95" s="271"/>
      <c r="I95" s="164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0"/>
        <v>999</v>
      </c>
      <c r="M95" s="163">
        <f t="shared" si="1"/>
        <v>999</v>
      </c>
      <c r="N95" s="161"/>
      <c r="O95" s="91"/>
      <c r="P95" s="106">
        <f t="shared" si="2"/>
        <v>999</v>
      </c>
      <c r="Q95" s="91"/>
    </row>
    <row r="96" spans="1:17" s="11" customFormat="1" ht="18.95" customHeight="1" x14ac:dyDescent="0.2">
      <c r="A96" s="143">
        <v>90</v>
      </c>
      <c r="B96" s="89"/>
      <c r="C96" s="89"/>
      <c r="D96" s="90"/>
      <c r="E96" s="156"/>
      <c r="F96" s="91"/>
      <c r="G96" s="91"/>
      <c r="H96" s="271"/>
      <c r="I96" s="164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0"/>
        <v>999</v>
      </c>
      <c r="M96" s="163">
        <f t="shared" si="1"/>
        <v>999</v>
      </c>
      <c r="N96" s="161"/>
      <c r="O96" s="91"/>
      <c r="P96" s="106">
        <f t="shared" si="2"/>
        <v>999</v>
      </c>
      <c r="Q96" s="91"/>
    </row>
    <row r="97" spans="1:17" s="11" customFormat="1" ht="18.95" customHeight="1" x14ac:dyDescent="0.2">
      <c r="A97" s="143">
        <v>91</v>
      </c>
      <c r="B97" s="89"/>
      <c r="C97" s="89"/>
      <c r="D97" s="90"/>
      <c r="E97" s="156"/>
      <c r="F97" s="91"/>
      <c r="G97" s="91"/>
      <c r="H97" s="271"/>
      <c r="I97" s="164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0"/>
        <v>999</v>
      </c>
      <c r="M97" s="163">
        <f t="shared" si="1"/>
        <v>999</v>
      </c>
      <c r="N97" s="161"/>
      <c r="O97" s="91"/>
      <c r="P97" s="106">
        <f t="shared" si="2"/>
        <v>999</v>
      </c>
      <c r="Q97" s="91"/>
    </row>
    <row r="98" spans="1:17" s="11" customFormat="1" ht="18.95" customHeight="1" x14ac:dyDescent="0.2">
      <c r="A98" s="143">
        <v>92</v>
      </c>
      <c r="B98" s="89"/>
      <c r="C98" s="89"/>
      <c r="D98" s="90"/>
      <c r="E98" s="156"/>
      <c r="F98" s="91"/>
      <c r="G98" s="91"/>
      <c r="H98" s="271"/>
      <c r="I98" s="164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0"/>
        <v>999</v>
      </c>
      <c r="M98" s="163">
        <f t="shared" si="1"/>
        <v>999</v>
      </c>
      <c r="N98" s="161"/>
      <c r="O98" s="91"/>
      <c r="P98" s="106">
        <f t="shared" si="2"/>
        <v>999</v>
      </c>
      <c r="Q98" s="91"/>
    </row>
    <row r="99" spans="1:17" s="11" customFormat="1" ht="18.95" customHeight="1" x14ac:dyDescent="0.2">
      <c r="A99" s="143">
        <v>93</v>
      </c>
      <c r="B99" s="89"/>
      <c r="C99" s="89"/>
      <c r="D99" s="90"/>
      <c r="E99" s="156"/>
      <c r="F99" s="91"/>
      <c r="G99" s="91"/>
      <c r="H99" s="271"/>
      <c r="I99" s="164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0"/>
        <v>999</v>
      </c>
      <c r="M99" s="163">
        <f t="shared" si="1"/>
        <v>999</v>
      </c>
      <c r="N99" s="161"/>
      <c r="O99" s="91"/>
      <c r="P99" s="106">
        <f t="shared" si="2"/>
        <v>999</v>
      </c>
      <c r="Q99" s="91"/>
    </row>
    <row r="100" spans="1:17" s="11" customFormat="1" ht="18.95" customHeight="1" x14ac:dyDescent="0.2">
      <c r="A100" s="143">
        <v>94</v>
      </c>
      <c r="B100" s="89"/>
      <c r="C100" s="89"/>
      <c r="D100" s="90"/>
      <c r="E100" s="156"/>
      <c r="F100" s="91"/>
      <c r="G100" s="91"/>
      <c r="H100" s="271"/>
      <c r="I100" s="164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0"/>
        <v>999</v>
      </c>
      <c r="M100" s="163">
        <f t="shared" si="1"/>
        <v>999</v>
      </c>
      <c r="N100" s="161"/>
      <c r="O100" s="91"/>
      <c r="P100" s="106">
        <f t="shared" si="2"/>
        <v>999</v>
      </c>
      <c r="Q100" s="91"/>
    </row>
    <row r="101" spans="1:17" s="11" customFormat="1" ht="18.95" customHeight="1" x14ac:dyDescent="0.2">
      <c r="A101" s="143">
        <v>95</v>
      </c>
      <c r="B101" s="89"/>
      <c r="C101" s="89"/>
      <c r="D101" s="90"/>
      <c r="E101" s="156"/>
      <c r="F101" s="91"/>
      <c r="G101" s="91"/>
      <c r="H101" s="271"/>
      <c r="I101" s="164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si="0"/>
        <v>999</v>
      </c>
      <c r="M101" s="163">
        <f t="shared" si="1"/>
        <v>999</v>
      </c>
      <c r="N101" s="161"/>
      <c r="O101" s="91"/>
      <c r="P101" s="106">
        <f t="shared" si="2"/>
        <v>999</v>
      </c>
      <c r="Q101" s="91"/>
    </row>
    <row r="102" spans="1:17" s="11" customFormat="1" ht="18.95" customHeight="1" x14ac:dyDescent="0.2">
      <c r="A102" s="143">
        <v>96</v>
      </c>
      <c r="B102" s="89"/>
      <c r="C102" s="89"/>
      <c r="D102" s="90"/>
      <c r="E102" s="156"/>
      <c r="F102" s="91"/>
      <c r="G102" s="91"/>
      <c r="H102" s="271"/>
      <c r="I102" s="164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0"/>
        <v>999</v>
      </c>
      <c r="M102" s="163">
        <f t="shared" si="1"/>
        <v>999</v>
      </c>
      <c r="N102" s="161"/>
      <c r="O102" s="91"/>
      <c r="P102" s="106">
        <f t="shared" si="2"/>
        <v>999</v>
      </c>
      <c r="Q102" s="91"/>
    </row>
    <row r="103" spans="1:17" s="11" customFormat="1" ht="18.95" customHeight="1" x14ac:dyDescent="0.2">
      <c r="A103" s="143">
        <v>97</v>
      </c>
      <c r="B103" s="89"/>
      <c r="C103" s="89"/>
      <c r="D103" s="90"/>
      <c r="E103" s="156"/>
      <c r="F103" s="91"/>
      <c r="G103" s="91"/>
      <c r="H103" s="271"/>
      <c r="I103" s="164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0"/>
        <v>999</v>
      </c>
      <c r="M103" s="163">
        <f t="shared" si="1"/>
        <v>999</v>
      </c>
      <c r="N103" s="161"/>
      <c r="O103" s="91"/>
      <c r="P103" s="106">
        <f t="shared" si="2"/>
        <v>999</v>
      </c>
      <c r="Q103" s="91"/>
    </row>
    <row r="104" spans="1:17" s="11" customFormat="1" ht="18.95" customHeight="1" x14ac:dyDescent="0.2">
      <c r="A104" s="143">
        <v>98</v>
      </c>
      <c r="B104" s="89"/>
      <c r="C104" s="89"/>
      <c r="D104" s="90"/>
      <c r="E104" s="156"/>
      <c r="F104" s="91"/>
      <c r="G104" s="91"/>
      <c r="H104" s="271"/>
      <c r="I104" s="164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ref="L104:L156" si="3">IF(Q104="",999,Q104)</f>
        <v>999</v>
      </c>
      <c r="M104" s="163">
        <f t="shared" ref="M104:M156" si="4">IF(P104=999,999,1)</f>
        <v>999</v>
      </c>
      <c r="N104" s="161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95" customHeight="1" x14ac:dyDescent="0.2">
      <c r="A105" s="143">
        <v>99</v>
      </c>
      <c r="B105" s="89"/>
      <c r="C105" s="89"/>
      <c r="D105" s="90"/>
      <c r="E105" s="156"/>
      <c r="F105" s="91"/>
      <c r="G105" s="91"/>
      <c r="H105" s="271"/>
      <c r="I105" s="164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3"/>
        <v>999</v>
      </c>
      <c r="M105" s="163">
        <f t="shared" si="4"/>
        <v>999</v>
      </c>
      <c r="N105" s="161"/>
      <c r="O105" s="91"/>
      <c r="P105" s="106">
        <f t="shared" si="5"/>
        <v>999</v>
      </c>
      <c r="Q105" s="91"/>
    </row>
    <row r="106" spans="1:17" s="11" customFormat="1" ht="18.95" customHeight="1" x14ac:dyDescent="0.2">
      <c r="A106" s="143">
        <v>100</v>
      </c>
      <c r="B106" s="89"/>
      <c r="C106" s="89"/>
      <c r="D106" s="90"/>
      <c r="E106" s="156"/>
      <c r="F106" s="91"/>
      <c r="G106" s="91"/>
      <c r="H106" s="271"/>
      <c r="I106" s="164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3"/>
        <v>999</v>
      </c>
      <c r="M106" s="163">
        <f t="shared" si="4"/>
        <v>999</v>
      </c>
      <c r="N106" s="161"/>
      <c r="O106" s="91"/>
      <c r="P106" s="106">
        <f t="shared" si="5"/>
        <v>999</v>
      </c>
      <c r="Q106" s="91"/>
    </row>
    <row r="107" spans="1:17" s="11" customFormat="1" ht="18.95" customHeight="1" x14ac:dyDescent="0.2">
      <c r="A107" s="143">
        <v>101</v>
      </c>
      <c r="B107" s="89"/>
      <c r="C107" s="89"/>
      <c r="D107" s="90"/>
      <c r="E107" s="156"/>
      <c r="F107" s="91"/>
      <c r="G107" s="91"/>
      <c r="H107" s="271"/>
      <c r="I107" s="164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3"/>
        <v>999</v>
      </c>
      <c r="M107" s="163">
        <f t="shared" si="4"/>
        <v>999</v>
      </c>
      <c r="N107" s="161"/>
      <c r="O107" s="91"/>
      <c r="P107" s="106">
        <f t="shared" si="5"/>
        <v>999</v>
      </c>
      <c r="Q107" s="91"/>
    </row>
    <row r="108" spans="1:17" s="11" customFormat="1" ht="18.95" customHeight="1" x14ac:dyDescent="0.2">
      <c r="A108" s="143">
        <v>102</v>
      </c>
      <c r="B108" s="89"/>
      <c r="C108" s="89"/>
      <c r="D108" s="90"/>
      <c r="E108" s="156"/>
      <c r="F108" s="91"/>
      <c r="G108" s="91"/>
      <c r="H108" s="271"/>
      <c r="I108" s="164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3"/>
        <v>999</v>
      </c>
      <c r="M108" s="163">
        <f t="shared" si="4"/>
        <v>999</v>
      </c>
      <c r="N108" s="161"/>
      <c r="O108" s="91"/>
      <c r="P108" s="106">
        <f t="shared" si="5"/>
        <v>999</v>
      </c>
      <c r="Q108" s="91"/>
    </row>
    <row r="109" spans="1:17" s="11" customFormat="1" ht="18.95" customHeight="1" x14ac:dyDescent="0.2">
      <c r="A109" s="143">
        <v>103</v>
      </c>
      <c r="B109" s="89"/>
      <c r="C109" s="89"/>
      <c r="D109" s="90"/>
      <c r="E109" s="156"/>
      <c r="F109" s="91"/>
      <c r="G109" s="91"/>
      <c r="H109" s="271"/>
      <c r="I109" s="164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3"/>
        <v>999</v>
      </c>
      <c r="M109" s="163">
        <f t="shared" si="4"/>
        <v>999</v>
      </c>
      <c r="N109" s="161"/>
      <c r="O109" s="91"/>
      <c r="P109" s="106">
        <f t="shared" si="5"/>
        <v>999</v>
      </c>
      <c r="Q109" s="91"/>
    </row>
    <row r="110" spans="1:17" s="11" customFormat="1" ht="18.95" customHeight="1" x14ac:dyDescent="0.2">
      <c r="A110" s="143">
        <v>104</v>
      </c>
      <c r="B110" s="89"/>
      <c r="C110" s="89"/>
      <c r="D110" s="90"/>
      <c r="E110" s="156"/>
      <c r="F110" s="91"/>
      <c r="G110" s="91"/>
      <c r="H110" s="271"/>
      <c r="I110" s="164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3"/>
        <v>999</v>
      </c>
      <c r="M110" s="163">
        <f t="shared" si="4"/>
        <v>999</v>
      </c>
      <c r="N110" s="161"/>
      <c r="O110" s="91"/>
      <c r="P110" s="106">
        <f t="shared" si="5"/>
        <v>999</v>
      </c>
      <c r="Q110" s="91"/>
    </row>
    <row r="111" spans="1:17" s="11" customFormat="1" ht="18.95" customHeight="1" x14ac:dyDescent="0.2">
      <c r="A111" s="143">
        <v>105</v>
      </c>
      <c r="B111" s="89"/>
      <c r="C111" s="89"/>
      <c r="D111" s="90"/>
      <c r="E111" s="156"/>
      <c r="F111" s="91"/>
      <c r="G111" s="91"/>
      <c r="H111" s="271"/>
      <c r="I111" s="164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3"/>
        <v>999</v>
      </c>
      <c r="M111" s="163">
        <f t="shared" si="4"/>
        <v>999</v>
      </c>
      <c r="N111" s="161"/>
      <c r="O111" s="91"/>
      <c r="P111" s="106">
        <f t="shared" si="5"/>
        <v>999</v>
      </c>
      <c r="Q111" s="91"/>
    </row>
    <row r="112" spans="1:17" s="11" customFormat="1" ht="18.95" customHeight="1" x14ac:dyDescent="0.2">
      <c r="A112" s="143">
        <v>106</v>
      </c>
      <c r="B112" s="89"/>
      <c r="C112" s="89"/>
      <c r="D112" s="90"/>
      <c r="E112" s="156"/>
      <c r="F112" s="91"/>
      <c r="G112" s="91"/>
      <c r="H112" s="271"/>
      <c r="I112" s="164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3"/>
        <v>999</v>
      </c>
      <c r="M112" s="163">
        <f t="shared" si="4"/>
        <v>999</v>
      </c>
      <c r="N112" s="161"/>
      <c r="O112" s="91"/>
      <c r="P112" s="106">
        <f t="shared" si="5"/>
        <v>999</v>
      </c>
      <c r="Q112" s="91"/>
    </row>
    <row r="113" spans="1:17" s="11" customFormat="1" ht="18.95" customHeight="1" x14ac:dyDescent="0.2">
      <c r="A113" s="143">
        <v>107</v>
      </c>
      <c r="B113" s="89"/>
      <c r="C113" s="89"/>
      <c r="D113" s="90"/>
      <c r="E113" s="156"/>
      <c r="F113" s="91"/>
      <c r="G113" s="91"/>
      <c r="H113" s="271"/>
      <c r="I113" s="164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3"/>
        <v>999</v>
      </c>
      <c r="M113" s="163">
        <f t="shared" si="4"/>
        <v>999</v>
      </c>
      <c r="N113" s="161"/>
      <c r="O113" s="91"/>
      <c r="P113" s="106">
        <f t="shared" si="5"/>
        <v>999</v>
      </c>
      <c r="Q113" s="91"/>
    </row>
    <row r="114" spans="1:17" s="11" customFormat="1" ht="18.95" customHeight="1" x14ac:dyDescent="0.2">
      <c r="A114" s="143">
        <v>108</v>
      </c>
      <c r="B114" s="89"/>
      <c r="C114" s="89"/>
      <c r="D114" s="90"/>
      <c r="E114" s="156"/>
      <c r="F114" s="91"/>
      <c r="G114" s="91"/>
      <c r="H114" s="271"/>
      <c r="I114" s="164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3"/>
        <v>999</v>
      </c>
      <c r="M114" s="163">
        <f t="shared" si="4"/>
        <v>999</v>
      </c>
      <c r="N114" s="161"/>
      <c r="O114" s="91"/>
      <c r="P114" s="106">
        <f t="shared" si="5"/>
        <v>999</v>
      </c>
      <c r="Q114" s="91"/>
    </row>
    <row r="115" spans="1:17" s="11" customFormat="1" ht="18.95" customHeight="1" x14ac:dyDescent="0.2">
      <c r="A115" s="143">
        <v>109</v>
      </c>
      <c r="B115" s="89"/>
      <c r="C115" s="89"/>
      <c r="D115" s="90"/>
      <c r="E115" s="156"/>
      <c r="F115" s="91"/>
      <c r="G115" s="91"/>
      <c r="H115" s="271"/>
      <c r="I115" s="164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3"/>
        <v>999</v>
      </c>
      <c r="M115" s="163">
        <f t="shared" si="4"/>
        <v>999</v>
      </c>
      <c r="N115" s="161"/>
      <c r="O115" s="91"/>
      <c r="P115" s="106">
        <f t="shared" si="5"/>
        <v>999</v>
      </c>
      <c r="Q115" s="91"/>
    </row>
    <row r="116" spans="1:17" s="11" customFormat="1" ht="18.95" customHeight="1" x14ac:dyDescent="0.2">
      <c r="A116" s="143">
        <v>110</v>
      </c>
      <c r="B116" s="89"/>
      <c r="C116" s="89"/>
      <c r="D116" s="90"/>
      <c r="E116" s="156"/>
      <c r="F116" s="91"/>
      <c r="G116" s="91"/>
      <c r="H116" s="271"/>
      <c r="I116" s="164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3"/>
        <v>999</v>
      </c>
      <c r="M116" s="163">
        <f t="shared" si="4"/>
        <v>999</v>
      </c>
      <c r="N116" s="161"/>
      <c r="O116" s="91"/>
      <c r="P116" s="106">
        <f t="shared" si="5"/>
        <v>999</v>
      </c>
      <c r="Q116" s="91"/>
    </row>
    <row r="117" spans="1:17" s="11" customFormat="1" ht="18.95" customHeight="1" x14ac:dyDescent="0.2">
      <c r="A117" s="143">
        <v>111</v>
      </c>
      <c r="B117" s="89"/>
      <c r="C117" s="89"/>
      <c r="D117" s="90"/>
      <c r="E117" s="156"/>
      <c r="F117" s="91"/>
      <c r="G117" s="91"/>
      <c r="H117" s="271"/>
      <c r="I117" s="164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3"/>
        <v>999</v>
      </c>
      <c r="M117" s="163">
        <f t="shared" si="4"/>
        <v>999</v>
      </c>
      <c r="N117" s="161"/>
      <c r="O117" s="91"/>
      <c r="P117" s="106">
        <f t="shared" si="5"/>
        <v>999</v>
      </c>
      <c r="Q117" s="91"/>
    </row>
    <row r="118" spans="1:17" s="11" customFormat="1" ht="18.95" customHeight="1" x14ac:dyDescent="0.2">
      <c r="A118" s="143">
        <v>112</v>
      </c>
      <c r="B118" s="89"/>
      <c r="C118" s="89"/>
      <c r="D118" s="90"/>
      <c r="E118" s="156"/>
      <c r="F118" s="91"/>
      <c r="G118" s="91"/>
      <c r="H118" s="271"/>
      <c r="I118" s="164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3"/>
        <v>999</v>
      </c>
      <c r="M118" s="163">
        <f t="shared" si="4"/>
        <v>999</v>
      </c>
      <c r="N118" s="161"/>
      <c r="O118" s="91"/>
      <c r="P118" s="106">
        <f t="shared" si="5"/>
        <v>999</v>
      </c>
      <c r="Q118" s="91"/>
    </row>
    <row r="119" spans="1:17" s="11" customFormat="1" ht="18.95" customHeight="1" x14ac:dyDescent="0.2">
      <c r="A119" s="143">
        <v>113</v>
      </c>
      <c r="B119" s="89"/>
      <c r="C119" s="89"/>
      <c r="D119" s="90"/>
      <c r="E119" s="156"/>
      <c r="F119" s="91"/>
      <c r="G119" s="91"/>
      <c r="H119" s="271"/>
      <c r="I119" s="164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3"/>
        <v>999</v>
      </c>
      <c r="M119" s="163">
        <f t="shared" si="4"/>
        <v>999</v>
      </c>
      <c r="N119" s="161"/>
      <c r="O119" s="91"/>
      <c r="P119" s="106">
        <f t="shared" si="5"/>
        <v>999</v>
      </c>
      <c r="Q119" s="91"/>
    </row>
    <row r="120" spans="1:17" s="11" customFormat="1" ht="18.95" customHeight="1" x14ac:dyDescent="0.2">
      <c r="A120" s="143">
        <v>114</v>
      </c>
      <c r="B120" s="89"/>
      <c r="C120" s="89"/>
      <c r="D120" s="90"/>
      <c r="E120" s="156"/>
      <c r="F120" s="91"/>
      <c r="G120" s="91"/>
      <c r="H120" s="271"/>
      <c r="I120" s="164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3"/>
        <v>999</v>
      </c>
      <c r="M120" s="163">
        <f t="shared" si="4"/>
        <v>999</v>
      </c>
      <c r="N120" s="161"/>
      <c r="O120" s="91"/>
      <c r="P120" s="106">
        <f t="shared" si="5"/>
        <v>999</v>
      </c>
      <c r="Q120" s="91"/>
    </row>
    <row r="121" spans="1:17" s="11" customFormat="1" ht="18.95" customHeight="1" x14ac:dyDescent="0.2">
      <c r="A121" s="143">
        <v>115</v>
      </c>
      <c r="B121" s="89"/>
      <c r="C121" s="89"/>
      <c r="D121" s="90"/>
      <c r="E121" s="156"/>
      <c r="F121" s="91"/>
      <c r="G121" s="91"/>
      <c r="H121" s="271"/>
      <c r="I121" s="164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3"/>
        <v>999</v>
      </c>
      <c r="M121" s="163">
        <f t="shared" si="4"/>
        <v>999</v>
      </c>
      <c r="N121" s="161"/>
      <c r="O121" s="91"/>
      <c r="P121" s="106">
        <f t="shared" si="5"/>
        <v>999</v>
      </c>
      <c r="Q121" s="91"/>
    </row>
    <row r="122" spans="1:17" s="11" customFormat="1" ht="18.95" customHeight="1" x14ac:dyDescent="0.2">
      <c r="A122" s="143">
        <v>116</v>
      </c>
      <c r="B122" s="89"/>
      <c r="C122" s="89"/>
      <c r="D122" s="90"/>
      <c r="E122" s="156"/>
      <c r="F122" s="91"/>
      <c r="G122" s="91"/>
      <c r="H122" s="271"/>
      <c r="I122" s="164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3"/>
        <v>999</v>
      </c>
      <c r="M122" s="163">
        <f t="shared" si="4"/>
        <v>999</v>
      </c>
      <c r="N122" s="161"/>
      <c r="O122" s="91"/>
      <c r="P122" s="106">
        <f t="shared" si="5"/>
        <v>999</v>
      </c>
      <c r="Q122" s="91"/>
    </row>
    <row r="123" spans="1:17" s="11" customFormat="1" ht="18.95" customHeight="1" x14ac:dyDescent="0.2">
      <c r="A123" s="143">
        <v>117</v>
      </c>
      <c r="B123" s="89"/>
      <c r="C123" s="89"/>
      <c r="D123" s="90"/>
      <c r="E123" s="156"/>
      <c r="F123" s="91"/>
      <c r="G123" s="91"/>
      <c r="H123" s="271"/>
      <c r="I123" s="164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3"/>
        <v>999</v>
      </c>
      <c r="M123" s="163">
        <f t="shared" si="4"/>
        <v>999</v>
      </c>
      <c r="N123" s="161"/>
      <c r="O123" s="91"/>
      <c r="P123" s="106">
        <f t="shared" si="5"/>
        <v>999</v>
      </c>
      <c r="Q123" s="91"/>
    </row>
    <row r="124" spans="1:17" s="11" customFormat="1" ht="18.95" customHeight="1" x14ac:dyDescent="0.2">
      <c r="A124" s="143">
        <v>118</v>
      </c>
      <c r="B124" s="89"/>
      <c r="C124" s="89"/>
      <c r="D124" s="90"/>
      <c r="E124" s="156"/>
      <c r="F124" s="91"/>
      <c r="G124" s="91"/>
      <c r="H124" s="271"/>
      <c r="I124" s="164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3"/>
        <v>999</v>
      </c>
      <c r="M124" s="163">
        <f t="shared" si="4"/>
        <v>999</v>
      </c>
      <c r="N124" s="161"/>
      <c r="O124" s="91"/>
      <c r="P124" s="106">
        <f t="shared" si="5"/>
        <v>999</v>
      </c>
      <c r="Q124" s="91"/>
    </row>
    <row r="125" spans="1:17" s="11" customFormat="1" ht="18.95" customHeight="1" x14ac:dyDescent="0.2">
      <c r="A125" s="143">
        <v>119</v>
      </c>
      <c r="B125" s="89"/>
      <c r="C125" s="89"/>
      <c r="D125" s="90"/>
      <c r="E125" s="156"/>
      <c r="F125" s="91"/>
      <c r="G125" s="91"/>
      <c r="H125" s="271"/>
      <c r="I125" s="164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3"/>
        <v>999</v>
      </c>
      <c r="M125" s="163">
        <f t="shared" si="4"/>
        <v>999</v>
      </c>
      <c r="N125" s="161"/>
      <c r="O125" s="91"/>
      <c r="P125" s="106">
        <f t="shared" si="5"/>
        <v>999</v>
      </c>
      <c r="Q125" s="91"/>
    </row>
    <row r="126" spans="1:17" s="11" customFormat="1" ht="18.95" customHeight="1" x14ac:dyDescent="0.2">
      <c r="A126" s="143">
        <v>120</v>
      </c>
      <c r="B126" s="89"/>
      <c r="C126" s="89"/>
      <c r="D126" s="90"/>
      <c r="E126" s="156"/>
      <c r="F126" s="91"/>
      <c r="G126" s="91"/>
      <c r="H126" s="271"/>
      <c r="I126" s="164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3"/>
        <v>999</v>
      </c>
      <c r="M126" s="163">
        <f t="shared" si="4"/>
        <v>999</v>
      </c>
      <c r="N126" s="161"/>
      <c r="O126" s="91"/>
      <c r="P126" s="106">
        <f t="shared" si="5"/>
        <v>999</v>
      </c>
      <c r="Q126" s="91"/>
    </row>
    <row r="127" spans="1:17" s="11" customFormat="1" ht="18.95" customHeight="1" x14ac:dyDescent="0.2">
      <c r="A127" s="143">
        <v>121</v>
      </c>
      <c r="B127" s="89"/>
      <c r="C127" s="89"/>
      <c r="D127" s="90"/>
      <c r="E127" s="156"/>
      <c r="F127" s="91"/>
      <c r="G127" s="91"/>
      <c r="H127" s="271"/>
      <c r="I127" s="164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3"/>
        <v>999</v>
      </c>
      <c r="M127" s="163">
        <f t="shared" si="4"/>
        <v>999</v>
      </c>
      <c r="N127" s="161"/>
      <c r="O127" s="91"/>
      <c r="P127" s="106">
        <f t="shared" si="5"/>
        <v>999</v>
      </c>
      <c r="Q127" s="91"/>
    </row>
    <row r="128" spans="1:17" s="11" customFormat="1" ht="18.95" customHeight="1" x14ac:dyDescent="0.2">
      <c r="A128" s="143">
        <v>122</v>
      </c>
      <c r="B128" s="89"/>
      <c r="C128" s="89"/>
      <c r="D128" s="90"/>
      <c r="E128" s="156"/>
      <c r="F128" s="91"/>
      <c r="G128" s="91"/>
      <c r="H128" s="271"/>
      <c r="I128" s="164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3"/>
        <v>999</v>
      </c>
      <c r="M128" s="163">
        <f t="shared" si="4"/>
        <v>999</v>
      </c>
      <c r="N128" s="161"/>
      <c r="O128" s="91"/>
      <c r="P128" s="106">
        <f t="shared" si="5"/>
        <v>999</v>
      </c>
      <c r="Q128" s="91"/>
    </row>
    <row r="129" spans="1:17" s="11" customFormat="1" ht="18.95" customHeight="1" x14ac:dyDescent="0.2">
      <c r="A129" s="143">
        <v>123</v>
      </c>
      <c r="B129" s="89"/>
      <c r="C129" s="89"/>
      <c r="D129" s="90"/>
      <c r="E129" s="156"/>
      <c r="F129" s="91"/>
      <c r="G129" s="91"/>
      <c r="H129" s="271"/>
      <c r="I129" s="164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3"/>
        <v>999</v>
      </c>
      <c r="M129" s="163">
        <f t="shared" si="4"/>
        <v>999</v>
      </c>
      <c r="N129" s="161"/>
      <c r="O129" s="91"/>
      <c r="P129" s="106">
        <f t="shared" si="5"/>
        <v>999</v>
      </c>
      <c r="Q129" s="91"/>
    </row>
    <row r="130" spans="1:17" s="11" customFormat="1" ht="18.95" customHeight="1" x14ac:dyDescent="0.2">
      <c r="A130" s="143">
        <v>124</v>
      </c>
      <c r="B130" s="89"/>
      <c r="C130" s="89"/>
      <c r="D130" s="90"/>
      <c r="E130" s="156"/>
      <c r="F130" s="91"/>
      <c r="G130" s="91"/>
      <c r="H130" s="271"/>
      <c r="I130" s="164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3"/>
        <v>999</v>
      </c>
      <c r="M130" s="163">
        <f t="shared" si="4"/>
        <v>999</v>
      </c>
      <c r="N130" s="161"/>
      <c r="O130" s="91"/>
      <c r="P130" s="106">
        <f t="shared" si="5"/>
        <v>999</v>
      </c>
      <c r="Q130" s="91"/>
    </row>
    <row r="131" spans="1:17" s="11" customFormat="1" ht="18.95" customHeight="1" x14ac:dyDescent="0.2">
      <c r="A131" s="143">
        <v>125</v>
      </c>
      <c r="B131" s="89"/>
      <c r="C131" s="89"/>
      <c r="D131" s="90"/>
      <c r="E131" s="156"/>
      <c r="F131" s="91"/>
      <c r="G131" s="91"/>
      <c r="H131" s="271"/>
      <c r="I131" s="164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3"/>
        <v>999</v>
      </c>
      <c r="M131" s="163">
        <f t="shared" si="4"/>
        <v>999</v>
      </c>
      <c r="N131" s="161"/>
      <c r="O131" s="91"/>
      <c r="P131" s="106">
        <f t="shared" si="5"/>
        <v>999</v>
      </c>
      <c r="Q131" s="91"/>
    </row>
    <row r="132" spans="1:17" s="11" customFormat="1" ht="18.95" customHeight="1" x14ac:dyDescent="0.2">
      <c r="A132" s="143">
        <v>126</v>
      </c>
      <c r="B132" s="89"/>
      <c r="C132" s="89"/>
      <c r="D132" s="90"/>
      <c r="E132" s="156"/>
      <c r="F132" s="91"/>
      <c r="G132" s="91"/>
      <c r="H132" s="271"/>
      <c r="I132" s="164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3"/>
        <v>999</v>
      </c>
      <c r="M132" s="163">
        <f t="shared" si="4"/>
        <v>999</v>
      </c>
      <c r="N132" s="161"/>
      <c r="O132" s="91"/>
      <c r="P132" s="106">
        <f t="shared" si="5"/>
        <v>999</v>
      </c>
      <c r="Q132" s="91"/>
    </row>
    <row r="133" spans="1:17" s="11" customFormat="1" ht="18.95" customHeight="1" x14ac:dyDescent="0.2">
      <c r="A133" s="143">
        <v>127</v>
      </c>
      <c r="B133" s="89"/>
      <c r="C133" s="89"/>
      <c r="D133" s="90"/>
      <c r="E133" s="156"/>
      <c r="F133" s="91"/>
      <c r="G133" s="91"/>
      <c r="H133" s="271"/>
      <c r="I133" s="164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3"/>
        <v>999</v>
      </c>
      <c r="M133" s="163">
        <f t="shared" si="4"/>
        <v>999</v>
      </c>
      <c r="N133" s="161"/>
      <c r="O133" s="91"/>
      <c r="P133" s="106">
        <f t="shared" si="5"/>
        <v>999</v>
      </c>
      <c r="Q133" s="91"/>
    </row>
    <row r="134" spans="1:17" s="11" customFormat="1" ht="18.95" customHeight="1" x14ac:dyDescent="0.2">
      <c r="A134" s="143">
        <v>128</v>
      </c>
      <c r="B134" s="89"/>
      <c r="C134" s="89"/>
      <c r="D134" s="90"/>
      <c r="E134" s="156"/>
      <c r="F134" s="91"/>
      <c r="G134" s="91"/>
      <c r="H134" s="271"/>
      <c r="I134" s="164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3"/>
        <v>999</v>
      </c>
      <c r="M134" s="163">
        <f t="shared" si="4"/>
        <v>999</v>
      </c>
      <c r="N134" s="161"/>
      <c r="O134" s="164"/>
      <c r="P134" s="165">
        <f t="shared" si="5"/>
        <v>999</v>
      </c>
      <c r="Q134" s="164"/>
    </row>
    <row r="135" spans="1:17" x14ac:dyDescent="0.2">
      <c r="A135" s="143">
        <v>129</v>
      </c>
      <c r="B135" s="89"/>
      <c r="C135" s="89"/>
      <c r="D135" s="90"/>
      <c r="E135" s="156"/>
      <c r="F135" s="91"/>
      <c r="G135" s="91"/>
      <c r="H135" s="271"/>
      <c r="I135" s="164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si="3"/>
        <v>999</v>
      </c>
      <c r="M135" s="163">
        <f t="shared" si="4"/>
        <v>999</v>
      </c>
      <c r="N135" s="161"/>
      <c r="O135" s="91"/>
      <c r="P135" s="106">
        <f t="shared" si="5"/>
        <v>999</v>
      </c>
      <c r="Q135" s="91"/>
    </row>
    <row r="136" spans="1:17" x14ac:dyDescent="0.2">
      <c r="A136" s="143">
        <v>130</v>
      </c>
      <c r="B136" s="89"/>
      <c r="C136" s="89"/>
      <c r="D136" s="90"/>
      <c r="E136" s="156"/>
      <c r="F136" s="91"/>
      <c r="G136" s="91"/>
      <c r="H136" s="271"/>
      <c r="I136" s="164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3"/>
        <v>999</v>
      </c>
      <c r="M136" s="163">
        <f t="shared" si="4"/>
        <v>999</v>
      </c>
      <c r="N136" s="161"/>
      <c r="O136" s="91"/>
      <c r="P136" s="106">
        <f t="shared" si="5"/>
        <v>999</v>
      </c>
      <c r="Q136" s="91"/>
    </row>
    <row r="137" spans="1:17" x14ac:dyDescent="0.2">
      <c r="A137" s="143">
        <v>131</v>
      </c>
      <c r="B137" s="89"/>
      <c r="C137" s="89"/>
      <c r="D137" s="90"/>
      <c r="E137" s="156"/>
      <c r="F137" s="91"/>
      <c r="G137" s="91"/>
      <c r="H137" s="271"/>
      <c r="I137" s="164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3"/>
        <v>999</v>
      </c>
      <c r="M137" s="163">
        <f t="shared" si="4"/>
        <v>999</v>
      </c>
      <c r="N137" s="161"/>
      <c r="O137" s="91"/>
      <c r="P137" s="106">
        <f t="shared" si="5"/>
        <v>999</v>
      </c>
      <c r="Q137" s="91"/>
    </row>
    <row r="138" spans="1:17" x14ac:dyDescent="0.2">
      <c r="A138" s="143">
        <v>132</v>
      </c>
      <c r="B138" s="89"/>
      <c r="C138" s="89"/>
      <c r="D138" s="90"/>
      <c r="E138" s="156"/>
      <c r="F138" s="91"/>
      <c r="G138" s="91"/>
      <c r="H138" s="271"/>
      <c r="I138" s="164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3"/>
        <v>999</v>
      </c>
      <c r="M138" s="163">
        <f t="shared" si="4"/>
        <v>999</v>
      </c>
      <c r="N138" s="161"/>
      <c r="O138" s="91"/>
      <c r="P138" s="106">
        <f t="shared" si="5"/>
        <v>999</v>
      </c>
      <c r="Q138" s="91"/>
    </row>
    <row r="139" spans="1:17" x14ac:dyDescent="0.2">
      <c r="A139" s="143">
        <v>133</v>
      </c>
      <c r="B139" s="89"/>
      <c r="C139" s="89"/>
      <c r="D139" s="90"/>
      <c r="E139" s="156"/>
      <c r="F139" s="91"/>
      <c r="G139" s="91"/>
      <c r="H139" s="271"/>
      <c r="I139" s="164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3"/>
        <v>999</v>
      </c>
      <c r="M139" s="163">
        <f t="shared" si="4"/>
        <v>999</v>
      </c>
      <c r="N139" s="161"/>
      <c r="O139" s="91"/>
      <c r="P139" s="106">
        <f t="shared" si="5"/>
        <v>999</v>
      </c>
      <c r="Q139" s="91"/>
    </row>
    <row r="140" spans="1:17" x14ac:dyDescent="0.2">
      <c r="A140" s="143">
        <v>134</v>
      </c>
      <c r="B140" s="89"/>
      <c r="C140" s="89"/>
      <c r="D140" s="90"/>
      <c r="E140" s="156"/>
      <c r="F140" s="91"/>
      <c r="G140" s="91"/>
      <c r="H140" s="271"/>
      <c r="I140" s="164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3"/>
        <v>999</v>
      </c>
      <c r="M140" s="163">
        <f t="shared" si="4"/>
        <v>999</v>
      </c>
      <c r="N140" s="161"/>
      <c r="O140" s="91"/>
      <c r="P140" s="106">
        <f t="shared" si="5"/>
        <v>999</v>
      </c>
      <c r="Q140" s="91"/>
    </row>
    <row r="141" spans="1:17" x14ac:dyDescent="0.2">
      <c r="A141" s="143">
        <v>135</v>
      </c>
      <c r="B141" s="89"/>
      <c r="C141" s="89"/>
      <c r="D141" s="90"/>
      <c r="E141" s="156"/>
      <c r="F141" s="91"/>
      <c r="G141" s="91"/>
      <c r="H141" s="271"/>
      <c r="I141" s="164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3"/>
        <v>999</v>
      </c>
      <c r="M141" s="163">
        <f t="shared" si="4"/>
        <v>999</v>
      </c>
      <c r="N141" s="161"/>
      <c r="O141" s="164"/>
      <c r="P141" s="165">
        <f t="shared" si="5"/>
        <v>999</v>
      </c>
      <c r="Q141" s="164"/>
    </row>
    <row r="142" spans="1:17" x14ac:dyDescent="0.2">
      <c r="A142" s="143">
        <v>136</v>
      </c>
      <c r="B142" s="89"/>
      <c r="C142" s="89"/>
      <c r="D142" s="90"/>
      <c r="E142" s="156"/>
      <c r="F142" s="91"/>
      <c r="G142" s="91"/>
      <c r="H142" s="271"/>
      <c r="I142" s="164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3"/>
        <v>999</v>
      </c>
      <c r="M142" s="163">
        <f t="shared" si="4"/>
        <v>999</v>
      </c>
      <c r="N142" s="161"/>
      <c r="O142" s="91"/>
      <c r="P142" s="106">
        <f t="shared" si="5"/>
        <v>999</v>
      </c>
      <c r="Q142" s="91"/>
    </row>
    <row r="143" spans="1:17" x14ac:dyDescent="0.2">
      <c r="A143" s="143">
        <v>137</v>
      </c>
      <c r="B143" s="89"/>
      <c r="C143" s="89"/>
      <c r="D143" s="90"/>
      <c r="E143" s="156"/>
      <c r="F143" s="91"/>
      <c r="G143" s="91"/>
      <c r="H143" s="271"/>
      <c r="I143" s="164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3"/>
        <v>999</v>
      </c>
      <c r="M143" s="163">
        <f t="shared" si="4"/>
        <v>999</v>
      </c>
      <c r="N143" s="161"/>
      <c r="O143" s="91"/>
      <c r="P143" s="106">
        <f t="shared" si="5"/>
        <v>999</v>
      </c>
      <c r="Q143" s="91"/>
    </row>
    <row r="144" spans="1:17" x14ac:dyDescent="0.2">
      <c r="A144" s="143">
        <v>138</v>
      </c>
      <c r="B144" s="89"/>
      <c r="C144" s="89"/>
      <c r="D144" s="90"/>
      <c r="E144" s="156"/>
      <c r="F144" s="91"/>
      <c r="G144" s="91"/>
      <c r="H144" s="271"/>
      <c r="I144" s="164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3"/>
        <v>999</v>
      </c>
      <c r="M144" s="163">
        <f t="shared" si="4"/>
        <v>999</v>
      </c>
      <c r="N144" s="161"/>
      <c r="O144" s="91"/>
      <c r="P144" s="106">
        <f t="shared" si="5"/>
        <v>999</v>
      </c>
      <c r="Q144" s="91"/>
    </row>
    <row r="145" spans="1:17" x14ac:dyDescent="0.2">
      <c r="A145" s="143">
        <v>139</v>
      </c>
      <c r="B145" s="89"/>
      <c r="C145" s="89"/>
      <c r="D145" s="90"/>
      <c r="E145" s="156"/>
      <c r="F145" s="91"/>
      <c r="G145" s="91"/>
      <c r="H145" s="271"/>
      <c r="I145" s="164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3"/>
        <v>999</v>
      </c>
      <c r="M145" s="163">
        <f t="shared" si="4"/>
        <v>999</v>
      </c>
      <c r="N145" s="161"/>
      <c r="O145" s="91"/>
      <c r="P145" s="106">
        <f t="shared" si="5"/>
        <v>999</v>
      </c>
      <c r="Q145" s="91"/>
    </row>
    <row r="146" spans="1:17" x14ac:dyDescent="0.2">
      <c r="A146" s="143">
        <v>140</v>
      </c>
      <c r="B146" s="89"/>
      <c r="C146" s="89"/>
      <c r="D146" s="90"/>
      <c r="E146" s="156"/>
      <c r="F146" s="91"/>
      <c r="G146" s="91"/>
      <c r="H146" s="271"/>
      <c r="I146" s="164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3"/>
        <v>999</v>
      </c>
      <c r="M146" s="163">
        <f t="shared" si="4"/>
        <v>999</v>
      </c>
      <c r="N146" s="161"/>
      <c r="O146" s="91"/>
      <c r="P146" s="106">
        <f t="shared" si="5"/>
        <v>999</v>
      </c>
      <c r="Q146" s="91"/>
    </row>
    <row r="147" spans="1:17" x14ac:dyDescent="0.2">
      <c r="A147" s="143">
        <v>141</v>
      </c>
      <c r="B147" s="89"/>
      <c r="C147" s="89"/>
      <c r="D147" s="90"/>
      <c r="E147" s="156"/>
      <c r="F147" s="91"/>
      <c r="G147" s="91"/>
      <c r="H147" s="271"/>
      <c r="I147" s="164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3"/>
        <v>999</v>
      </c>
      <c r="M147" s="163">
        <f t="shared" si="4"/>
        <v>999</v>
      </c>
      <c r="N147" s="161"/>
      <c r="O147" s="91"/>
      <c r="P147" s="106">
        <f t="shared" si="5"/>
        <v>999</v>
      </c>
      <c r="Q147" s="91"/>
    </row>
    <row r="148" spans="1:17" x14ac:dyDescent="0.2">
      <c r="A148" s="143">
        <v>142</v>
      </c>
      <c r="B148" s="89"/>
      <c r="C148" s="89"/>
      <c r="D148" s="90"/>
      <c r="E148" s="156"/>
      <c r="F148" s="91"/>
      <c r="G148" s="91"/>
      <c r="H148" s="271"/>
      <c r="I148" s="164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3"/>
        <v>999</v>
      </c>
      <c r="M148" s="163">
        <f t="shared" si="4"/>
        <v>999</v>
      </c>
      <c r="N148" s="161"/>
      <c r="O148" s="164"/>
      <c r="P148" s="165">
        <f t="shared" si="5"/>
        <v>999</v>
      </c>
      <c r="Q148" s="164"/>
    </row>
    <row r="149" spans="1:17" x14ac:dyDescent="0.2">
      <c r="A149" s="143">
        <v>143</v>
      </c>
      <c r="B149" s="89"/>
      <c r="C149" s="89"/>
      <c r="D149" s="90"/>
      <c r="E149" s="156"/>
      <c r="F149" s="91"/>
      <c r="G149" s="91"/>
      <c r="H149" s="271"/>
      <c r="I149" s="164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3"/>
        <v>999</v>
      </c>
      <c r="M149" s="163">
        <f t="shared" si="4"/>
        <v>999</v>
      </c>
      <c r="N149" s="161"/>
      <c r="O149" s="91"/>
      <c r="P149" s="106">
        <f t="shared" si="5"/>
        <v>999</v>
      </c>
      <c r="Q149" s="91"/>
    </row>
    <row r="150" spans="1:17" x14ac:dyDescent="0.2">
      <c r="A150" s="143">
        <v>144</v>
      </c>
      <c r="B150" s="89"/>
      <c r="C150" s="89"/>
      <c r="D150" s="90"/>
      <c r="E150" s="156"/>
      <c r="F150" s="91"/>
      <c r="G150" s="91"/>
      <c r="H150" s="271"/>
      <c r="I150" s="164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3"/>
        <v>999</v>
      </c>
      <c r="M150" s="163">
        <f t="shared" si="4"/>
        <v>999</v>
      </c>
      <c r="N150" s="161"/>
      <c r="O150" s="91"/>
      <c r="P150" s="106">
        <f t="shared" si="5"/>
        <v>999</v>
      </c>
      <c r="Q150" s="91"/>
    </row>
    <row r="151" spans="1:17" x14ac:dyDescent="0.2">
      <c r="A151" s="143">
        <v>145</v>
      </c>
      <c r="B151" s="89"/>
      <c r="C151" s="89"/>
      <c r="D151" s="90"/>
      <c r="E151" s="156"/>
      <c r="F151" s="91"/>
      <c r="G151" s="91"/>
      <c r="H151" s="271"/>
      <c r="I151" s="164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3"/>
        <v>999</v>
      </c>
      <c r="M151" s="163">
        <f t="shared" si="4"/>
        <v>999</v>
      </c>
      <c r="N151" s="161"/>
      <c r="O151" s="91"/>
      <c r="P151" s="106">
        <f t="shared" si="5"/>
        <v>999</v>
      </c>
      <c r="Q151" s="91"/>
    </row>
    <row r="152" spans="1:17" x14ac:dyDescent="0.2">
      <c r="A152" s="143">
        <v>146</v>
      </c>
      <c r="B152" s="89"/>
      <c r="C152" s="89"/>
      <c r="D152" s="90"/>
      <c r="E152" s="156"/>
      <c r="F152" s="91"/>
      <c r="G152" s="91"/>
      <c r="H152" s="271"/>
      <c r="I152" s="164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3"/>
        <v>999</v>
      </c>
      <c r="M152" s="163">
        <f t="shared" si="4"/>
        <v>999</v>
      </c>
      <c r="N152" s="161"/>
      <c r="O152" s="91"/>
      <c r="P152" s="106">
        <f t="shared" si="5"/>
        <v>999</v>
      </c>
      <c r="Q152" s="91"/>
    </row>
    <row r="153" spans="1:17" x14ac:dyDescent="0.2">
      <c r="A153" s="143">
        <v>147</v>
      </c>
      <c r="B153" s="89"/>
      <c r="C153" s="89"/>
      <c r="D153" s="90"/>
      <c r="E153" s="156"/>
      <c r="F153" s="91"/>
      <c r="G153" s="91"/>
      <c r="H153" s="271"/>
      <c r="I153" s="164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3"/>
        <v>999</v>
      </c>
      <c r="M153" s="163">
        <f t="shared" si="4"/>
        <v>999</v>
      </c>
      <c r="N153" s="161"/>
      <c r="O153" s="91"/>
      <c r="P153" s="106">
        <f t="shared" si="5"/>
        <v>999</v>
      </c>
      <c r="Q153" s="91"/>
    </row>
    <row r="154" spans="1:17" x14ac:dyDescent="0.2">
      <c r="A154" s="143">
        <v>148</v>
      </c>
      <c r="B154" s="89"/>
      <c r="C154" s="89"/>
      <c r="D154" s="90"/>
      <c r="E154" s="156"/>
      <c r="F154" s="91"/>
      <c r="G154" s="91"/>
      <c r="H154" s="271"/>
      <c r="I154" s="164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3"/>
        <v>999</v>
      </c>
      <c r="M154" s="163">
        <f t="shared" si="4"/>
        <v>999</v>
      </c>
      <c r="N154" s="161"/>
      <c r="O154" s="91"/>
      <c r="P154" s="106">
        <f t="shared" si="5"/>
        <v>999</v>
      </c>
      <c r="Q154" s="91"/>
    </row>
    <row r="155" spans="1:17" x14ac:dyDescent="0.2">
      <c r="A155" s="143">
        <v>149</v>
      </c>
      <c r="B155" s="89"/>
      <c r="C155" s="89"/>
      <c r="D155" s="90"/>
      <c r="E155" s="156"/>
      <c r="F155" s="91"/>
      <c r="G155" s="91"/>
      <c r="H155" s="271"/>
      <c r="I155" s="164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3"/>
        <v>999</v>
      </c>
      <c r="M155" s="163">
        <f t="shared" si="4"/>
        <v>999</v>
      </c>
      <c r="N155" s="161"/>
      <c r="O155" s="91"/>
      <c r="P155" s="106">
        <f t="shared" si="5"/>
        <v>999</v>
      </c>
      <c r="Q155" s="91"/>
    </row>
    <row r="156" spans="1:17" x14ac:dyDescent="0.2">
      <c r="A156" s="143">
        <v>150</v>
      </c>
      <c r="B156" s="89"/>
      <c r="C156" s="89"/>
      <c r="D156" s="90"/>
      <c r="E156" s="156"/>
      <c r="F156" s="91"/>
      <c r="G156" s="91"/>
      <c r="H156" s="271"/>
      <c r="I156" s="164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3"/>
        <v>999</v>
      </c>
      <c r="M156" s="163">
        <f t="shared" si="4"/>
        <v>999</v>
      </c>
      <c r="N156" s="161"/>
      <c r="O156" s="91"/>
      <c r="P156" s="106">
        <f t="shared" si="5"/>
        <v>999</v>
      </c>
      <c r="Q156" s="91"/>
    </row>
  </sheetData>
  <conditionalFormatting sqref="A7:D156">
    <cfRule type="expression" dxfId="16" priority="14" stopIfTrue="1">
      <formula>$Q7&gt;=1</formula>
    </cfRule>
  </conditionalFormatting>
  <conditionalFormatting sqref="B7:D37">
    <cfRule type="expression" dxfId="15" priority="1" stopIfTrue="1">
      <formula>$Q7&gt;=1</formula>
    </cfRule>
  </conditionalFormatting>
  <conditionalFormatting sqref="E7:E14">
    <cfRule type="expression" dxfId="14" priority="6" stopIfTrue="1">
      <formula>AND(ROUNDDOWN(($A$4-E7)/365.25,0)&lt;=13,G7&lt;&gt;"OK")</formula>
    </cfRule>
    <cfRule type="expression" dxfId="13" priority="7" stopIfTrue="1">
      <formula>AND(ROUNDDOWN(($A$4-E7)/365.25,0)&lt;=14,G7&lt;&gt;"OK")</formula>
    </cfRule>
    <cfRule type="expression" dxfId="12" priority="8" stopIfTrue="1">
      <formula>AND(ROUNDDOWN(($A$4-E7)/365.25,0)&lt;=17,G7&lt;&gt;"OK")</formula>
    </cfRule>
    <cfRule type="expression" dxfId="11" priority="11" stopIfTrue="1">
      <formula>AND(ROUNDDOWN(($A$4-E7)/365.25,0)&lt;=13,G7&lt;&gt;"OK")</formula>
    </cfRule>
    <cfRule type="expression" dxfId="10" priority="12" stopIfTrue="1">
      <formula>AND(ROUNDDOWN(($A$4-E7)/365.25,0)&lt;=14,G7&lt;&gt;"OK")</formula>
    </cfRule>
    <cfRule type="expression" dxfId="9" priority="13" stopIfTrue="1">
      <formula>AND(ROUNDDOWN(($A$4-E7)/365.25,0)&lt;=17,G7&lt;&gt;"OK")</formula>
    </cfRule>
  </conditionalFormatting>
  <conditionalFormatting sqref="E7:E27 E29:E3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56">
    <cfRule type="expression" dxfId="5" priority="16" stopIfTrue="1">
      <formula>AND(ROUNDDOWN(($A$4-E7)/365.25,0)&lt;=13,G7&lt;&gt;"OK")</formula>
    </cfRule>
    <cfRule type="expression" dxfId="4" priority="17" stopIfTrue="1">
      <formula>AND(ROUNDDOWN(($A$4-E7)/365.25,0)&lt;=14,G7&lt;&gt;"OK")</formula>
    </cfRule>
    <cfRule type="expression" dxfId="3" priority="18" stopIfTrue="1">
      <formula>AND(ROUNDDOWN(($A$4-E7)/365.25,0)&lt;=17,G7&lt;&gt;"OK")</formula>
    </cfRule>
  </conditionalFormatting>
  <conditionalFormatting sqref="J7:J156">
    <cfRule type="cellIs" dxfId="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7">
    <tabColor indexed="11"/>
  </sheetPr>
  <dimension ref="A1:AK53"/>
  <sheetViews>
    <sheetView topLeftCell="A29" workbookViewId="0">
      <selection activeCell="Q39" sqref="Q39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303" t="str">
        <f>Altalanos!$A$6</f>
        <v>Csapat OB</v>
      </c>
      <c r="B1" s="303"/>
      <c r="C1" s="303"/>
      <c r="D1" s="303"/>
      <c r="E1" s="303"/>
      <c r="F1" s="303"/>
      <c r="G1" s="170"/>
      <c r="H1" s="173" t="s">
        <v>47</v>
      </c>
      <c r="I1" s="171"/>
      <c r="J1" s="172"/>
      <c r="L1" s="174"/>
      <c r="M1" s="200"/>
      <c r="N1" s="201"/>
      <c r="O1" s="201" t="s">
        <v>11</v>
      </c>
      <c r="P1" s="201"/>
      <c r="Q1" s="202"/>
      <c r="R1" s="201"/>
      <c r="AB1" s="262" t="e">
        <f>IF(Y5=1,CONCATENATE(VLOOKUP(Y3,AA16:AH30,2)),CONCATENATE(VLOOKUP(Y3,AA2:AK13,2)))</f>
        <v>#N/A</v>
      </c>
      <c r="AC1" s="262" t="e">
        <f>IF(Y5=1,CONCATENATE(VLOOKUP(Y3,AA16:AK30,3)),CONCATENATE(VLOOKUP(Y3,AA2:AK13,3)))</f>
        <v>#N/A</v>
      </c>
      <c r="AD1" s="262" t="e">
        <f>IF(Y5=1,CONCATENATE(VLOOKUP(Y3,AA16:AK30,4)),CONCATENATE(VLOOKUP(Y3,AA2:AK13,4)))</f>
        <v>#N/A</v>
      </c>
      <c r="AE1" s="262" t="e">
        <f>IF(Y5=1,CONCATENATE(VLOOKUP(Y3,AA16:AK30,5)),CONCATENATE(VLOOKUP(Y3,AA2:AK13,5)))</f>
        <v>#N/A</v>
      </c>
      <c r="AF1" s="262" t="e">
        <f>IF(Y5=1,CONCATENATE(VLOOKUP(Y3,AA16:AK30,6)),CONCATENATE(VLOOKUP(Y3,AA2:AK13,6)))</f>
        <v>#N/A</v>
      </c>
      <c r="AG1" s="262" t="e">
        <f>IF(Y5=1,CONCATENATE(VLOOKUP(Y3,AA16:AK30,7)),CONCATENATE(VLOOKUP(Y3,AA2:AK13,7)))</f>
        <v>#N/A</v>
      </c>
      <c r="AH1" s="262" t="e">
        <f>IF(Y5=1,CONCATENATE(VLOOKUP(Y3,AA16:AK30,8)),CONCATENATE(VLOOKUP(Y3,AA2:AK13,8)))</f>
        <v>#N/A</v>
      </c>
      <c r="AI1" s="262" t="e">
        <f>IF(Y5=1,CONCATENATE(VLOOKUP(Y3,AA16:AK30,9)),CONCATENATE(VLOOKUP(Y3,AA2:AK13,9)))</f>
        <v>#N/A</v>
      </c>
      <c r="AJ1" s="262" t="e">
        <f>IF(Y5=1,CONCATENATE(VLOOKUP(Y3,AA16:AK30,10)),CONCATENATE(VLOOKUP(Y3,AA2:AK13,10)))</f>
        <v>#N/A</v>
      </c>
      <c r="AK1" s="262" t="e">
        <f>IF(Y5=1,CONCATENATE(VLOOKUP(Y3,AA16:AK30,11)),CONCATENATE(VLOOKUP(Y3,AA2:AK13,11)))</f>
        <v>#N/A</v>
      </c>
    </row>
    <row r="2" spans="1:37" x14ac:dyDescent="0.2">
      <c r="A2" s="175" t="s">
        <v>46</v>
      </c>
      <c r="B2" s="176"/>
      <c r="C2" s="176"/>
      <c r="D2" s="176"/>
      <c r="E2" s="299" t="str">
        <f>Altalanos!$B$8</f>
        <v>F14</v>
      </c>
      <c r="F2" s="176"/>
      <c r="G2" s="177"/>
      <c r="H2" s="178"/>
      <c r="I2" s="178"/>
      <c r="J2" s="179"/>
      <c r="K2" s="174"/>
      <c r="L2" s="174"/>
      <c r="M2" s="174"/>
      <c r="N2" s="203"/>
      <c r="O2" s="204"/>
      <c r="P2" s="203"/>
      <c r="Q2" s="204"/>
      <c r="R2" s="203"/>
      <c r="Y2" s="258"/>
      <c r="Z2" s="257"/>
      <c r="AA2" s="257" t="s">
        <v>58</v>
      </c>
      <c r="AB2" s="248">
        <v>150</v>
      </c>
      <c r="AC2" s="248">
        <v>120</v>
      </c>
      <c r="AD2" s="248">
        <v>100</v>
      </c>
      <c r="AE2" s="248">
        <v>80</v>
      </c>
      <c r="AF2" s="248">
        <v>70</v>
      </c>
      <c r="AG2" s="248">
        <v>60</v>
      </c>
      <c r="AH2" s="248">
        <v>55</v>
      </c>
      <c r="AI2" s="248">
        <v>50</v>
      </c>
      <c r="AJ2" s="248">
        <v>45</v>
      </c>
      <c r="AK2" s="248">
        <v>40</v>
      </c>
    </row>
    <row r="3" spans="1:37" x14ac:dyDescent="0.2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6"/>
      <c r="O3" s="205"/>
      <c r="P3" s="206"/>
      <c r="Q3" s="247" t="s">
        <v>72</v>
      </c>
      <c r="R3" s="248" t="s">
        <v>78</v>
      </c>
      <c r="S3" s="248" t="s">
        <v>73</v>
      </c>
      <c r="Y3" s="257">
        <f>IF(H4="OB","A",IF(H4="IX","W",H4))</f>
        <v>0</v>
      </c>
      <c r="Z3" s="257"/>
      <c r="AA3" s="257" t="s">
        <v>82</v>
      </c>
      <c r="AB3" s="248">
        <v>120</v>
      </c>
      <c r="AC3" s="248">
        <v>90</v>
      </c>
      <c r="AD3" s="248">
        <v>65</v>
      </c>
      <c r="AE3" s="248">
        <v>55</v>
      </c>
      <c r="AF3" s="248">
        <v>50</v>
      </c>
      <c r="AG3" s="248">
        <v>45</v>
      </c>
      <c r="AH3" s="248">
        <v>40</v>
      </c>
      <c r="AI3" s="248">
        <v>35</v>
      </c>
      <c r="AJ3" s="248">
        <v>25</v>
      </c>
      <c r="AK3" s="248">
        <v>20</v>
      </c>
    </row>
    <row r="4" spans="1:37" ht="13.5" thickBot="1" x14ac:dyDescent="0.25">
      <c r="A4" s="304" t="str">
        <f>Altalanos!$A$10</f>
        <v>2023.08.24-26.</v>
      </c>
      <c r="B4" s="304"/>
      <c r="C4" s="304"/>
      <c r="D4" s="180"/>
      <c r="E4" s="181" t="str">
        <f>Altalanos!$C$10</f>
        <v>Budapest</v>
      </c>
      <c r="F4" s="181"/>
      <c r="G4" s="181"/>
      <c r="H4" s="183"/>
      <c r="I4" s="181"/>
      <c r="J4" s="182"/>
      <c r="K4" s="183"/>
      <c r="L4" s="184" t="str">
        <f>Altalanos!$E$10</f>
        <v>Rákóczi Andrea</v>
      </c>
      <c r="M4" s="183"/>
      <c r="N4" s="207"/>
      <c r="O4" s="208"/>
      <c r="P4" s="207"/>
      <c r="Q4" s="249" t="s">
        <v>79</v>
      </c>
      <c r="R4" s="250" t="s">
        <v>74</v>
      </c>
      <c r="S4" s="250" t="s">
        <v>75</v>
      </c>
      <c r="Y4" s="257"/>
      <c r="Z4" s="257"/>
      <c r="AA4" s="257" t="s">
        <v>83</v>
      </c>
      <c r="AB4" s="248">
        <v>90</v>
      </c>
      <c r="AC4" s="248">
        <v>60</v>
      </c>
      <c r="AD4" s="248">
        <v>45</v>
      </c>
      <c r="AE4" s="248">
        <v>34</v>
      </c>
      <c r="AF4" s="248">
        <v>27</v>
      </c>
      <c r="AG4" s="248">
        <v>22</v>
      </c>
      <c r="AH4" s="248">
        <v>18</v>
      </c>
      <c r="AI4" s="248">
        <v>15</v>
      </c>
      <c r="AJ4" s="248">
        <v>12</v>
      </c>
      <c r="AK4" s="248">
        <v>9</v>
      </c>
    </row>
    <row r="5" spans="1:37" x14ac:dyDescent="0.2">
      <c r="A5" s="31"/>
      <c r="B5" s="31" t="s">
        <v>44</v>
      </c>
      <c r="C5" s="196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38" t="s">
        <v>62</v>
      </c>
      <c r="L5" s="238" t="s">
        <v>63</v>
      </c>
      <c r="M5" s="238" t="s">
        <v>64</v>
      </c>
      <c r="Q5" s="251" t="s">
        <v>80</v>
      </c>
      <c r="R5" s="252" t="s">
        <v>76</v>
      </c>
      <c r="S5" s="252" t="s">
        <v>77</v>
      </c>
      <c r="Y5" s="257">
        <f>IF(OR(Altalanos!$A$8="F1",Altalanos!$A$8="F2",Altalanos!$A$8="N1",Altalanos!$A$8="N2"),1,2)</f>
        <v>2</v>
      </c>
      <c r="Z5" s="257"/>
      <c r="AA5" s="257" t="s">
        <v>84</v>
      </c>
      <c r="AB5" s="248">
        <v>60</v>
      </c>
      <c r="AC5" s="248">
        <v>40</v>
      </c>
      <c r="AD5" s="248">
        <v>30</v>
      </c>
      <c r="AE5" s="248">
        <v>20</v>
      </c>
      <c r="AF5" s="248">
        <v>18</v>
      </c>
      <c r="AG5" s="248">
        <v>15</v>
      </c>
      <c r="AH5" s="248">
        <v>12</v>
      </c>
      <c r="AI5" s="248">
        <v>10</v>
      </c>
      <c r="AJ5" s="248">
        <v>8</v>
      </c>
      <c r="AK5" s="248">
        <v>6</v>
      </c>
    </row>
    <row r="6" spans="1:37" x14ac:dyDescent="0.2">
      <c r="A6" s="186"/>
      <c r="B6" s="186"/>
      <c r="C6" s="237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57"/>
      <c r="Z6" s="257"/>
      <c r="AA6" s="257" t="s">
        <v>85</v>
      </c>
      <c r="AB6" s="248">
        <v>40</v>
      </c>
      <c r="AC6" s="248">
        <v>25</v>
      </c>
      <c r="AD6" s="248">
        <v>18</v>
      </c>
      <c r="AE6" s="248">
        <v>13</v>
      </c>
      <c r="AF6" s="248">
        <v>10</v>
      </c>
      <c r="AG6" s="248">
        <v>8</v>
      </c>
      <c r="AH6" s="248">
        <v>6</v>
      </c>
      <c r="AI6" s="248">
        <v>5</v>
      </c>
      <c r="AJ6" s="248">
        <v>4</v>
      </c>
      <c r="AK6" s="248">
        <v>3</v>
      </c>
    </row>
    <row r="7" spans="1:37" x14ac:dyDescent="0.2">
      <c r="A7" s="240" t="s">
        <v>58</v>
      </c>
      <c r="B7" s="253">
        <v>1</v>
      </c>
      <c r="C7" s="198">
        <f>IF($B7="","",VLOOKUP($B7,'F14 ELO'!$A$7:$O$22,5))</f>
        <v>0</v>
      </c>
      <c r="D7" s="198">
        <f>IF($B7="","",VLOOKUP($B7,'F14 ELO'!$A$7:$O$22,15))</f>
        <v>13</v>
      </c>
      <c r="E7" s="195" t="str">
        <f>UPPER(IF($B7="","",VLOOKUP($B7,'F14 ELO'!$A$7:$O$22,2)))</f>
        <v>DUNAKESZI TK</v>
      </c>
      <c r="F7" s="197"/>
      <c r="G7" s="195">
        <f>IF($B7="","",VLOOKUP($B7,'F14 ELO'!$A$7:$O$22,3))</f>
        <v>0</v>
      </c>
      <c r="H7" s="197"/>
      <c r="I7" s="195">
        <f>IF($B7="","",VLOOKUP($B7,'F14 ELO'!$A$7:$O$22,4))</f>
        <v>0</v>
      </c>
      <c r="J7" s="186"/>
      <c r="K7" s="263"/>
      <c r="L7" s="259"/>
      <c r="M7" s="264"/>
      <c r="Q7" s="247" t="s">
        <v>72</v>
      </c>
      <c r="R7" s="292" t="s">
        <v>109</v>
      </c>
      <c r="S7" s="292" t="s">
        <v>110</v>
      </c>
      <c r="Y7" s="257"/>
      <c r="Z7" s="257"/>
      <c r="AA7" s="257" t="s">
        <v>86</v>
      </c>
      <c r="AB7" s="248">
        <v>25</v>
      </c>
      <c r="AC7" s="248">
        <v>15</v>
      </c>
      <c r="AD7" s="248">
        <v>13</v>
      </c>
      <c r="AE7" s="248">
        <v>8</v>
      </c>
      <c r="AF7" s="248">
        <v>6</v>
      </c>
      <c r="AG7" s="248">
        <v>4</v>
      </c>
      <c r="AH7" s="248">
        <v>3</v>
      </c>
      <c r="AI7" s="248">
        <v>2</v>
      </c>
      <c r="AJ7" s="248">
        <v>1</v>
      </c>
      <c r="AK7" s="248">
        <v>0</v>
      </c>
    </row>
    <row r="8" spans="1:37" x14ac:dyDescent="0.2">
      <c r="A8" s="209"/>
      <c r="B8" s="254"/>
      <c r="C8" s="210"/>
      <c r="D8" s="210"/>
      <c r="E8" s="210"/>
      <c r="F8" s="210"/>
      <c r="G8" s="210"/>
      <c r="H8" s="210"/>
      <c r="I8" s="210"/>
      <c r="J8" s="186"/>
      <c r="K8" s="209"/>
      <c r="L8" s="209"/>
      <c r="M8" s="265"/>
      <c r="Q8" s="249" t="s">
        <v>79</v>
      </c>
      <c r="R8" s="293" t="s">
        <v>107</v>
      </c>
      <c r="S8" s="293" t="s">
        <v>111</v>
      </c>
      <c r="Y8" s="257"/>
      <c r="Z8" s="257"/>
      <c r="AA8" s="257" t="s">
        <v>87</v>
      </c>
      <c r="AB8" s="248">
        <v>15</v>
      </c>
      <c r="AC8" s="248">
        <v>10</v>
      </c>
      <c r="AD8" s="248">
        <v>7</v>
      </c>
      <c r="AE8" s="248">
        <v>5</v>
      </c>
      <c r="AF8" s="248">
        <v>4</v>
      </c>
      <c r="AG8" s="248">
        <v>3</v>
      </c>
      <c r="AH8" s="248">
        <v>2</v>
      </c>
      <c r="AI8" s="248">
        <v>1</v>
      </c>
      <c r="AJ8" s="248">
        <v>0</v>
      </c>
      <c r="AK8" s="248">
        <v>0</v>
      </c>
    </row>
    <row r="9" spans="1:37" x14ac:dyDescent="0.2">
      <c r="A9" s="209" t="s">
        <v>59</v>
      </c>
      <c r="B9" s="255">
        <v>4</v>
      </c>
      <c r="C9" s="198">
        <f>IF($B9="","",VLOOKUP($B9,'F14 ELO'!$A$7:$O$22,5))</f>
        <v>0</v>
      </c>
      <c r="D9" s="198">
        <f>IF($B9="","",VLOOKUP($B9,'F14 ELO'!$A$7:$O$22,15))</f>
        <v>74</v>
      </c>
      <c r="E9" s="194" t="str">
        <f>UPPER(IF($B9="","",VLOOKUP($B9,'F14 ELO'!$A$7:$O$22,2)))</f>
        <v>PASARÉT TK</v>
      </c>
      <c r="F9" s="199"/>
      <c r="G9" s="194">
        <f>IF($B9="","",VLOOKUP($B9,'F14 ELO'!$A$7:$O$22,3))</f>
        <v>0</v>
      </c>
      <c r="H9" s="199"/>
      <c r="I9" s="194">
        <f>IF($B9="","",VLOOKUP($B9,'F14 ELO'!$A$7:$O$22,4))</f>
        <v>0</v>
      </c>
      <c r="J9" s="186"/>
      <c r="K9" s="263"/>
      <c r="L9" s="259"/>
      <c r="M9" s="264"/>
      <c r="Q9" s="251" t="s">
        <v>80</v>
      </c>
      <c r="R9" s="294" t="s">
        <v>104</v>
      </c>
      <c r="S9" s="294" t="s">
        <v>112</v>
      </c>
      <c r="Y9" s="257"/>
      <c r="Z9" s="257"/>
      <c r="AA9" s="257" t="s">
        <v>88</v>
      </c>
      <c r="AB9" s="248">
        <v>10</v>
      </c>
      <c r="AC9" s="248">
        <v>6</v>
      </c>
      <c r="AD9" s="248">
        <v>4</v>
      </c>
      <c r="AE9" s="248">
        <v>2</v>
      </c>
      <c r="AF9" s="248">
        <v>1</v>
      </c>
      <c r="AG9" s="248">
        <v>0</v>
      </c>
      <c r="AH9" s="248">
        <v>0</v>
      </c>
      <c r="AI9" s="248">
        <v>0</v>
      </c>
      <c r="AJ9" s="248">
        <v>0</v>
      </c>
      <c r="AK9" s="248">
        <v>0</v>
      </c>
    </row>
    <row r="10" spans="1:37" x14ac:dyDescent="0.2">
      <c r="A10" s="209"/>
      <c r="B10" s="254"/>
      <c r="C10" s="210"/>
      <c r="D10" s="210"/>
      <c r="E10" s="210"/>
      <c r="F10" s="210"/>
      <c r="G10" s="210"/>
      <c r="H10" s="210"/>
      <c r="I10" s="210"/>
      <c r="J10" s="186"/>
      <c r="K10" s="209"/>
      <c r="L10" s="209"/>
      <c r="M10" s="265"/>
      <c r="Y10" s="257"/>
      <c r="Z10" s="257"/>
      <c r="AA10" s="257" t="s">
        <v>89</v>
      </c>
      <c r="AB10" s="248">
        <v>6</v>
      </c>
      <c r="AC10" s="248">
        <v>3</v>
      </c>
      <c r="AD10" s="248">
        <v>2</v>
      </c>
      <c r="AE10" s="248">
        <v>1</v>
      </c>
      <c r="AF10" s="248">
        <v>0</v>
      </c>
      <c r="AG10" s="248">
        <v>0</v>
      </c>
      <c r="AH10" s="248">
        <v>0</v>
      </c>
      <c r="AI10" s="248">
        <v>0</v>
      </c>
      <c r="AJ10" s="248">
        <v>0</v>
      </c>
      <c r="AK10" s="248">
        <v>0</v>
      </c>
    </row>
    <row r="11" spans="1:37" x14ac:dyDescent="0.2">
      <c r="A11" s="209" t="s">
        <v>60</v>
      </c>
      <c r="B11" s="255">
        <v>8</v>
      </c>
      <c r="C11" s="198">
        <f>IF($B11="","",VLOOKUP($B11,'F14 ELO'!$A$7:$O$22,5))</f>
        <v>0</v>
      </c>
      <c r="D11" s="198">
        <f>IF($B11="","",VLOOKUP($B11,'F14 ELO'!$A$7:$O$22,15))</f>
        <v>171</v>
      </c>
      <c r="E11" s="194" t="str">
        <f>UPPER(IF($B11="","",VLOOKUP($B11,'F14 ELO'!$A$7:$O$22,2)))</f>
        <v>GELLÉRT SE</v>
      </c>
      <c r="F11" s="199"/>
      <c r="G11" s="194">
        <f>IF($B11="","",VLOOKUP($B11,'F14 ELO'!$A$7:$O$22,3))</f>
        <v>0</v>
      </c>
      <c r="H11" s="199"/>
      <c r="I11" s="194">
        <f>IF($B11="","",VLOOKUP($B11,'F14 ELO'!$A$7:$O$22,4))</f>
        <v>0</v>
      </c>
      <c r="J11" s="186"/>
      <c r="K11" s="263"/>
      <c r="L11" s="259"/>
      <c r="M11" s="264"/>
      <c r="Y11" s="257"/>
      <c r="Z11" s="257"/>
      <c r="AA11" s="257" t="s">
        <v>94</v>
      </c>
      <c r="AB11" s="248">
        <v>3</v>
      </c>
      <c r="AC11" s="248">
        <v>2</v>
      </c>
      <c r="AD11" s="248">
        <v>1</v>
      </c>
      <c r="AE11" s="248">
        <v>0</v>
      </c>
      <c r="AF11" s="248">
        <v>0</v>
      </c>
      <c r="AG11" s="248">
        <v>0</v>
      </c>
      <c r="AH11" s="248">
        <v>0</v>
      </c>
      <c r="AI11" s="248">
        <v>0</v>
      </c>
      <c r="AJ11" s="248">
        <v>0</v>
      </c>
      <c r="AK11" s="248">
        <v>0</v>
      </c>
    </row>
    <row r="12" spans="1:37" x14ac:dyDescent="0.2">
      <c r="A12" s="186"/>
      <c r="B12" s="240"/>
      <c r="C12" s="237"/>
      <c r="D12" s="186"/>
      <c r="E12" s="186"/>
      <c r="F12" s="186"/>
      <c r="G12" s="186"/>
      <c r="H12" s="186"/>
      <c r="I12" s="186"/>
      <c r="J12" s="186"/>
      <c r="K12" s="237"/>
      <c r="L12" s="237"/>
      <c r="M12" s="265"/>
      <c r="Y12" s="257"/>
      <c r="Z12" s="257"/>
      <c r="AA12" s="257" t="s">
        <v>90</v>
      </c>
      <c r="AB12" s="261">
        <v>0</v>
      </c>
      <c r="AC12" s="261">
        <v>0</v>
      </c>
      <c r="AD12" s="261">
        <v>0</v>
      </c>
      <c r="AE12" s="261">
        <v>0</v>
      </c>
      <c r="AF12" s="261">
        <v>0</v>
      </c>
      <c r="AG12" s="261">
        <v>0</v>
      </c>
      <c r="AH12" s="261">
        <v>0</v>
      </c>
      <c r="AI12" s="261">
        <v>0</v>
      </c>
      <c r="AJ12" s="261">
        <v>0</v>
      </c>
      <c r="AK12" s="261">
        <v>0</v>
      </c>
    </row>
    <row r="13" spans="1:37" x14ac:dyDescent="0.2">
      <c r="A13" s="287" t="s">
        <v>65</v>
      </c>
      <c r="B13" s="290">
        <v>5</v>
      </c>
      <c r="C13" s="198">
        <f>IF($B13="","",VLOOKUP($B13,'F14 ELO'!$A$7:$O$22,5))</f>
        <v>0</v>
      </c>
      <c r="D13" s="198">
        <f>IF($B13="","",VLOOKUP($B13,'F14 ELO'!$A$7:$O$22,15))</f>
        <v>90</v>
      </c>
      <c r="E13" s="194" t="str">
        <f>UPPER(IF($B13="","",VLOOKUP($B13,'F14 ELO'!$A$7:$O$22,2)))</f>
        <v>BUSC</v>
      </c>
      <c r="F13" s="199"/>
      <c r="G13" s="194">
        <f>IF($B13="","",VLOOKUP($B13,'F14 ELO'!$A$7:$O$22,3))</f>
        <v>0</v>
      </c>
      <c r="H13" s="199"/>
      <c r="I13" s="194">
        <f>IF($B13="","",VLOOKUP($B13,'F14 ELO'!$A$7:$O$22,4))</f>
        <v>0</v>
      </c>
      <c r="J13" s="186"/>
      <c r="K13" s="263"/>
      <c r="L13" s="259"/>
      <c r="M13" s="264"/>
      <c r="Y13" s="257"/>
      <c r="Z13" s="257"/>
      <c r="AA13" s="257" t="s">
        <v>91</v>
      </c>
      <c r="AB13" s="261">
        <v>0</v>
      </c>
      <c r="AC13" s="261">
        <v>0</v>
      </c>
      <c r="AD13" s="261">
        <v>0</v>
      </c>
      <c r="AE13" s="261">
        <v>0</v>
      </c>
      <c r="AF13" s="261">
        <v>0</v>
      </c>
      <c r="AG13" s="261">
        <v>0</v>
      </c>
      <c r="AH13" s="261">
        <v>0</v>
      </c>
      <c r="AI13" s="261">
        <v>0</v>
      </c>
      <c r="AJ13" s="261">
        <v>0</v>
      </c>
      <c r="AK13" s="261">
        <v>0</v>
      </c>
    </row>
    <row r="14" spans="1:37" x14ac:dyDescent="0.2">
      <c r="A14" s="209"/>
      <c r="B14" s="254"/>
      <c r="C14" s="210"/>
      <c r="D14" s="210"/>
      <c r="E14" s="210"/>
      <c r="F14" s="210"/>
      <c r="G14" s="210"/>
      <c r="H14" s="210"/>
      <c r="I14" s="210"/>
      <c r="J14" s="186"/>
      <c r="K14" s="209"/>
      <c r="L14" s="209"/>
      <c r="M14" s="265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</row>
    <row r="15" spans="1:37" x14ac:dyDescent="0.2">
      <c r="A15" s="240" t="s">
        <v>66</v>
      </c>
      <c r="B15" s="289">
        <v>2</v>
      </c>
      <c r="C15" s="198">
        <f>IF($B15="","",VLOOKUP($B15,'F14 ELO'!$A$7:$O$22,5))</f>
        <v>0</v>
      </c>
      <c r="D15" s="288">
        <f>IF($B15="","",VLOOKUP($B15,'F14 ELO'!$A$7:$O$22,15))</f>
        <v>39</v>
      </c>
      <c r="E15" s="195" t="str">
        <f>UPPER(IF($B15="","",VLOOKUP($B15,'F14 ELO'!$A$7:$O$22,2)))</f>
        <v>TENISZ MŰHELY</v>
      </c>
      <c r="F15" s="197"/>
      <c r="G15" s="195">
        <f>IF($B15="","",VLOOKUP($B15,'F14 ELO'!$A$7:$O$22,3))</f>
        <v>0</v>
      </c>
      <c r="H15" s="197"/>
      <c r="I15" s="195">
        <f>IF($B15="","",VLOOKUP($B15,'F14 ELO'!$A$7:$O$22,4))</f>
        <v>0</v>
      </c>
      <c r="J15" s="186"/>
      <c r="K15" s="263"/>
      <c r="L15" s="259"/>
      <c r="M15" s="264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</row>
    <row r="16" spans="1:37" x14ac:dyDescent="0.2">
      <c r="A16" s="209"/>
      <c r="B16" s="254"/>
      <c r="C16" s="210"/>
      <c r="D16" s="210"/>
      <c r="E16" s="210"/>
      <c r="F16" s="210"/>
      <c r="G16" s="210"/>
      <c r="H16" s="210"/>
      <c r="I16" s="210"/>
      <c r="J16" s="186"/>
      <c r="K16" s="209"/>
      <c r="L16" s="209"/>
      <c r="M16" s="265"/>
      <c r="Y16" s="257"/>
      <c r="Z16" s="257"/>
      <c r="AA16" s="257" t="s">
        <v>58</v>
      </c>
      <c r="AB16" s="257">
        <v>300</v>
      </c>
      <c r="AC16" s="257">
        <v>250</v>
      </c>
      <c r="AD16" s="257">
        <v>220</v>
      </c>
      <c r="AE16" s="257">
        <v>180</v>
      </c>
      <c r="AF16" s="257">
        <v>160</v>
      </c>
      <c r="AG16" s="257">
        <v>150</v>
      </c>
      <c r="AH16" s="257">
        <v>140</v>
      </c>
      <c r="AI16" s="257">
        <v>130</v>
      </c>
      <c r="AJ16" s="257">
        <v>120</v>
      </c>
      <c r="AK16" s="257">
        <v>110</v>
      </c>
    </row>
    <row r="17" spans="1:37" x14ac:dyDescent="0.2">
      <c r="A17" s="209" t="s">
        <v>67</v>
      </c>
      <c r="B17" s="255">
        <v>6</v>
      </c>
      <c r="C17" s="198">
        <f>IF($B17="","",VLOOKUP($B17,'F14 ELO'!$A$7:$O$22,5))</f>
        <v>0</v>
      </c>
      <c r="D17" s="198">
        <f>IF($B17="","",VLOOKUP($B17,'F14 ELO'!$A$7:$O$22,15))</f>
        <v>91</v>
      </c>
      <c r="E17" s="194" t="str">
        <f>UPPER(IF($B17="","",VLOOKUP($B17,'F14 ELO'!$A$7:$O$22,2)))</f>
        <v>VIHARSAROK TA</v>
      </c>
      <c r="F17" s="199"/>
      <c r="G17" s="194">
        <f>IF($B17="","",VLOOKUP($B17,'F14 ELO'!$A$7:$O$22,3))</f>
        <v>0</v>
      </c>
      <c r="H17" s="199"/>
      <c r="I17" s="194">
        <f>IF($B17="","",VLOOKUP($B17,'F14 ELO'!$A$7:$O$22,4))</f>
        <v>0</v>
      </c>
      <c r="J17" s="186"/>
      <c r="K17" s="263"/>
      <c r="L17" s="259"/>
      <c r="M17" s="264"/>
      <c r="Y17" s="257"/>
      <c r="Z17" s="257"/>
      <c r="AA17" s="257" t="s">
        <v>82</v>
      </c>
      <c r="AB17" s="257">
        <v>250</v>
      </c>
      <c r="AC17" s="257">
        <v>200</v>
      </c>
      <c r="AD17" s="257">
        <v>160</v>
      </c>
      <c r="AE17" s="257">
        <v>140</v>
      </c>
      <c r="AF17" s="257">
        <v>120</v>
      </c>
      <c r="AG17" s="257">
        <v>110</v>
      </c>
      <c r="AH17" s="257">
        <v>100</v>
      </c>
      <c r="AI17" s="257">
        <v>90</v>
      </c>
      <c r="AJ17" s="257">
        <v>80</v>
      </c>
      <c r="AK17" s="257">
        <v>70</v>
      </c>
    </row>
    <row r="18" spans="1:37" x14ac:dyDescent="0.2">
      <c r="A18" s="209"/>
      <c r="B18" s="254"/>
      <c r="C18" s="210"/>
      <c r="D18" s="210"/>
      <c r="E18" s="210"/>
      <c r="F18" s="210"/>
      <c r="G18" s="210"/>
      <c r="H18" s="210"/>
      <c r="I18" s="210"/>
      <c r="J18" s="186"/>
      <c r="K18" s="209"/>
      <c r="L18" s="209"/>
      <c r="M18" s="265"/>
      <c r="Y18" s="257"/>
      <c r="Z18" s="257"/>
      <c r="AA18" s="257" t="s">
        <v>83</v>
      </c>
      <c r="AB18" s="257">
        <v>200</v>
      </c>
      <c r="AC18" s="257">
        <v>150</v>
      </c>
      <c r="AD18" s="257">
        <v>130</v>
      </c>
      <c r="AE18" s="257">
        <v>110</v>
      </c>
      <c r="AF18" s="257">
        <v>95</v>
      </c>
      <c r="AG18" s="257">
        <v>80</v>
      </c>
      <c r="AH18" s="257">
        <v>70</v>
      </c>
      <c r="AI18" s="257">
        <v>60</v>
      </c>
      <c r="AJ18" s="257">
        <v>55</v>
      </c>
      <c r="AK18" s="257">
        <v>50</v>
      </c>
    </row>
    <row r="19" spans="1:37" x14ac:dyDescent="0.2">
      <c r="A19" s="287" t="s">
        <v>71</v>
      </c>
      <c r="B19" s="255">
        <v>3</v>
      </c>
      <c r="C19" s="198">
        <f>IF($B19="","",VLOOKUP($B19,'F14 ELO'!$A$7:$O$22,5))</f>
        <v>0</v>
      </c>
      <c r="D19" s="198">
        <f>IF($B19="","",VLOOKUP($B19,'F14 ELO'!$A$7:$O$22,15))</f>
        <v>63</v>
      </c>
      <c r="E19" s="194" t="str">
        <f>UPPER(IF($B19="","",VLOOKUP($B19,'F14 ELO'!$A$7:$O$22,2)))</f>
        <v>SVSE</v>
      </c>
      <c r="F19" s="199"/>
      <c r="G19" s="194">
        <f>IF($B19="","",VLOOKUP($B19,'F14 ELO'!$A$7:$O$22,3))</f>
        <v>0</v>
      </c>
      <c r="H19" s="199"/>
      <c r="I19" s="194">
        <f>IF($B19="","",VLOOKUP($B19,'F14 ELO'!$A$7:$O$22,4))</f>
        <v>0</v>
      </c>
      <c r="J19" s="186"/>
      <c r="K19" s="263"/>
      <c r="L19" s="259"/>
      <c r="M19" s="264"/>
      <c r="Y19" s="257"/>
      <c r="Z19" s="257"/>
      <c r="AA19" s="257" t="s">
        <v>84</v>
      </c>
      <c r="AB19" s="257">
        <v>150</v>
      </c>
      <c r="AC19" s="257">
        <v>120</v>
      </c>
      <c r="AD19" s="257">
        <v>100</v>
      </c>
      <c r="AE19" s="257">
        <v>80</v>
      </c>
      <c r="AF19" s="257">
        <v>70</v>
      </c>
      <c r="AG19" s="257">
        <v>60</v>
      </c>
      <c r="AH19" s="257">
        <v>55</v>
      </c>
      <c r="AI19" s="257">
        <v>50</v>
      </c>
      <c r="AJ19" s="257">
        <v>45</v>
      </c>
      <c r="AK19" s="257">
        <v>40</v>
      </c>
    </row>
    <row r="20" spans="1:37" x14ac:dyDescent="0.2">
      <c r="A20" s="209"/>
      <c r="B20" s="254"/>
      <c r="C20" s="210"/>
      <c r="D20" s="210"/>
      <c r="E20" s="210"/>
      <c r="F20" s="210"/>
      <c r="G20" s="210"/>
      <c r="H20" s="210"/>
      <c r="I20" s="210"/>
      <c r="J20" s="186"/>
      <c r="K20" s="209"/>
      <c r="L20" s="209"/>
      <c r="M20" s="265"/>
      <c r="Y20" s="257"/>
      <c r="Z20" s="257"/>
      <c r="AA20" s="257" t="s">
        <v>83</v>
      </c>
      <c r="AB20" s="257">
        <v>200</v>
      </c>
      <c r="AC20" s="257">
        <v>150</v>
      </c>
      <c r="AD20" s="257">
        <v>130</v>
      </c>
      <c r="AE20" s="257">
        <v>110</v>
      </c>
      <c r="AF20" s="257">
        <v>95</v>
      </c>
      <c r="AG20" s="257">
        <v>80</v>
      </c>
      <c r="AH20" s="257">
        <v>70</v>
      </c>
      <c r="AI20" s="257">
        <v>60</v>
      </c>
      <c r="AJ20" s="257">
        <v>55</v>
      </c>
      <c r="AK20" s="257">
        <v>50</v>
      </c>
    </row>
    <row r="21" spans="1:37" x14ac:dyDescent="0.2">
      <c r="A21" s="287" t="s">
        <v>102</v>
      </c>
      <c r="B21" s="255">
        <v>7</v>
      </c>
      <c r="C21" s="198">
        <f>IF($B21="","",VLOOKUP($B21,'F14 ELO'!$A$7:$O$22,5))</f>
        <v>0</v>
      </c>
      <c r="D21" s="198">
        <f>IF($B21="","",VLOOKUP($B21,'F14 ELO'!$A$7:$O$22,15))</f>
        <v>107</v>
      </c>
      <c r="E21" s="194" t="str">
        <f>UPPER(IF($B21="","",VLOOKUP($B21,'F14 ELO'!$A$7:$O$22,2)))</f>
        <v>PG TENISZ</v>
      </c>
      <c r="F21" s="199"/>
      <c r="G21" s="194">
        <f>IF($B21="","",VLOOKUP($B21,'F14 ELO'!$A$7:$O$22,3))</f>
        <v>0</v>
      </c>
      <c r="H21" s="199"/>
      <c r="I21" s="194">
        <f>IF($B21="","",VLOOKUP($B21,'F14 ELO'!$A$7:$O$22,4))</f>
        <v>0</v>
      </c>
      <c r="J21" s="186"/>
      <c r="K21" s="263"/>
      <c r="L21" s="259"/>
      <c r="M21" s="264"/>
      <c r="Y21" s="257"/>
      <c r="Z21" s="257"/>
      <c r="AA21" s="257" t="s">
        <v>84</v>
      </c>
      <c r="AB21" s="257">
        <v>150</v>
      </c>
      <c r="AC21" s="257">
        <v>120</v>
      </c>
      <c r="AD21" s="257">
        <v>100</v>
      </c>
      <c r="AE21" s="257">
        <v>80</v>
      </c>
      <c r="AF21" s="257">
        <v>70</v>
      </c>
      <c r="AG21" s="257">
        <v>60</v>
      </c>
      <c r="AH21" s="257">
        <v>55</v>
      </c>
      <c r="AI21" s="257">
        <v>50</v>
      </c>
      <c r="AJ21" s="257">
        <v>45</v>
      </c>
      <c r="AK21" s="257">
        <v>40</v>
      </c>
    </row>
    <row r="22" spans="1:37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Y22" s="257"/>
      <c r="Z22" s="257"/>
      <c r="AA22" s="257" t="s">
        <v>85</v>
      </c>
      <c r="AB22" s="257">
        <v>120</v>
      </c>
      <c r="AC22" s="257">
        <v>90</v>
      </c>
      <c r="AD22" s="257">
        <v>65</v>
      </c>
      <c r="AE22" s="257">
        <v>55</v>
      </c>
      <c r="AF22" s="257">
        <v>50</v>
      </c>
      <c r="AG22" s="257">
        <v>45</v>
      </c>
      <c r="AH22" s="257">
        <v>40</v>
      </c>
      <c r="AI22" s="257">
        <v>35</v>
      </c>
      <c r="AJ22" s="257">
        <v>25</v>
      </c>
      <c r="AK22" s="257">
        <v>20</v>
      </c>
    </row>
    <row r="23" spans="1:37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57"/>
      <c r="Z23" s="257"/>
      <c r="AA23" s="257" t="s">
        <v>86</v>
      </c>
      <c r="AB23" s="257">
        <v>90</v>
      </c>
      <c r="AC23" s="257">
        <v>60</v>
      </c>
      <c r="AD23" s="257">
        <v>45</v>
      </c>
      <c r="AE23" s="257">
        <v>34</v>
      </c>
      <c r="AF23" s="257">
        <v>27</v>
      </c>
      <c r="AG23" s="257">
        <v>22</v>
      </c>
      <c r="AH23" s="257">
        <v>18</v>
      </c>
      <c r="AI23" s="257">
        <v>15</v>
      </c>
      <c r="AJ23" s="257">
        <v>12</v>
      </c>
      <c r="AK23" s="257">
        <v>9</v>
      </c>
    </row>
    <row r="24" spans="1:37" ht="18.75" customHeight="1" x14ac:dyDescent="0.2">
      <c r="A24" s="186"/>
      <c r="B24" s="305"/>
      <c r="C24" s="305"/>
      <c r="D24" s="306" t="str">
        <f>E7</f>
        <v>DUNAKESZI TK</v>
      </c>
      <c r="E24" s="306"/>
      <c r="F24" s="306" t="str">
        <f>E9</f>
        <v>PASARÉT TK</v>
      </c>
      <c r="G24" s="306"/>
      <c r="H24" s="306" t="str">
        <f>E11</f>
        <v>GELLÉRT SE</v>
      </c>
      <c r="I24" s="306"/>
      <c r="J24" s="306" t="str">
        <f>E13</f>
        <v>BUSC</v>
      </c>
      <c r="K24" s="306"/>
      <c r="L24" s="186"/>
      <c r="M24" s="241" t="s">
        <v>62</v>
      </c>
      <c r="Y24" s="257"/>
      <c r="Z24" s="257"/>
      <c r="AA24" s="257" t="s">
        <v>87</v>
      </c>
      <c r="AB24" s="257">
        <v>60</v>
      </c>
      <c r="AC24" s="257">
        <v>40</v>
      </c>
      <c r="AD24" s="257">
        <v>30</v>
      </c>
      <c r="AE24" s="257">
        <v>20</v>
      </c>
      <c r="AF24" s="257">
        <v>18</v>
      </c>
      <c r="AG24" s="257">
        <v>15</v>
      </c>
      <c r="AH24" s="257">
        <v>12</v>
      </c>
      <c r="AI24" s="257">
        <v>10</v>
      </c>
      <c r="AJ24" s="257">
        <v>8</v>
      </c>
      <c r="AK24" s="257">
        <v>6</v>
      </c>
    </row>
    <row r="25" spans="1:37" ht="18.75" customHeight="1" x14ac:dyDescent="0.2">
      <c r="A25" s="239" t="s">
        <v>58</v>
      </c>
      <c r="B25" s="307" t="str">
        <f>E7</f>
        <v>DUNAKESZI TK</v>
      </c>
      <c r="C25" s="307"/>
      <c r="D25" s="310"/>
      <c r="E25" s="310"/>
      <c r="F25" s="308" t="s">
        <v>139</v>
      </c>
      <c r="G25" s="309"/>
      <c r="H25" s="308" t="s">
        <v>139</v>
      </c>
      <c r="I25" s="309"/>
      <c r="J25" s="315" t="s">
        <v>142</v>
      </c>
      <c r="K25" s="311"/>
      <c r="L25" s="186"/>
      <c r="M25" s="242">
        <v>1</v>
      </c>
      <c r="Y25" s="257"/>
      <c r="Z25" s="257"/>
      <c r="AA25" s="257" t="s">
        <v>88</v>
      </c>
      <c r="AB25" s="257">
        <v>40</v>
      </c>
      <c r="AC25" s="257">
        <v>25</v>
      </c>
      <c r="AD25" s="257">
        <v>18</v>
      </c>
      <c r="AE25" s="257">
        <v>13</v>
      </c>
      <c r="AF25" s="257">
        <v>8</v>
      </c>
      <c r="AG25" s="257">
        <v>7</v>
      </c>
      <c r="AH25" s="257">
        <v>6</v>
      </c>
      <c r="AI25" s="257">
        <v>5</v>
      </c>
      <c r="AJ25" s="257">
        <v>4</v>
      </c>
      <c r="AK25" s="257">
        <v>3</v>
      </c>
    </row>
    <row r="26" spans="1:37" ht="18.75" customHeight="1" x14ac:dyDescent="0.2">
      <c r="A26" s="239" t="s">
        <v>59</v>
      </c>
      <c r="B26" s="307" t="str">
        <f>E9</f>
        <v>PASARÉT TK</v>
      </c>
      <c r="C26" s="307"/>
      <c r="D26" s="308" t="s">
        <v>138</v>
      </c>
      <c r="E26" s="309"/>
      <c r="F26" s="310"/>
      <c r="G26" s="310"/>
      <c r="H26" s="308" t="s">
        <v>144</v>
      </c>
      <c r="I26" s="309"/>
      <c r="J26" s="308" t="s">
        <v>148</v>
      </c>
      <c r="K26" s="309"/>
      <c r="L26" s="186"/>
      <c r="M26" s="242">
        <v>2</v>
      </c>
      <c r="Y26" s="257"/>
      <c r="Z26" s="257"/>
      <c r="AA26" s="257" t="s">
        <v>89</v>
      </c>
      <c r="AB26" s="257">
        <v>25</v>
      </c>
      <c r="AC26" s="257">
        <v>15</v>
      </c>
      <c r="AD26" s="257">
        <v>13</v>
      </c>
      <c r="AE26" s="257">
        <v>7</v>
      </c>
      <c r="AF26" s="257">
        <v>6</v>
      </c>
      <c r="AG26" s="257">
        <v>5</v>
      </c>
      <c r="AH26" s="257">
        <v>4</v>
      </c>
      <c r="AI26" s="257">
        <v>3</v>
      </c>
      <c r="AJ26" s="257">
        <v>2</v>
      </c>
      <c r="AK26" s="257">
        <v>1</v>
      </c>
    </row>
    <row r="27" spans="1:37" ht="18.75" customHeight="1" x14ac:dyDescent="0.2">
      <c r="A27" s="239" t="s">
        <v>60</v>
      </c>
      <c r="B27" s="307" t="str">
        <f>E11</f>
        <v>GELLÉRT SE</v>
      </c>
      <c r="C27" s="307"/>
      <c r="D27" s="308" t="s">
        <v>138</v>
      </c>
      <c r="E27" s="309"/>
      <c r="F27" s="308" t="s">
        <v>145</v>
      </c>
      <c r="G27" s="309"/>
      <c r="H27" s="310"/>
      <c r="I27" s="310"/>
      <c r="J27" s="308" t="s">
        <v>150</v>
      </c>
      <c r="K27" s="309"/>
      <c r="L27" s="186"/>
      <c r="M27" s="242">
        <v>3</v>
      </c>
      <c r="Y27" s="257"/>
      <c r="Z27" s="257"/>
      <c r="AA27" s="257" t="s">
        <v>94</v>
      </c>
      <c r="AB27" s="257">
        <v>15</v>
      </c>
      <c r="AC27" s="257">
        <v>10</v>
      </c>
      <c r="AD27" s="257">
        <v>8</v>
      </c>
      <c r="AE27" s="257">
        <v>4</v>
      </c>
      <c r="AF27" s="257">
        <v>3</v>
      </c>
      <c r="AG27" s="257">
        <v>2</v>
      </c>
      <c r="AH27" s="257">
        <v>1</v>
      </c>
      <c r="AI27" s="257">
        <v>0</v>
      </c>
      <c r="AJ27" s="257">
        <v>0</v>
      </c>
      <c r="AK27" s="257">
        <v>0</v>
      </c>
    </row>
    <row r="28" spans="1:37" ht="18.75" customHeight="1" x14ac:dyDescent="0.2">
      <c r="A28" s="286" t="s">
        <v>65</v>
      </c>
      <c r="B28" s="307" t="str">
        <f>E13</f>
        <v>BUSC</v>
      </c>
      <c r="C28" s="307"/>
      <c r="D28" s="308" t="s">
        <v>143</v>
      </c>
      <c r="E28" s="309"/>
      <c r="F28" s="308" t="s">
        <v>149</v>
      </c>
      <c r="G28" s="309"/>
      <c r="H28" s="315" t="s">
        <v>151</v>
      </c>
      <c r="I28" s="311"/>
      <c r="J28" s="310"/>
      <c r="K28" s="310"/>
      <c r="L28" s="186"/>
      <c r="M28" s="242">
        <v>4</v>
      </c>
      <c r="Y28" s="257"/>
      <c r="Z28" s="257"/>
      <c r="AA28" s="257" t="s">
        <v>94</v>
      </c>
      <c r="AB28" s="257">
        <v>15</v>
      </c>
      <c r="AC28" s="257">
        <v>10</v>
      </c>
      <c r="AD28" s="257">
        <v>8</v>
      </c>
      <c r="AE28" s="257">
        <v>4</v>
      </c>
      <c r="AF28" s="257">
        <v>3</v>
      </c>
      <c r="AG28" s="257">
        <v>2</v>
      </c>
      <c r="AH28" s="257">
        <v>1</v>
      </c>
      <c r="AI28" s="257">
        <v>0</v>
      </c>
      <c r="AJ28" s="257">
        <v>0</v>
      </c>
      <c r="AK28" s="257">
        <v>0</v>
      </c>
    </row>
    <row r="29" spans="1:37" x14ac:dyDescent="0.2">
      <c r="A29" s="186"/>
      <c r="B29" s="186"/>
      <c r="C29" s="186"/>
      <c r="D29" s="301"/>
      <c r="E29" s="301"/>
      <c r="F29" s="301"/>
      <c r="G29" s="301"/>
      <c r="H29" s="301"/>
      <c r="I29" s="301"/>
      <c r="J29" s="301"/>
      <c r="K29" s="301"/>
      <c r="L29" s="186"/>
      <c r="M29" s="243"/>
      <c r="Y29" s="257"/>
      <c r="Z29" s="257"/>
      <c r="AA29" s="257" t="s">
        <v>90</v>
      </c>
      <c r="AB29" s="257">
        <v>10</v>
      </c>
      <c r="AC29" s="257">
        <v>6</v>
      </c>
      <c r="AD29" s="257">
        <v>4</v>
      </c>
      <c r="AE29" s="257">
        <v>2</v>
      </c>
      <c r="AF29" s="257">
        <v>1</v>
      </c>
      <c r="AG29" s="257">
        <v>0</v>
      </c>
      <c r="AH29" s="257">
        <v>0</v>
      </c>
      <c r="AI29" s="257">
        <v>0</v>
      </c>
      <c r="AJ29" s="257">
        <v>0</v>
      </c>
      <c r="AK29" s="257">
        <v>0</v>
      </c>
    </row>
    <row r="30" spans="1:37" ht="18.75" customHeight="1" x14ac:dyDescent="0.2">
      <c r="A30" s="186"/>
      <c r="B30" s="305"/>
      <c r="C30" s="305"/>
      <c r="D30" s="311" t="str">
        <f>E15</f>
        <v>TENISZ MŰHELY</v>
      </c>
      <c r="E30" s="311"/>
      <c r="F30" s="311" t="str">
        <f>E17</f>
        <v>VIHARSAROK TA</v>
      </c>
      <c r="G30" s="311"/>
      <c r="H30" s="316" t="str">
        <f>E19</f>
        <v>SVSE</v>
      </c>
      <c r="I30" s="317"/>
      <c r="J30" s="311" t="str">
        <f>E21</f>
        <v>PG TENISZ</v>
      </c>
      <c r="K30" s="311"/>
      <c r="L30" s="186"/>
      <c r="M30" s="243"/>
      <c r="Y30" s="257"/>
      <c r="Z30" s="257"/>
      <c r="AA30" s="257" t="s">
        <v>91</v>
      </c>
      <c r="AB30" s="257">
        <v>3</v>
      </c>
      <c r="AC30" s="257">
        <v>2</v>
      </c>
      <c r="AD30" s="257">
        <v>1</v>
      </c>
      <c r="AE30" s="257">
        <v>0</v>
      </c>
      <c r="AF30" s="257">
        <v>0</v>
      </c>
      <c r="AG30" s="257">
        <v>0</v>
      </c>
      <c r="AH30" s="257">
        <v>0</v>
      </c>
      <c r="AI30" s="257">
        <v>0</v>
      </c>
      <c r="AJ30" s="257">
        <v>0</v>
      </c>
      <c r="AK30" s="257">
        <v>0</v>
      </c>
    </row>
    <row r="31" spans="1:37" ht="18.75" customHeight="1" x14ac:dyDescent="0.2">
      <c r="A31" s="286" t="s">
        <v>66</v>
      </c>
      <c r="B31" s="318" t="str">
        <f>E15</f>
        <v>TENISZ MŰHELY</v>
      </c>
      <c r="C31" s="319"/>
      <c r="D31" s="310"/>
      <c r="E31" s="310"/>
      <c r="F31" s="308" t="s">
        <v>154</v>
      </c>
      <c r="G31" s="309"/>
      <c r="H31" s="308" t="s">
        <v>138</v>
      </c>
      <c r="I31" s="309"/>
      <c r="J31" s="315" t="s">
        <v>139</v>
      </c>
      <c r="K31" s="311"/>
      <c r="L31" s="186"/>
      <c r="M31" s="242">
        <v>2</v>
      </c>
    </row>
    <row r="32" spans="1:37" ht="18.75" customHeight="1" x14ac:dyDescent="0.2">
      <c r="A32" s="286" t="s">
        <v>67</v>
      </c>
      <c r="B32" s="307" t="str">
        <f>E17</f>
        <v>VIHARSAROK TA</v>
      </c>
      <c r="C32" s="307"/>
      <c r="D32" s="308" t="s">
        <v>155</v>
      </c>
      <c r="E32" s="309"/>
      <c r="F32" s="310"/>
      <c r="G32" s="310"/>
      <c r="H32" s="308" t="s">
        <v>147</v>
      </c>
      <c r="I32" s="309"/>
      <c r="J32" s="308" t="s">
        <v>140</v>
      </c>
      <c r="K32" s="309"/>
      <c r="L32" s="186"/>
      <c r="M32" s="242">
        <v>3</v>
      </c>
    </row>
    <row r="33" spans="1:18" ht="18.75" customHeight="1" x14ac:dyDescent="0.2">
      <c r="A33" s="286" t="s">
        <v>71</v>
      </c>
      <c r="B33" s="307" t="str">
        <f>E19</f>
        <v>SVSE</v>
      </c>
      <c r="C33" s="307"/>
      <c r="D33" s="308" t="s">
        <v>139</v>
      </c>
      <c r="E33" s="309"/>
      <c r="F33" s="308" t="s">
        <v>146</v>
      </c>
      <c r="G33" s="309"/>
      <c r="H33" s="310"/>
      <c r="I33" s="310"/>
      <c r="J33" s="308" t="s">
        <v>152</v>
      </c>
      <c r="K33" s="309"/>
      <c r="L33" s="186"/>
      <c r="M33" s="242">
        <v>1</v>
      </c>
    </row>
    <row r="34" spans="1:18" ht="18.75" customHeight="1" x14ac:dyDescent="0.2">
      <c r="A34" s="286" t="s">
        <v>102</v>
      </c>
      <c r="B34" s="307" t="str">
        <f>E21</f>
        <v>PG TENISZ</v>
      </c>
      <c r="C34" s="307"/>
      <c r="D34" s="308" t="s">
        <v>138</v>
      </c>
      <c r="E34" s="309"/>
      <c r="F34" s="308" t="s">
        <v>141</v>
      </c>
      <c r="G34" s="309"/>
      <c r="H34" s="315" t="s">
        <v>153</v>
      </c>
      <c r="I34" s="311"/>
      <c r="J34" s="310"/>
      <c r="K34" s="310"/>
      <c r="L34" s="186"/>
      <c r="M34" s="242">
        <v>4</v>
      </c>
    </row>
    <row r="35" spans="1:18" ht="18.75" customHeight="1" x14ac:dyDescent="0.2">
      <c r="A35" s="244"/>
      <c r="B35" s="245"/>
      <c r="C35" s="245"/>
      <c r="D35" s="244"/>
      <c r="E35" s="244"/>
      <c r="F35" s="244"/>
      <c r="G35" s="244"/>
      <c r="H35" s="244"/>
      <c r="I35" s="244"/>
      <c r="J35" s="186"/>
      <c r="K35" s="186"/>
      <c r="L35" s="186"/>
      <c r="M35" s="246"/>
    </row>
    <row r="36" spans="1:18" x14ac:dyDescent="0.2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</row>
    <row r="37" spans="1:18" x14ac:dyDescent="0.2">
      <c r="A37" s="186" t="s">
        <v>52</v>
      </c>
      <c r="B37" s="186"/>
      <c r="C37" s="320" t="str">
        <f>IF(M25=1,B25,IF(M26=1,B26,IF(M27=1,B27,IF(M28=1,B28,""))))</f>
        <v>DUNAKESZI TK</v>
      </c>
      <c r="D37" s="320"/>
      <c r="E37" s="209" t="s">
        <v>69</v>
      </c>
      <c r="F37" s="312" t="str">
        <f>IF(M31=1,B31,IF(M32=1,B32,IF(M33=1,B33,IF(M34=1,B34,""))))</f>
        <v>SVSE</v>
      </c>
      <c r="G37" s="312"/>
      <c r="H37" s="186"/>
      <c r="I37" s="321" t="s">
        <v>139</v>
      </c>
      <c r="J37" s="186"/>
      <c r="K37" s="186"/>
      <c r="L37" s="186"/>
      <c r="M37" s="186"/>
    </row>
    <row r="38" spans="1:18" x14ac:dyDescent="0.2">
      <c r="A38" s="186"/>
      <c r="B38" s="186"/>
      <c r="C38" s="186"/>
      <c r="D38" s="186"/>
      <c r="E38" s="186"/>
      <c r="F38" s="209"/>
      <c r="G38" s="209"/>
      <c r="H38" s="186"/>
      <c r="I38" s="301"/>
      <c r="J38" s="186"/>
      <c r="K38" s="186"/>
      <c r="L38" s="186"/>
      <c r="M38" s="186"/>
    </row>
    <row r="39" spans="1:18" x14ac:dyDescent="0.2">
      <c r="A39" s="186" t="s">
        <v>68</v>
      </c>
      <c r="B39" s="186"/>
      <c r="C39" s="320" t="str">
        <f>IF(M25=2,B25,IF(M26=2,B26,IF(M27=2,B27,IF(M28=2,B28,""))))</f>
        <v>PASARÉT TK</v>
      </c>
      <c r="D39" s="320"/>
      <c r="E39" s="209" t="s">
        <v>69</v>
      </c>
      <c r="F39" s="312" t="str">
        <f>IF(M31=2,B31,IF(M32=2,B32,IF(M33=2,B33,IF(M34=2,B34,""))))</f>
        <v>TENISZ MŰHELY</v>
      </c>
      <c r="G39" s="312"/>
      <c r="H39" s="186"/>
      <c r="I39" s="321" t="s">
        <v>139</v>
      </c>
      <c r="J39" s="186"/>
      <c r="K39" s="186"/>
      <c r="L39" s="186"/>
      <c r="M39" s="186"/>
    </row>
    <row r="40" spans="1:18" x14ac:dyDescent="0.2">
      <c r="A40" s="186"/>
      <c r="B40" s="186"/>
      <c r="C40" s="209"/>
      <c r="D40" s="209"/>
      <c r="E40" s="209"/>
      <c r="F40" s="209"/>
      <c r="G40" s="209"/>
      <c r="H40" s="186"/>
      <c r="I40" s="301"/>
      <c r="J40" s="186"/>
      <c r="K40" s="186"/>
      <c r="L40" s="186"/>
      <c r="M40" s="186"/>
    </row>
    <row r="41" spans="1:18" x14ac:dyDescent="0.2">
      <c r="A41" s="186" t="s">
        <v>70</v>
      </c>
      <c r="B41" s="186"/>
      <c r="C41" s="320" t="str">
        <f>IF(M25=3,B25,IF(M26=3,B26,IF(M27=3,B27,IF(M28=3,B28,""))))</f>
        <v>GELLÉRT SE</v>
      </c>
      <c r="D41" s="320"/>
      <c r="E41" s="209" t="s">
        <v>69</v>
      </c>
      <c r="F41" s="312" t="str">
        <f>IF(M31=3,B31,IF(M32=3,B32,IF(M33=3,B33,IF(M34=3,B34,""))))</f>
        <v>VIHARSAROK TA</v>
      </c>
      <c r="G41" s="312"/>
      <c r="H41" s="186"/>
      <c r="I41" s="321" t="s">
        <v>139</v>
      </c>
      <c r="J41" s="186"/>
      <c r="K41" s="186"/>
      <c r="L41" s="186"/>
      <c r="M41" s="186"/>
    </row>
    <row r="42" spans="1:18" x14ac:dyDescent="0.2">
      <c r="A42" s="186"/>
      <c r="B42" s="186"/>
      <c r="C42" s="186"/>
      <c r="D42" s="186"/>
      <c r="E42" s="186"/>
      <c r="F42" s="186"/>
      <c r="G42" s="186"/>
      <c r="H42" s="186"/>
      <c r="I42" s="301"/>
      <c r="J42" s="186"/>
      <c r="K42" s="186"/>
      <c r="L42" s="186"/>
      <c r="M42" s="186"/>
    </row>
    <row r="43" spans="1:18" x14ac:dyDescent="0.2">
      <c r="A43" s="210" t="s">
        <v>103</v>
      </c>
      <c r="B43" s="186"/>
      <c r="C43" s="320" t="str">
        <f>IF(M25=4,B25,IF(M26=4,B26,IF(M27=4,B27,IF(M28=4,B28,))))</f>
        <v>BUSC</v>
      </c>
      <c r="D43" s="320"/>
      <c r="E43" s="209" t="s">
        <v>69</v>
      </c>
      <c r="F43" s="312" t="str">
        <f>IF(M31=3,B31,IF(M32=3,B32,IF(M33=4,B33,IF(M34=4,B34,""))))</f>
        <v>VIHARSAROK TA</v>
      </c>
      <c r="G43" s="312"/>
      <c r="H43" s="186"/>
      <c r="I43" s="321" t="s">
        <v>156</v>
      </c>
      <c r="J43" s="186"/>
      <c r="K43" s="186"/>
      <c r="L43" s="186"/>
      <c r="M43" s="186"/>
    </row>
    <row r="44" spans="1:18" x14ac:dyDescent="0.2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5"/>
      <c r="M44" s="186"/>
      <c r="P44" s="211"/>
      <c r="Q44" s="211"/>
      <c r="R44" s="212"/>
    </row>
    <row r="45" spans="1:18" x14ac:dyDescent="0.2">
      <c r="A45" s="108" t="s">
        <v>38</v>
      </c>
      <c r="B45" s="109"/>
      <c r="C45" s="159"/>
      <c r="D45" s="217" t="s">
        <v>2</v>
      </c>
      <c r="E45" s="218" t="s">
        <v>40</v>
      </c>
      <c r="F45" s="235"/>
      <c r="G45" s="217" t="s">
        <v>2</v>
      </c>
      <c r="H45" s="218" t="s">
        <v>49</v>
      </c>
      <c r="I45" s="117"/>
      <c r="J45" s="218" t="s">
        <v>50</v>
      </c>
      <c r="K45" s="116" t="s">
        <v>51</v>
      </c>
      <c r="L45" s="31"/>
      <c r="M45" s="235"/>
      <c r="P45" s="213"/>
      <c r="Q45" s="213"/>
      <c r="R45" s="214"/>
    </row>
    <row r="46" spans="1:18" x14ac:dyDescent="0.2">
      <c r="A46" s="189" t="s">
        <v>39</v>
      </c>
      <c r="B46" s="190"/>
      <c r="C46" s="191"/>
      <c r="D46" s="219">
        <v>1</v>
      </c>
      <c r="E46" s="313" t="str">
        <f>IF(D46&gt;$R$47,,UPPER(VLOOKUP(D46,'F14 ELO'!$A$7:$Q$134,2)))</f>
        <v>DUNAKESZI TK</v>
      </c>
      <c r="F46" s="313"/>
      <c r="G46" s="229" t="s">
        <v>3</v>
      </c>
      <c r="H46" s="190"/>
      <c r="I46" s="220"/>
      <c r="J46" s="230"/>
      <c r="K46" s="187" t="s">
        <v>41</v>
      </c>
      <c r="L46" s="236"/>
      <c r="M46" s="221"/>
      <c r="P46" s="214"/>
      <c r="Q46" s="215"/>
      <c r="R46" s="214"/>
    </row>
    <row r="47" spans="1:18" x14ac:dyDescent="0.2">
      <c r="A47" s="192" t="s">
        <v>48</v>
      </c>
      <c r="B47" s="115"/>
      <c r="C47" s="193"/>
      <c r="D47" s="222">
        <v>2</v>
      </c>
      <c r="E47" s="314" t="str">
        <f>IF(D47&gt;$R$47,,UPPER(VLOOKUP(D47,'F14 ELO'!$A$7:$Q$134,2)))</f>
        <v>TENISZ MŰHELY</v>
      </c>
      <c r="F47" s="314"/>
      <c r="G47" s="231" t="s">
        <v>4</v>
      </c>
      <c r="H47" s="223"/>
      <c r="I47" s="224"/>
      <c r="J47" s="81"/>
      <c r="K47" s="233"/>
      <c r="L47" s="185"/>
      <c r="M47" s="228"/>
      <c r="P47" s="213"/>
      <c r="Q47" s="213"/>
      <c r="R47" s="216">
        <f>MIN(4,'F14 ELO'!Q2)</f>
        <v>4</v>
      </c>
    </row>
    <row r="48" spans="1:18" x14ac:dyDescent="0.2">
      <c r="A48" s="130"/>
      <c r="B48" s="131"/>
      <c r="C48" s="132"/>
      <c r="D48" s="222"/>
      <c r="E48" s="226"/>
      <c r="F48" s="186"/>
      <c r="G48" s="231" t="s">
        <v>5</v>
      </c>
      <c r="H48" s="223"/>
      <c r="I48" s="224"/>
      <c r="J48" s="81"/>
      <c r="K48" s="187" t="s">
        <v>42</v>
      </c>
      <c r="L48" s="236"/>
      <c r="M48" s="221"/>
      <c r="P48" s="214"/>
      <c r="Q48" s="215"/>
      <c r="R48" s="214"/>
    </row>
    <row r="49" spans="1:18" x14ac:dyDescent="0.2">
      <c r="A49" s="110"/>
      <c r="B49" s="157"/>
      <c r="C49" s="111"/>
      <c r="D49" s="222"/>
      <c r="E49" s="226"/>
      <c r="F49" s="186"/>
      <c r="G49" s="231" t="s">
        <v>6</v>
      </c>
      <c r="H49" s="223"/>
      <c r="I49" s="224"/>
      <c r="J49" s="81"/>
      <c r="K49" s="234"/>
      <c r="L49" s="186"/>
      <c r="M49" s="225"/>
      <c r="P49" s="214"/>
      <c r="Q49" s="215"/>
      <c r="R49" s="214"/>
    </row>
    <row r="50" spans="1:18" x14ac:dyDescent="0.2">
      <c r="A50" s="119"/>
      <c r="B50" s="133"/>
      <c r="C50" s="158"/>
      <c r="D50" s="222"/>
      <c r="E50" s="226"/>
      <c r="F50" s="186"/>
      <c r="G50" s="231" t="s">
        <v>7</v>
      </c>
      <c r="H50" s="223"/>
      <c r="I50" s="224"/>
      <c r="J50" s="81"/>
      <c r="K50" s="192"/>
      <c r="L50" s="185"/>
      <c r="M50" s="228"/>
      <c r="P50" s="213"/>
      <c r="Q50" s="213"/>
      <c r="R50" s="214"/>
    </row>
    <row r="51" spans="1:18" x14ac:dyDescent="0.2">
      <c r="A51" s="120"/>
      <c r="B51" s="21"/>
      <c r="C51" s="111"/>
      <c r="D51" s="222"/>
      <c r="E51" s="226"/>
      <c r="F51" s="186"/>
      <c r="G51" s="231" t="s">
        <v>8</v>
      </c>
      <c r="H51" s="223"/>
      <c r="I51" s="224"/>
      <c r="J51" s="81"/>
      <c r="K51" s="187" t="s">
        <v>31</v>
      </c>
      <c r="L51" s="236"/>
      <c r="M51" s="221"/>
      <c r="P51" s="214"/>
      <c r="Q51" s="215"/>
      <c r="R51" s="214"/>
    </row>
    <row r="52" spans="1:18" x14ac:dyDescent="0.2">
      <c r="A52" s="120"/>
      <c r="B52" s="21"/>
      <c r="C52" s="128"/>
      <c r="D52" s="222"/>
      <c r="E52" s="226"/>
      <c r="F52" s="186"/>
      <c r="G52" s="231" t="s">
        <v>9</v>
      </c>
      <c r="H52" s="223"/>
      <c r="I52" s="224"/>
      <c r="J52" s="81"/>
      <c r="K52" s="234"/>
      <c r="L52" s="186"/>
      <c r="M52" s="225"/>
      <c r="P52" s="214"/>
      <c r="Q52" s="215"/>
      <c r="R52" s="216"/>
    </row>
    <row r="53" spans="1:18" x14ac:dyDescent="0.2">
      <c r="A53" s="121"/>
      <c r="B53" s="118"/>
      <c r="C53" s="129"/>
      <c r="D53" s="227"/>
      <c r="E53" s="112"/>
      <c r="F53" s="185"/>
      <c r="G53" s="232" t="s">
        <v>10</v>
      </c>
      <c r="H53" s="115"/>
      <c r="I53" s="188"/>
      <c r="J53" s="113"/>
      <c r="K53" s="192" t="str">
        <f>L4</f>
        <v>Rákóczi Andrea</v>
      </c>
      <c r="L53" s="185"/>
      <c r="M53" s="228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H24:I24"/>
    <mergeCell ref="A1:F1"/>
    <mergeCell ref="A4:C4"/>
    <mergeCell ref="B24:C24"/>
    <mergeCell ref="D24:E24"/>
    <mergeCell ref="F24:G24"/>
  </mergeCells>
  <conditionalFormatting sqref="E7 E9 E11 E13 E15 E17 E19:E21">
    <cfRule type="cellIs" dxfId="1" priority="1" stopIfTrue="1" operator="equal">
      <formula>"Bye"</formula>
    </cfRule>
  </conditionalFormatting>
  <conditionalFormatting sqref="R47 R52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Altalanos</vt:lpstr>
      <vt:lpstr>Birók</vt:lpstr>
      <vt:lpstr>F12 ELO</vt:lpstr>
      <vt:lpstr>F12 csapat</vt:lpstr>
      <vt:lpstr>F14 ELO</vt:lpstr>
      <vt:lpstr>F14 csapat</vt:lpstr>
      <vt:lpstr>'F12 ELO'!Nyomtatási_cím</vt:lpstr>
      <vt:lpstr>'F14 ELO'!Nyomtatási_cím</vt:lpstr>
      <vt:lpstr>Birók!Nyomtatási_terület</vt:lpstr>
      <vt:lpstr>'F12 csapat'!Nyomtatási_terület</vt:lpstr>
      <vt:lpstr>'F12 ELO'!Nyomtatási_terület</vt:lpstr>
      <vt:lpstr>'F14 csapat'!Nyomtatási_terület</vt:lpstr>
      <vt:lpstr>'F14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Andi</cp:lastModifiedBy>
  <cp:lastPrinted>2016-03-12T10:05:59Z</cp:lastPrinted>
  <dcterms:created xsi:type="dcterms:W3CDTF">1998-01-18T23:10:02Z</dcterms:created>
  <dcterms:modified xsi:type="dcterms:W3CDTF">2023-08-26T16:23:07Z</dcterms:modified>
  <cp:category>Forms</cp:category>
</cp:coreProperties>
</file>