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9.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trlProps/ctrlProp10.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trlProps/ctrlProp11.xml" ContentType="application/vnd.ms-excel.controlproperties+xml"/>
  <Override PartName="/xl/comments7.xml" ContentType="application/vnd.openxmlformats-officedocument.spreadsheetml.comments+xml"/>
  <Override PartName="/xl/drawings/drawing11.xml" ContentType="application/vnd.openxmlformats-officedocument.drawing+xml"/>
  <Override PartName="/xl/ctrlProps/ctrlProp12.xml" ContentType="application/vnd.ms-excel.controlproperties+xml"/>
  <Override PartName="/xl/ctrlProps/ctrlProp13.xml" ContentType="application/vnd.ms-excel.controlproperties+xml"/>
  <Override PartName="/xl/comments8.xml" ContentType="application/vnd.openxmlformats-officedocument.spreadsheetml.comments+xml"/>
  <Override PartName="/xl/drawings/drawing12.xml" ContentType="application/vnd.openxmlformats-officedocument.drawing+xml"/>
  <Override PartName="/xl/ctrlProps/ctrlProp14.xml" ContentType="application/vnd.ms-excel.controlproperties+xml"/>
  <Override PartName="/xl/ctrlProps/ctrlProp15.xml" ContentType="application/vnd.ms-excel.controlproperties+xml"/>
  <Override PartName="/xl/comments9.xml" ContentType="application/vnd.openxmlformats-officedocument.spreadsheetml.comments+xml"/>
  <Override PartName="/xl/drawings/drawing13.xml" ContentType="application/vnd.openxmlformats-officedocument.drawing+xml"/>
  <Override PartName="/xl/ctrlProps/ctrlProp16.xml" ContentType="application/vnd.ms-excel.controlproperties+xml"/>
  <Override PartName="/xl/comments10.xml" ContentType="application/vnd.openxmlformats-officedocument.spreadsheetml.comments+xml"/>
  <Override PartName="/xl/drawings/drawing14.xml" ContentType="application/vnd.openxmlformats-officedocument.drawing+xml"/>
  <Override PartName="/xl/ctrlProps/ctrlProp17.xml" ContentType="application/vnd.ms-excel.controlproperties+xml"/>
  <Override PartName="/xl/comments11.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trlProps/ctrlProp18.xml" ContentType="application/vnd.ms-excel.controlproperties+xml"/>
  <Override PartName="/xl/comments12.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trlProps/ctrlProp19.xml" ContentType="application/vnd.ms-excel.controlproperties+xml"/>
  <Override PartName="/xl/comments13.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trlProps/ctrlProp20.xml" ContentType="application/vnd.ms-excel.controlproperties+xml"/>
  <Override PartName="/xl/comments14.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ctrlProps/ctrlProp21.xml" ContentType="application/vnd.ms-excel.controlproperties+xml"/>
  <Override PartName="/xl/comments15.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ctrlProps/ctrlProp22.xml" ContentType="application/vnd.ms-excel.controlproperties+xml"/>
  <Override PartName="/xl/comments16.xml" ContentType="application/vnd.openxmlformats-officedocument.spreadsheetml.comments+xml"/>
  <Override PartName="/xl/drawings/drawing27.xml" ContentType="application/vnd.openxmlformats-officedocument.drawing+xml"/>
  <Override PartName="/xl/ctrlProps/ctrlProp23.xml" ContentType="application/vnd.ms-excel.controlproperties+xml"/>
  <Override PartName="/xl/ctrlProps/ctrlProp24.xml" ContentType="application/vnd.ms-excel.controlproperties+xml"/>
  <Override PartName="/xl/comments17.xml" ContentType="application/vnd.openxmlformats-officedocument.spreadsheetml.comments+xml"/>
  <Override PartName="/xl/drawings/drawing28.xml" ContentType="application/vnd.openxmlformats-officedocument.drawing+xml"/>
  <Override PartName="/xl/ctrlProps/ctrlProp25.xml" ContentType="application/vnd.ms-excel.controlproperties+xml"/>
  <Override PartName="/xl/ctrlProps/ctrlProp26.xml" ContentType="application/vnd.ms-excel.controlproperties+xml"/>
  <Override PartName="/xl/comments18.xml" ContentType="application/vnd.openxmlformats-officedocument.spreadsheetml.comments+xml"/>
  <Override PartName="/xl/drawings/drawing29.xml" ContentType="application/vnd.openxmlformats-officedocument.drawing+xml"/>
  <Override PartName="/xl/ctrlProps/ctrlProp27.xml" ContentType="application/vnd.ms-excel.controlproperties+xml"/>
  <Override PartName="/xl/comments19.xml" ContentType="application/vnd.openxmlformats-officedocument.spreadsheetml.comments+xml"/>
  <Override PartName="/xl/drawings/drawing30.xml" ContentType="application/vnd.openxmlformats-officedocument.drawing+xml"/>
  <Override PartName="/xl/drawings/drawing31.xml" ContentType="application/vnd.openxmlformats-officedocument.drawing+xml"/>
  <Override PartName="/xl/ctrlProps/ctrlProp28.xml" ContentType="application/vnd.ms-excel.controlproperties+xml"/>
  <Override PartName="/xl/comments20.xml" ContentType="application/vnd.openxmlformats-officedocument.spreadsheetml.comments+xml"/>
  <Override PartName="/xl/drawings/drawing32.xml" ContentType="application/vnd.openxmlformats-officedocument.drawing+xml"/>
  <Override PartName="/xl/ctrlProps/ctrlProp29.xml" ContentType="application/vnd.ms-excel.controlproperties+xml"/>
  <Override PartName="/xl/comments21.xml" ContentType="application/vnd.openxmlformats-officedocument.spreadsheetml.comments+xml"/>
  <Override PartName="/xl/drawings/drawing33.xml" ContentType="application/vnd.openxmlformats-officedocument.drawing+xml"/>
  <Override PartName="/xl/ctrlProps/ctrlProp30.xml" ContentType="application/vnd.ms-excel.controlproperties+xml"/>
  <Override PartName="/xl/comments22.xml" ContentType="application/vnd.openxmlformats-officedocument.spreadsheetml.comments+xml"/>
  <Override PartName="/xl/drawings/drawing34.xml" ContentType="application/vnd.openxmlformats-officedocument.drawing+xml"/>
  <Override PartName="/xl/ctrlProps/ctrlProp31.xml" ContentType="application/vnd.ms-excel.controlproperties+xml"/>
  <Override PartName="/xl/comments23.xml" ContentType="application/vnd.openxmlformats-officedocument.spreadsheetml.comments+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trlProps/ctrlProp32.xml" ContentType="application/vnd.ms-excel.controlproperties+xml"/>
  <Override PartName="/xl/ctrlProps/ctrlProp33.xml" ContentType="application/vnd.ms-excel.controlproperties+xml"/>
  <Override PartName="/xl/comments24.xml" ContentType="application/vnd.openxmlformats-officedocument.spreadsheetml.comments+xml"/>
  <Override PartName="/xl/drawings/drawing40.xml" ContentType="application/vnd.openxmlformats-officedocument.drawing+xml"/>
  <Override PartName="/xl/ctrlProps/ctrlProp34.xml" ContentType="application/vnd.ms-excel.controlproperties+xml"/>
  <Override PartName="/xl/ctrlProps/ctrlProp35.xml" ContentType="application/vnd.ms-excel.controlproperties+xml"/>
  <Override PartName="/xl/comments25.xml" ContentType="application/vnd.openxmlformats-officedocument.spreadsheetml.comments+xml"/>
  <Override PartName="/xl/drawings/drawing41.xml" ContentType="application/vnd.openxmlformats-officedocument.drawing+xml"/>
  <Override PartName="/xl/ctrlProps/ctrlProp36.xml" ContentType="application/vnd.ms-excel.controlproperties+xml"/>
  <Override PartName="/xl/ctrlProps/ctrlProp37.xml" ContentType="application/vnd.ms-excel.controlproperties+xml"/>
  <Override PartName="/xl/comments26.xml" ContentType="application/vnd.openxmlformats-officedocument.spreadsheetml.comments+xml"/>
  <Override PartName="/xl/drawings/drawing42.xml" ContentType="application/vnd.openxmlformats-officedocument.drawing+xml"/>
  <Override PartName="/xl/ctrlProps/ctrlProp38.xml" ContentType="application/vnd.ms-excel.controlproperties+xml"/>
  <Override PartName="/xl/drawings/drawing43.xml" ContentType="application/vnd.openxmlformats-officedocument.drawing+xml"/>
  <Override PartName="/xl/ctrlProps/ctrlProp39.xml" ContentType="application/vnd.ms-excel.controlproperties+xml"/>
  <Override PartName="/xl/ctrlProps/ctrlProp40.xml" ContentType="application/vnd.ms-excel.controlproperties+xml"/>
  <Override PartName="/xl/comments27.xml" ContentType="application/vnd.openxmlformats-officedocument.spreadsheetml.comments+xml"/>
  <Override PartName="/xl/drawings/drawing44.xml" ContentType="application/vnd.openxmlformats-officedocument.drawing+xml"/>
  <Override PartName="/xl/ctrlProps/ctrlProp41.xml" ContentType="application/vnd.ms-excel.controlproperties+xml"/>
  <Override PartName="/xl/ctrlProps/ctrlProp42.xml" ContentType="application/vnd.ms-excel.controlproperties+xml"/>
  <Override PartName="/xl/comments28.xml" ContentType="application/vnd.openxmlformats-officedocument.spreadsheetml.comments+xml"/>
  <Override PartName="/xl/drawings/drawing45.xml" ContentType="application/vnd.openxmlformats-officedocument.drawing+xml"/>
  <Override PartName="/xl/ctrlProps/ctrlProp43.xml" ContentType="application/vnd.ms-excel.controlproperties+xml"/>
  <Override PartName="/xl/ctrlProps/ctrlProp44.xml" ContentType="application/vnd.ms-excel.controlproperties+xml"/>
  <Override PartName="/xl/comments29.xml" ContentType="application/vnd.openxmlformats-officedocument.spreadsheetml.comments+xml"/>
  <Override PartName="/xl/drawings/drawing46.xml" ContentType="application/vnd.openxmlformats-officedocument.drawing+xml"/>
  <Override PartName="/xl/ctrlProps/ctrlProp45.xml" ContentType="application/vnd.ms-excel.controlproperties+xml"/>
  <Override PartName="/xl/comments30.xml" ContentType="application/vnd.openxmlformats-officedocument.spreadsheetml.comments+xml"/>
  <Override PartName="/xl/drawings/drawing47.xml" ContentType="application/vnd.openxmlformats-officedocument.drawing+xml"/>
  <Override PartName="/xl/ctrlProps/ctrlProp46.xml" ContentType="application/vnd.ms-excel.controlproperties+xml"/>
  <Override PartName="/xl/ctrlProps/ctrlProp47.xml" ContentType="application/vnd.ms-excel.controlproperties+xml"/>
  <Override PartName="/xl/comments31.xml" ContentType="application/vnd.openxmlformats-officedocument.spreadsheetml.comments+xml"/>
  <Override PartName="/xl/drawings/drawing48.xml" ContentType="application/vnd.openxmlformats-officedocument.drawing+xml"/>
  <Override PartName="/xl/ctrlProps/ctrlProp48.xml" ContentType="application/vnd.ms-excel.controlproperties+xml"/>
  <Override PartName="/xl/ctrlProps/ctrlProp49.xml" ContentType="application/vnd.ms-excel.controlproperties+xml"/>
  <Override PartName="/xl/comments32.xml" ContentType="application/vnd.openxmlformats-officedocument.spreadsheetml.comments+xml"/>
  <Override PartName="/xl/drawings/drawing49.xml" ContentType="application/vnd.openxmlformats-officedocument.drawing+xml"/>
  <Override PartName="/xl/ctrlProps/ctrlProp50.xml" ContentType="application/vnd.ms-excel.controlproperties+xml"/>
  <Override PartName="/xl/ctrlProps/ctrlProp51.xml" ContentType="application/vnd.ms-excel.controlproperties+xml"/>
  <Override PartName="/xl/comments33.xml" ContentType="application/vnd.openxmlformats-officedocument.spreadsheetml.comments+xml"/>
  <Override PartName="/xl/drawings/drawing50.xml" ContentType="application/vnd.openxmlformats-officedocument.drawing+xml"/>
  <Override PartName="/xl/ctrlProps/ctrlProp52.xml" ContentType="application/vnd.ms-excel.controlproperties+xml"/>
  <Override PartName="/xl/comments34.xml" ContentType="application/vnd.openxmlformats-officedocument.spreadsheetml.comments+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ctrlProps/ctrlProp53.xml" ContentType="application/vnd.ms-excel.controlproperties+xml"/>
  <Override PartName="/xl/ctrlProps/ctrlProp54.xml" ContentType="application/vnd.ms-excel.controlproperties+xml"/>
  <Override PartName="/xl/comments35.xml" ContentType="application/vnd.openxmlformats-officedocument.spreadsheetml.comments+xml"/>
  <Override PartName="/xl/drawings/drawing58.xml" ContentType="application/vnd.openxmlformats-officedocument.drawing+xml"/>
  <Override PartName="/xl/ctrlProps/ctrlProp55.xml" ContentType="application/vnd.ms-excel.controlproperties+xml"/>
  <Override PartName="/xl/ctrlProps/ctrlProp56.xml" ContentType="application/vnd.ms-excel.controlproperties+xml"/>
  <Override PartName="/xl/comments36.xml" ContentType="application/vnd.openxmlformats-officedocument.spreadsheetml.comments+xml"/>
  <Override PartName="/xl/drawings/drawing59.xml" ContentType="application/vnd.openxmlformats-officedocument.drawing+xml"/>
  <Override PartName="/xl/ctrlProps/ctrlProp57.xml" ContentType="application/vnd.ms-excel.controlproperties+xml"/>
  <Override PartName="/xl/ctrlProps/ctrlProp58.xml" ContentType="application/vnd.ms-excel.controlproperties+xml"/>
  <Override PartName="/xl/comments37.xml" ContentType="application/vnd.openxmlformats-officedocument.spreadsheetml.comments+xml"/>
  <Override PartName="/xl/drawings/drawing60.xml" ContentType="application/vnd.openxmlformats-officedocument.drawing+xml"/>
  <Override PartName="/xl/ctrlProps/ctrlProp59.xml" ContentType="application/vnd.ms-excel.controlproperties+xml"/>
  <Override PartName="/xl/ctrlProps/ctrlProp60.xml" ContentType="application/vnd.ms-excel.controlproperties+xml"/>
  <Override PartName="/xl/comments38.xml" ContentType="application/vnd.openxmlformats-officedocument.spreadsheetml.comments+xml"/>
  <Override PartName="/xl/drawings/drawing61.xml" ContentType="application/vnd.openxmlformats-officedocument.drawing+xml"/>
  <Override PartName="/xl/ctrlProps/ctrlProp61.xml" ContentType="application/vnd.ms-excel.controlproperties+xml"/>
  <Override PartName="/xl/drawings/drawing62.xml" ContentType="application/vnd.openxmlformats-officedocument.drawing+xml"/>
  <Override PartName="/xl/ctrlProps/ctrlProp62.xml" ContentType="application/vnd.ms-excel.controlproperties+xml"/>
  <Override PartName="/xl/ctrlProps/ctrlProp63.xml" ContentType="application/vnd.ms-excel.controlproperties+xml"/>
  <Override PartName="/xl/comments39.xml" ContentType="application/vnd.openxmlformats-officedocument.spreadsheetml.comments+xml"/>
  <Override PartName="/xl/drawings/drawing63.xml" ContentType="application/vnd.openxmlformats-officedocument.drawing+xml"/>
  <Override PartName="/xl/ctrlProps/ctrlProp64.xml" ContentType="application/vnd.ms-excel.controlproperties+xml"/>
  <Override PartName="/xl/ctrlProps/ctrlProp65.xml" ContentType="application/vnd.ms-excel.controlproperties+xml"/>
  <Override PartName="/xl/comments40.xml" ContentType="application/vnd.openxmlformats-officedocument.spreadsheetml.comments+xml"/>
  <Override PartName="/xl/drawings/drawing64.xml" ContentType="application/vnd.openxmlformats-officedocument.drawing+xml"/>
  <Override PartName="/xl/ctrlProps/ctrlProp66.xml" ContentType="application/vnd.ms-excel.controlproperties+xml"/>
  <Override PartName="/xl/ctrlProps/ctrlProp67.xml" ContentType="application/vnd.ms-excel.controlproperties+xml"/>
  <Override PartName="/xl/comments41.xml" ContentType="application/vnd.openxmlformats-officedocument.spreadsheetml.comments+xml"/>
  <Override PartName="/xl/drawings/drawing65.xml" ContentType="application/vnd.openxmlformats-officedocument.drawing+xml"/>
  <Override PartName="/xl/ctrlProps/ctrlProp68.xml" ContentType="application/vnd.ms-excel.controlproperties+xml"/>
  <Override PartName="/xl/comments42.xml" ContentType="application/vnd.openxmlformats-officedocument.spreadsheetml.comments+xml"/>
  <Override PartName="/xl/drawings/drawing66.xml" ContentType="application/vnd.openxmlformats-officedocument.drawing+xml"/>
  <Override PartName="/xl/ctrlProps/ctrlProp69.xml" ContentType="application/vnd.ms-excel.controlproperties+xml"/>
  <Override PartName="/xl/ctrlProps/ctrlProp70.xml" ContentType="application/vnd.ms-excel.controlproperties+xml"/>
  <Override PartName="/xl/comments43.xml" ContentType="application/vnd.openxmlformats-officedocument.spreadsheetml.comments+xml"/>
  <Override PartName="/xl/drawings/drawing67.xml" ContentType="application/vnd.openxmlformats-officedocument.drawing+xml"/>
  <Override PartName="/xl/ctrlProps/ctrlProp71.xml" ContentType="application/vnd.ms-excel.controlproperties+xml"/>
  <Override PartName="/xl/ctrlProps/ctrlProp72.xml" ContentType="application/vnd.ms-excel.controlproperties+xml"/>
  <Override PartName="/xl/comments44.xml" ContentType="application/vnd.openxmlformats-officedocument.spreadsheetml.comments+xml"/>
  <Override PartName="/xl/drawings/drawing68.xml" ContentType="application/vnd.openxmlformats-officedocument.drawing+xml"/>
  <Override PartName="/xl/ctrlProps/ctrlProp73.xml" ContentType="application/vnd.ms-excel.controlproperties+xml"/>
  <Override PartName="/xl/ctrlProps/ctrlProp74.xml" ContentType="application/vnd.ms-excel.controlproperties+xml"/>
  <Override PartName="/xl/comments45.xml" ContentType="application/vnd.openxmlformats-officedocument.spreadsheetml.comments+xml"/>
  <Override PartName="/xl/drawings/drawing69.xml" ContentType="application/vnd.openxmlformats-officedocument.drawing+xml"/>
  <Override PartName="/xl/ctrlProps/ctrlProp75.xml" ContentType="application/vnd.ms-excel.controlproperties+xml"/>
  <Override PartName="/xl/comments46.xml" ContentType="application/vnd.openxmlformats-officedocument.spreadsheetml.comments+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ctrlProps/ctrlProp76.xml" ContentType="application/vnd.ms-excel.controlproperties+xml"/>
  <Override PartName="/xl/ctrlProps/ctrlProp77.xml" ContentType="application/vnd.ms-excel.controlproperties+xml"/>
  <Override PartName="/xl/comments47.xml" ContentType="application/vnd.openxmlformats-officedocument.spreadsheetml.comments+xml"/>
  <Override PartName="/xl/drawings/drawing77.xml" ContentType="application/vnd.openxmlformats-officedocument.drawing+xml"/>
  <Override PartName="/xl/ctrlProps/ctrlProp78.xml" ContentType="application/vnd.ms-excel.controlproperties+xml"/>
  <Override PartName="/xl/ctrlProps/ctrlProp79.xml" ContentType="application/vnd.ms-excel.controlproperties+xml"/>
  <Override PartName="/xl/comments48.xml" ContentType="application/vnd.openxmlformats-officedocument.spreadsheetml.comments+xml"/>
  <Override PartName="/xl/drawings/drawing78.xml" ContentType="application/vnd.openxmlformats-officedocument.drawing+xml"/>
  <Override PartName="/xl/ctrlProps/ctrlProp80.xml" ContentType="application/vnd.ms-excel.controlproperties+xml"/>
  <Override PartName="/xl/ctrlProps/ctrlProp81.xml" ContentType="application/vnd.ms-excel.controlproperties+xml"/>
  <Override PartName="/xl/comments49.xml" ContentType="application/vnd.openxmlformats-officedocument.spreadsheetml.comments+xml"/>
  <Override PartName="/xl/drawings/drawing79.xml" ContentType="application/vnd.openxmlformats-officedocument.drawing+xml"/>
  <Override PartName="/xl/ctrlProps/ctrlProp82.xml" ContentType="application/vnd.ms-excel.controlproperties+xml"/>
  <Override PartName="/xl/ctrlProps/ctrlProp83.xml" ContentType="application/vnd.ms-excel.controlproperties+xml"/>
  <Override PartName="/xl/comments50.xml" ContentType="application/vnd.openxmlformats-officedocument.spreadsheetml.comments+xml"/>
  <Override PartName="/xl/drawings/drawing80.xml" ContentType="application/vnd.openxmlformats-officedocument.drawing+xml"/>
  <Override PartName="/xl/ctrlProps/ctrlProp84.xml" ContentType="application/vnd.ms-excel.controlproperties+xml"/>
  <Override PartName="/xl/drawings/drawing81.xml" ContentType="application/vnd.openxmlformats-officedocument.drawing+xml"/>
  <Override PartName="/xl/ctrlProps/ctrlProp85.xml" ContentType="application/vnd.ms-excel.controlproperties+xml"/>
  <Override PartName="/xl/ctrlProps/ctrlProp86.xml" ContentType="application/vnd.ms-excel.controlproperties+xml"/>
  <Override PartName="/xl/comments51.xml" ContentType="application/vnd.openxmlformats-officedocument.spreadsheetml.comments+xml"/>
  <Override PartName="/xl/drawings/drawing82.xml" ContentType="application/vnd.openxmlformats-officedocument.drawing+xml"/>
  <Override PartName="/xl/ctrlProps/ctrlProp87.xml" ContentType="application/vnd.ms-excel.controlproperties+xml"/>
  <Override PartName="/xl/ctrlProps/ctrlProp88.xml" ContentType="application/vnd.ms-excel.controlproperties+xml"/>
  <Override PartName="/xl/comments52.xml" ContentType="application/vnd.openxmlformats-officedocument.spreadsheetml.comments+xml"/>
  <Override PartName="/xl/drawings/drawing83.xml" ContentType="application/vnd.openxmlformats-officedocument.drawing+xml"/>
  <Override PartName="/xl/ctrlProps/ctrlProp89.xml" ContentType="application/vnd.ms-excel.controlproperties+xml"/>
  <Override PartName="/xl/ctrlProps/ctrlProp90.xml" ContentType="application/vnd.ms-excel.controlproperties+xml"/>
  <Override PartName="/xl/comments53.xml" ContentType="application/vnd.openxmlformats-officedocument.spreadsheetml.comments+xml"/>
  <Override PartName="/xl/drawings/drawing84.xml" ContentType="application/vnd.openxmlformats-officedocument.drawing+xml"/>
  <Override PartName="/xl/ctrlProps/ctrlProp91.xml" ContentType="application/vnd.ms-excel.controlproperties+xml"/>
  <Override PartName="/xl/comments54.xml" ContentType="application/vnd.openxmlformats-officedocument.spreadsheetml.comments+xml"/>
  <Override PartName="/xl/drawings/drawing85.xml" ContentType="application/vnd.openxmlformats-officedocument.drawing+xml"/>
  <Override PartName="/xl/ctrlProps/ctrlProp92.xml" ContentType="application/vnd.ms-excel.controlproperties+xml"/>
  <Override PartName="/xl/ctrlProps/ctrlProp93.xml" ContentType="application/vnd.ms-excel.controlproperties+xml"/>
  <Override PartName="/xl/comments55.xml" ContentType="application/vnd.openxmlformats-officedocument.spreadsheetml.comments+xml"/>
  <Override PartName="/xl/drawings/drawing86.xml" ContentType="application/vnd.openxmlformats-officedocument.drawing+xml"/>
  <Override PartName="/xl/ctrlProps/ctrlProp94.xml" ContentType="application/vnd.ms-excel.controlproperties+xml"/>
  <Override PartName="/xl/ctrlProps/ctrlProp95.xml" ContentType="application/vnd.ms-excel.controlproperties+xml"/>
  <Override PartName="/xl/comments56.xml" ContentType="application/vnd.openxmlformats-officedocument.spreadsheetml.comments+xml"/>
  <Override PartName="/xl/drawings/drawing87.xml" ContentType="application/vnd.openxmlformats-officedocument.drawing+xml"/>
  <Override PartName="/xl/ctrlProps/ctrlProp96.xml" ContentType="application/vnd.ms-excel.controlproperties+xml"/>
  <Override PartName="/xl/ctrlProps/ctrlProp97.xml" ContentType="application/vnd.ms-excel.controlproperties+xml"/>
  <Override PartName="/xl/comments57.xml" ContentType="application/vnd.openxmlformats-officedocument.spreadsheetml.comments+xml"/>
  <Override PartName="/xl/drawings/drawing88.xml" ContentType="application/vnd.openxmlformats-officedocument.drawing+xml"/>
  <Override PartName="/xl/ctrlProps/ctrlProp98.xml" ContentType="application/vnd.ms-excel.controlproperties+xml"/>
  <Override PartName="/xl/comments58.xml" ContentType="application/vnd.openxmlformats-officedocument.spreadsheetml.comments+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ctrlProps/ctrlProp99.xml" ContentType="application/vnd.ms-excel.controlproperties+xml"/>
  <Override PartName="/xl/ctrlProps/ctrlProp100.xml" ContentType="application/vnd.ms-excel.controlproperties+xml"/>
  <Override PartName="/xl/comments59.xml" ContentType="application/vnd.openxmlformats-officedocument.spreadsheetml.comments+xml"/>
  <Override PartName="/xl/drawings/drawing96.xml" ContentType="application/vnd.openxmlformats-officedocument.drawing+xml"/>
  <Override PartName="/xl/ctrlProps/ctrlProp101.xml" ContentType="application/vnd.ms-excel.controlproperties+xml"/>
  <Override PartName="/xl/ctrlProps/ctrlProp102.xml" ContentType="application/vnd.ms-excel.controlproperties+xml"/>
  <Override PartName="/xl/comments60.xml" ContentType="application/vnd.openxmlformats-officedocument.spreadsheetml.comments+xml"/>
  <Override PartName="/xl/drawings/drawing97.xml" ContentType="application/vnd.openxmlformats-officedocument.drawing+xml"/>
  <Override PartName="/xl/ctrlProps/ctrlProp103.xml" ContentType="application/vnd.ms-excel.controlproperties+xml"/>
  <Override PartName="/xl/ctrlProps/ctrlProp104.xml" ContentType="application/vnd.ms-excel.controlproperties+xml"/>
  <Override PartName="/xl/comments61.xml" ContentType="application/vnd.openxmlformats-officedocument.spreadsheetml.comments+xml"/>
  <Override PartName="/xl/drawings/drawing98.xml" ContentType="application/vnd.openxmlformats-officedocument.drawing+xml"/>
  <Override PartName="/xl/ctrlProps/ctrlProp105.xml" ContentType="application/vnd.ms-excel.controlproperties+xml"/>
  <Override PartName="/xl/ctrlProps/ctrlProp106.xml" ContentType="application/vnd.ms-excel.controlproperties+xml"/>
  <Override PartName="/xl/comments62.xml" ContentType="application/vnd.openxmlformats-officedocument.spreadsheetml.comments+xml"/>
  <Override PartName="/xl/drawings/drawing99.xml" ContentType="application/vnd.openxmlformats-officedocument.drawing+xml"/>
  <Override PartName="/xl/ctrlProps/ctrlProp107.xml" ContentType="application/vnd.ms-excel.controlproperties+xml"/>
  <Override PartName="/xl/drawings/drawing100.xml" ContentType="application/vnd.openxmlformats-officedocument.drawing+xml"/>
  <Override PartName="/xl/ctrlProps/ctrlProp108.xml" ContentType="application/vnd.ms-excel.controlproperties+xml"/>
  <Override PartName="/xl/ctrlProps/ctrlProp109.xml" ContentType="application/vnd.ms-excel.controlproperties+xml"/>
  <Override PartName="/xl/comments63.xml" ContentType="application/vnd.openxmlformats-officedocument.spreadsheetml.comments+xml"/>
  <Override PartName="/xl/drawings/drawing101.xml" ContentType="application/vnd.openxmlformats-officedocument.drawing+xml"/>
  <Override PartName="/xl/ctrlProps/ctrlProp110.xml" ContentType="application/vnd.ms-excel.controlproperties+xml"/>
  <Override PartName="/xl/ctrlProps/ctrlProp111.xml" ContentType="application/vnd.ms-excel.controlproperties+xml"/>
  <Override PartName="/xl/comments64.xml" ContentType="application/vnd.openxmlformats-officedocument.spreadsheetml.comments+xml"/>
  <Override PartName="/xl/drawings/drawing102.xml" ContentType="application/vnd.openxmlformats-officedocument.drawing+xml"/>
  <Override PartName="/xl/ctrlProps/ctrlProp112.xml" ContentType="application/vnd.ms-excel.controlproperties+xml"/>
  <Override PartName="/xl/ctrlProps/ctrlProp113.xml" ContentType="application/vnd.ms-excel.controlproperties+xml"/>
  <Override PartName="/xl/comments65.xml" ContentType="application/vnd.openxmlformats-officedocument.spreadsheetml.comments+xml"/>
  <Override PartName="/xl/drawings/drawing103.xml" ContentType="application/vnd.openxmlformats-officedocument.drawing+xml"/>
  <Override PartName="/xl/ctrlProps/ctrlProp114.xml" ContentType="application/vnd.ms-excel.controlproperties+xml"/>
  <Override PartName="/xl/comments66.xml" ContentType="application/vnd.openxmlformats-officedocument.spreadsheetml.comments+xml"/>
  <Override PartName="/xl/drawings/drawing104.xml" ContentType="application/vnd.openxmlformats-officedocument.drawing+xml"/>
  <Override PartName="/xl/ctrlProps/ctrlProp115.xml" ContentType="application/vnd.ms-excel.controlproperties+xml"/>
  <Override PartName="/xl/ctrlProps/ctrlProp116.xml" ContentType="application/vnd.ms-excel.controlproperties+xml"/>
  <Override PartName="/xl/comments67.xml" ContentType="application/vnd.openxmlformats-officedocument.spreadsheetml.comments+xml"/>
  <Override PartName="/xl/drawings/drawing105.xml" ContentType="application/vnd.openxmlformats-officedocument.drawing+xml"/>
  <Override PartName="/xl/ctrlProps/ctrlProp117.xml" ContentType="application/vnd.ms-excel.controlproperties+xml"/>
  <Override PartName="/xl/ctrlProps/ctrlProp118.xml" ContentType="application/vnd.ms-excel.controlproperties+xml"/>
  <Override PartName="/xl/comments68.xml" ContentType="application/vnd.openxmlformats-officedocument.spreadsheetml.comments+xml"/>
  <Override PartName="/xl/drawings/drawing106.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omments69.xml" ContentType="application/vnd.openxmlformats-officedocument.spreadsheetml.comments+xml"/>
  <Override PartName="/xl/drawings/drawing107.xml" ContentType="application/vnd.openxmlformats-officedocument.drawing+xml"/>
  <Override PartName="/xl/ctrlProps/ctrlProp121.xml" ContentType="application/vnd.ms-excel.controlproperties+xml"/>
  <Override PartName="/xl/comments70.xml" ContentType="application/vnd.openxmlformats-officedocument.spreadsheetml.comments+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ctrlProps/ctrlProp122.xml" ContentType="application/vnd.ms-excel.controlproperties+xml"/>
  <Override PartName="/xl/ctrlProps/ctrlProp123.xml" ContentType="application/vnd.ms-excel.controlproperties+xml"/>
  <Override PartName="/xl/comments71.xml" ContentType="application/vnd.openxmlformats-officedocument.spreadsheetml.comments+xml"/>
  <Override PartName="/xl/drawings/drawing115.xml" ContentType="application/vnd.openxmlformats-officedocument.drawing+xml"/>
  <Override PartName="/xl/ctrlProps/ctrlProp124.xml" ContentType="application/vnd.ms-excel.controlproperties+xml"/>
  <Override PartName="/xl/ctrlProps/ctrlProp125.xml" ContentType="application/vnd.ms-excel.controlproperties+xml"/>
  <Override PartName="/xl/comments72.xml" ContentType="application/vnd.openxmlformats-officedocument.spreadsheetml.comments+xml"/>
  <Override PartName="/xl/drawings/drawing116.xml" ContentType="application/vnd.openxmlformats-officedocument.drawing+xml"/>
  <Override PartName="/xl/ctrlProps/ctrlProp126.xml" ContentType="application/vnd.ms-excel.controlproperties+xml"/>
  <Override PartName="/xl/ctrlProps/ctrlProp127.xml" ContentType="application/vnd.ms-excel.controlproperties+xml"/>
  <Override PartName="/xl/comments73.xml" ContentType="application/vnd.openxmlformats-officedocument.spreadsheetml.comments+xml"/>
  <Override PartName="/xl/drawings/drawing117.xml" ContentType="application/vnd.openxmlformats-officedocument.drawing+xml"/>
  <Override PartName="/xl/ctrlProps/ctrlProp128.xml" ContentType="application/vnd.ms-excel.controlproperties+xml"/>
  <Override PartName="/xl/ctrlProps/ctrlProp129.xml" ContentType="application/vnd.ms-excel.controlproperties+xml"/>
  <Override PartName="/xl/comments74.xml" ContentType="application/vnd.openxmlformats-officedocument.spreadsheetml.comments+xml"/>
  <Override PartName="/xl/drawings/drawing118.xml" ContentType="application/vnd.openxmlformats-officedocument.drawing+xml"/>
  <Override PartName="/xl/ctrlProps/ctrlProp130.xml" ContentType="application/vnd.ms-excel.controlproperties+xml"/>
  <Override PartName="/xl/drawings/drawing119.xml" ContentType="application/vnd.openxmlformats-officedocument.drawing+xml"/>
  <Override PartName="/xl/ctrlProps/ctrlProp131.xml" ContentType="application/vnd.ms-excel.controlproperties+xml"/>
  <Override PartName="/xl/ctrlProps/ctrlProp132.xml" ContentType="application/vnd.ms-excel.controlproperties+xml"/>
  <Override PartName="/xl/comments75.xml" ContentType="application/vnd.openxmlformats-officedocument.spreadsheetml.comments+xml"/>
  <Override PartName="/xl/drawings/drawing120.xml" ContentType="application/vnd.openxmlformats-officedocument.drawing+xml"/>
  <Override PartName="/xl/ctrlProps/ctrlProp133.xml" ContentType="application/vnd.ms-excel.controlproperties+xml"/>
  <Override PartName="/xl/ctrlProps/ctrlProp134.xml" ContentType="application/vnd.ms-excel.controlproperties+xml"/>
  <Override PartName="/xl/comments76.xml" ContentType="application/vnd.openxmlformats-officedocument.spreadsheetml.comments+xml"/>
  <Override PartName="/xl/drawings/drawing121.xml" ContentType="application/vnd.openxmlformats-officedocument.drawing+xml"/>
  <Override PartName="/xl/ctrlProps/ctrlProp135.xml" ContentType="application/vnd.ms-excel.controlproperties+xml"/>
  <Override PartName="/xl/ctrlProps/ctrlProp136.xml" ContentType="application/vnd.ms-excel.controlproperties+xml"/>
  <Override PartName="/xl/comments7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327"/>
  <workbookPr saveExternalLinkValues="0" codeName="ThisWorkbook"/>
  <mc:AlternateContent xmlns:mc="http://schemas.openxmlformats.org/markup-compatibility/2006">
    <mc:Choice Requires="x15">
      <x15ac:absPath xmlns:x15ac="http://schemas.microsoft.com/office/spreadsheetml/2010/11/ac" url="C:\Munka\Diákolimpia\2022-2023\Pest megye\"/>
    </mc:Choice>
  </mc:AlternateContent>
  <xr:revisionPtr revIDLastSave="0" documentId="8_{E9C528D0-20D2-4258-900A-31F4D86826CF}" xr6:coauthVersionLast="47" xr6:coauthVersionMax="47" xr10:uidLastSave="{00000000-0000-0000-0000-000000000000}"/>
  <bookViews>
    <workbookView xWindow="-108" yWindow="-108" windowWidth="23256" windowHeight="13176" tabRatio="884" firstSheet="33" activeTab="6"/>
  </bookViews>
  <sheets>
    <sheet name="Altalanos" sheetId="1" r:id="rId1"/>
    <sheet name="Birók" sheetId="2" r:id="rId2"/>
    <sheet name="1Q ELO" sheetId="84" r:id="rId3"/>
    <sheet name="1Q 8&gt;2" sheetId="23" r:id="rId4"/>
    <sheet name="1Q 8&gt;4" sheetId="24" r:id="rId5"/>
    <sheet name="1Q 16&gt;4" sheetId="22" r:id="rId6"/>
    <sheet name="A Boglári döntöbe jutottak" sheetId="382" r:id="rId7"/>
    <sheet name="1MD ELO III.csport F A" sheetId="9" r:id="rId8"/>
    <sheet name="1E4 III. csoport F A" sheetId="88" r:id="rId9"/>
    <sheet name="1MD ELO III.csport F B" sheetId="348" r:id="rId10"/>
    <sheet name="1MD 16 III. csoport F B" sheetId="10" r:id="rId11"/>
    <sheet name="Fiú Vígaszág III B" sheetId="380" r:id="rId12"/>
    <sheet name="1MD ELO III.csport L A" sheetId="349" r:id="rId13"/>
    <sheet name="1E4 III. csoport L A" sheetId="350" r:id="rId14"/>
    <sheet name="1MD ELO IV.csport F A" sheetId="351" r:id="rId15"/>
    <sheet name="1E4 IV. csoport F A" sheetId="352" r:id="rId16"/>
    <sheet name="1MD ELO IV.csport F B" sheetId="353" r:id="rId17"/>
    <sheet name="1E4 IV. csoport F B1" sheetId="354" r:id="rId18"/>
    <sheet name="1E3 IV. csoport F B2" sheetId="89" r:id="rId19"/>
    <sheet name="1MD ELO IV.csport L A" sheetId="356" r:id="rId20"/>
    <sheet name="1E3 IV. csoport L A1" sheetId="357" r:id="rId21"/>
    <sheet name="1E3 IV. csoport L A2" sheetId="358" r:id="rId22"/>
    <sheet name="1MD ELO IV.csport L B" sheetId="359" r:id="rId23"/>
    <sheet name="1E3 IV. csoport L B" sheetId="360" r:id="rId24"/>
    <sheet name="1MD ELO V.csport F A" sheetId="362" r:id="rId25"/>
    <sheet name="1E3 V. csoport F A" sheetId="364" r:id="rId26"/>
    <sheet name="1MD ELO V.csport F B" sheetId="363" r:id="rId27"/>
    <sheet name="1MD 16 V. csoport F B" sheetId="371" r:id="rId28"/>
    <sheet name="Fiú Vígaszág V B" sheetId="381" r:id="rId29"/>
    <sheet name="1MD ELO V.csport L B" sheetId="366" r:id="rId30"/>
    <sheet name="V. csop Lány B 1" sheetId="372" r:id="rId31"/>
    <sheet name="V. csop Lány B 2" sheetId="374" r:id="rId32"/>
    <sheet name="1MD ELO VI.csport F A" sheetId="367" r:id="rId33"/>
    <sheet name="VI. csop Fiú A" sheetId="375" r:id="rId34"/>
    <sheet name="1MD ELO VI.csport F B" sheetId="368" r:id="rId35"/>
    <sheet name="VI. csoport Fiú B" sheetId="377" r:id="rId36"/>
    <sheet name="1MD ELO VI.csport L A" sheetId="369" r:id="rId37"/>
    <sheet name="VI. csoportLány A" sheetId="378" r:id="rId38"/>
    <sheet name="1MD ELO VI.csport L B" sheetId="370" r:id="rId39"/>
    <sheet name="VI. csoport Lány B" sheetId="379" r:id="rId40"/>
    <sheet name="1E5" sheetId="87" r:id="rId41"/>
    <sheet name="1E6" sheetId="90" r:id="rId42"/>
    <sheet name="1E7" sheetId="86" r:id="rId43"/>
    <sheet name="1E8" sheetId="197" r:id="rId44"/>
    <sheet name="1MD 8" sheetId="85" r:id="rId45"/>
    <sheet name="1MD 32" sheetId="11" r:id="rId46"/>
    <sheet name="1MD 64" sheetId="12" r:id="rId47"/>
    <sheet name="1D ELO" sheetId="37" r:id="rId48"/>
    <sheet name="1D 8" sheetId="81" r:id="rId49"/>
    <sheet name="1D 16" sheetId="38" r:id="rId50"/>
    <sheet name="1D 32" sheetId="39" r:id="rId51"/>
    <sheet name="1Q ELO (2)" sheetId="227" r:id="rId52"/>
    <sheet name="1Q 8&gt;2 (2)" sheetId="228" r:id="rId53"/>
    <sheet name="1Q 8&gt;4 (2)" sheetId="229" r:id="rId54"/>
    <sheet name="1Q 16&gt;4 (2)" sheetId="230" r:id="rId55"/>
    <sheet name="1MD ELO (2)" sheetId="231" r:id="rId56"/>
    <sheet name="1E3 (2)" sheetId="232" r:id="rId57"/>
    <sheet name="1E4 (2)" sheetId="233" r:id="rId58"/>
    <sheet name="1E5 (2)" sheetId="234" r:id="rId59"/>
    <sheet name="1E6 (2)" sheetId="235" r:id="rId60"/>
    <sheet name="1E7 (2)" sheetId="236" r:id="rId61"/>
    <sheet name="1E8 (2)" sheetId="237" r:id="rId62"/>
    <sheet name="1MD 8 (2)" sheetId="238" r:id="rId63"/>
    <sheet name="1MD 16 (2)" sheetId="239" r:id="rId64"/>
    <sheet name="1MD 32 (2)" sheetId="240" r:id="rId65"/>
    <sheet name="1MD 64 (2)" sheetId="241" r:id="rId66"/>
    <sheet name="1D ELO (2)" sheetId="242" r:id="rId67"/>
    <sheet name="1D 8 (2)" sheetId="248" r:id="rId68"/>
    <sheet name="1D 16 (2)" sheetId="249" r:id="rId69"/>
    <sheet name="1D 32 (2)" sheetId="250" r:id="rId70"/>
    <sheet name="1Q ELO (3)" sheetId="275" r:id="rId71"/>
    <sheet name="1Q 8&gt;2 (3)" sheetId="276" r:id="rId72"/>
    <sheet name="1Q 8&gt;4 (3)" sheetId="277" r:id="rId73"/>
    <sheet name="1Q 16&gt;4 (3)" sheetId="278" r:id="rId74"/>
    <sheet name="1MD ELO (3)" sheetId="279" r:id="rId75"/>
    <sheet name="1E3 (3)" sheetId="280" r:id="rId76"/>
    <sheet name="1E4 (3)" sheetId="281" r:id="rId77"/>
    <sheet name="1E5 (3)" sheetId="282" r:id="rId78"/>
    <sheet name="1E6 (3)" sheetId="283" r:id="rId79"/>
    <sheet name="1E7 (3)" sheetId="284" r:id="rId80"/>
    <sheet name="1E8 (3)" sheetId="285" r:id="rId81"/>
    <sheet name="1MD 8 (3)" sheetId="286" r:id="rId82"/>
    <sheet name="1MD 16 (3)" sheetId="287" r:id="rId83"/>
    <sheet name="1MD 32 (3)" sheetId="288" r:id="rId84"/>
    <sheet name="1MD 64 (3)" sheetId="289" r:id="rId85"/>
    <sheet name="1D ELO (3)" sheetId="290" r:id="rId86"/>
    <sheet name="1D 8 (3)" sheetId="296" r:id="rId87"/>
    <sheet name="1D 16 (3)" sheetId="297" r:id="rId88"/>
    <sheet name="1D 32 (3)" sheetId="298" r:id="rId89"/>
    <sheet name="1Q ELO (4)" sheetId="299" r:id="rId90"/>
    <sheet name="1Q 8&gt;2 (4)" sheetId="300" r:id="rId91"/>
    <sheet name="1Q 8&gt;4 (4)" sheetId="301" r:id="rId92"/>
    <sheet name="1Q 16&gt;4 (4)" sheetId="302" r:id="rId93"/>
    <sheet name="1MD ELO (4)" sheetId="303" r:id="rId94"/>
    <sheet name="1E3 (4)" sheetId="304" r:id="rId95"/>
    <sheet name="1E4 (4)" sheetId="305" r:id="rId96"/>
    <sheet name="1E5 (4)" sheetId="306" r:id="rId97"/>
    <sheet name="1E6 (4)" sheetId="307" r:id="rId98"/>
    <sheet name="1E7 (4)" sheetId="308" r:id="rId99"/>
    <sheet name="1E8 (4)" sheetId="309" r:id="rId100"/>
    <sheet name="1MD 8 (4)" sheetId="310" r:id="rId101"/>
    <sheet name="1MD 16 (4)" sheetId="311" r:id="rId102"/>
    <sheet name="1MD 32 (4)" sheetId="312" r:id="rId103"/>
    <sheet name="1MD 64 (4)" sheetId="313" r:id="rId104"/>
    <sheet name="1D ELO (4)" sheetId="314" r:id="rId105"/>
    <sheet name="1D 8 (4)" sheetId="320" r:id="rId106"/>
    <sheet name="1D 16 (4)" sheetId="321" r:id="rId107"/>
    <sheet name="1D 32 (4)" sheetId="322" r:id="rId108"/>
    <sheet name="1Q ELO (5)" sheetId="323" r:id="rId109"/>
    <sheet name="1Q 8&gt;2 (5)" sheetId="324" r:id="rId110"/>
    <sheet name="1Q 8&gt;4 (5)" sheetId="325" r:id="rId111"/>
    <sheet name="1Q 16&gt;4 (5)" sheetId="326" r:id="rId112"/>
    <sheet name="1MD ELO (5)" sheetId="327" r:id="rId113"/>
    <sheet name="1E3 (5)" sheetId="328" r:id="rId114"/>
    <sheet name="1E4 (5)" sheetId="329" r:id="rId115"/>
    <sheet name="1E5 (5)" sheetId="330" r:id="rId116"/>
    <sheet name="1E6 (5)" sheetId="331" r:id="rId117"/>
    <sheet name="1E7 (5)" sheetId="332" r:id="rId118"/>
    <sheet name="1E8 (5)" sheetId="333" r:id="rId119"/>
    <sheet name="1MD 8 (5)" sheetId="334" r:id="rId120"/>
    <sheet name="1MD 16 (5)" sheetId="335" r:id="rId121"/>
    <sheet name="1MD 32 (5)" sheetId="336" r:id="rId122"/>
    <sheet name="1MD 64 (5)" sheetId="337" r:id="rId123"/>
    <sheet name="1D ELO (5)" sheetId="338" r:id="rId124"/>
    <sheet name="1D 8 (5)" sheetId="344" r:id="rId125"/>
    <sheet name="1D 16 (5)" sheetId="345" r:id="rId126"/>
    <sheet name="1D 32 (5)" sheetId="346" r:id="rId127"/>
  </sheets>
  <definedNames>
    <definedName name="_xlnm._FilterDatabase" localSheetId="2" hidden="1">'1Q ELO'!$B$7:$O$14</definedName>
    <definedName name="_xlnm._FilterDatabase" localSheetId="51" hidden="1">'1Q ELO (2)'!$B$7:$O$14</definedName>
    <definedName name="_xlnm._FilterDatabase" localSheetId="70" hidden="1">'1Q ELO (3)'!$B$7:$O$14</definedName>
    <definedName name="_xlnm._FilterDatabase" localSheetId="89" hidden="1">'1Q ELO (4)'!$B$7:$O$14</definedName>
    <definedName name="_xlnm._FilterDatabase" localSheetId="108" hidden="1">'1Q ELO (5)'!$B$7:$O$14</definedName>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50">'1D 32'!$1:$4</definedName>
    <definedName name="_xlnm.Print_Titles" localSheetId="69">'1D 32 (2)'!$1:$4</definedName>
    <definedName name="_xlnm.Print_Titles" localSheetId="88">'1D 32 (3)'!$1:$4</definedName>
    <definedName name="_xlnm.Print_Titles" localSheetId="107">'1D 32 (4)'!$1:$4</definedName>
    <definedName name="_xlnm.Print_Titles" localSheetId="126">'1D 32 (5)'!$1:$4</definedName>
    <definedName name="_xlnm.Print_Titles" localSheetId="47">'1D ELO'!$1:$5</definedName>
    <definedName name="_xlnm.Print_Titles" localSheetId="66">'1D ELO (2)'!$1:$5</definedName>
    <definedName name="_xlnm.Print_Titles" localSheetId="85">'1D ELO (3)'!$1:$5</definedName>
    <definedName name="_xlnm.Print_Titles" localSheetId="104">'1D ELO (4)'!$1:$5</definedName>
    <definedName name="_xlnm.Print_Titles" localSheetId="123">'1D ELO (5)'!$1:$5</definedName>
    <definedName name="_xlnm.Print_Titles" localSheetId="55">'1MD ELO (2)'!$1:$6</definedName>
    <definedName name="_xlnm.Print_Titles" localSheetId="74">'1MD ELO (3)'!$1:$6</definedName>
    <definedName name="_xlnm.Print_Titles" localSheetId="93">'1MD ELO (4)'!$1:$6</definedName>
    <definedName name="_xlnm.Print_Titles" localSheetId="112">'1MD ELO (5)'!$1:$6</definedName>
    <definedName name="_xlnm.Print_Titles" localSheetId="7">'1MD ELO III.csport F A'!$1:$6</definedName>
    <definedName name="_xlnm.Print_Titles" localSheetId="2">'1Q ELO'!$1:$6</definedName>
    <definedName name="_xlnm.Print_Titles" localSheetId="51">'1Q ELO (2)'!$1:$6</definedName>
    <definedName name="_xlnm.Print_Titles" localSheetId="70">'1Q ELO (3)'!$1:$6</definedName>
    <definedName name="_xlnm.Print_Titles" localSheetId="89">'1Q ELO (4)'!$1:$6</definedName>
    <definedName name="_xlnm.Print_Titles" localSheetId="108">'1Q ELO (5)'!$1:$6</definedName>
    <definedName name="_xlnm.Print_Area" localSheetId="49">'1D 16'!$A$1:$R$79</definedName>
    <definedName name="_xlnm.Print_Area" localSheetId="68">'1D 16 (2)'!$A$1:$R$79</definedName>
    <definedName name="_xlnm.Print_Area" localSheetId="87">'1D 16 (3)'!$A$1:$R$79</definedName>
    <definedName name="_xlnm.Print_Area" localSheetId="106">'1D 16 (4)'!$A$1:$R$79</definedName>
    <definedName name="_xlnm.Print_Area" localSheetId="125">'1D 16 (5)'!$A$1:$R$79</definedName>
    <definedName name="_xlnm.Print_Area" localSheetId="50">'1D 32'!$A$1:$R$157</definedName>
    <definedName name="_xlnm.Print_Area" localSheetId="69">'1D 32 (2)'!$A$1:$R$157</definedName>
    <definedName name="_xlnm.Print_Area" localSheetId="88">'1D 32 (3)'!$A$1:$R$157</definedName>
    <definedName name="_xlnm.Print_Area" localSheetId="107">'1D 32 (4)'!$A$1:$R$157</definedName>
    <definedName name="_xlnm.Print_Area" localSheetId="126">'1D 32 (5)'!$A$1:$R$157</definedName>
    <definedName name="_xlnm.Print_Area" localSheetId="48">'1D 8'!$A$1:$R$79</definedName>
    <definedName name="_xlnm.Print_Area" localSheetId="67">'1D 8 (2)'!$A$1:$R$79</definedName>
    <definedName name="_xlnm.Print_Area" localSheetId="86">'1D 8 (3)'!$A$1:$R$79</definedName>
    <definedName name="_xlnm.Print_Area" localSheetId="105">'1D 8 (4)'!$A$1:$R$79</definedName>
    <definedName name="_xlnm.Print_Area" localSheetId="124">'1D 8 (5)'!$A$1:$R$79</definedName>
    <definedName name="_xlnm.Print_Area" localSheetId="47">'1D ELO'!$A$1:$P$87</definedName>
    <definedName name="_xlnm.Print_Area" localSheetId="66">'1D ELO (2)'!$A$1:$P$87</definedName>
    <definedName name="_xlnm.Print_Area" localSheetId="85">'1D ELO (3)'!$A$1:$P$87</definedName>
    <definedName name="_xlnm.Print_Area" localSheetId="104">'1D ELO (4)'!$A$1:$P$87</definedName>
    <definedName name="_xlnm.Print_Area" localSheetId="123">'1D ELO (5)'!$A$1:$P$87</definedName>
    <definedName name="_xlnm.Print_Area" localSheetId="56">'1E3 (2)'!$A$1:$M$41</definedName>
    <definedName name="_xlnm.Print_Area" localSheetId="75">'1E3 (3)'!$A$1:$M$41</definedName>
    <definedName name="_xlnm.Print_Area" localSheetId="94">'1E3 (4)'!$A$1:$M$41</definedName>
    <definedName name="_xlnm.Print_Area" localSheetId="113">'1E3 (5)'!$A$1:$M$41</definedName>
    <definedName name="_xlnm.Print_Area" localSheetId="18">'1E3 IV. csoport F B2'!$A$1:$M$30</definedName>
    <definedName name="_xlnm.Print_Area" localSheetId="57">'1E4 (2)'!$A$1:$M$41</definedName>
    <definedName name="_xlnm.Print_Area" localSheetId="76">'1E4 (3)'!$A$1:$M$41</definedName>
    <definedName name="_xlnm.Print_Area" localSheetId="95">'1E4 (4)'!$A$1:$M$41</definedName>
    <definedName name="_xlnm.Print_Area" localSheetId="114">'1E4 (5)'!$A$1:$M$41</definedName>
    <definedName name="_xlnm.Print_Area" localSheetId="8">'1E4 III. csoport F A'!$A$1:$M$41</definedName>
    <definedName name="_xlnm.Print_Area" localSheetId="40">'1E5'!$A$1:$M$41</definedName>
    <definedName name="_xlnm.Print_Area" localSheetId="58">'1E5 (2)'!$A$1:$M$41</definedName>
    <definedName name="_xlnm.Print_Area" localSheetId="77">'1E5 (3)'!$A$1:$M$41</definedName>
    <definedName name="_xlnm.Print_Area" localSheetId="96">'1E5 (4)'!$A$1:$M$41</definedName>
    <definedName name="_xlnm.Print_Area" localSheetId="115">'1E5 (5)'!$A$1:$M$41</definedName>
    <definedName name="_xlnm.Print_Area" localSheetId="41">'1E6'!$A$1:$M$47</definedName>
    <definedName name="_xlnm.Print_Area" localSheetId="59">'1E6 (2)'!$A$1:$M$47</definedName>
    <definedName name="_xlnm.Print_Area" localSheetId="78">'1E6 (3)'!$A$1:$M$47</definedName>
    <definedName name="_xlnm.Print_Area" localSheetId="97">'1E6 (4)'!$A$1:$M$47</definedName>
    <definedName name="_xlnm.Print_Area" localSheetId="116">'1E6 (5)'!$A$1:$M$47</definedName>
    <definedName name="_xlnm.Print_Area" localSheetId="42">'1E7'!$A$1:$M$49</definedName>
    <definedName name="_xlnm.Print_Area" localSheetId="60">'1E7 (2)'!$A$1:$M$49</definedName>
    <definedName name="_xlnm.Print_Area" localSheetId="79">'1E7 (3)'!$A$1:$M$49</definedName>
    <definedName name="_xlnm.Print_Area" localSheetId="98">'1E7 (4)'!$A$1:$M$49</definedName>
    <definedName name="_xlnm.Print_Area" localSheetId="117">'1E7 (5)'!$A$1:$M$49</definedName>
    <definedName name="_xlnm.Print_Area" localSheetId="43">'1E8'!$A$1:$M$52</definedName>
    <definedName name="_xlnm.Print_Area" localSheetId="61">'1E8 (2)'!$A$1:$M$52</definedName>
    <definedName name="_xlnm.Print_Area" localSheetId="80">'1E8 (3)'!$A$1:$M$52</definedName>
    <definedName name="_xlnm.Print_Area" localSheetId="99">'1E8 (4)'!$A$1:$M$52</definedName>
    <definedName name="_xlnm.Print_Area" localSheetId="118">'1E8 (5)'!$A$1:$M$52</definedName>
    <definedName name="_xlnm.Print_Area" localSheetId="63">'1MD 16 (2)'!$A$1:$R$57</definedName>
    <definedName name="_xlnm.Print_Area" localSheetId="82">'1MD 16 (3)'!$A$1:$R$57</definedName>
    <definedName name="_xlnm.Print_Area" localSheetId="101">'1MD 16 (4)'!$A$1:$R$57</definedName>
    <definedName name="_xlnm.Print_Area" localSheetId="120">'1MD 16 (5)'!$A$1:$R$57</definedName>
    <definedName name="_xlnm.Print_Area" localSheetId="10">'1MD 16 III. csoport F B'!$A$1:$R$48</definedName>
    <definedName name="_xlnm.Print_Area" localSheetId="45">'1MD 32'!$A$1:$R$79</definedName>
    <definedName name="_xlnm.Print_Area" localSheetId="64">'1MD 32 (2)'!$A$1:$R$79</definedName>
    <definedName name="_xlnm.Print_Area" localSheetId="83">'1MD 32 (3)'!$A$1:$R$79</definedName>
    <definedName name="_xlnm.Print_Area" localSheetId="102">'1MD 32 (4)'!$A$1:$R$79</definedName>
    <definedName name="_xlnm.Print_Area" localSheetId="121">'1MD 32 (5)'!$A$1:$R$79</definedName>
    <definedName name="_xlnm.Print_Area" localSheetId="46">'1MD 64'!$A$1:$R$80</definedName>
    <definedName name="_xlnm.Print_Area" localSheetId="65">'1MD 64 (2)'!$A$1:$R$80</definedName>
    <definedName name="_xlnm.Print_Area" localSheetId="84">'1MD 64 (3)'!$A$1:$R$80</definedName>
    <definedName name="_xlnm.Print_Area" localSheetId="103">'1MD 64 (4)'!$A$1:$R$80</definedName>
    <definedName name="_xlnm.Print_Area" localSheetId="122">'1MD 64 (5)'!$A$1:$R$80</definedName>
    <definedName name="_xlnm.Print_Area" localSheetId="44">'1MD 8'!$A$1:$R$62</definedName>
    <definedName name="_xlnm.Print_Area" localSheetId="62">'1MD 8 (2)'!$A$1:$R$62</definedName>
    <definedName name="_xlnm.Print_Area" localSheetId="81">'1MD 8 (3)'!$A$1:$R$62</definedName>
    <definedName name="_xlnm.Print_Area" localSheetId="100">'1MD 8 (4)'!$A$1:$R$62</definedName>
    <definedName name="_xlnm.Print_Area" localSheetId="119">'1MD 8 (5)'!$A$1:$R$62</definedName>
    <definedName name="_xlnm.Print_Area" localSheetId="55">'1MD ELO (2)'!$A$1:$Q$134</definedName>
    <definedName name="_xlnm.Print_Area" localSheetId="74">'1MD ELO (3)'!$A$1:$Q$134</definedName>
    <definedName name="_xlnm.Print_Area" localSheetId="93">'1MD ELO (4)'!$A$1:$Q$134</definedName>
    <definedName name="_xlnm.Print_Area" localSheetId="112">'1MD ELO (5)'!$A$1:$Q$134</definedName>
    <definedName name="_xlnm.Print_Area" localSheetId="7">'1MD ELO III.csport F A'!$A$1:$Q$134</definedName>
    <definedName name="_xlnm.Print_Area" localSheetId="5">'1Q 16&gt;4'!$A$1:$R$47</definedName>
    <definedName name="_xlnm.Print_Area" localSheetId="54">'1Q 16&gt;4 (2)'!$A$1:$R$47</definedName>
    <definedName name="_xlnm.Print_Area" localSheetId="73">'1Q 16&gt;4 (3)'!$A$1:$R$47</definedName>
    <definedName name="_xlnm.Print_Area" localSheetId="92">'1Q 16&gt;4 (4)'!$A$1:$R$47</definedName>
    <definedName name="_xlnm.Print_Area" localSheetId="111">'1Q 16&gt;4 (5)'!$A$1:$R$47</definedName>
    <definedName name="_xlnm.Print_Area" localSheetId="3">'1Q 8&gt;2'!$A$1:$R$31</definedName>
    <definedName name="_xlnm.Print_Area" localSheetId="52">'1Q 8&gt;2 (2)'!$A$1:$R$31</definedName>
    <definedName name="_xlnm.Print_Area" localSheetId="71">'1Q 8&gt;2 (3)'!$A$1:$R$31</definedName>
    <definedName name="_xlnm.Print_Area" localSheetId="90">'1Q 8&gt;2 (4)'!$A$1:$R$31</definedName>
    <definedName name="_xlnm.Print_Area" localSheetId="109">'1Q 8&gt;2 (5)'!$A$1:$R$31</definedName>
    <definedName name="_xlnm.Print_Area" localSheetId="4">'1Q 8&gt;4'!$A$1:$R$32</definedName>
    <definedName name="_xlnm.Print_Area" localSheetId="53">'1Q 8&gt;4 (2)'!$A$1:$R$32</definedName>
    <definedName name="_xlnm.Print_Area" localSheetId="72">'1Q 8&gt;4 (3)'!$A$1:$R$32</definedName>
    <definedName name="_xlnm.Print_Area" localSheetId="91">'1Q 8&gt;4 (4)'!$A$1:$R$32</definedName>
    <definedName name="_xlnm.Print_Area" localSheetId="110">'1Q 8&gt;4 (5)'!$A$1:$R$32</definedName>
    <definedName name="_xlnm.Print_Area" localSheetId="2">'1Q ELO'!$A$1:$O$134</definedName>
    <definedName name="_xlnm.Print_Area" localSheetId="51">'1Q ELO (2)'!$A$1:$O$134</definedName>
    <definedName name="_xlnm.Print_Area" localSheetId="70">'1Q ELO (3)'!$A$1:$O$134</definedName>
    <definedName name="_xlnm.Print_Area" localSheetId="89">'1Q ELO (4)'!$A$1:$O$134</definedName>
    <definedName name="_xlnm.Print_Area" localSheetId="108">'1Q ELO (5)'!$A$1:$O$134</definedName>
    <definedName name="_xlnm.Print_Area" localSheetId="1">Birók!$A$1:$N$29</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56" i="382" l="1"/>
  <c r="M156" i="382"/>
  <c r="L156" i="382"/>
  <c r="K156" i="382"/>
  <c r="J156" i="382"/>
  <c r="P155" i="382"/>
  <c r="M155" i="382"/>
  <c r="L155" i="382"/>
  <c r="K155" i="382"/>
  <c r="J155" i="382"/>
  <c r="P154" i="382"/>
  <c r="M154" i="382"/>
  <c r="L154" i="382"/>
  <c r="K154" i="382"/>
  <c r="J154" i="382"/>
  <c r="P153" i="382"/>
  <c r="M153" i="382"/>
  <c r="L153" i="382"/>
  <c r="K153" i="382"/>
  <c r="J153" i="382"/>
  <c r="P152" i="382"/>
  <c r="M152" i="382"/>
  <c r="L152" i="382"/>
  <c r="K152" i="382"/>
  <c r="J152" i="382"/>
  <c r="P151" i="382"/>
  <c r="M151" i="382"/>
  <c r="L151" i="382"/>
  <c r="K151" i="382"/>
  <c r="J151" i="382"/>
  <c r="P150" i="382"/>
  <c r="M150" i="382"/>
  <c r="L150" i="382"/>
  <c r="K150" i="382"/>
  <c r="J150" i="382"/>
  <c r="P149" i="382"/>
  <c r="M149" i="382"/>
  <c r="L149" i="382"/>
  <c r="K149" i="382"/>
  <c r="J149" i="382"/>
  <c r="P148" i="382"/>
  <c r="M148" i="382"/>
  <c r="L148" i="382"/>
  <c r="K148" i="382"/>
  <c r="J148" i="382"/>
  <c r="P147" i="382"/>
  <c r="M147" i="382"/>
  <c r="L147" i="382"/>
  <c r="K147" i="382"/>
  <c r="J147" i="382"/>
  <c r="P146" i="382"/>
  <c r="M146" i="382"/>
  <c r="L146" i="382"/>
  <c r="K146" i="382"/>
  <c r="J146" i="382"/>
  <c r="P145" i="382"/>
  <c r="M145" i="382"/>
  <c r="L145" i="382"/>
  <c r="K145" i="382"/>
  <c r="J145" i="382"/>
  <c r="P144" i="382"/>
  <c r="M144" i="382"/>
  <c r="L144" i="382"/>
  <c r="K144" i="382"/>
  <c r="J144" i="382"/>
  <c r="P143" i="382"/>
  <c r="M143" i="382"/>
  <c r="L143" i="382"/>
  <c r="K143" i="382"/>
  <c r="J143" i="382"/>
  <c r="P142" i="382"/>
  <c r="M142" i="382"/>
  <c r="L142" i="382"/>
  <c r="K142" i="382"/>
  <c r="J142" i="382"/>
  <c r="P141" i="382"/>
  <c r="M141" i="382"/>
  <c r="L141" i="382"/>
  <c r="K141" i="382"/>
  <c r="J141" i="382"/>
  <c r="P140" i="382"/>
  <c r="M140" i="382"/>
  <c r="L140" i="382"/>
  <c r="K140" i="382"/>
  <c r="J140" i="382"/>
  <c r="P139" i="382"/>
  <c r="M139" i="382"/>
  <c r="L139" i="382"/>
  <c r="K139" i="382"/>
  <c r="J139" i="382"/>
  <c r="P138" i="382"/>
  <c r="M138" i="382"/>
  <c r="L138" i="382"/>
  <c r="K138" i="382"/>
  <c r="J138" i="382"/>
  <c r="P137" i="382"/>
  <c r="M137" i="382"/>
  <c r="L137" i="382"/>
  <c r="K137" i="382"/>
  <c r="J137" i="382"/>
  <c r="P136" i="382"/>
  <c r="M136" i="382"/>
  <c r="L136" i="382"/>
  <c r="K136" i="382"/>
  <c r="J136" i="382"/>
  <c r="P135" i="382"/>
  <c r="M135" i="382"/>
  <c r="L135" i="382"/>
  <c r="K135" i="382"/>
  <c r="J135" i="382"/>
  <c r="P134" i="382"/>
  <c r="M134" i="382"/>
  <c r="L134" i="382"/>
  <c r="K134" i="382"/>
  <c r="J134" i="382"/>
  <c r="P133" i="382"/>
  <c r="M133" i="382"/>
  <c r="L133" i="382"/>
  <c r="K133" i="382"/>
  <c r="J133" i="382"/>
  <c r="P132" i="382"/>
  <c r="M132" i="382"/>
  <c r="L132" i="382"/>
  <c r="K132" i="382"/>
  <c r="J132" i="382"/>
  <c r="P131" i="382"/>
  <c r="M131" i="382"/>
  <c r="L131" i="382"/>
  <c r="K131" i="382"/>
  <c r="J131" i="382"/>
  <c r="P130" i="382"/>
  <c r="M130" i="382"/>
  <c r="L130" i="382"/>
  <c r="K130" i="382"/>
  <c r="J130" i="382"/>
  <c r="P129" i="382"/>
  <c r="M129" i="382"/>
  <c r="L129" i="382"/>
  <c r="K129" i="382"/>
  <c r="J129" i="382"/>
  <c r="P128" i="382"/>
  <c r="M128" i="382"/>
  <c r="L128" i="382"/>
  <c r="K128" i="382"/>
  <c r="J128" i="382"/>
  <c r="P127" i="382"/>
  <c r="M127" i="382"/>
  <c r="L127" i="382"/>
  <c r="K127" i="382"/>
  <c r="J127" i="382"/>
  <c r="P126" i="382"/>
  <c r="M126" i="382"/>
  <c r="L126" i="382"/>
  <c r="K126" i="382"/>
  <c r="J126" i="382"/>
  <c r="P125" i="382"/>
  <c r="M125" i="382"/>
  <c r="L125" i="382"/>
  <c r="K125" i="382"/>
  <c r="J125" i="382"/>
  <c r="P124" i="382"/>
  <c r="M124" i="382"/>
  <c r="L124" i="382"/>
  <c r="K124" i="382"/>
  <c r="J124" i="382"/>
  <c r="P123" i="382"/>
  <c r="M123" i="382"/>
  <c r="L123" i="382"/>
  <c r="K123" i="382"/>
  <c r="J123" i="382"/>
  <c r="P122" i="382"/>
  <c r="M122" i="382"/>
  <c r="L122" i="382"/>
  <c r="K122" i="382"/>
  <c r="J122" i="382"/>
  <c r="P121" i="382"/>
  <c r="M121" i="382"/>
  <c r="L121" i="382"/>
  <c r="K121" i="382"/>
  <c r="J121" i="382"/>
  <c r="P120" i="382"/>
  <c r="M120" i="382"/>
  <c r="L120" i="382"/>
  <c r="K120" i="382"/>
  <c r="J120" i="382"/>
  <c r="P119" i="382"/>
  <c r="M119" i="382"/>
  <c r="L119" i="382"/>
  <c r="K119" i="382"/>
  <c r="J119" i="382"/>
  <c r="P118" i="382"/>
  <c r="M118" i="382"/>
  <c r="L118" i="382"/>
  <c r="K118" i="382"/>
  <c r="J118" i="382"/>
  <c r="P117" i="382"/>
  <c r="M117" i="382"/>
  <c r="L117" i="382"/>
  <c r="K117" i="382"/>
  <c r="J117" i="382"/>
  <c r="P116" i="382"/>
  <c r="M116" i="382"/>
  <c r="L116" i="382"/>
  <c r="K116" i="382"/>
  <c r="J116" i="382"/>
  <c r="P115" i="382"/>
  <c r="M115" i="382"/>
  <c r="L115" i="382"/>
  <c r="K115" i="382"/>
  <c r="J115" i="382"/>
  <c r="P114" i="382"/>
  <c r="M114" i="382"/>
  <c r="L114" i="382"/>
  <c r="K114" i="382"/>
  <c r="J114" i="382"/>
  <c r="P113" i="382"/>
  <c r="M113" i="382"/>
  <c r="L113" i="382"/>
  <c r="K113" i="382"/>
  <c r="J113" i="382"/>
  <c r="P112" i="382"/>
  <c r="M112" i="382"/>
  <c r="L112" i="382"/>
  <c r="K112" i="382"/>
  <c r="J112" i="382"/>
  <c r="P111" i="382"/>
  <c r="M111" i="382"/>
  <c r="L111" i="382"/>
  <c r="K111" i="382"/>
  <c r="J111" i="382"/>
  <c r="P110" i="382"/>
  <c r="M110" i="382"/>
  <c r="L110" i="382"/>
  <c r="K110" i="382"/>
  <c r="J110" i="382"/>
  <c r="P109" i="382"/>
  <c r="M109" i="382"/>
  <c r="L109" i="382"/>
  <c r="K109" i="382"/>
  <c r="J109" i="382"/>
  <c r="P108" i="382"/>
  <c r="M108" i="382"/>
  <c r="L108" i="382"/>
  <c r="K108" i="382"/>
  <c r="J108" i="382"/>
  <c r="P107" i="382"/>
  <c r="M107" i="382"/>
  <c r="L107" i="382"/>
  <c r="K107" i="382"/>
  <c r="J107" i="382"/>
  <c r="P106" i="382"/>
  <c r="M106" i="382"/>
  <c r="L106" i="382"/>
  <c r="K106" i="382"/>
  <c r="J106" i="382"/>
  <c r="P105" i="382"/>
  <c r="M105" i="382"/>
  <c r="L105" i="382"/>
  <c r="K105" i="382"/>
  <c r="J105" i="382"/>
  <c r="P104" i="382"/>
  <c r="M104" i="382"/>
  <c r="L104" i="382"/>
  <c r="K104" i="382"/>
  <c r="J104" i="382"/>
  <c r="P103" i="382"/>
  <c r="M103" i="382"/>
  <c r="L103" i="382"/>
  <c r="K103" i="382"/>
  <c r="J103" i="382"/>
  <c r="P102" i="382"/>
  <c r="M102" i="382"/>
  <c r="L102" i="382"/>
  <c r="K102" i="382"/>
  <c r="J102" i="382"/>
  <c r="P101" i="382"/>
  <c r="M101" i="382"/>
  <c r="L101" i="382"/>
  <c r="K101" i="382"/>
  <c r="J101" i="382"/>
  <c r="P100" i="382"/>
  <c r="M100" i="382"/>
  <c r="L100" i="382"/>
  <c r="K100" i="382"/>
  <c r="J100" i="382"/>
  <c r="P99" i="382"/>
  <c r="M99" i="382"/>
  <c r="L99" i="382"/>
  <c r="K99" i="382"/>
  <c r="J99" i="382"/>
  <c r="P98" i="382"/>
  <c r="M98" i="382"/>
  <c r="L98" i="382"/>
  <c r="K98" i="382"/>
  <c r="J98" i="382"/>
  <c r="P97" i="382"/>
  <c r="M97" i="382"/>
  <c r="L97" i="382"/>
  <c r="K97" i="382"/>
  <c r="J97" i="382"/>
  <c r="P96" i="382"/>
  <c r="M96" i="382"/>
  <c r="L96" i="382"/>
  <c r="K96" i="382"/>
  <c r="J96" i="382"/>
  <c r="P95" i="382"/>
  <c r="M95" i="382"/>
  <c r="L95" i="382"/>
  <c r="K95" i="382"/>
  <c r="J95" i="382"/>
  <c r="P94" i="382"/>
  <c r="M94" i="382"/>
  <c r="L94" i="382"/>
  <c r="K94" i="382"/>
  <c r="J94" i="382"/>
  <c r="P93" i="382"/>
  <c r="M93" i="382"/>
  <c r="L93" i="382"/>
  <c r="K93" i="382"/>
  <c r="J93" i="382"/>
  <c r="P92" i="382"/>
  <c r="M92" i="382"/>
  <c r="L92" i="382"/>
  <c r="K92" i="382"/>
  <c r="J92" i="382"/>
  <c r="P91" i="382"/>
  <c r="M91" i="382"/>
  <c r="L91" i="382"/>
  <c r="K91" i="382"/>
  <c r="J91" i="382"/>
  <c r="P90" i="382"/>
  <c r="M90" i="382"/>
  <c r="L90" i="382"/>
  <c r="K90" i="382"/>
  <c r="J90" i="382"/>
  <c r="P89" i="382"/>
  <c r="M89" i="382"/>
  <c r="L89" i="382"/>
  <c r="K89" i="382"/>
  <c r="J89" i="382"/>
  <c r="P88" i="382"/>
  <c r="M88" i="382"/>
  <c r="L88" i="382"/>
  <c r="K88" i="382"/>
  <c r="J88" i="382"/>
  <c r="P87" i="382"/>
  <c r="M87" i="382"/>
  <c r="L87" i="382"/>
  <c r="K87" i="382"/>
  <c r="J87" i="382"/>
  <c r="P86" i="382"/>
  <c r="M86" i="382"/>
  <c r="L86" i="382"/>
  <c r="K86" i="382"/>
  <c r="J86" i="382"/>
  <c r="P85" i="382"/>
  <c r="M85" i="382"/>
  <c r="L85" i="382"/>
  <c r="K85" i="382"/>
  <c r="J85" i="382"/>
  <c r="P84" i="382"/>
  <c r="M84" i="382"/>
  <c r="L84" i="382"/>
  <c r="K84" i="382"/>
  <c r="J84" i="382"/>
  <c r="P83" i="382"/>
  <c r="M83" i="382"/>
  <c r="L83" i="382"/>
  <c r="K83" i="382"/>
  <c r="J83" i="382"/>
  <c r="P82" i="382"/>
  <c r="M82" i="382"/>
  <c r="L82" i="382"/>
  <c r="K82" i="382"/>
  <c r="J82" i="382"/>
  <c r="P81" i="382"/>
  <c r="M81" i="382"/>
  <c r="L81" i="382"/>
  <c r="K81" i="382"/>
  <c r="J81" i="382"/>
  <c r="P80" i="382"/>
  <c r="M80" i="382"/>
  <c r="L80" i="382"/>
  <c r="K80" i="382"/>
  <c r="J80" i="382"/>
  <c r="P79" i="382"/>
  <c r="M79" i="382"/>
  <c r="L79" i="382"/>
  <c r="K79" i="382"/>
  <c r="J79" i="382"/>
  <c r="P78" i="382"/>
  <c r="M78" i="382"/>
  <c r="L78" i="382"/>
  <c r="K78" i="382"/>
  <c r="J78" i="382"/>
  <c r="P77" i="382"/>
  <c r="M77" i="382"/>
  <c r="L77" i="382"/>
  <c r="K77" i="382"/>
  <c r="J77" i="382"/>
  <c r="P76" i="382"/>
  <c r="M76" i="382"/>
  <c r="L76" i="382"/>
  <c r="K76" i="382"/>
  <c r="J76" i="382"/>
  <c r="P75" i="382"/>
  <c r="M75" i="382"/>
  <c r="L75" i="382"/>
  <c r="K75" i="382"/>
  <c r="J75" i="382"/>
  <c r="P74" i="382"/>
  <c r="M74" i="382"/>
  <c r="L74" i="382"/>
  <c r="K74" i="382"/>
  <c r="J74" i="382"/>
  <c r="P73" i="382"/>
  <c r="M73" i="382"/>
  <c r="L73" i="382"/>
  <c r="K73" i="382"/>
  <c r="J73" i="382"/>
  <c r="P72" i="382"/>
  <c r="M72" i="382"/>
  <c r="L72" i="382"/>
  <c r="K72" i="382"/>
  <c r="J72" i="382"/>
  <c r="P71" i="382"/>
  <c r="M71" i="382"/>
  <c r="L71" i="382"/>
  <c r="K71" i="382"/>
  <c r="J71" i="382"/>
  <c r="P70" i="382"/>
  <c r="M70" i="382"/>
  <c r="L70" i="382"/>
  <c r="K70" i="382"/>
  <c r="J70" i="382"/>
  <c r="P69" i="382"/>
  <c r="M69" i="382"/>
  <c r="L69" i="382"/>
  <c r="K69" i="382"/>
  <c r="J69" i="382"/>
  <c r="P68" i="382"/>
  <c r="M68" i="382"/>
  <c r="L68" i="382"/>
  <c r="K68" i="382"/>
  <c r="J68" i="382"/>
  <c r="P67" i="382"/>
  <c r="M67" i="382"/>
  <c r="L67" i="382"/>
  <c r="K67" i="382"/>
  <c r="J67" i="382"/>
  <c r="P66" i="382"/>
  <c r="M66" i="382"/>
  <c r="L66" i="382"/>
  <c r="K66" i="382"/>
  <c r="J66" i="382"/>
  <c r="P65" i="382"/>
  <c r="M65" i="382"/>
  <c r="L65" i="382"/>
  <c r="K65" i="382"/>
  <c r="J65" i="382"/>
  <c r="P64" i="382"/>
  <c r="M64" i="382"/>
  <c r="L64" i="382"/>
  <c r="K64" i="382"/>
  <c r="J64" i="382"/>
  <c r="P63" i="382"/>
  <c r="M63" i="382"/>
  <c r="L63" i="382"/>
  <c r="K63" i="382"/>
  <c r="J63" i="382"/>
  <c r="P62" i="382"/>
  <c r="M62" i="382"/>
  <c r="L62" i="382"/>
  <c r="K62" i="382"/>
  <c r="J62" i="382"/>
  <c r="P61" i="382"/>
  <c r="M61" i="382"/>
  <c r="L61" i="382"/>
  <c r="K61" i="382"/>
  <c r="J61" i="382"/>
  <c r="P60" i="382"/>
  <c r="M60" i="382"/>
  <c r="L60" i="382"/>
  <c r="K60" i="382"/>
  <c r="J60" i="382"/>
  <c r="P59" i="382"/>
  <c r="M59" i="382"/>
  <c r="L59" i="382"/>
  <c r="K59" i="382"/>
  <c r="J59" i="382"/>
  <c r="P58" i="382"/>
  <c r="M58" i="382"/>
  <c r="L58" i="382"/>
  <c r="K58" i="382"/>
  <c r="J58" i="382"/>
  <c r="P57" i="382"/>
  <c r="M57" i="382"/>
  <c r="L57" i="382"/>
  <c r="K57" i="382"/>
  <c r="J57" i="382"/>
  <c r="P56" i="382"/>
  <c r="M56" i="382"/>
  <c r="L56" i="382"/>
  <c r="K56" i="382"/>
  <c r="J56" i="382"/>
  <c r="P55" i="382"/>
  <c r="M55" i="382"/>
  <c r="L55" i="382"/>
  <c r="K55" i="382"/>
  <c r="J55" i="382"/>
  <c r="P54" i="382"/>
  <c r="M54" i="382"/>
  <c r="L54" i="382"/>
  <c r="K54" i="382"/>
  <c r="J54" i="382"/>
  <c r="P53" i="382"/>
  <c r="M53" i="382"/>
  <c r="L53" i="382"/>
  <c r="K53" i="382"/>
  <c r="J53" i="382"/>
  <c r="P52" i="382"/>
  <c r="M52" i="382"/>
  <c r="L52" i="382"/>
  <c r="K52" i="382"/>
  <c r="J52" i="382"/>
  <c r="P51" i="382"/>
  <c r="M51" i="382"/>
  <c r="L51" i="382"/>
  <c r="K51" i="382"/>
  <c r="J51" i="382"/>
  <c r="P50" i="382"/>
  <c r="M50" i="382"/>
  <c r="L50" i="382"/>
  <c r="K50" i="382"/>
  <c r="J50" i="382"/>
  <c r="P49" i="382"/>
  <c r="M49" i="382"/>
  <c r="L49" i="382"/>
  <c r="K49" i="382"/>
  <c r="J49" i="382"/>
  <c r="P48" i="382"/>
  <c r="M48" i="382"/>
  <c r="L48" i="382"/>
  <c r="K48" i="382"/>
  <c r="J48" i="382"/>
  <c r="P47" i="382"/>
  <c r="M47" i="382"/>
  <c r="L47" i="382"/>
  <c r="K47" i="382"/>
  <c r="J47" i="382"/>
  <c r="P46" i="382"/>
  <c r="M46" i="382"/>
  <c r="L46" i="382"/>
  <c r="K46" i="382"/>
  <c r="J46" i="382"/>
  <c r="P45" i="382"/>
  <c r="M45" i="382"/>
  <c r="L45" i="382"/>
  <c r="K45" i="382"/>
  <c r="J45" i="382"/>
  <c r="P44" i="382"/>
  <c r="M44" i="382"/>
  <c r="L44" i="382"/>
  <c r="K44" i="382"/>
  <c r="J44" i="382"/>
  <c r="P43" i="382"/>
  <c r="M43" i="382"/>
  <c r="L43" i="382"/>
  <c r="K43" i="382"/>
  <c r="J43" i="382"/>
  <c r="P42" i="382"/>
  <c r="M42" i="382"/>
  <c r="L42" i="382"/>
  <c r="K42" i="382"/>
  <c r="J42" i="382"/>
  <c r="P41" i="382"/>
  <c r="M41" i="382"/>
  <c r="L41" i="382"/>
  <c r="K41" i="382"/>
  <c r="J41" i="382"/>
  <c r="P40" i="382"/>
  <c r="M40" i="382"/>
  <c r="L40" i="382"/>
  <c r="K40" i="382"/>
  <c r="J40" i="382"/>
  <c r="D5" i="382"/>
  <c r="A1" i="380"/>
  <c r="R62" i="381"/>
  <c r="O62" i="381"/>
  <c r="F56" i="381"/>
  <c r="F55" i="381"/>
  <c r="I21" i="381"/>
  <c r="G21" i="381"/>
  <c r="D21" i="381"/>
  <c r="C21" i="381"/>
  <c r="B21" i="381"/>
  <c r="I19" i="381"/>
  <c r="G19" i="381"/>
  <c r="F19" i="381"/>
  <c r="D19" i="381"/>
  <c r="C19" i="381"/>
  <c r="B19" i="381"/>
  <c r="I17" i="381"/>
  <c r="G17" i="381"/>
  <c r="F17" i="381"/>
  <c r="D17" i="381"/>
  <c r="C17" i="381"/>
  <c r="B17" i="381"/>
  <c r="U16" i="381"/>
  <c r="U15" i="381"/>
  <c r="I15" i="381"/>
  <c r="G15" i="381"/>
  <c r="D15" i="381"/>
  <c r="C15" i="381"/>
  <c r="B15" i="381"/>
  <c r="U14" i="381"/>
  <c r="U13" i="381"/>
  <c r="I13" i="381"/>
  <c r="G13" i="381"/>
  <c r="F13" i="381"/>
  <c r="D13" i="381"/>
  <c r="C13" i="381"/>
  <c r="B13" i="381"/>
  <c r="U12" i="381"/>
  <c r="U11" i="381"/>
  <c r="I11" i="381"/>
  <c r="G11" i="381"/>
  <c r="D11" i="381"/>
  <c r="C11" i="381"/>
  <c r="B11" i="381"/>
  <c r="U10" i="381"/>
  <c r="U9" i="381"/>
  <c r="I9" i="381"/>
  <c r="G9" i="381"/>
  <c r="D9" i="381"/>
  <c r="C9" i="381"/>
  <c r="B9" i="381"/>
  <c r="U8" i="381"/>
  <c r="U7" i="381"/>
  <c r="I7" i="381"/>
  <c r="G7" i="381"/>
  <c r="D7" i="381"/>
  <c r="C7" i="381"/>
  <c r="B7" i="381"/>
  <c r="Y5" i="381"/>
  <c r="AG1" i="381"/>
  <c r="Y3" i="381"/>
  <c r="M6" i="381"/>
  <c r="AH1" i="381"/>
  <c r="AF1" i="381"/>
  <c r="AD1" i="381"/>
  <c r="AB1" i="381"/>
  <c r="A1" i="381"/>
  <c r="R62" i="380"/>
  <c r="F56" i="380"/>
  <c r="F55" i="380"/>
  <c r="I21" i="380"/>
  <c r="G21" i="380"/>
  <c r="D21" i="380"/>
  <c r="C21" i="380"/>
  <c r="B21" i="380"/>
  <c r="I19" i="380"/>
  <c r="G19" i="380"/>
  <c r="F19" i="380"/>
  <c r="D19" i="380"/>
  <c r="C19" i="380"/>
  <c r="B19" i="380"/>
  <c r="I17" i="380"/>
  <c r="G17" i="380"/>
  <c r="D17" i="380"/>
  <c r="C17" i="380"/>
  <c r="B17" i="380"/>
  <c r="U16" i="380"/>
  <c r="U15" i="380"/>
  <c r="I15" i="380"/>
  <c r="G15" i="380"/>
  <c r="F15" i="380"/>
  <c r="D15" i="380"/>
  <c r="C15" i="380"/>
  <c r="B15" i="380"/>
  <c r="U14" i="380"/>
  <c r="U13" i="380"/>
  <c r="I13" i="380"/>
  <c r="G13" i="380"/>
  <c r="F13" i="380"/>
  <c r="D13" i="380"/>
  <c r="C13" i="380"/>
  <c r="B13" i="380"/>
  <c r="U12" i="380"/>
  <c r="U11" i="380"/>
  <c r="I11" i="380"/>
  <c r="G11" i="380"/>
  <c r="F11" i="380"/>
  <c r="D11" i="380"/>
  <c r="C11" i="380"/>
  <c r="B11" i="380"/>
  <c r="U10" i="380"/>
  <c r="U9" i="380"/>
  <c r="I9" i="380"/>
  <c r="G9" i="380"/>
  <c r="D9" i="380"/>
  <c r="C9" i="380"/>
  <c r="B9" i="380"/>
  <c r="U8" i="380"/>
  <c r="U7" i="380"/>
  <c r="I7" i="380"/>
  <c r="G7" i="380"/>
  <c r="D7" i="380"/>
  <c r="C7" i="380"/>
  <c r="B7" i="380"/>
  <c r="M6" i="380"/>
  <c r="F6" i="380"/>
  <c r="Y5" i="380"/>
  <c r="O62" i="380"/>
  <c r="Y3" i="380"/>
  <c r="O6" i="380"/>
  <c r="AH1" i="380"/>
  <c r="AG1" i="380"/>
  <c r="AF1" i="380"/>
  <c r="AE1" i="380"/>
  <c r="AD1" i="380"/>
  <c r="AC1" i="380"/>
  <c r="AB1" i="380"/>
  <c r="G13" i="379"/>
  <c r="E13" i="379"/>
  <c r="B22" i="379"/>
  <c r="E11" i="379"/>
  <c r="H18" i="379"/>
  <c r="G11" i="379"/>
  <c r="E9" i="379"/>
  <c r="G9" i="379"/>
  <c r="G7" i="379"/>
  <c r="E7" i="379"/>
  <c r="B19" i="379"/>
  <c r="L13" i="379"/>
  <c r="I13" i="379"/>
  <c r="D13" i="379"/>
  <c r="C13" i="379"/>
  <c r="L11" i="379"/>
  <c r="I11" i="379"/>
  <c r="D11" i="379"/>
  <c r="C11" i="379"/>
  <c r="L9" i="379"/>
  <c r="I9" i="379"/>
  <c r="D9" i="379"/>
  <c r="C9" i="379"/>
  <c r="L7" i="379"/>
  <c r="I7" i="379"/>
  <c r="D7" i="379"/>
  <c r="C7" i="379"/>
  <c r="Y5" i="379"/>
  <c r="AK1" i="379"/>
  <c r="Y3" i="379"/>
  <c r="AD1" i="379"/>
  <c r="G11" i="378"/>
  <c r="E11" i="378"/>
  <c r="B21" i="378"/>
  <c r="G9" i="378"/>
  <c r="E9" i="378"/>
  <c r="F18" i="378"/>
  <c r="G7" i="378"/>
  <c r="E7" i="378"/>
  <c r="B19" i="378"/>
  <c r="L11" i="378"/>
  <c r="I11" i="378"/>
  <c r="H18" i="378"/>
  <c r="D11" i="378"/>
  <c r="C11" i="378"/>
  <c r="L9" i="378"/>
  <c r="I9" i="378"/>
  <c r="D9" i="378"/>
  <c r="C9" i="378"/>
  <c r="L7" i="378"/>
  <c r="I7" i="378"/>
  <c r="D18" i="378"/>
  <c r="D7" i="378"/>
  <c r="C7" i="378"/>
  <c r="Y5" i="378"/>
  <c r="AJ1" i="378"/>
  <c r="Y3" i="378"/>
  <c r="AI1" i="378"/>
  <c r="AE1" i="378"/>
  <c r="G11" i="377"/>
  <c r="E11" i="377"/>
  <c r="H18" i="377"/>
  <c r="G9" i="377"/>
  <c r="E9" i="377"/>
  <c r="F18" i="377"/>
  <c r="G7" i="377"/>
  <c r="E7" i="377"/>
  <c r="B19" i="377"/>
  <c r="L11" i="377"/>
  <c r="I11" i="377"/>
  <c r="D11" i="377"/>
  <c r="C11" i="377"/>
  <c r="L9" i="377"/>
  <c r="I9" i="377"/>
  <c r="D9" i="377"/>
  <c r="C9" i="377"/>
  <c r="L7" i="377"/>
  <c r="I7" i="377"/>
  <c r="D7" i="377"/>
  <c r="C7" i="377"/>
  <c r="Y5" i="377"/>
  <c r="AJ1" i="377"/>
  <c r="Y3" i="377"/>
  <c r="AE1" i="377"/>
  <c r="G7" i="375"/>
  <c r="G9" i="375"/>
  <c r="E9" i="375"/>
  <c r="B20" i="375"/>
  <c r="E7" i="375"/>
  <c r="B19" i="375"/>
  <c r="B21" i="375"/>
  <c r="F18" i="375"/>
  <c r="H18" i="375"/>
  <c r="L9" i="375"/>
  <c r="I9" i="375"/>
  <c r="D9" i="375"/>
  <c r="C9" i="375"/>
  <c r="L7" i="375"/>
  <c r="I7" i="375"/>
  <c r="D7" i="375"/>
  <c r="C7" i="375"/>
  <c r="Y5" i="375"/>
  <c r="AJ1" i="375"/>
  <c r="Y3" i="375"/>
  <c r="AI1" i="375"/>
  <c r="AE1" i="375"/>
  <c r="B21" i="374"/>
  <c r="B19" i="374"/>
  <c r="L11" i="374"/>
  <c r="H18" i="374"/>
  <c r="L9" i="374"/>
  <c r="I9" i="374"/>
  <c r="G9" i="374"/>
  <c r="E9" i="374"/>
  <c r="B20" i="374"/>
  <c r="D9" i="374"/>
  <c r="C9" i="374"/>
  <c r="L7" i="374"/>
  <c r="I7" i="374"/>
  <c r="G7" i="374"/>
  <c r="E7" i="374"/>
  <c r="D18" i="374"/>
  <c r="D7" i="374"/>
  <c r="C7" i="374"/>
  <c r="Y5" i="374"/>
  <c r="AJ1" i="374"/>
  <c r="Y3" i="374"/>
  <c r="E2" i="374"/>
  <c r="AK1" i="374"/>
  <c r="AI1" i="374"/>
  <c r="AG1" i="374"/>
  <c r="AE1" i="374"/>
  <c r="AC1" i="374"/>
  <c r="G11" i="372"/>
  <c r="E11" i="372"/>
  <c r="E9" i="372"/>
  <c r="F18" i="372"/>
  <c r="G9" i="372"/>
  <c r="G7" i="372"/>
  <c r="E7" i="372"/>
  <c r="B21" i="372"/>
  <c r="L11" i="372"/>
  <c r="I11" i="372"/>
  <c r="H18" i="372"/>
  <c r="D11" i="372"/>
  <c r="C11" i="372"/>
  <c r="L9" i="372"/>
  <c r="I9" i="372"/>
  <c r="B20" i="372"/>
  <c r="D9" i="372"/>
  <c r="C9" i="372"/>
  <c r="L7" i="372"/>
  <c r="I7" i="372"/>
  <c r="D18" i="372"/>
  <c r="D7" i="372"/>
  <c r="C7" i="372"/>
  <c r="Y5" i="372"/>
  <c r="AJ1" i="372"/>
  <c r="Y3" i="372"/>
  <c r="AI1" i="372"/>
  <c r="AE1" i="372"/>
  <c r="G37" i="371"/>
  <c r="F37" i="371"/>
  <c r="K36" i="371"/>
  <c r="F33" i="371"/>
  <c r="G33" i="371"/>
  <c r="G29" i="371"/>
  <c r="F29" i="371"/>
  <c r="G25" i="371"/>
  <c r="F25" i="371"/>
  <c r="G23" i="371"/>
  <c r="F23" i="371"/>
  <c r="K24" i="371"/>
  <c r="G19" i="371"/>
  <c r="F19" i="371"/>
  <c r="G15" i="371"/>
  <c r="F15" i="371"/>
  <c r="G13" i="371"/>
  <c r="F13" i="371"/>
  <c r="G11" i="371"/>
  <c r="F11" i="371"/>
  <c r="G7" i="371"/>
  <c r="F7" i="371"/>
  <c r="R57" i="371"/>
  <c r="F53" i="371"/>
  <c r="F52" i="371"/>
  <c r="F51" i="371"/>
  <c r="F50" i="371"/>
  <c r="I37" i="371"/>
  <c r="D37" i="371"/>
  <c r="C37" i="371"/>
  <c r="B37" i="371"/>
  <c r="I35" i="371"/>
  <c r="G35" i="371"/>
  <c r="F35" i="371"/>
  <c r="D35" i="371"/>
  <c r="C35" i="371"/>
  <c r="B35" i="371"/>
  <c r="M34" i="371"/>
  <c r="I33" i="371"/>
  <c r="D33" i="371"/>
  <c r="C33" i="371"/>
  <c r="B33" i="371"/>
  <c r="I31" i="371"/>
  <c r="G31" i="371"/>
  <c r="F31" i="371"/>
  <c r="K32" i="371"/>
  <c r="D31" i="371"/>
  <c r="C31" i="371"/>
  <c r="B31" i="371"/>
  <c r="O30" i="371"/>
  <c r="I29" i="371"/>
  <c r="D29" i="371"/>
  <c r="C29" i="371"/>
  <c r="B29" i="371"/>
  <c r="K28" i="371"/>
  <c r="I27" i="371"/>
  <c r="G27" i="371"/>
  <c r="F27" i="371"/>
  <c r="D27" i="371"/>
  <c r="C27" i="371"/>
  <c r="B27" i="371"/>
  <c r="M26" i="371"/>
  <c r="I25" i="371"/>
  <c r="D25" i="371"/>
  <c r="C25" i="371"/>
  <c r="B25" i="371"/>
  <c r="I23" i="371"/>
  <c r="D23" i="371"/>
  <c r="C23" i="371"/>
  <c r="B23" i="371"/>
  <c r="Q22" i="371"/>
  <c r="I21" i="371"/>
  <c r="G21" i="371"/>
  <c r="F21" i="371"/>
  <c r="D21" i="371"/>
  <c r="C21" i="371"/>
  <c r="B21" i="371"/>
  <c r="I19" i="371"/>
  <c r="K20" i="371"/>
  <c r="D19" i="371"/>
  <c r="C19" i="371"/>
  <c r="B19" i="371"/>
  <c r="I17" i="371"/>
  <c r="G17" i="371"/>
  <c r="F17" i="371"/>
  <c r="D17" i="371"/>
  <c r="C17" i="371"/>
  <c r="B17" i="371"/>
  <c r="U16" i="371"/>
  <c r="U15" i="371"/>
  <c r="I15" i="371"/>
  <c r="K16" i="371"/>
  <c r="D15" i="371"/>
  <c r="C15" i="371"/>
  <c r="B15" i="371"/>
  <c r="U14" i="371"/>
  <c r="O14" i="371"/>
  <c r="U13" i="371"/>
  <c r="I13" i="371"/>
  <c r="D13" i="371"/>
  <c r="C13" i="371"/>
  <c r="B13" i="371"/>
  <c r="U12" i="371"/>
  <c r="K12" i="371"/>
  <c r="U11" i="371"/>
  <c r="I11" i="371"/>
  <c r="D11" i="371"/>
  <c r="C11" i="371"/>
  <c r="B11" i="371"/>
  <c r="U10" i="371"/>
  <c r="M10" i="371"/>
  <c r="U9" i="371"/>
  <c r="I9" i="371"/>
  <c r="G9" i="371"/>
  <c r="F9" i="371"/>
  <c r="D9" i="371"/>
  <c r="C9" i="371"/>
  <c r="B9" i="371"/>
  <c r="U8" i="371"/>
  <c r="U7" i="371"/>
  <c r="I7" i="371"/>
  <c r="K8" i="371"/>
  <c r="D7" i="371"/>
  <c r="C7" i="371"/>
  <c r="B7" i="371"/>
  <c r="Y5" i="371"/>
  <c r="O57" i="371"/>
  <c r="Y3" i="371"/>
  <c r="O6" i="371"/>
  <c r="E2" i="371"/>
  <c r="AH1" i="371"/>
  <c r="AF1" i="371"/>
  <c r="AD1" i="371"/>
  <c r="AB1" i="371"/>
  <c r="G11" i="364"/>
  <c r="E11" i="364"/>
  <c r="G9" i="364"/>
  <c r="E9" i="364"/>
  <c r="G7" i="364"/>
  <c r="E7" i="364"/>
  <c r="D18" i="364"/>
  <c r="P156" i="370"/>
  <c r="M156" i="370"/>
  <c r="L156" i="370"/>
  <c r="K156" i="370"/>
  <c r="J156" i="370"/>
  <c r="P155" i="370"/>
  <c r="M155" i="370"/>
  <c r="L155" i="370"/>
  <c r="K155" i="370"/>
  <c r="J155" i="370"/>
  <c r="P154" i="370"/>
  <c r="M154" i="370"/>
  <c r="L154" i="370"/>
  <c r="K154" i="370"/>
  <c r="J154" i="370"/>
  <c r="P153" i="370"/>
  <c r="M153" i="370"/>
  <c r="L153" i="370"/>
  <c r="K153" i="370"/>
  <c r="J153" i="370"/>
  <c r="P152" i="370"/>
  <c r="M152" i="370"/>
  <c r="L152" i="370"/>
  <c r="K152" i="370"/>
  <c r="J152" i="370"/>
  <c r="P151" i="370"/>
  <c r="M151" i="370"/>
  <c r="L151" i="370"/>
  <c r="K151" i="370"/>
  <c r="J151" i="370"/>
  <c r="P150" i="370"/>
  <c r="M150" i="370"/>
  <c r="L150" i="370"/>
  <c r="K150" i="370"/>
  <c r="J150" i="370"/>
  <c r="P149" i="370"/>
  <c r="M149" i="370"/>
  <c r="L149" i="370"/>
  <c r="K149" i="370"/>
  <c r="J149" i="370"/>
  <c r="P148" i="370"/>
  <c r="M148" i="370"/>
  <c r="L148" i="370"/>
  <c r="K148" i="370"/>
  <c r="J148" i="370"/>
  <c r="P147" i="370"/>
  <c r="M147" i="370"/>
  <c r="L147" i="370"/>
  <c r="K147" i="370"/>
  <c r="J147" i="370"/>
  <c r="P146" i="370"/>
  <c r="M146" i="370"/>
  <c r="L146" i="370"/>
  <c r="K146" i="370"/>
  <c r="J146" i="370"/>
  <c r="P145" i="370"/>
  <c r="M145" i="370"/>
  <c r="L145" i="370"/>
  <c r="K145" i="370"/>
  <c r="J145" i="370"/>
  <c r="P144" i="370"/>
  <c r="M144" i="370"/>
  <c r="L144" i="370"/>
  <c r="K144" i="370"/>
  <c r="J144" i="370"/>
  <c r="P143" i="370"/>
  <c r="M143" i="370"/>
  <c r="L143" i="370"/>
  <c r="K143" i="370"/>
  <c r="J143" i="370"/>
  <c r="P142" i="370"/>
  <c r="M142" i="370"/>
  <c r="L142" i="370"/>
  <c r="K142" i="370"/>
  <c r="J142" i="370"/>
  <c r="P141" i="370"/>
  <c r="M141" i="370"/>
  <c r="L141" i="370"/>
  <c r="K141" i="370"/>
  <c r="J141" i="370"/>
  <c r="P140" i="370"/>
  <c r="M140" i="370"/>
  <c r="L140" i="370"/>
  <c r="K140" i="370"/>
  <c r="J140" i="370"/>
  <c r="P139" i="370"/>
  <c r="M139" i="370"/>
  <c r="L139" i="370"/>
  <c r="K139" i="370"/>
  <c r="J139" i="370"/>
  <c r="P138" i="370"/>
  <c r="M138" i="370"/>
  <c r="L138" i="370"/>
  <c r="K138" i="370"/>
  <c r="J138" i="370"/>
  <c r="P137" i="370"/>
  <c r="M137" i="370"/>
  <c r="L137" i="370"/>
  <c r="K137" i="370"/>
  <c r="J137" i="370"/>
  <c r="P136" i="370"/>
  <c r="M136" i="370"/>
  <c r="L136" i="370"/>
  <c r="K136" i="370"/>
  <c r="J136" i="370"/>
  <c r="P135" i="370"/>
  <c r="M135" i="370"/>
  <c r="L135" i="370"/>
  <c r="K135" i="370"/>
  <c r="J135" i="370"/>
  <c r="P134" i="370"/>
  <c r="M134" i="370"/>
  <c r="L134" i="370"/>
  <c r="K134" i="370"/>
  <c r="J134" i="370"/>
  <c r="P133" i="370"/>
  <c r="M133" i="370"/>
  <c r="L133" i="370"/>
  <c r="K133" i="370"/>
  <c r="J133" i="370"/>
  <c r="P132" i="370"/>
  <c r="M132" i="370"/>
  <c r="L132" i="370"/>
  <c r="K132" i="370"/>
  <c r="J132" i="370"/>
  <c r="P131" i="370"/>
  <c r="M131" i="370"/>
  <c r="L131" i="370"/>
  <c r="K131" i="370"/>
  <c r="J131" i="370"/>
  <c r="P130" i="370"/>
  <c r="M130" i="370"/>
  <c r="L130" i="370"/>
  <c r="K130" i="370"/>
  <c r="J130" i="370"/>
  <c r="P129" i="370"/>
  <c r="M129" i="370"/>
  <c r="L129" i="370"/>
  <c r="K129" i="370"/>
  <c r="J129" i="370"/>
  <c r="P128" i="370"/>
  <c r="M128" i="370"/>
  <c r="L128" i="370"/>
  <c r="K128" i="370"/>
  <c r="J128" i="370"/>
  <c r="P127" i="370"/>
  <c r="M127" i="370"/>
  <c r="L127" i="370"/>
  <c r="K127" i="370"/>
  <c r="J127" i="370"/>
  <c r="P126" i="370"/>
  <c r="M126" i="370"/>
  <c r="L126" i="370"/>
  <c r="K126" i="370"/>
  <c r="J126" i="370"/>
  <c r="P125" i="370"/>
  <c r="M125" i="370"/>
  <c r="L125" i="370"/>
  <c r="K125" i="370"/>
  <c r="J125" i="370"/>
  <c r="P124" i="370"/>
  <c r="M124" i="370"/>
  <c r="L124" i="370"/>
  <c r="K124" i="370"/>
  <c r="J124" i="370"/>
  <c r="P123" i="370"/>
  <c r="M123" i="370"/>
  <c r="L123" i="370"/>
  <c r="K123" i="370"/>
  <c r="J123" i="370"/>
  <c r="P122" i="370"/>
  <c r="M122" i="370"/>
  <c r="L122" i="370"/>
  <c r="K122" i="370"/>
  <c r="J122" i="370"/>
  <c r="P121" i="370"/>
  <c r="M121" i="370"/>
  <c r="L121" i="370"/>
  <c r="K121" i="370"/>
  <c r="J121" i="370"/>
  <c r="P120" i="370"/>
  <c r="M120" i="370"/>
  <c r="L120" i="370"/>
  <c r="K120" i="370"/>
  <c r="J120" i="370"/>
  <c r="P119" i="370"/>
  <c r="M119" i="370"/>
  <c r="L119" i="370"/>
  <c r="K119" i="370"/>
  <c r="J119" i="370"/>
  <c r="P118" i="370"/>
  <c r="M118" i="370"/>
  <c r="L118" i="370"/>
  <c r="K118" i="370"/>
  <c r="J118" i="370"/>
  <c r="P117" i="370"/>
  <c r="M117" i="370"/>
  <c r="L117" i="370"/>
  <c r="K117" i="370"/>
  <c r="J117" i="370"/>
  <c r="P116" i="370"/>
  <c r="M116" i="370"/>
  <c r="L116" i="370"/>
  <c r="K116" i="370"/>
  <c r="J116" i="370"/>
  <c r="P115" i="370"/>
  <c r="M115" i="370"/>
  <c r="L115" i="370"/>
  <c r="K115" i="370"/>
  <c r="J115" i="370"/>
  <c r="P114" i="370"/>
  <c r="M114" i="370"/>
  <c r="L114" i="370"/>
  <c r="K114" i="370"/>
  <c r="J114" i="370"/>
  <c r="P113" i="370"/>
  <c r="M113" i="370"/>
  <c r="L113" i="370"/>
  <c r="K113" i="370"/>
  <c r="J113" i="370"/>
  <c r="P112" i="370"/>
  <c r="M112" i="370"/>
  <c r="L112" i="370"/>
  <c r="K112" i="370"/>
  <c r="J112" i="370"/>
  <c r="P111" i="370"/>
  <c r="M111" i="370"/>
  <c r="L111" i="370"/>
  <c r="K111" i="370"/>
  <c r="J111" i="370"/>
  <c r="P110" i="370"/>
  <c r="M110" i="370"/>
  <c r="L110" i="370"/>
  <c r="K110" i="370"/>
  <c r="J110" i="370"/>
  <c r="P109" i="370"/>
  <c r="M109" i="370"/>
  <c r="L109" i="370"/>
  <c r="K109" i="370"/>
  <c r="J109" i="370"/>
  <c r="P108" i="370"/>
  <c r="M108" i="370"/>
  <c r="L108" i="370"/>
  <c r="K108" i="370"/>
  <c r="J108" i="370"/>
  <c r="P107" i="370"/>
  <c r="M107" i="370"/>
  <c r="L107" i="370"/>
  <c r="K107" i="370"/>
  <c r="J107" i="370"/>
  <c r="P106" i="370"/>
  <c r="M106" i="370"/>
  <c r="L106" i="370"/>
  <c r="K106" i="370"/>
  <c r="J106" i="370"/>
  <c r="P105" i="370"/>
  <c r="M105" i="370"/>
  <c r="L105" i="370"/>
  <c r="K105" i="370"/>
  <c r="J105" i="370"/>
  <c r="P104" i="370"/>
  <c r="M104" i="370"/>
  <c r="L104" i="370"/>
  <c r="K104" i="370"/>
  <c r="J104" i="370"/>
  <c r="P103" i="370"/>
  <c r="M103" i="370"/>
  <c r="L103" i="370"/>
  <c r="K103" i="370"/>
  <c r="J103" i="370"/>
  <c r="P102" i="370"/>
  <c r="M102" i="370"/>
  <c r="L102" i="370"/>
  <c r="K102" i="370"/>
  <c r="J102" i="370"/>
  <c r="P101" i="370"/>
  <c r="M101" i="370"/>
  <c r="L101" i="370"/>
  <c r="K101" i="370"/>
  <c r="J101" i="370"/>
  <c r="P100" i="370"/>
  <c r="M100" i="370"/>
  <c r="L100" i="370"/>
  <c r="K100" i="370"/>
  <c r="J100" i="370"/>
  <c r="P99" i="370"/>
  <c r="M99" i="370"/>
  <c r="L99" i="370"/>
  <c r="K99" i="370"/>
  <c r="J99" i="370"/>
  <c r="P98" i="370"/>
  <c r="M98" i="370"/>
  <c r="L98" i="370"/>
  <c r="K98" i="370"/>
  <c r="J98" i="370"/>
  <c r="P97" i="370"/>
  <c r="M97" i="370"/>
  <c r="L97" i="370"/>
  <c r="K97" i="370"/>
  <c r="J97" i="370"/>
  <c r="P96" i="370"/>
  <c r="M96" i="370"/>
  <c r="L96" i="370"/>
  <c r="K96" i="370"/>
  <c r="J96" i="370"/>
  <c r="P95" i="370"/>
  <c r="M95" i="370"/>
  <c r="L95" i="370"/>
  <c r="K95" i="370"/>
  <c r="J95" i="370"/>
  <c r="P94" i="370"/>
  <c r="M94" i="370"/>
  <c r="L94" i="370"/>
  <c r="K94" i="370"/>
  <c r="J94" i="370"/>
  <c r="P93" i="370"/>
  <c r="M93" i="370"/>
  <c r="L93" i="370"/>
  <c r="K93" i="370"/>
  <c r="J93" i="370"/>
  <c r="P92" i="370"/>
  <c r="M92" i="370"/>
  <c r="L92" i="370"/>
  <c r="K92" i="370"/>
  <c r="J92" i="370"/>
  <c r="P91" i="370"/>
  <c r="M91" i="370"/>
  <c r="L91" i="370"/>
  <c r="K91" i="370"/>
  <c r="J91" i="370"/>
  <c r="P90" i="370"/>
  <c r="M90" i="370"/>
  <c r="L90" i="370"/>
  <c r="K90" i="370"/>
  <c r="J90" i="370"/>
  <c r="P89" i="370"/>
  <c r="M89" i="370"/>
  <c r="L89" i="370"/>
  <c r="K89" i="370"/>
  <c r="J89" i="370"/>
  <c r="P88" i="370"/>
  <c r="M88" i="370"/>
  <c r="L88" i="370"/>
  <c r="K88" i="370"/>
  <c r="J88" i="370"/>
  <c r="P87" i="370"/>
  <c r="M87" i="370"/>
  <c r="L87" i="370"/>
  <c r="K87" i="370"/>
  <c r="J87" i="370"/>
  <c r="P86" i="370"/>
  <c r="M86" i="370"/>
  <c r="L86" i="370"/>
  <c r="K86" i="370"/>
  <c r="J86" i="370"/>
  <c r="P85" i="370"/>
  <c r="M85" i="370"/>
  <c r="L85" i="370"/>
  <c r="K85" i="370"/>
  <c r="J85" i="370"/>
  <c r="P84" i="370"/>
  <c r="M84" i="370"/>
  <c r="L84" i="370"/>
  <c r="K84" i="370"/>
  <c r="J84" i="370"/>
  <c r="P83" i="370"/>
  <c r="M83" i="370"/>
  <c r="L83" i="370"/>
  <c r="K83" i="370"/>
  <c r="J83" i="370"/>
  <c r="P82" i="370"/>
  <c r="M82" i="370"/>
  <c r="L82" i="370"/>
  <c r="K82" i="370"/>
  <c r="J82" i="370"/>
  <c r="P81" i="370"/>
  <c r="M81" i="370"/>
  <c r="L81" i="370"/>
  <c r="K81" i="370"/>
  <c r="J81" i="370"/>
  <c r="P80" i="370"/>
  <c r="M80" i="370"/>
  <c r="L80" i="370"/>
  <c r="K80" i="370"/>
  <c r="J80" i="370"/>
  <c r="P79" i="370"/>
  <c r="M79" i="370"/>
  <c r="L79" i="370"/>
  <c r="K79" i="370"/>
  <c r="J79" i="370"/>
  <c r="P78" i="370"/>
  <c r="M78" i="370"/>
  <c r="L78" i="370"/>
  <c r="K78" i="370"/>
  <c r="J78" i="370"/>
  <c r="P77" i="370"/>
  <c r="M77" i="370"/>
  <c r="L77" i="370"/>
  <c r="K77" i="370"/>
  <c r="J77" i="370"/>
  <c r="P76" i="370"/>
  <c r="M76" i="370"/>
  <c r="L76" i="370"/>
  <c r="K76" i="370"/>
  <c r="J76" i="370"/>
  <c r="P75" i="370"/>
  <c r="M75" i="370"/>
  <c r="L75" i="370"/>
  <c r="K75" i="370"/>
  <c r="J75" i="370"/>
  <c r="P74" i="370"/>
  <c r="M74" i="370"/>
  <c r="L74" i="370"/>
  <c r="K74" i="370"/>
  <c r="J74" i="370"/>
  <c r="P73" i="370"/>
  <c r="M73" i="370"/>
  <c r="L73" i="370"/>
  <c r="K73" i="370"/>
  <c r="J73" i="370"/>
  <c r="P72" i="370"/>
  <c r="M72" i="370"/>
  <c r="L72" i="370"/>
  <c r="K72" i="370"/>
  <c r="J72" i="370"/>
  <c r="P71" i="370"/>
  <c r="M71" i="370"/>
  <c r="L71" i="370"/>
  <c r="K71" i="370"/>
  <c r="J71" i="370"/>
  <c r="P70" i="370"/>
  <c r="M70" i="370"/>
  <c r="L70" i="370"/>
  <c r="K70" i="370"/>
  <c r="J70" i="370"/>
  <c r="P69" i="370"/>
  <c r="M69" i="370"/>
  <c r="L69" i="370"/>
  <c r="K69" i="370"/>
  <c r="J69" i="370"/>
  <c r="P68" i="370"/>
  <c r="M68" i="370"/>
  <c r="L68" i="370"/>
  <c r="K68" i="370"/>
  <c r="J68" i="370"/>
  <c r="P67" i="370"/>
  <c r="M67" i="370"/>
  <c r="L67" i="370"/>
  <c r="K67" i="370"/>
  <c r="J67" i="370"/>
  <c r="P66" i="370"/>
  <c r="M66" i="370"/>
  <c r="L66" i="370"/>
  <c r="K66" i="370"/>
  <c r="J66" i="370"/>
  <c r="P65" i="370"/>
  <c r="M65" i="370"/>
  <c r="L65" i="370"/>
  <c r="K65" i="370"/>
  <c r="J65" i="370"/>
  <c r="P64" i="370"/>
  <c r="M64" i="370"/>
  <c r="L64" i="370"/>
  <c r="K64" i="370"/>
  <c r="J64" i="370"/>
  <c r="P63" i="370"/>
  <c r="M63" i="370"/>
  <c r="L63" i="370"/>
  <c r="K63" i="370"/>
  <c r="J63" i="370"/>
  <c r="P62" i="370"/>
  <c r="M62" i="370"/>
  <c r="L62" i="370"/>
  <c r="K62" i="370"/>
  <c r="J62" i="370"/>
  <c r="P61" i="370"/>
  <c r="M61" i="370"/>
  <c r="L61" i="370"/>
  <c r="K61" i="370"/>
  <c r="J61" i="370"/>
  <c r="P60" i="370"/>
  <c r="M60" i="370"/>
  <c r="L60" i="370"/>
  <c r="K60" i="370"/>
  <c r="J60" i="370"/>
  <c r="P59" i="370"/>
  <c r="M59" i="370"/>
  <c r="L59" i="370"/>
  <c r="K59" i="370"/>
  <c r="J59" i="370"/>
  <c r="P58" i="370"/>
  <c r="M58" i="370"/>
  <c r="L58" i="370"/>
  <c r="K58" i="370"/>
  <c r="J58" i="370"/>
  <c r="P57" i="370"/>
  <c r="M57" i="370"/>
  <c r="L57" i="370"/>
  <c r="K57" i="370"/>
  <c r="J57" i="370"/>
  <c r="P56" i="370"/>
  <c r="M56" i="370"/>
  <c r="L56" i="370"/>
  <c r="K56" i="370"/>
  <c r="J56" i="370"/>
  <c r="P55" i="370"/>
  <c r="M55" i="370"/>
  <c r="L55" i="370"/>
  <c r="K55" i="370"/>
  <c r="J55" i="370"/>
  <c r="P54" i="370"/>
  <c r="M54" i="370"/>
  <c r="L54" i="370"/>
  <c r="K54" i="370"/>
  <c r="J54" i="370"/>
  <c r="P53" i="370"/>
  <c r="M53" i="370"/>
  <c r="L53" i="370"/>
  <c r="K53" i="370"/>
  <c r="J53" i="370"/>
  <c r="P52" i="370"/>
  <c r="M52" i="370"/>
  <c r="L52" i="370"/>
  <c r="K52" i="370"/>
  <c r="J52" i="370"/>
  <c r="P51" i="370"/>
  <c r="M51" i="370"/>
  <c r="L51" i="370"/>
  <c r="K51" i="370"/>
  <c r="J51" i="370"/>
  <c r="P50" i="370"/>
  <c r="M50" i="370"/>
  <c r="L50" i="370"/>
  <c r="K50" i="370"/>
  <c r="J50" i="370"/>
  <c r="P49" i="370"/>
  <c r="M49" i="370"/>
  <c r="L49" i="370"/>
  <c r="K49" i="370"/>
  <c r="J49" i="370"/>
  <c r="P48" i="370"/>
  <c r="M48" i="370"/>
  <c r="L48" i="370"/>
  <c r="K48" i="370"/>
  <c r="J48" i="370"/>
  <c r="P47" i="370"/>
  <c r="M47" i="370"/>
  <c r="L47" i="370"/>
  <c r="K47" i="370"/>
  <c r="J47" i="370"/>
  <c r="P46" i="370"/>
  <c r="M46" i="370"/>
  <c r="L46" i="370"/>
  <c r="K46" i="370"/>
  <c r="J46" i="370"/>
  <c r="P45" i="370"/>
  <c r="M45" i="370"/>
  <c r="L45" i="370"/>
  <c r="K45" i="370"/>
  <c r="J45" i="370"/>
  <c r="P44" i="370"/>
  <c r="M44" i="370"/>
  <c r="L44" i="370"/>
  <c r="K44" i="370"/>
  <c r="J44" i="370"/>
  <c r="P43" i="370"/>
  <c r="M43" i="370"/>
  <c r="L43" i="370"/>
  <c r="K43" i="370"/>
  <c r="J43" i="370"/>
  <c r="P42" i="370"/>
  <c r="M42" i="370"/>
  <c r="L42" i="370"/>
  <c r="K42" i="370"/>
  <c r="J42" i="370"/>
  <c r="P41" i="370"/>
  <c r="M41" i="370"/>
  <c r="L41" i="370"/>
  <c r="K41" i="370"/>
  <c r="J41" i="370"/>
  <c r="P40" i="370"/>
  <c r="M40" i="370"/>
  <c r="L40" i="370"/>
  <c r="K40" i="370"/>
  <c r="J40" i="370"/>
  <c r="D5" i="370"/>
  <c r="P156" i="369"/>
  <c r="M156" i="369"/>
  <c r="L156" i="369"/>
  <c r="K156" i="369"/>
  <c r="J156" i="369"/>
  <c r="P155" i="369"/>
  <c r="M155" i="369"/>
  <c r="L155" i="369"/>
  <c r="K155" i="369"/>
  <c r="J155" i="369"/>
  <c r="P154" i="369"/>
  <c r="M154" i="369"/>
  <c r="L154" i="369"/>
  <c r="K154" i="369"/>
  <c r="J154" i="369"/>
  <c r="P153" i="369"/>
  <c r="M153" i="369"/>
  <c r="L153" i="369"/>
  <c r="K153" i="369"/>
  <c r="J153" i="369"/>
  <c r="P152" i="369"/>
  <c r="M152" i="369"/>
  <c r="L152" i="369"/>
  <c r="K152" i="369"/>
  <c r="J152" i="369"/>
  <c r="P151" i="369"/>
  <c r="M151" i="369"/>
  <c r="L151" i="369"/>
  <c r="K151" i="369"/>
  <c r="J151" i="369"/>
  <c r="P150" i="369"/>
  <c r="M150" i="369"/>
  <c r="L150" i="369"/>
  <c r="K150" i="369"/>
  <c r="J150" i="369"/>
  <c r="P149" i="369"/>
  <c r="M149" i="369"/>
  <c r="L149" i="369"/>
  <c r="K149" i="369"/>
  <c r="J149" i="369"/>
  <c r="P148" i="369"/>
  <c r="M148" i="369"/>
  <c r="L148" i="369"/>
  <c r="K148" i="369"/>
  <c r="J148" i="369"/>
  <c r="P147" i="369"/>
  <c r="M147" i="369"/>
  <c r="L147" i="369"/>
  <c r="K147" i="369"/>
  <c r="J147" i="369"/>
  <c r="P146" i="369"/>
  <c r="M146" i="369"/>
  <c r="L146" i="369"/>
  <c r="K146" i="369"/>
  <c r="J146" i="369"/>
  <c r="P145" i="369"/>
  <c r="M145" i="369"/>
  <c r="L145" i="369"/>
  <c r="K145" i="369"/>
  <c r="J145" i="369"/>
  <c r="P144" i="369"/>
  <c r="M144" i="369"/>
  <c r="L144" i="369"/>
  <c r="K144" i="369"/>
  <c r="J144" i="369"/>
  <c r="P143" i="369"/>
  <c r="M143" i="369"/>
  <c r="L143" i="369"/>
  <c r="K143" i="369"/>
  <c r="J143" i="369"/>
  <c r="P142" i="369"/>
  <c r="M142" i="369"/>
  <c r="L142" i="369"/>
  <c r="K142" i="369"/>
  <c r="J142" i="369"/>
  <c r="P141" i="369"/>
  <c r="M141" i="369"/>
  <c r="L141" i="369"/>
  <c r="K141" i="369"/>
  <c r="J141" i="369"/>
  <c r="P140" i="369"/>
  <c r="M140" i="369"/>
  <c r="L140" i="369"/>
  <c r="K140" i="369"/>
  <c r="J140" i="369"/>
  <c r="P139" i="369"/>
  <c r="M139" i="369"/>
  <c r="L139" i="369"/>
  <c r="K139" i="369"/>
  <c r="J139" i="369"/>
  <c r="P138" i="369"/>
  <c r="M138" i="369"/>
  <c r="L138" i="369"/>
  <c r="K138" i="369"/>
  <c r="J138" i="369"/>
  <c r="P137" i="369"/>
  <c r="M137" i="369"/>
  <c r="L137" i="369"/>
  <c r="K137" i="369"/>
  <c r="J137" i="369"/>
  <c r="P136" i="369"/>
  <c r="M136" i="369"/>
  <c r="L136" i="369"/>
  <c r="K136" i="369"/>
  <c r="J136" i="369"/>
  <c r="P135" i="369"/>
  <c r="M135" i="369"/>
  <c r="L135" i="369"/>
  <c r="K135" i="369"/>
  <c r="J135" i="369"/>
  <c r="P134" i="369"/>
  <c r="M134" i="369"/>
  <c r="L134" i="369"/>
  <c r="K134" i="369"/>
  <c r="J134" i="369"/>
  <c r="P133" i="369"/>
  <c r="M133" i="369"/>
  <c r="L133" i="369"/>
  <c r="K133" i="369"/>
  <c r="J133" i="369"/>
  <c r="P132" i="369"/>
  <c r="M132" i="369"/>
  <c r="L132" i="369"/>
  <c r="K132" i="369"/>
  <c r="J132" i="369"/>
  <c r="P131" i="369"/>
  <c r="M131" i="369"/>
  <c r="L131" i="369"/>
  <c r="K131" i="369"/>
  <c r="J131" i="369"/>
  <c r="P130" i="369"/>
  <c r="M130" i="369"/>
  <c r="L130" i="369"/>
  <c r="K130" i="369"/>
  <c r="J130" i="369"/>
  <c r="P129" i="369"/>
  <c r="M129" i="369"/>
  <c r="L129" i="369"/>
  <c r="K129" i="369"/>
  <c r="J129" i="369"/>
  <c r="P128" i="369"/>
  <c r="M128" i="369"/>
  <c r="L128" i="369"/>
  <c r="K128" i="369"/>
  <c r="J128" i="369"/>
  <c r="P127" i="369"/>
  <c r="M127" i="369"/>
  <c r="L127" i="369"/>
  <c r="K127" i="369"/>
  <c r="J127" i="369"/>
  <c r="P126" i="369"/>
  <c r="M126" i="369"/>
  <c r="L126" i="369"/>
  <c r="K126" i="369"/>
  <c r="J126" i="369"/>
  <c r="P125" i="369"/>
  <c r="M125" i="369"/>
  <c r="L125" i="369"/>
  <c r="K125" i="369"/>
  <c r="J125" i="369"/>
  <c r="P124" i="369"/>
  <c r="M124" i="369"/>
  <c r="L124" i="369"/>
  <c r="K124" i="369"/>
  <c r="J124" i="369"/>
  <c r="P123" i="369"/>
  <c r="M123" i="369"/>
  <c r="L123" i="369"/>
  <c r="K123" i="369"/>
  <c r="J123" i="369"/>
  <c r="P122" i="369"/>
  <c r="M122" i="369"/>
  <c r="L122" i="369"/>
  <c r="K122" i="369"/>
  <c r="J122" i="369"/>
  <c r="P121" i="369"/>
  <c r="M121" i="369"/>
  <c r="L121" i="369"/>
  <c r="K121" i="369"/>
  <c r="J121" i="369"/>
  <c r="P120" i="369"/>
  <c r="M120" i="369"/>
  <c r="L120" i="369"/>
  <c r="K120" i="369"/>
  <c r="J120" i="369"/>
  <c r="P119" i="369"/>
  <c r="M119" i="369"/>
  <c r="L119" i="369"/>
  <c r="K119" i="369"/>
  <c r="J119" i="369"/>
  <c r="P118" i="369"/>
  <c r="M118" i="369"/>
  <c r="L118" i="369"/>
  <c r="K118" i="369"/>
  <c r="J118" i="369"/>
  <c r="P117" i="369"/>
  <c r="M117" i="369"/>
  <c r="L117" i="369"/>
  <c r="K117" i="369"/>
  <c r="J117" i="369"/>
  <c r="P116" i="369"/>
  <c r="M116" i="369"/>
  <c r="L116" i="369"/>
  <c r="K116" i="369"/>
  <c r="J116" i="369"/>
  <c r="P115" i="369"/>
  <c r="M115" i="369"/>
  <c r="L115" i="369"/>
  <c r="K115" i="369"/>
  <c r="J115" i="369"/>
  <c r="P114" i="369"/>
  <c r="M114" i="369"/>
  <c r="L114" i="369"/>
  <c r="K114" i="369"/>
  <c r="J114" i="369"/>
  <c r="P113" i="369"/>
  <c r="M113" i="369"/>
  <c r="L113" i="369"/>
  <c r="K113" i="369"/>
  <c r="J113" i="369"/>
  <c r="P112" i="369"/>
  <c r="M112" i="369"/>
  <c r="L112" i="369"/>
  <c r="K112" i="369"/>
  <c r="J112" i="369"/>
  <c r="P111" i="369"/>
  <c r="M111" i="369"/>
  <c r="L111" i="369"/>
  <c r="K111" i="369"/>
  <c r="J111" i="369"/>
  <c r="P110" i="369"/>
  <c r="M110" i="369"/>
  <c r="L110" i="369"/>
  <c r="K110" i="369"/>
  <c r="J110" i="369"/>
  <c r="P109" i="369"/>
  <c r="M109" i="369"/>
  <c r="L109" i="369"/>
  <c r="K109" i="369"/>
  <c r="J109" i="369"/>
  <c r="P108" i="369"/>
  <c r="M108" i="369"/>
  <c r="L108" i="369"/>
  <c r="K108" i="369"/>
  <c r="J108" i="369"/>
  <c r="P107" i="369"/>
  <c r="M107" i="369"/>
  <c r="L107" i="369"/>
  <c r="K107" i="369"/>
  <c r="J107" i="369"/>
  <c r="P106" i="369"/>
  <c r="M106" i="369"/>
  <c r="L106" i="369"/>
  <c r="K106" i="369"/>
  <c r="J106" i="369"/>
  <c r="P105" i="369"/>
  <c r="M105" i="369"/>
  <c r="L105" i="369"/>
  <c r="K105" i="369"/>
  <c r="J105" i="369"/>
  <c r="P104" i="369"/>
  <c r="M104" i="369"/>
  <c r="L104" i="369"/>
  <c r="K104" i="369"/>
  <c r="J104" i="369"/>
  <c r="P103" i="369"/>
  <c r="M103" i="369"/>
  <c r="L103" i="369"/>
  <c r="K103" i="369"/>
  <c r="J103" i="369"/>
  <c r="P102" i="369"/>
  <c r="M102" i="369"/>
  <c r="L102" i="369"/>
  <c r="K102" i="369"/>
  <c r="J102" i="369"/>
  <c r="P101" i="369"/>
  <c r="M101" i="369"/>
  <c r="L101" i="369"/>
  <c r="K101" i="369"/>
  <c r="J101" i="369"/>
  <c r="P100" i="369"/>
  <c r="M100" i="369"/>
  <c r="L100" i="369"/>
  <c r="K100" i="369"/>
  <c r="J100" i="369"/>
  <c r="P99" i="369"/>
  <c r="M99" i="369"/>
  <c r="L99" i="369"/>
  <c r="K99" i="369"/>
  <c r="J99" i="369"/>
  <c r="P98" i="369"/>
  <c r="M98" i="369"/>
  <c r="L98" i="369"/>
  <c r="K98" i="369"/>
  <c r="J98" i="369"/>
  <c r="P97" i="369"/>
  <c r="M97" i="369"/>
  <c r="L97" i="369"/>
  <c r="K97" i="369"/>
  <c r="J97" i="369"/>
  <c r="P96" i="369"/>
  <c r="M96" i="369"/>
  <c r="L96" i="369"/>
  <c r="K96" i="369"/>
  <c r="J96" i="369"/>
  <c r="P95" i="369"/>
  <c r="M95" i="369"/>
  <c r="L95" i="369"/>
  <c r="K95" i="369"/>
  <c r="J95" i="369"/>
  <c r="P94" i="369"/>
  <c r="M94" i="369"/>
  <c r="L94" i="369"/>
  <c r="K94" i="369"/>
  <c r="J94" i="369"/>
  <c r="P93" i="369"/>
  <c r="M93" i="369"/>
  <c r="L93" i="369"/>
  <c r="K93" i="369"/>
  <c r="J93" i="369"/>
  <c r="P92" i="369"/>
  <c r="M92" i="369"/>
  <c r="L92" i="369"/>
  <c r="K92" i="369"/>
  <c r="J92" i="369"/>
  <c r="P91" i="369"/>
  <c r="M91" i="369"/>
  <c r="L91" i="369"/>
  <c r="K91" i="369"/>
  <c r="J91" i="369"/>
  <c r="P90" i="369"/>
  <c r="M90" i="369"/>
  <c r="L90" i="369"/>
  <c r="K90" i="369"/>
  <c r="J90" i="369"/>
  <c r="P89" i="369"/>
  <c r="M89" i="369"/>
  <c r="L89" i="369"/>
  <c r="K89" i="369"/>
  <c r="J89" i="369"/>
  <c r="P88" i="369"/>
  <c r="M88" i="369"/>
  <c r="L88" i="369"/>
  <c r="K88" i="369"/>
  <c r="J88" i="369"/>
  <c r="P87" i="369"/>
  <c r="M87" i="369"/>
  <c r="L87" i="369"/>
  <c r="K87" i="369"/>
  <c r="J87" i="369"/>
  <c r="P86" i="369"/>
  <c r="M86" i="369"/>
  <c r="L86" i="369"/>
  <c r="K86" i="369"/>
  <c r="J86" i="369"/>
  <c r="P85" i="369"/>
  <c r="M85" i="369"/>
  <c r="L85" i="369"/>
  <c r="K85" i="369"/>
  <c r="J85" i="369"/>
  <c r="P84" i="369"/>
  <c r="M84" i="369"/>
  <c r="L84" i="369"/>
  <c r="K84" i="369"/>
  <c r="J84" i="369"/>
  <c r="P83" i="369"/>
  <c r="M83" i="369"/>
  <c r="L83" i="369"/>
  <c r="K83" i="369"/>
  <c r="J83" i="369"/>
  <c r="P82" i="369"/>
  <c r="M82" i="369"/>
  <c r="L82" i="369"/>
  <c r="K82" i="369"/>
  <c r="J82" i="369"/>
  <c r="P81" i="369"/>
  <c r="M81" i="369"/>
  <c r="L81" i="369"/>
  <c r="K81" i="369"/>
  <c r="J81" i="369"/>
  <c r="P80" i="369"/>
  <c r="M80" i="369"/>
  <c r="L80" i="369"/>
  <c r="K80" i="369"/>
  <c r="J80" i="369"/>
  <c r="P79" i="369"/>
  <c r="M79" i="369"/>
  <c r="L79" i="369"/>
  <c r="K79" i="369"/>
  <c r="J79" i="369"/>
  <c r="P78" i="369"/>
  <c r="M78" i="369"/>
  <c r="L78" i="369"/>
  <c r="K78" i="369"/>
  <c r="J78" i="369"/>
  <c r="P77" i="369"/>
  <c r="M77" i="369"/>
  <c r="L77" i="369"/>
  <c r="K77" i="369"/>
  <c r="J77" i="369"/>
  <c r="P76" i="369"/>
  <c r="M76" i="369"/>
  <c r="L76" i="369"/>
  <c r="K76" i="369"/>
  <c r="J76" i="369"/>
  <c r="P75" i="369"/>
  <c r="M75" i="369"/>
  <c r="L75" i="369"/>
  <c r="K75" i="369"/>
  <c r="J75" i="369"/>
  <c r="P74" i="369"/>
  <c r="M74" i="369"/>
  <c r="L74" i="369"/>
  <c r="K74" i="369"/>
  <c r="J74" i="369"/>
  <c r="P73" i="369"/>
  <c r="M73" i="369"/>
  <c r="L73" i="369"/>
  <c r="K73" i="369"/>
  <c r="J73" i="369"/>
  <c r="P72" i="369"/>
  <c r="M72" i="369"/>
  <c r="L72" i="369"/>
  <c r="K72" i="369"/>
  <c r="J72" i="369"/>
  <c r="P71" i="369"/>
  <c r="M71" i="369"/>
  <c r="L71" i="369"/>
  <c r="K71" i="369"/>
  <c r="J71" i="369"/>
  <c r="P70" i="369"/>
  <c r="M70" i="369"/>
  <c r="L70" i="369"/>
  <c r="K70" i="369"/>
  <c r="J70" i="369"/>
  <c r="P69" i="369"/>
  <c r="M69" i="369"/>
  <c r="L69" i="369"/>
  <c r="K69" i="369"/>
  <c r="J69" i="369"/>
  <c r="P68" i="369"/>
  <c r="M68" i="369"/>
  <c r="L68" i="369"/>
  <c r="K68" i="369"/>
  <c r="J68" i="369"/>
  <c r="P67" i="369"/>
  <c r="M67" i="369"/>
  <c r="L67" i="369"/>
  <c r="K67" i="369"/>
  <c r="J67" i="369"/>
  <c r="P66" i="369"/>
  <c r="M66" i="369"/>
  <c r="L66" i="369"/>
  <c r="K66" i="369"/>
  <c r="J66" i="369"/>
  <c r="P65" i="369"/>
  <c r="M65" i="369"/>
  <c r="L65" i="369"/>
  <c r="K65" i="369"/>
  <c r="J65" i="369"/>
  <c r="P64" i="369"/>
  <c r="M64" i="369"/>
  <c r="L64" i="369"/>
  <c r="K64" i="369"/>
  <c r="J64" i="369"/>
  <c r="P63" i="369"/>
  <c r="M63" i="369"/>
  <c r="L63" i="369"/>
  <c r="K63" i="369"/>
  <c r="J63" i="369"/>
  <c r="P62" i="369"/>
  <c r="M62" i="369"/>
  <c r="L62" i="369"/>
  <c r="K62" i="369"/>
  <c r="J62" i="369"/>
  <c r="P61" i="369"/>
  <c r="M61" i="369"/>
  <c r="L61" i="369"/>
  <c r="K61" i="369"/>
  <c r="J61" i="369"/>
  <c r="P60" i="369"/>
  <c r="M60" i="369"/>
  <c r="L60" i="369"/>
  <c r="K60" i="369"/>
  <c r="J60" i="369"/>
  <c r="P59" i="369"/>
  <c r="M59" i="369"/>
  <c r="L59" i="369"/>
  <c r="K59" i="369"/>
  <c r="J59" i="369"/>
  <c r="P58" i="369"/>
  <c r="M58" i="369"/>
  <c r="L58" i="369"/>
  <c r="K58" i="369"/>
  <c r="J58" i="369"/>
  <c r="P57" i="369"/>
  <c r="M57" i="369"/>
  <c r="L57" i="369"/>
  <c r="K57" i="369"/>
  <c r="J57" i="369"/>
  <c r="P56" i="369"/>
  <c r="M56" i="369"/>
  <c r="L56" i="369"/>
  <c r="K56" i="369"/>
  <c r="J56" i="369"/>
  <c r="P55" i="369"/>
  <c r="M55" i="369"/>
  <c r="L55" i="369"/>
  <c r="K55" i="369"/>
  <c r="J55" i="369"/>
  <c r="P54" i="369"/>
  <c r="M54" i="369"/>
  <c r="L54" i="369"/>
  <c r="K54" i="369"/>
  <c r="J54" i="369"/>
  <c r="P53" i="369"/>
  <c r="M53" i="369"/>
  <c r="L53" i="369"/>
  <c r="K53" i="369"/>
  <c r="J53" i="369"/>
  <c r="P52" i="369"/>
  <c r="M52" i="369"/>
  <c r="L52" i="369"/>
  <c r="K52" i="369"/>
  <c r="J52" i="369"/>
  <c r="P51" i="369"/>
  <c r="M51" i="369"/>
  <c r="L51" i="369"/>
  <c r="K51" i="369"/>
  <c r="J51" i="369"/>
  <c r="P50" i="369"/>
  <c r="M50" i="369"/>
  <c r="L50" i="369"/>
  <c r="K50" i="369"/>
  <c r="J50" i="369"/>
  <c r="P49" i="369"/>
  <c r="M49" i="369"/>
  <c r="L49" i="369"/>
  <c r="K49" i="369"/>
  <c r="J49" i="369"/>
  <c r="P48" i="369"/>
  <c r="M48" i="369"/>
  <c r="L48" i="369"/>
  <c r="K48" i="369"/>
  <c r="J48" i="369"/>
  <c r="P47" i="369"/>
  <c r="M47" i="369"/>
  <c r="L47" i="369"/>
  <c r="K47" i="369"/>
  <c r="J47" i="369"/>
  <c r="P46" i="369"/>
  <c r="M46" i="369"/>
  <c r="L46" i="369"/>
  <c r="K46" i="369"/>
  <c r="J46" i="369"/>
  <c r="P45" i="369"/>
  <c r="M45" i="369"/>
  <c r="L45" i="369"/>
  <c r="K45" i="369"/>
  <c r="J45" i="369"/>
  <c r="P44" i="369"/>
  <c r="M44" i="369"/>
  <c r="L44" i="369"/>
  <c r="K44" i="369"/>
  <c r="J44" i="369"/>
  <c r="P43" i="369"/>
  <c r="M43" i="369"/>
  <c r="L43" i="369"/>
  <c r="K43" i="369"/>
  <c r="J43" i="369"/>
  <c r="P42" i="369"/>
  <c r="M42" i="369"/>
  <c r="L42" i="369"/>
  <c r="K42" i="369"/>
  <c r="J42" i="369"/>
  <c r="P41" i="369"/>
  <c r="M41" i="369"/>
  <c r="L41" i="369"/>
  <c r="K41" i="369"/>
  <c r="J41" i="369"/>
  <c r="P40" i="369"/>
  <c r="M40" i="369"/>
  <c r="L40" i="369"/>
  <c r="K40" i="369"/>
  <c r="J40" i="369"/>
  <c r="D5" i="369"/>
  <c r="P156" i="368"/>
  <c r="M156" i="368"/>
  <c r="L156" i="368"/>
  <c r="K156" i="368"/>
  <c r="J156" i="368"/>
  <c r="P155" i="368"/>
  <c r="M155" i="368"/>
  <c r="L155" i="368"/>
  <c r="K155" i="368"/>
  <c r="J155" i="368"/>
  <c r="P154" i="368"/>
  <c r="M154" i="368"/>
  <c r="L154" i="368"/>
  <c r="K154" i="368"/>
  <c r="J154" i="368"/>
  <c r="P153" i="368"/>
  <c r="M153" i="368"/>
  <c r="L153" i="368"/>
  <c r="K153" i="368"/>
  <c r="J153" i="368"/>
  <c r="P152" i="368"/>
  <c r="M152" i="368"/>
  <c r="L152" i="368"/>
  <c r="K152" i="368"/>
  <c r="J152" i="368"/>
  <c r="P151" i="368"/>
  <c r="M151" i="368"/>
  <c r="L151" i="368"/>
  <c r="K151" i="368"/>
  <c r="J151" i="368"/>
  <c r="P150" i="368"/>
  <c r="M150" i="368"/>
  <c r="L150" i="368"/>
  <c r="K150" i="368"/>
  <c r="J150" i="368"/>
  <c r="P149" i="368"/>
  <c r="M149" i="368"/>
  <c r="L149" i="368"/>
  <c r="K149" i="368"/>
  <c r="J149" i="368"/>
  <c r="P148" i="368"/>
  <c r="M148" i="368"/>
  <c r="L148" i="368"/>
  <c r="K148" i="368"/>
  <c r="J148" i="368"/>
  <c r="P147" i="368"/>
  <c r="M147" i="368"/>
  <c r="L147" i="368"/>
  <c r="K147" i="368"/>
  <c r="J147" i="368"/>
  <c r="P146" i="368"/>
  <c r="M146" i="368"/>
  <c r="L146" i="368"/>
  <c r="K146" i="368"/>
  <c r="J146" i="368"/>
  <c r="P145" i="368"/>
  <c r="M145" i="368"/>
  <c r="L145" i="368"/>
  <c r="K145" i="368"/>
  <c r="J145" i="368"/>
  <c r="P144" i="368"/>
  <c r="M144" i="368"/>
  <c r="L144" i="368"/>
  <c r="K144" i="368"/>
  <c r="J144" i="368"/>
  <c r="P143" i="368"/>
  <c r="M143" i="368"/>
  <c r="L143" i="368"/>
  <c r="K143" i="368"/>
  <c r="J143" i="368"/>
  <c r="P142" i="368"/>
  <c r="M142" i="368"/>
  <c r="L142" i="368"/>
  <c r="K142" i="368"/>
  <c r="J142" i="368"/>
  <c r="P141" i="368"/>
  <c r="M141" i="368"/>
  <c r="L141" i="368"/>
  <c r="K141" i="368"/>
  <c r="J141" i="368"/>
  <c r="P140" i="368"/>
  <c r="M140" i="368"/>
  <c r="L140" i="368"/>
  <c r="K140" i="368"/>
  <c r="J140" i="368"/>
  <c r="P139" i="368"/>
  <c r="M139" i="368"/>
  <c r="L139" i="368"/>
  <c r="K139" i="368"/>
  <c r="J139" i="368"/>
  <c r="P138" i="368"/>
  <c r="M138" i="368"/>
  <c r="L138" i="368"/>
  <c r="K138" i="368"/>
  <c r="J138" i="368"/>
  <c r="P137" i="368"/>
  <c r="M137" i="368"/>
  <c r="L137" i="368"/>
  <c r="K137" i="368"/>
  <c r="J137" i="368"/>
  <c r="P136" i="368"/>
  <c r="M136" i="368"/>
  <c r="L136" i="368"/>
  <c r="K136" i="368"/>
  <c r="J136" i="368"/>
  <c r="P135" i="368"/>
  <c r="M135" i="368"/>
  <c r="L135" i="368"/>
  <c r="K135" i="368"/>
  <c r="J135" i="368"/>
  <c r="P134" i="368"/>
  <c r="M134" i="368"/>
  <c r="L134" i="368"/>
  <c r="K134" i="368"/>
  <c r="J134" i="368"/>
  <c r="P133" i="368"/>
  <c r="M133" i="368"/>
  <c r="L133" i="368"/>
  <c r="K133" i="368"/>
  <c r="J133" i="368"/>
  <c r="P132" i="368"/>
  <c r="M132" i="368"/>
  <c r="L132" i="368"/>
  <c r="K132" i="368"/>
  <c r="J132" i="368"/>
  <c r="P131" i="368"/>
  <c r="M131" i="368"/>
  <c r="L131" i="368"/>
  <c r="K131" i="368"/>
  <c r="J131" i="368"/>
  <c r="P130" i="368"/>
  <c r="M130" i="368"/>
  <c r="L130" i="368"/>
  <c r="K130" i="368"/>
  <c r="J130" i="368"/>
  <c r="P129" i="368"/>
  <c r="M129" i="368"/>
  <c r="L129" i="368"/>
  <c r="K129" i="368"/>
  <c r="J129" i="368"/>
  <c r="P128" i="368"/>
  <c r="M128" i="368"/>
  <c r="L128" i="368"/>
  <c r="K128" i="368"/>
  <c r="J128" i="368"/>
  <c r="P127" i="368"/>
  <c r="M127" i="368"/>
  <c r="L127" i="368"/>
  <c r="K127" i="368"/>
  <c r="J127" i="368"/>
  <c r="P126" i="368"/>
  <c r="M126" i="368"/>
  <c r="L126" i="368"/>
  <c r="K126" i="368"/>
  <c r="J126" i="368"/>
  <c r="P125" i="368"/>
  <c r="M125" i="368"/>
  <c r="L125" i="368"/>
  <c r="K125" i="368"/>
  <c r="J125" i="368"/>
  <c r="P124" i="368"/>
  <c r="M124" i="368"/>
  <c r="L124" i="368"/>
  <c r="K124" i="368"/>
  <c r="J124" i="368"/>
  <c r="P123" i="368"/>
  <c r="M123" i="368"/>
  <c r="L123" i="368"/>
  <c r="K123" i="368"/>
  <c r="J123" i="368"/>
  <c r="P122" i="368"/>
  <c r="M122" i="368"/>
  <c r="L122" i="368"/>
  <c r="K122" i="368"/>
  <c r="J122" i="368"/>
  <c r="P121" i="368"/>
  <c r="M121" i="368"/>
  <c r="L121" i="368"/>
  <c r="K121" i="368"/>
  <c r="J121" i="368"/>
  <c r="P120" i="368"/>
  <c r="M120" i="368"/>
  <c r="L120" i="368"/>
  <c r="K120" i="368"/>
  <c r="J120" i="368"/>
  <c r="P119" i="368"/>
  <c r="M119" i="368"/>
  <c r="L119" i="368"/>
  <c r="K119" i="368"/>
  <c r="J119" i="368"/>
  <c r="P118" i="368"/>
  <c r="M118" i="368"/>
  <c r="L118" i="368"/>
  <c r="K118" i="368"/>
  <c r="J118" i="368"/>
  <c r="P117" i="368"/>
  <c r="M117" i="368"/>
  <c r="L117" i="368"/>
  <c r="K117" i="368"/>
  <c r="J117" i="368"/>
  <c r="P116" i="368"/>
  <c r="M116" i="368"/>
  <c r="L116" i="368"/>
  <c r="K116" i="368"/>
  <c r="J116" i="368"/>
  <c r="P115" i="368"/>
  <c r="M115" i="368"/>
  <c r="L115" i="368"/>
  <c r="K115" i="368"/>
  <c r="J115" i="368"/>
  <c r="P114" i="368"/>
  <c r="M114" i="368"/>
  <c r="L114" i="368"/>
  <c r="K114" i="368"/>
  <c r="J114" i="368"/>
  <c r="P113" i="368"/>
  <c r="M113" i="368"/>
  <c r="L113" i="368"/>
  <c r="K113" i="368"/>
  <c r="J113" i="368"/>
  <c r="P112" i="368"/>
  <c r="M112" i="368"/>
  <c r="L112" i="368"/>
  <c r="K112" i="368"/>
  <c r="J112" i="368"/>
  <c r="P111" i="368"/>
  <c r="M111" i="368"/>
  <c r="L111" i="368"/>
  <c r="K111" i="368"/>
  <c r="J111" i="368"/>
  <c r="P110" i="368"/>
  <c r="M110" i="368"/>
  <c r="L110" i="368"/>
  <c r="K110" i="368"/>
  <c r="J110" i="368"/>
  <c r="P109" i="368"/>
  <c r="M109" i="368"/>
  <c r="L109" i="368"/>
  <c r="K109" i="368"/>
  <c r="J109" i="368"/>
  <c r="P108" i="368"/>
  <c r="M108" i="368"/>
  <c r="L108" i="368"/>
  <c r="K108" i="368"/>
  <c r="J108" i="368"/>
  <c r="P107" i="368"/>
  <c r="M107" i="368"/>
  <c r="L107" i="368"/>
  <c r="K107" i="368"/>
  <c r="J107" i="368"/>
  <c r="P106" i="368"/>
  <c r="M106" i="368"/>
  <c r="L106" i="368"/>
  <c r="K106" i="368"/>
  <c r="J106" i="368"/>
  <c r="P105" i="368"/>
  <c r="M105" i="368"/>
  <c r="L105" i="368"/>
  <c r="K105" i="368"/>
  <c r="J105" i="368"/>
  <c r="P104" i="368"/>
  <c r="M104" i="368"/>
  <c r="L104" i="368"/>
  <c r="K104" i="368"/>
  <c r="J104" i="368"/>
  <c r="P103" i="368"/>
  <c r="M103" i="368"/>
  <c r="L103" i="368"/>
  <c r="K103" i="368"/>
  <c r="J103" i="368"/>
  <c r="P102" i="368"/>
  <c r="M102" i="368"/>
  <c r="L102" i="368"/>
  <c r="K102" i="368"/>
  <c r="J102" i="368"/>
  <c r="P101" i="368"/>
  <c r="M101" i="368"/>
  <c r="L101" i="368"/>
  <c r="K101" i="368"/>
  <c r="J101" i="368"/>
  <c r="P100" i="368"/>
  <c r="M100" i="368"/>
  <c r="L100" i="368"/>
  <c r="K100" i="368"/>
  <c r="J100" i="368"/>
  <c r="P99" i="368"/>
  <c r="M99" i="368"/>
  <c r="L99" i="368"/>
  <c r="K99" i="368"/>
  <c r="J99" i="368"/>
  <c r="P98" i="368"/>
  <c r="M98" i="368"/>
  <c r="L98" i="368"/>
  <c r="K98" i="368"/>
  <c r="J98" i="368"/>
  <c r="P97" i="368"/>
  <c r="M97" i="368"/>
  <c r="L97" i="368"/>
  <c r="K97" i="368"/>
  <c r="J97" i="368"/>
  <c r="P96" i="368"/>
  <c r="M96" i="368"/>
  <c r="L96" i="368"/>
  <c r="K96" i="368"/>
  <c r="J96" i="368"/>
  <c r="P95" i="368"/>
  <c r="M95" i="368"/>
  <c r="L95" i="368"/>
  <c r="K95" i="368"/>
  <c r="J95" i="368"/>
  <c r="P94" i="368"/>
  <c r="M94" i="368"/>
  <c r="L94" i="368"/>
  <c r="K94" i="368"/>
  <c r="J94" i="368"/>
  <c r="P93" i="368"/>
  <c r="M93" i="368"/>
  <c r="L93" i="368"/>
  <c r="K93" i="368"/>
  <c r="J93" i="368"/>
  <c r="P92" i="368"/>
  <c r="M92" i="368"/>
  <c r="L92" i="368"/>
  <c r="K92" i="368"/>
  <c r="J92" i="368"/>
  <c r="P91" i="368"/>
  <c r="M91" i="368"/>
  <c r="L91" i="368"/>
  <c r="K91" i="368"/>
  <c r="J91" i="368"/>
  <c r="P90" i="368"/>
  <c r="M90" i="368"/>
  <c r="L90" i="368"/>
  <c r="K90" i="368"/>
  <c r="J90" i="368"/>
  <c r="P89" i="368"/>
  <c r="M89" i="368"/>
  <c r="L89" i="368"/>
  <c r="K89" i="368"/>
  <c r="J89" i="368"/>
  <c r="P88" i="368"/>
  <c r="M88" i="368"/>
  <c r="L88" i="368"/>
  <c r="K88" i="368"/>
  <c r="J88" i="368"/>
  <c r="P87" i="368"/>
  <c r="M87" i="368"/>
  <c r="L87" i="368"/>
  <c r="K87" i="368"/>
  <c r="J87" i="368"/>
  <c r="P86" i="368"/>
  <c r="M86" i="368"/>
  <c r="L86" i="368"/>
  <c r="K86" i="368"/>
  <c r="J86" i="368"/>
  <c r="P85" i="368"/>
  <c r="M85" i="368"/>
  <c r="L85" i="368"/>
  <c r="K85" i="368"/>
  <c r="J85" i="368"/>
  <c r="P84" i="368"/>
  <c r="M84" i="368"/>
  <c r="L84" i="368"/>
  <c r="K84" i="368"/>
  <c r="J84" i="368"/>
  <c r="P83" i="368"/>
  <c r="M83" i="368"/>
  <c r="L83" i="368"/>
  <c r="K83" i="368"/>
  <c r="J83" i="368"/>
  <c r="P82" i="368"/>
  <c r="M82" i="368"/>
  <c r="L82" i="368"/>
  <c r="K82" i="368"/>
  <c r="J82" i="368"/>
  <c r="P81" i="368"/>
  <c r="M81" i="368"/>
  <c r="L81" i="368"/>
  <c r="K81" i="368"/>
  <c r="J81" i="368"/>
  <c r="P80" i="368"/>
  <c r="M80" i="368"/>
  <c r="L80" i="368"/>
  <c r="K80" i="368"/>
  <c r="J80" i="368"/>
  <c r="P79" i="368"/>
  <c r="M79" i="368"/>
  <c r="L79" i="368"/>
  <c r="K79" i="368"/>
  <c r="J79" i="368"/>
  <c r="P78" i="368"/>
  <c r="M78" i="368"/>
  <c r="L78" i="368"/>
  <c r="K78" i="368"/>
  <c r="J78" i="368"/>
  <c r="P77" i="368"/>
  <c r="M77" i="368"/>
  <c r="L77" i="368"/>
  <c r="K77" i="368"/>
  <c r="J77" i="368"/>
  <c r="P76" i="368"/>
  <c r="M76" i="368"/>
  <c r="L76" i="368"/>
  <c r="K76" i="368"/>
  <c r="J76" i="368"/>
  <c r="P75" i="368"/>
  <c r="M75" i="368"/>
  <c r="L75" i="368"/>
  <c r="K75" i="368"/>
  <c r="J75" i="368"/>
  <c r="P74" i="368"/>
  <c r="M74" i="368"/>
  <c r="L74" i="368"/>
  <c r="K74" i="368"/>
  <c r="J74" i="368"/>
  <c r="P73" i="368"/>
  <c r="M73" i="368"/>
  <c r="L73" i="368"/>
  <c r="K73" i="368"/>
  <c r="J73" i="368"/>
  <c r="P72" i="368"/>
  <c r="M72" i="368"/>
  <c r="L72" i="368"/>
  <c r="K72" i="368"/>
  <c r="J72" i="368"/>
  <c r="P71" i="368"/>
  <c r="M71" i="368"/>
  <c r="L71" i="368"/>
  <c r="K71" i="368"/>
  <c r="J71" i="368"/>
  <c r="P70" i="368"/>
  <c r="M70" i="368"/>
  <c r="L70" i="368"/>
  <c r="K70" i="368"/>
  <c r="J70" i="368"/>
  <c r="P69" i="368"/>
  <c r="M69" i="368"/>
  <c r="L69" i="368"/>
  <c r="K69" i="368"/>
  <c r="J69" i="368"/>
  <c r="P68" i="368"/>
  <c r="M68" i="368"/>
  <c r="L68" i="368"/>
  <c r="K68" i="368"/>
  <c r="J68" i="368"/>
  <c r="P67" i="368"/>
  <c r="M67" i="368"/>
  <c r="L67" i="368"/>
  <c r="K67" i="368"/>
  <c r="J67" i="368"/>
  <c r="P66" i="368"/>
  <c r="M66" i="368"/>
  <c r="L66" i="368"/>
  <c r="K66" i="368"/>
  <c r="J66" i="368"/>
  <c r="P65" i="368"/>
  <c r="M65" i="368"/>
  <c r="L65" i="368"/>
  <c r="K65" i="368"/>
  <c r="J65" i="368"/>
  <c r="P64" i="368"/>
  <c r="M64" i="368"/>
  <c r="L64" i="368"/>
  <c r="K64" i="368"/>
  <c r="J64" i="368"/>
  <c r="P63" i="368"/>
  <c r="M63" i="368"/>
  <c r="L63" i="368"/>
  <c r="K63" i="368"/>
  <c r="J63" i="368"/>
  <c r="P62" i="368"/>
  <c r="M62" i="368"/>
  <c r="L62" i="368"/>
  <c r="K62" i="368"/>
  <c r="J62" i="368"/>
  <c r="P61" i="368"/>
  <c r="M61" i="368"/>
  <c r="L61" i="368"/>
  <c r="K61" i="368"/>
  <c r="J61" i="368"/>
  <c r="P60" i="368"/>
  <c r="M60" i="368"/>
  <c r="L60" i="368"/>
  <c r="K60" i="368"/>
  <c r="J60" i="368"/>
  <c r="P59" i="368"/>
  <c r="M59" i="368"/>
  <c r="L59" i="368"/>
  <c r="K59" i="368"/>
  <c r="J59" i="368"/>
  <c r="P58" i="368"/>
  <c r="M58" i="368"/>
  <c r="L58" i="368"/>
  <c r="K58" i="368"/>
  <c r="J58" i="368"/>
  <c r="P57" i="368"/>
  <c r="M57" i="368"/>
  <c r="L57" i="368"/>
  <c r="K57" i="368"/>
  <c r="J57" i="368"/>
  <c r="P56" i="368"/>
  <c r="M56" i="368"/>
  <c r="L56" i="368"/>
  <c r="K56" i="368"/>
  <c r="J56" i="368"/>
  <c r="P55" i="368"/>
  <c r="M55" i="368"/>
  <c r="L55" i="368"/>
  <c r="K55" i="368"/>
  <c r="J55" i="368"/>
  <c r="P54" i="368"/>
  <c r="M54" i="368"/>
  <c r="L54" i="368"/>
  <c r="K54" i="368"/>
  <c r="J54" i="368"/>
  <c r="P53" i="368"/>
  <c r="M53" i="368"/>
  <c r="L53" i="368"/>
  <c r="K53" i="368"/>
  <c r="J53" i="368"/>
  <c r="P52" i="368"/>
  <c r="M52" i="368"/>
  <c r="L52" i="368"/>
  <c r="K52" i="368"/>
  <c r="J52" i="368"/>
  <c r="P51" i="368"/>
  <c r="M51" i="368"/>
  <c r="L51" i="368"/>
  <c r="K51" i="368"/>
  <c r="J51" i="368"/>
  <c r="P50" i="368"/>
  <c r="M50" i="368"/>
  <c r="L50" i="368"/>
  <c r="K50" i="368"/>
  <c r="J50" i="368"/>
  <c r="P49" i="368"/>
  <c r="M49" i="368"/>
  <c r="L49" i="368"/>
  <c r="K49" i="368"/>
  <c r="J49" i="368"/>
  <c r="P48" i="368"/>
  <c r="M48" i="368"/>
  <c r="L48" i="368"/>
  <c r="K48" i="368"/>
  <c r="J48" i="368"/>
  <c r="P47" i="368"/>
  <c r="M47" i="368"/>
  <c r="L47" i="368"/>
  <c r="K47" i="368"/>
  <c r="J47" i="368"/>
  <c r="P46" i="368"/>
  <c r="M46" i="368"/>
  <c r="L46" i="368"/>
  <c r="K46" i="368"/>
  <c r="J46" i="368"/>
  <c r="P45" i="368"/>
  <c r="M45" i="368"/>
  <c r="L45" i="368"/>
  <c r="K45" i="368"/>
  <c r="J45" i="368"/>
  <c r="P44" i="368"/>
  <c r="M44" i="368"/>
  <c r="L44" i="368"/>
  <c r="K44" i="368"/>
  <c r="J44" i="368"/>
  <c r="P43" i="368"/>
  <c r="M43" i="368"/>
  <c r="L43" i="368"/>
  <c r="K43" i="368"/>
  <c r="J43" i="368"/>
  <c r="P42" i="368"/>
  <c r="M42" i="368"/>
  <c r="L42" i="368"/>
  <c r="K42" i="368"/>
  <c r="J42" i="368"/>
  <c r="P41" i="368"/>
  <c r="M41" i="368"/>
  <c r="L41" i="368"/>
  <c r="K41" i="368"/>
  <c r="J41" i="368"/>
  <c r="P40" i="368"/>
  <c r="M40" i="368"/>
  <c r="L40" i="368"/>
  <c r="K40" i="368"/>
  <c r="J40" i="368"/>
  <c r="D5" i="368"/>
  <c r="P156" i="367"/>
  <c r="M156" i="367"/>
  <c r="L156" i="367"/>
  <c r="K156" i="367"/>
  <c r="J156" i="367"/>
  <c r="P155" i="367"/>
  <c r="M155" i="367"/>
  <c r="L155" i="367"/>
  <c r="K155" i="367"/>
  <c r="J155" i="367"/>
  <c r="P154" i="367"/>
  <c r="M154" i="367"/>
  <c r="L154" i="367"/>
  <c r="K154" i="367"/>
  <c r="J154" i="367"/>
  <c r="P153" i="367"/>
  <c r="M153" i="367"/>
  <c r="L153" i="367"/>
  <c r="K153" i="367"/>
  <c r="J153" i="367"/>
  <c r="P152" i="367"/>
  <c r="M152" i="367"/>
  <c r="L152" i="367"/>
  <c r="K152" i="367"/>
  <c r="J152" i="367"/>
  <c r="P151" i="367"/>
  <c r="M151" i="367"/>
  <c r="L151" i="367"/>
  <c r="K151" i="367"/>
  <c r="J151" i="367"/>
  <c r="P150" i="367"/>
  <c r="M150" i="367"/>
  <c r="L150" i="367"/>
  <c r="K150" i="367"/>
  <c r="J150" i="367"/>
  <c r="P149" i="367"/>
  <c r="M149" i="367"/>
  <c r="L149" i="367"/>
  <c r="K149" i="367"/>
  <c r="J149" i="367"/>
  <c r="P148" i="367"/>
  <c r="M148" i="367"/>
  <c r="L148" i="367"/>
  <c r="K148" i="367"/>
  <c r="J148" i="367"/>
  <c r="P147" i="367"/>
  <c r="M147" i="367"/>
  <c r="L147" i="367"/>
  <c r="K147" i="367"/>
  <c r="J147" i="367"/>
  <c r="P146" i="367"/>
  <c r="M146" i="367"/>
  <c r="L146" i="367"/>
  <c r="K146" i="367"/>
  <c r="J146" i="367"/>
  <c r="P145" i="367"/>
  <c r="M145" i="367"/>
  <c r="L145" i="367"/>
  <c r="K145" i="367"/>
  <c r="J145" i="367"/>
  <c r="P144" i="367"/>
  <c r="M144" i="367"/>
  <c r="L144" i="367"/>
  <c r="K144" i="367"/>
  <c r="J144" i="367"/>
  <c r="P143" i="367"/>
  <c r="M143" i="367"/>
  <c r="L143" i="367"/>
  <c r="K143" i="367"/>
  <c r="J143" i="367"/>
  <c r="P142" i="367"/>
  <c r="M142" i="367"/>
  <c r="L142" i="367"/>
  <c r="K142" i="367"/>
  <c r="J142" i="367"/>
  <c r="P141" i="367"/>
  <c r="M141" i="367"/>
  <c r="L141" i="367"/>
  <c r="K141" i="367"/>
  <c r="J141" i="367"/>
  <c r="P140" i="367"/>
  <c r="M140" i="367"/>
  <c r="L140" i="367"/>
  <c r="K140" i="367"/>
  <c r="J140" i="367"/>
  <c r="P139" i="367"/>
  <c r="M139" i="367"/>
  <c r="L139" i="367"/>
  <c r="K139" i="367"/>
  <c r="J139" i="367"/>
  <c r="P138" i="367"/>
  <c r="M138" i="367"/>
  <c r="L138" i="367"/>
  <c r="K138" i="367"/>
  <c r="J138" i="367"/>
  <c r="P137" i="367"/>
  <c r="M137" i="367"/>
  <c r="L137" i="367"/>
  <c r="K137" i="367"/>
  <c r="J137" i="367"/>
  <c r="P136" i="367"/>
  <c r="M136" i="367"/>
  <c r="L136" i="367"/>
  <c r="K136" i="367"/>
  <c r="J136" i="367"/>
  <c r="P135" i="367"/>
  <c r="M135" i="367"/>
  <c r="L135" i="367"/>
  <c r="K135" i="367"/>
  <c r="J135" i="367"/>
  <c r="P134" i="367"/>
  <c r="M134" i="367"/>
  <c r="L134" i="367"/>
  <c r="K134" i="367"/>
  <c r="J134" i="367"/>
  <c r="P133" i="367"/>
  <c r="M133" i="367"/>
  <c r="L133" i="367"/>
  <c r="K133" i="367"/>
  <c r="J133" i="367"/>
  <c r="P132" i="367"/>
  <c r="M132" i="367"/>
  <c r="L132" i="367"/>
  <c r="K132" i="367"/>
  <c r="J132" i="367"/>
  <c r="P131" i="367"/>
  <c r="M131" i="367"/>
  <c r="L131" i="367"/>
  <c r="K131" i="367"/>
  <c r="J131" i="367"/>
  <c r="P130" i="367"/>
  <c r="M130" i="367"/>
  <c r="L130" i="367"/>
  <c r="K130" i="367"/>
  <c r="J130" i="367"/>
  <c r="P129" i="367"/>
  <c r="M129" i="367"/>
  <c r="L129" i="367"/>
  <c r="K129" i="367"/>
  <c r="J129" i="367"/>
  <c r="P128" i="367"/>
  <c r="M128" i="367"/>
  <c r="L128" i="367"/>
  <c r="K128" i="367"/>
  <c r="J128" i="367"/>
  <c r="P127" i="367"/>
  <c r="M127" i="367"/>
  <c r="L127" i="367"/>
  <c r="K127" i="367"/>
  <c r="J127" i="367"/>
  <c r="P126" i="367"/>
  <c r="M126" i="367"/>
  <c r="L126" i="367"/>
  <c r="K126" i="367"/>
  <c r="J126" i="367"/>
  <c r="P125" i="367"/>
  <c r="M125" i="367"/>
  <c r="L125" i="367"/>
  <c r="K125" i="367"/>
  <c r="J125" i="367"/>
  <c r="P124" i="367"/>
  <c r="M124" i="367"/>
  <c r="L124" i="367"/>
  <c r="K124" i="367"/>
  <c r="J124" i="367"/>
  <c r="P123" i="367"/>
  <c r="M123" i="367"/>
  <c r="L123" i="367"/>
  <c r="K123" i="367"/>
  <c r="J123" i="367"/>
  <c r="P122" i="367"/>
  <c r="M122" i="367"/>
  <c r="L122" i="367"/>
  <c r="K122" i="367"/>
  <c r="J122" i="367"/>
  <c r="P121" i="367"/>
  <c r="M121" i="367"/>
  <c r="L121" i="367"/>
  <c r="K121" i="367"/>
  <c r="J121" i="367"/>
  <c r="P120" i="367"/>
  <c r="M120" i="367"/>
  <c r="L120" i="367"/>
  <c r="K120" i="367"/>
  <c r="J120" i="367"/>
  <c r="P119" i="367"/>
  <c r="M119" i="367"/>
  <c r="L119" i="367"/>
  <c r="K119" i="367"/>
  <c r="J119" i="367"/>
  <c r="P118" i="367"/>
  <c r="M118" i="367"/>
  <c r="L118" i="367"/>
  <c r="K118" i="367"/>
  <c r="J118" i="367"/>
  <c r="P117" i="367"/>
  <c r="M117" i="367"/>
  <c r="L117" i="367"/>
  <c r="K117" i="367"/>
  <c r="J117" i="367"/>
  <c r="P116" i="367"/>
  <c r="M116" i="367"/>
  <c r="L116" i="367"/>
  <c r="K116" i="367"/>
  <c r="J116" i="367"/>
  <c r="P115" i="367"/>
  <c r="M115" i="367"/>
  <c r="L115" i="367"/>
  <c r="K115" i="367"/>
  <c r="J115" i="367"/>
  <c r="P114" i="367"/>
  <c r="M114" i="367"/>
  <c r="L114" i="367"/>
  <c r="K114" i="367"/>
  <c r="J114" i="367"/>
  <c r="P113" i="367"/>
  <c r="M113" i="367"/>
  <c r="L113" i="367"/>
  <c r="K113" i="367"/>
  <c r="J113" i="367"/>
  <c r="P112" i="367"/>
  <c r="M112" i="367"/>
  <c r="L112" i="367"/>
  <c r="K112" i="367"/>
  <c r="J112" i="367"/>
  <c r="P111" i="367"/>
  <c r="M111" i="367"/>
  <c r="L111" i="367"/>
  <c r="K111" i="367"/>
  <c r="J111" i="367"/>
  <c r="P110" i="367"/>
  <c r="M110" i="367"/>
  <c r="L110" i="367"/>
  <c r="K110" i="367"/>
  <c r="J110" i="367"/>
  <c r="P109" i="367"/>
  <c r="M109" i="367"/>
  <c r="L109" i="367"/>
  <c r="K109" i="367"/>
  <c r="J109" i="367"/>
  <c r="P108" i="367"/>
  <c r="M108" i="367"/>
  <c r="L108" i="367"/>
  <c r="K108" i="367"/>
  <c r="J108" i="367"/>
  <c r="P107" i="367"/>
  <c r="M107" i="367"/>
  <c r="L107" i="367"/>
  <c r="K107" i="367"/>
  <c r="J107" i="367"/>
  <c r="P106" i="367"/>
  <c r="M106" i="367"/>
  <c r="L106" i="367"/>
  <c r="K106" i="367"/>
  <c r="J106" i="367"/>
  <c r="P105" i="367"/>
  <c r="M105" i="367"/>
  <c r="L105" i="367"/>
  <c r="K105" i="367"/>
  <c r="J105" i="367"/>
  <c r="P104" i="367"/>
  <c r="M104" i="367"/>
  <c r="L104" i="367"/>
  <c r="K104" i="367"/>
  <c r="J104" i="367"/>
  <c r="P103" i="367"/>
  <c r="M103" i="367"/>
  <c r="L103" i="367"/>
  <c r="K103" i="367"/>
  <c r="J103" i="367"/>
  <c r="P102" i="367"/>
  <c r="M102" i="367"/>
  <c r="L102" i="367"/>
  <c r="K102" i="367"/>
  <c r="J102" i="367"/>
  <c r="P101" i="367"/>
  <c r="M101" i="367"/>
  <c r="L101" i="367"/>
  <c r="K101" i="367"/>
  <c r="J101" i="367"/>
  <c r="P100" i="367"/>
  <c r="M100" i="367"/>
  <c r="L100" i="367"/>
  <c r="K100" i="367"/>
  <c r="J100" i="367"/>
  <c r="P99" i="367"/>
  <c r="M99" i="367"/>
  <c r="L99" i="367"/>
  <c r="K99" i="367"/>
  <c r="J99" i="367"/>
  <c r="P98" i="367"/>
  <c r="M98" i="367"/>
  <c r="L98" i="367"/>
  <c r="K98" i="367"/>
  <c r="J98" i="367"/>
  <c r="P97" i="367"/>
  <c r="M97" i="367"/>
  <c r="L97" i="367"/>
  <c r="K97" i="367"/>
  <c r="J97" i="367"/>
  <c r="P96" i="367"/>
  <c r="M96" i="367"/>
  <c r="L96" i="367"/>
  <c r="K96" i="367"/>
  <c r="J96" i="367"/>
  <c r="P95" i="367"/>
  <c r="M95" i="367"/>
  <c r="L95" i="367"/>
  <c r="K95" i="367"/>
  <c r="J95" i="367"/>
  <c r="P94" i="367"/>
  <c r="M94" i="367"/>
  <c r="L94" i="367"/>
  <c r="K94" i="367"/>
  <c r="J94" i="367"/>
  <c r="P93" i="367"/>
  <c r="M93" i="367"/>
  <c r="L93" i="367"/>
  <c r="K93" i="367"/>
  <c r="J93" i="367"/>
  <c r="P92" i="367"/>
  <c r="M92" i="367"/>
  <c r="L92" i="367"/>
  <c r="K92" i="367"/>
  <c r="J92" i="367"/>
  <c r="P91" i="367"/>
  <c r="M91" i="367"/>
  <c r="L91" i="367"/>
  <c r="K91" i="367"/>
  <c r="J91" i="367"/>
  <c r="P90" i="367"/>
  <c r="M90" i="367"/>
  <c r="L90" i="367"/>
  <c r="K90" i="367"/>
  <c r="J90" i="367"/>
  <c r="P89" i="367"/>
  <c r="M89" i="367"/>
  <c r="L89" i="367"/>
  <c r="K89" i="367"/>
  <c r="J89" i="367"/>
  <c r="P88" i="367"/>
  <c r="M88" i="367"/>
  <c r="L88" i="367"/>
  <c r="K88" i="367"/>
  <c r="J88" i="367"/>
  <c r="P87" i="367"/>
  <c r="M87" i="367"/>
  <c r="L87" i="367"/>
  <c r="K87" i="367"/>
  <c r="J87" i="367"/>
  <c r="P86" i="367"/>
  <c r="M86" i="367"/>
  <c r="L86" i="367"/>
  <c r="K86" i="367"/>
  <c r="J86" i="367"/>
  <c r="P85" i="367"/>
  <c r="M85" i="367"/>
  <c r="L85" i="367"/>
  <c r="K85" i="367"/>
  <c r="J85" i="367"/>
  <c r="P84" i="367"/>
  <c r="M84" i="367"/>
  <c r="L84" i="367"/>
  <c r="K84" i="367"/>
  <c r="J84" i="367"/>
  <c r="P83" i="367"/>
  <c r="M83" i="367"/>
  <c r="L83" i="367"/>
  <c r="K83" i="367"/>
  <c r="J83" i="367"/>
  <c r="P82" i="367"/>
  <c r="M82" i="367"/>
  <c r="L82" i="367"/>
  <c r="K82" i="367"/>
  <c r="J82" i="367"/>
  <c r="P81" i="367"/>
  <c r="M81" i="367"/>
  <c r="L81" i="367"/>
  <c r="K81" i="367"/>
  <c r="J81" i="367"/>
  <c r="P80" i="367"/>
  <c r="M80" i="367"/>
  <c r="L80" i="367"/>
  <c r="K80" i="367"/>
  <c r="J80" i="367"/>
  <c r="P79" i="367"/>
  <c r="M79" i="367"/>
  <c r="L79" i="367"/>
  <c r="K79" i="367"/>
  <c r="J79" i="367"/>
  <c r="P78" i="367"/>
  <c r="M78" i="367"/>
  <c r="L78" i="367"/>
  <c r="K78" i="367"/>
  <c r="J78" i="367"/>
  <c r="P77" i="367"/>
  <c r="M77" i="367"/>
  <c r="L77" i="367"/>
  <c r="K77" i="367"/>
  <c r="J77" i="367"/>
  <c r="P76" i="367"/>
  <c r="M76" i="367"/>
  <c r="L76" i="367"/>
  <c r="K76" i="367"/>
  <c r="J76" i="367"/>
  <c r="P75" i="367"/>
  <c r="M75" i="367"/>
  <c r="L75" i="367"/>
  <c r="K75" i="367"/>
  <c r="J75" i="367"/>
  <c r="P74" i="367"/>
  <c r="M74" i="367"/>
  <c r="L74" i="367"/>
  <c r="K74" i="367"/>
  <c r="J74" i="367"/>
  <c r="P73" i="367"/>
  <c r="M73" i="367"/>
  <c r="L73" i="367"/>
  <c r="K73" i="367"/>
  <c r="J73" i="367"/>
  <c r="P72" i="367"/>
  <c r="M72" i="367"/>
  <c r="L72" i="367"/>
  <c r="K72" i="367"/>
  <c r="J72" i="367"/>
  <c r="P71" i="367"/>
  <c r="M71" i="367"/>
  <c r="L71" i="367"/>
  <c r="K71" i="367"/>
  <c r="J71" i="367"/>
  <c r="P70" i="367"/>
  <c r="M70" i="367"/>
  <c r="L70" i="367"/>
  <c r="K70" i="367"/>
  <c r="J70" i="367"/>
  <c r="P69" i="367"/>
  <c r="M69" i="367"/>
  <c r="L69" i="367"/>
  <c r="K69" i="367"/>
  <c r="J69" i="367"/>
  <c r="P68" i="367"/>
  <c r="M68" i="367"/>
  <c r="L68" i="367"/>
  <c r="K68" i="367"/>
  <c r="J68" i="367"/>
  <c r="P67" i="367"/>
  <c r="M67" i="367"/>
  <c r="L67" i="367"/>
  <c r="K67" i="367"/>
  <c r="J67" i="367"/>
  <c r="P66" i="367"/>
  <c r="M66" i="367"/>
  <c r="L66" i="367"/>
  <c r="K66" i="367"/>
  <c r="J66" i="367"/>
  <c r="P65" i="367"/>
  <c r="M65" i="367"/>
  <c r="L65" i="367"/>
  <c r="K65" i="367"/>
  <c r="J65" i="367"/>
  <c r="P64" i="367"/>
  <c r="M64" i="367"/>
  <c r="L64" i="367"/>
  <c r="K64" i="367"/>
  <c r="J64" i="367"/>
  <c r="P63" i="367"/>
  <c r="M63" i="367"/>
  <c r="L63" i="367"/>
  <c r="K63" i="367"/>
  <c r="J63" i="367"/>
  <c r="P62" i="367"/>
  <c r="M62" i="367"/>
  <c r="L62" i="367"/>
  <c r="K62" i="367"/>
  <c r="J62" i="367"/>
  <c r="P61" i="367"/>
  <c r="M61" i="367"/>
  <c r="L61" i="367"/>
  <c r="K61" i="367"/>
  <c r="J61" i="367"/>
  <c r="P60" i="367"/>
  <c r="M60" i="367"/>
  <c r="L60" i="367"/>
  <c r="K60" i="367"/>
  <c r="J60" i="367"/>
  <c r="P59" i="367"/>
  <c r="M59" i="367"/>
  <c r="L59" i="367"/>
  <c r="K59" i="367"/>
  <c r="J59" i="367"/>
  <c r="P58" i="367"/>
  <c r="M58" i="367"/>
  <c r="L58" i="367"/>
  <c r="K58" i="367"/>
  <c r="J58" i="367"/>
  <c r="P57" i="367"/>
  <c r="M57" i="367"/>
  <c r="L57" i="367"/>
  <c r="K57" i="367"/>
  <c r="J57" i="367"/>
  <c r="P56" i="367"/>
  <c r="M56" i="367"/>
  <c r="L56" i="367"/>
  <c r="K56" i="367"/>
  <c r="J56" i="367"/>
  <c r="P55" i="367"/>
  <c r="M55" i="367"/>
  <c r="L55" i="367"/>
  <c r="K55" i="367"/>
  <c r="J55" i="367"/>
  <c r="P54" i="367"/>
  <c r="M54" i="367"/>
  <c r="L54" i="367"/>
  <c r="K54" i="367"/>
  <c r="J54" i="367"/>
  <c r="P53" i="367"/>
  <c r="M53" i="367"/>
  <c r="L53" i="367"/>
  <c r="K53" i="367"/>
  <c r="J53" i="367"/>
  <c r="P52" i="367"/>
  <c r="M52" i="367"/>
  <c r="L52" i="367"/>
  <c r="K52" i="367"/>
  <c r="J52" i="367"/>
  <c r="P51" i="367"/>
  <c r="M51" i="367"/>
  <c r="L51" i="367"/>
  <c r="K51" i="367"/>
  <c r="J51" i="367"/>
  <c r="P50" i="367"/>
  <c r="M50" i="367"/>
  <c r="L50" i="367"/>
  <c r="K50" i="367"/>
  <c r="J50" i="367"/>
  <c r="P49" i="367"/>
  <c r="M49" i="367"/>
  <c r="L49" i="367"/>
  <c r="K49" i="367"/>
  <c r="J49" i="367"/>
  <c r="P48" i="367"/>
  <c r="M48" i="367"/>
  <c r="L48" i="367"/>
  <c r="K48" i="367"/>
  <c r="J48" i="367"/>
  <c r="P47" i="367"/>
  <c r="M47" i="367"/>
  <c r="L47" i="367"/>
  <c r="K47" i="367"/>
  <c r="J47" i="367"/>
  <c r="P46" i="367"/>
  <c r="M46" i="367"/>
  <c r="L46" i="367"/>
  <c r="K46" i="367"/>
  <c r="J46" i="367"/>
  <c r="P45" i="367"/>
  <c r="M45" i="367"/>
  <c r="L45" i="367"/>
  <c r="K45" i="367"/>
  <c r="J45" i="367"/>
  <c r="P44" i="367"/>
  <c r="M44" i="367"/>
  <c r="L44" i="367"/>
  <c r="K44" i="367"/>
  <c r="J44" i="367"/>
  <c r="P43" i="367"/>
  <c r="M43" i="367"/>
  <c r="L43" i="367"/>
  <c r="K43" i="367"/>
  <c r="J43" i="367"/>
  <c r="P42" i="367"/>
  <c r="M42" i="367"/>
  <c r="L42" i="367"/>
  <c r="K42" i="367"/>
  <c r="J42" i="367"/>
  <c r="P41" i="367"/>
  <c r="M41" i="367"/>
  <c r="L41" i="367"/>
  <c r="K41" i="367"/>
  <c r="J41" i="367"/>
  <c r="P40" i="367"/>
  <c r="M40" i="367"/>
  <c r="L40" i="367"/>
  <c r="K40" i="367"/>
  <c r="J40" i="367"/>
  <c r="D5" i="367"/>
  <c r="C5" i="367"/>
  <c r="P156" i="366"/>
  <c r="M156" i="366"/>
  <c r="L156" i="366"/>
  <c r="K156" i="366"/>
  <c r="J156" i="366"/>
  <c r="P155" i="366"/>
  <c r="M155" i="366"/>
  <c r="L155" i="366"/>
  <c r="K155" i="366"/>
  <c r="J155" i="366"/>
  <c r="P154" i="366"/>
  <c r="M154" i="366"/>
  <c r="L154" i="366"/>
  <c r="K154" i="366"/>
  <c r="J154" i="366"/>
  <c r="P153" i="366"/>
  <c r="M153" i="366"/>
  <c r="L153" i="366"/>
  <c r="K153" i="366"/>
  <c r="J153" i="366"/>
  <c r="P152" i="366"/>
  <c r="M152" i="366"/>
  <c r="L152" i="366"/>
  <c r="K152" i="366"/>
  <c r="J152" i="366"/>
  <c r="P151" i="366"/>
  <c r="M151" i="366"/>
  <c r="L151" i="366"/>
  <c r="K151" i="366"/>
  <c r="J151" i="366"/>
  <c r="P150" i="366"/>
  <c r="M150" i="366"/>
  <c r="L150" i="366"/>
  <c r="K150" i="366"/>
  <c r="J150" i="366"/>
  <c r="P149" i="366"/>
  <c r="M149" i="366"/>
  <c r="L149" i="366"/>
  <c r="K149" i="366"/>
  <c r="J149" i="366"/>
  <c r="P148" i="366"/>
  <c r="M148" i="366"/>
  <c r="L148" i="366"/>
  <c r="K148" i="366"/>
  <c r="J148" i="366"/>
  <c r="P147" i="366"/>
  <c r="M147" i="366"/>
  <c r="L147" i="366"/>
  <c r="K147" i="366"/>
  <c r="J147" i="366"/>
  <c r="P146" i="366"/>
  <c r="M146" i="366"/>
  <c r="L146" i="366"/>
  <c r="K146" i="366"/>
  <c r="J146" i="366"/>
  <c r="P145" i="366"/>
  <c r="M145" i="366"/>
  <c r="L145" i="366"/>
  <c r="K145" i="366"/>
  <c r="J145" i="366"/>
  <c r="P144" i="366"/>
  <c r="M144" i="366"/>
  <c r="L144" i="366"/>
  <c r="K144" i="366"/>
  <c r="J144" i="366"/>
  <c r="P143" i="366"/>
  <c r="M143" i="366"/>
  <c r="L143" i="366"/>
  <c r="K143" i="366"/>
  <c r="J143" i="366"/>
  <c r="P142" i="366"/>
  <c r="M142" i="366"/>
  <c r="L142" i="366"/>
  <c r="K142" i="366"/>
  <c r="J142" i="366"/>
  <c r="P141" i="366"/>
  <c r="M141" i="366"/>
  <c r="L141" i="366"/>
  <c r="K141" i="366"/>
  <c r="J141" i="366"/>
  <c r="P140" i="366"/>
  <c r="M140" i="366"/>
  <c r="L140" i="366"/>
  <c r="K140" i="366"/>
  <c r="J140" i="366"/>
  <c r="P139" i="366"/>
  <c r="M139" i="366"/>
  <c r="L139" i="366"/>
  <c r="K139" i="366"/>
  <c r="J139" i="366"/>
  <c r="P138" i="366"/>
  <c r="M138" i="366"/>
  <c r="L138" i="366"/>
  <c r="K138" i="366"/>
  <c r="J138" i="366"/>
  <c r="P137" i="366"/>
  <c r="M137" i="366"/>
  <c r="L137" i="366"/>
  <c r="K137" i="366"/>
  <c r="J137" i="366"/>
  <c r="P136" i="366"/>
  <c r="M136" i="366"/>
  <c r="L136" i="366"/>
  <c r="K136" i="366"/>
  <c r="J136" i="366"/>
  <c r="P135" i="366"/>
  <c r="M135" i="366"/>
  <c r="L135" i="366"/>
  <c r="K135" i="366"/>
  <c r="J135" i="366"/>
  <c r="P134" i="366"/>
  <c r="M134" i="366"/>
  <c r="L134" i="366"/>
  <c r="K134" i="366"/>
  <c r="J134" i="366"/>
  <c r="P133" i="366"/>
  <c r="M133" i="366"/>
  <c r="L133" i="366"/>
  <c r="K133" i="366"/>
  <c r="J133" i="366"/>
  <c r="P132" i="366"/>
  <c r="M132" i="366"/>
  <c r="L132" i="366"/>
  <c r="K132" i="366"/>
  <c r="J132" i="366"/>
  <c r="P131" i="366"/>
  <c r="M131" i="366"/>
  <c r="L131" i="366"/>
  <c r="K131" i="366"/>
  <c r="J131" i="366"/>
  <c r="P130" i="366"/>
  <c r="M130" i="366"/>
  <c r="L130" i="366"/>
  <c r="K130" i="366"/>
  <c r="J130" i="366"/>
  <c r="P129" i="366"/>
  <c r="M129" i="366"/>
  <c r="L129" i="366"/>
  <c r="K129" i="366"/>
  <c r="J129" i="366"/>
  <c r="P128" i="366"/>
  <c r="M128" i="366"/>
  <c r="L128" i="366"/>
  <c r="K128" i="366"/>
  <c r="J128" i="366"/>
  <c r="P127" i="366"/>
  <c r="M127" i="366"/>
  <c r="L127" i="366"/>
  <c r="K127" i="366"/>
  <c r="J127" i="366"/>
  <c r="P126" i="366"/>
  <c r="M126" i="366"/>
  <c r="L126" i="366"/>
  <c r="K126" i="366"/>
  <c r="J126" i="366"/>
  <c r="P125" i="366"/>
  <c r="M125" i="366"/>
  <c r="L125" i="366"/>
  <c r="K125" i="366"/>
  <c r="J125" i="366"/>
  <c r="P124" i="366"/>
  <c r="M124" i="366"/>
  <c r="L124" i="366"/>
  <c r="K124" i="366"/>
  <c r="J124" i="366"/>
  <c r="P123" i="366"/>
  <c r="M123" i="366"/>
  <c r="L123" i="366"/>
  <c r="K123" i="366"/>
  <c r="J123" i="366"/>
  <c r="P122" i="366"/>
  <c r="M122" i="366"/>
  <c r="L122" i="366"/>
  <c r="K122" i="366"/>
  <c r="J122" i="366"/>
  <c r="P121" i="366"/>
  <c r="M121" i="366"/>
  <c r="L121" i="366"/>
  <c r="K121" i="366"/>
  <c r="J121" i="366"/>
  <c r="P120" i="366"/>
  <c r="M120" i="366"/>
  <c r="L120" i="366"/>
  <c r="K120" i="366"/>
  <c r="J120" i="366"/>
  <c r="P119" i="366"/>
  <c r="M119" i="366"/>
  <c r="L119" i="366"/>
  <c r="K119" i="366"/>
  <c r="J119" i="366"/>
  <c r="P118" i="366"/>
  <c r="M118" i="366"/>
  <c r="L118" i="366"/>
  <c r="K118" i="366"/>
  <c r="J118" i="366"/>
  <c r="P117" i="366"/>
  <c r="M117" i="366"/>
  <c r="L117" i="366"/>
  <c r="K117" i="366"/>
  <c r="J117" i="366"/>
  <c r="P116" i="366"/>
  <c r="M116" i="366"/>
  <c r="L116" i="366"/>
  <c r="K116" i="366"/>
  <c r="J116" i="366"/>
  <c r="P115" i="366"/>
  <c r="M115" i="366"/>
  <c r="L115" i="366"/>
  <c r="K115" i="366"/>
  <c r="J115" i="366"/>
  <c r="P114" i="366"/>
  <c r="M114" i="366"/>
  <c r="L114" i="366"/>
  <c r="K114" i="366"/>
  <c r="J114" i="366"/>
  <c r="P113" i="366"/>
  <c r="M113" i="366"/>
  <c r="L113" i="366"/>
  <c r="K113" i="366"/>
  <c r="J113" i="366"/>
  <c r="P112" i="366"/>
  <c r="M112" i="366"/>
  <c r="L112" i="366"/>
  <c r="K112" i="366"/>
  <c r="J112" i="366"/>
  <c r="P111" i="366"/>
  <c r="M111" i="366"/>
  <c r="L111" i="366"/>
  <c r="K111" i="366"/>
  <c r="J111" i="366"/>
  <c r="P110" i="366"/>
  <c r="M110" i="366"/>
  <c r="L110" i="366"/>
  <c r="K110" i="366"/>
  <c r="J110" i="366"/>
  <c r="P109" i="366"/>
  <c r="M109" i="366"/>
  <c r="L109" i="366"/>
  <c r="K109" i="366"/>
  <c r="J109" i="366"/>
  <c r="P108" i="366"/>
  <c r="M108" i="366"/>
  <c r="L108" i="366"/>
  <c r="K108" i="366"/>
  <c r="J108" i="366"/>
  <c r="P107" i="366"/>
  <c r="M107" i="366"/>
  <c r="L107" i="366"/>
  <c r="K107" i="366"/>
  <c r="J107" i="366"/>
  <c r="P106" i="366"/>
  <c r="M106" i="366"/>
  <c r="L106" i="366"/>
  <c r="K106" i="366"/>
  <c r="J106" i="366"/>
  <c r="P105" i="366"/>
  <c r="M105" i="366"/>
  <c r="L105" i="366"/>
  <c r="K105" i="366"/>
  <c r="J105" i="366"/>
  <c r="P104" i="366"/>
  <c r="M104" i="366"/>
  <c r="L104" i="366"/>
  <c r="K104" i="366"/>
  <c r="J104" i="366"/>
  <c r="P103" i="366"/>
  <c r="M103" i="366"/>
  <c r="L103" i="366"/>
  <c r="K103" i="366"/>
  <c r="J103" i="366"/>
  <c r="P102" i="366"/>
  <c r="M102" i="366"/>
  <c r="L102" i="366"/>
  <c r="K102" i="366"/>
  <c r="J102" i="366"/>
  <c r="P101" i="366"/>
  <c r="M101" i="366"/>
  <c r="L101" i="366"/>
  <c r="K101" i="366"/>
  <c r="J101" i="366"/>
  <c r="P100" i="366"/>
  <c r="M100" i="366"/>
  <c r="L100" i="366"/>
  <c r="K100" i="366"/>
  <c r="J100" i="366"/>
  <c r="P99" i="366"/>
  <c r="M99" i="366"/>
  <c r="L99" i="366"/>
  <c r="K99" i="366"/>
  <c r="J99" i="366"/>
  <c r="P98" i="366"/>
  <c r="M98" i="366"/>
  <c r="L98" i="366"/>
  <c r="K98" i="366"/>
  <c r="J98" i="366"/>
  <c r="P97" i="366"/>
  <c r="M97" i="366"/>
  <c r="L97" i="366"/>
  <c r="K97" i="366"/>
  <c r="J97" i="366"/>
  <c r="P96" i="366"/>
  <c r="M96" i="366"/>
  <c r="L96" i="366"/>
  <c r="K96" i="366"/>
  <c r="J96" i="366"/>
  <c r="P95" i="366"/>
  <c r="M95" i="366"/>
  <c r="L95" i="366"/>
  <c r="K95" i="366"/>
  <c r="J95" i="366"/>
  <c r="P94" i="366"/>
  <c r="M94" i="366"/>
  <c r="L94" i="366"/>
  <c r="K94" i="366"/>
  <c r="J94" i="366"/>
  <c r="P93" i="366"/>
  <c r="M93" i="366"/>
  <c r="L93" i="366"/>
  <c r="K93" i="366"/>
  <c r="J93" i="366"/>
  <c r="P92" i="366"/>
  <c r="M92" i="366"/>
  <c r="L92" i="366"/>
  <c r="K92" i="366"/>
  <c r="J92" i="366"/>
  <c r="P91" i="366"/>
  <c r="M91" i="366"/>
  <c r="L91" i="366"/>
  <c r="K91" i="366"/>
  <c r="J91" i="366"/>
  <c r="P90" i="366"/>
  <c r="M90" i="366"/>
  <c r="L90" i="366"/>
  <c r="K90" i="366"/>
  <c r="J90" i="366"/>
  <c r="P89" i="366"/>
  <c r="M89" i="366"/>
  <c r="L89" i="366"/>
  <c r="K89" i="366"/>
  <c r="J89" i="366"/>
  <c r="P88" i="366"/>
  <c r="M88" i="366"/>
  <c r="L88" i="366"/>
  <c r="K88" i="366"/>
  <c r="J88" i="366"/>
  <c r="P87" i="366"/>
  <c r="M87" i="366"/>
  <c r="L87" i="366"/>
  <c r="K87" i="366"/>
  <c r="J87" i="366"/>
  <c r="P86" i="366"/>
  <c r="M86" i="366"/>
  <c r="L86" i="366"/>
  <c r="K86" i="366"/>
  <c r="J86" i="366"/>
  <c r="P85" i="366"/>
  <c r="M85" i="366"/>
  <c r="L85" i="366"/>
  <c r="K85" i="366"/>
  <c r="J85" i="366"/>
  <c r="P84" i="366"/>
  <c r="M84" i="366"/>
  <c r="L84" i="366"/>
  <c r="K84" i="366"/>
  <c r="J84" i="366"/>
  <c r="P83" i="366"/>
  <c r="M83" i="366"/>
  <c r="L83" i="366"/>
  <c r="K83" i="366"/>
  <c r="J83" i="366"/>
  <c r="P82" i="366"/>
  <c r="M82" i="366"/>
  <c r="L82" i="366"/>
  <c r="K82" i="366"/>
  <c r="J82" i="366"/>
  <c r="P81" i="366"/>
  <c r="M81" i="366"/>
  <c r="L81" i="366"/>
  <c r="K81" i="366"/>
  <c r="J81" i="366"/>
  <c r="P80" i="366"/>
  <c r="M80" i="366"/>
  <c r="L80" i="366"/>
  <c r="K80" i="366"/>
  <c r="J80" i="366"/>
  <c r="P79" i="366"/>
  <c r="M79" i="366"/>
  <c r="L79" i="366"/>
  <c r="K79" i="366"/>
  <c r="J79" i="366"/>
  <c r="P78" i="366"/>
  <c r="M78" i="366"/>
  <c r="L78" i="366"/>
  <c r="K78" i="366"/>
  <c r="J78" i="366"/>
  <c r="P77" i="366"/>
  <c r="M77" i="366"/>
  <c r="L77" i="366"/>
  <c r="K77" i="366"/>
  <c r="J77" i="366"/>
  <c r="P76" i="366"/>
  <c r="M76" i="366"/>
  <c r="L76" i="366"/>
  <c r="K76" i="366"/>
  <c r="J76" i="366"/>
  <c r="P75" i="366"/>
  <c r="M75" i="366"/>
  <c r="L75" i="366"/>
  <c r="K75" i="366"/>
  <c r="J75" i="366"/>
  <c r="P74" i="366"/>
  <c r="M74" i="366"/>
  <c r="L74" i="366"/>
  <c r="K74" i="366"/>
  <c r="J74" i="366"/>
  <c r="P73" i="366"/>
  <c r="M73" i="366"/>
  <c r="L73" i="366"/>
  <c r="K73" i="366"/>
  <c r="J73" i="366"/>
  <c r="P72" i="366"/>
  <c r="M72" i="366"/>
  <c r="L72" i="366"/>
  <c r="K72" i="366"/>
  <c r="J72" i="366"/>
  <c r="P71" i="366"/>
  <c r="M71" i="366"/>
  <c r="L71" i="366"/>
  <c r="K71" i="366"/>
  <c r="J71" i="366"/>
  <c r="P70" i="366"/>
  <c r="M70" i="366"/>
  <c r="L70" i="366"/>
  <c r="K70" i="366"/>
  <c r="J70" i="366"/>
  <c r="P69" i="366"/>
  <c r="M69" i="366"/>
  <c r="L69" i="366"/>
  <c r="K69" i="366"/>
  <c r="J69" i="366"/>
  <c r="P68" i="366"/>
  <c r="M68" i="366"/>
  <c r="L68" i="366"/>
  <c r="K68" i="366"/>
  <c r="J68" i="366"/>
  <c r="P67" i="366"/>
  <c r="M67" i="366"/>
  <c r="L67" i="366"/>
  <c r="K67" i="366"/>
  <c r="J67" i="366"/>
  <c r="P66" i="366"/>
  <c r="M66" i="366"/>
  <c r="L66" i="366"/>
  <c r="K66" i="366"/>
  <c r="J66" i="366"/>
  <c r="P65" i="366"/>
  <c r="M65" i="366"/>
  <c r="L65" i="366"/>
  <c r="K65" i="366"/>
  <c r="J65" i="366"/>
  <c r="P64" i="366"/>
  <c r="M64" i="366"/>
  <c r="L64" i="366"/>
  <c r="K64" i="366"/>
  <c r="J64" i="366"/>
  <c r="P63" i="366"/>
  <c r="M63" i="366"/>
  <c r="L63" i="366"/>
  <c r="K63" i="366"/>
  <c r="J63" i="366"/>
  <c r="P62" i="366"/>
  <c r="M62" i="366"/>
  <c r="L62" i="366"/>
  <c r="K62" i="366"/>
  <c r="J62" i="366"/>
  <c r="P61" i="366"/>
  <c r="M61" i="366"/>
  <c r="L61" i="366"/>
  <c r="K61" i="366"/>
  <c r="J61" i="366"/>
  <c r="P60" i="366"/>
  <c r="M60" i="366"/>
  <c r="L60" i="366"/>
  <c r="K60" i="366"/>
  <c r="J60" i="366"/>
  <c r="P59" i="366"/>
  <c r="M59" i="366"/>
  <c r="L59" i="366"/>
  <c r="K59" i="366"/>
  <c r="J59" i="366"/>
  <c r="P58" i="366"/>
  <c r="M58" i="366"/>
  <c r="L58" i="366"/>
  <c r="K58" i="366"/>
  <c r="J58" i="366"/>
  <c r="P57" i="366"/>
  <c r="M57" i="366"/>
  <c r="L57" i="366"/>
  <c r="K57" i="366"/>
  <c r="J57" i="366"/>
  <c r="P56" i="366"/>
  <c r="M56" i="366"/>
  <c r="L56" i="366"/>
  <c r="K56" i="366"/>
  <c r="J56" i="366"/>
  <c r="P55" i="366"/>
  <c r="M55" i="366"/>
  <c r="L55" i="366"/>
  <c r="K55" i="366"/>
  <c r="J55" i="366"/>
  <c r="P54" i="366"/>
  <c r="M54" i="366"/>
  <c r="L54" i="366"/>
  <c r="K54" i="366"/>
  <c r="J54" i="366"/>
  <c r="P53" i="366"/>
  <c r="M53" i="366"/>
  <c r="L53" i="366"/>
  <c r="K53" i="366"/>
  <c r="J53" i="366"/>
  <c r="P52" i="366"/>
  <c r="M52" i="366"/>
  <c r="L52" i="366"/>
  <c r="K52" i="366"/>
  <c r="J52" i="366"/>
  <c r="P51" i="366"/>
  <c r="M51" i="366"/>
  <c r="L51" i="366"/>
  <c r="K51" i="366"/>
  <c r="J51" i="366"/>
  <c r="P50" i="366"/>
  <c r="M50" i="366"/>
  <c r="L50" i="366"/>
  <c r="K50" i="366"/>
  <c r="J50" i="366"/>
  <c r="P49" i="366"/>
  <c r="M49" i="366"/>
  <c r="L49" i="366"/>
  <c r="K49" i="366"/>
  <c r="J49" i="366"/>
  <c r="P48" i="366"/>
  <c r="M48" i="366"/>
  <c r="L48" i="366"/>
  <c r="K48" i="366"/>
  <c r="J48" i="366"/>
  <c r="P47" i="366"/>
  <c r="M47" i="366"/>
  <c r="L47" i="366"/>
  <c r="K47" i="366"/>
  <c r="J47" i="366"/>
  <c r="P46" i="366"/>
  <c r="M46" i="366"/>
  <c r="L46" i="366"/>
  <c r="K46" i="366"/>
  <c r="J46" i="366"/>
  <c r="P45" i="366"/>
  <c r="M45" i="366"/>
  <c r="L45" i="366"/>
  <c r="K45" i="366"/>
  <c r="J45" i="366"/>
  <c r="P44" i="366"/>
  <c r="M44" i="366"/>
  <c r="L44" i="366"/>
  <c r="K44" i="366"/>
  <c r="J44" i="366"/>
  <c r="P43" i="366"/>
  <c r="M43" i="366"/>
  <c r="L43" i="366"/>
  <c r="K43" i="366"/>
  <c r="J43" i="366"/>
  <c r="P42" i="366"/>
  <c r="M42" i="366"/>
  <c r="L42" i="366"/>
  <c r="K42" i="366"/>
  <c r="J42" i="366"/>
  <c r="P41" i="366"/>
  <c r="M41" i="366"/>
  <c r="L41" i="366"/>
  <c r="K41" i="366"/>
  <c r="J41" i="366"/>
  <c r="P40" i="366"/>
  <c r="M40" i="366"/>
  <c r="L40" i="366"/>
  <c r="K40" i="366"/>
  <c r="J40" i="366"/>
  <c r="H5" i="366"/>
  <c r="D5" i="366"/>
  <c r="C5" i="366"/>
  <c r="L11" i="364"/>
  <c r="I11" i="364"/>
  <c r="H18" i="364"/>
  <c r="D11" i="364"/>
  <c r="C11" i="364"/>
  <c r="L9" i="364"/>
  <c r="I9" i="364"/>
  <c r="F18" i="364"/>
  <c r="D9" i="364"/>
  <c r="C9" i="364"/>
  <c r="L7" i="364"/>
  <c r="I7" i="364"/>
  <c r="D7" i="364"/>
  <c r="C7" i="364"/>
  <c r="Y5" i="364"/>
  <c r="AI1" i="364"/>
  <c r="Y3" i="364"/>
  <c r="AJ1" i="364"/>
  <c r="AG1" i="364"/>
  <c r="AD1" i="364"/>
  <c r="AB1" i="364"/>
  <c r="P156" i="363"/>
  <c r="M156" i="363"/>
  <c r="L156" i="363"/>
  <c r="K156" i="363"/>
  <c r="J156" i="363"/>
  <c r="P155" i="363"/>
  <c r="M155" i="363"/>
  <c r="L155" i="363"/>
  <c r="K155" i="363"/>
  <c r="J155" i="363"/>
  <c r="P154" i="363"/>
  <c r="M154" i="363"/>
  <c r="L154" i="363"/>
  <c r="K154" i="363"/>
  <c r="J154" i="363"/>
  <c r="P153" i="363"/>
  <c r="M153" i="363"/>
  <c r="L153" i="363"/>
  <c r="K153" i="363"/>
  <c r="J153" i="363"/>
  <c r="P152" i="363"/>
  <c r="M152" i="363"/>
  <c r="L152" i="363"/>
  <c r="K152" i="363"/>
  <c r="J152" i="363"/>
  <c r="P151" i="363"/>
  <c r="M151" i="363"/>
  <c r="L151" i="363"/>
  <c r="K151" i="363"/>
  <c r="J151" i="363"/>
  <c r="P150" i="363"/>
  <c r="M150" i="363"/>
  <c r="L150" i="363"/>
  <c r="K150" i="363"/>
  <c r="J150" i="363"/>
  <c r="P149" i="363"/>
  <c r="M149" i="363"/>
  <c r="L149" i="363"/>
  <c r="K149" i="363"/>
  <c r="J149" i="363"/>
  <c r="P148" i="363"/>
  <c r="M148" i="363"/>
  <c r="L148" i="363"/>
  <c r="K148" i="363"/>
  <c r="J148" i="363"/>
  <c r="P147" i="363"/>
  <c r="M147" i="363"/>
  <c r="L147" i="363"/>
  <c r="K147" i="363"/>
  <c r="J147" i="363"/>
  <c r="P146" i="363"/>
  <c r="M146" i="363"/>
  <c r="L146" i="363"/>
  <c r="K146" i="363"/>
  <c r="J146" i="363"/>
  <c r="P145" i="363"/>
  <c r="M145" i="363"/>
  <c r="L145" i="363"/>
  <c r="K145" i="363"/>
  <c r="J145" i="363"/>
  <c r="P144" i="363"/>
  <c r="M144" i="363"/>
  <c r="L144" i="363"/>
  <c r="K144" i="363"/>
  <c r="J144" i="363"/>
  <c r="P143" i="363"/>
  <c r="M143" i="363"/>
  <c r="L143" i="363"/>
  <c r="K143" i="363"/>
  <c r="J143" i="363"/>
  <c r="P142" i="363"/>
  <c r="M142" i="363"/>
  <c r="L142" i="363"/>
  <c r="K142" i="363"/>
  <c r="J142" i="363"/>
  <c r="P141" i="363"/>
  <c r="M141" i="363"/>
  <c r="L141" i="363"/>
  <c r="K141" i="363"/>
  <c r="J141" i="363"/>
  <c r="P140" i="363"/>
  <c r="M140" i="363"/>
  <c r="L140" i="363"/>
  <c r="K140" i="363"/>
  <c r="J140" i="363"/>
  <c r="P139" i="363"/>
  <c r="M139" i="363"/>
  <c r="L139" i="363"/>
  <c r="K139" i="363"/>
  <c r="J139" i="363"/>
  <c r="P138" i="363"/>
  <c r="M138" i="363"/>
  <c r="L138" i="363"/>
  <c r="K138" i="363"/>
  <c r="J138" i="363"/>
  <c r="P137" i="363"/>
  <c r="M137" i="363"/>
  <c r="L137" i="363"/>
  <c r="K137" i="363"/>
  <c r="J137" i="363"/>
  <c r="P136" i="363"/>
  <c r="M136" i="363"/>
  <c r="L136" i="363"/>
  <c r="K136" i="363"/>
  <c r="J136" i="363"/>
  <c r="P135" i="363"/>
  <c r="M135" i="363"/>
  <c r="L135" i="363"/>
  <c r="K135" i="363"/>
  <c r="J135" i="363"/>
  <c r="P134" i="363"/>
  <c r="M134" i="363"/>
  <c r="L134" i="363"/>
  <c r="K134" i="363"/>
  <c r="J134" i="363"/>
  <c r="P133" i="363"/>
  <c r="M133" i="363"/>
  <c r="L133" i="363"/>
  <c r="K133" i="363"/>
  <c r="J133" i="363"/>
  <c r="P132" i="363"/>
  <c r="M132" i="363"/>
  <c r="L132" i="363"/>
  <c r="K132" i="363"/>
  <c r="J132" i="363"/>
  <c r="P131" i="363"/>
  <c r="M131" i="363"/>
  <c r="L131" i="363"/>
  <c r="K131" i="363"/>
  <c r="J131" i="363"/>
  <c r="P130" i="363"/>
  <c r="M130" i="363"/>
  <c r="L130" i="363"/>
  <c r="K130" i="363"/>
  <c r="J130" i="363"/>
  <c r="P129" i="363"/>
  <c r="M129" i="363"/>
  <c r="L129" i="363"/>
  <c r="K129" i="363"/>
  <c r="J129" i="363"/>
  <c r="P128" i="363"/>
  <c r="M128" i="363"/>
  <c r="L128" i="363"/>
  <c r="K128" i="363"/>
  <c r="J128" i="363"/>
  <c r="P127" i="363"/>
  <c r="M127" i="363"/>
  <c r="L127" i="363"/>
  <c r="K127" i="363"/>
  <c r="J127" i="363"/>
  <c r="P126" i="363"/>
  <c r="M126" i="363"/>
  <c r="L126" i="363"/>
  <c r="K126" i="363"/>
  <c r="J126" i="363"/>
  <c r="P125" i="363"/>
  <c r="M125" i="363"/>
  <c r="L125" i="363"/>
  <c r="K125" i="363"/>
  <c r="J125" i="363"/>
  <c r="P124" i="363"/>
  <c r="M124" i="363"/>
  <c r="L124" i="363"/>
  <c r="K124" i="363"/>
  <c r="J124" i="363"/>
  <c r="P123" i="363"/>
  <c r="M123" i="363"/>
  <c r="L123" i="363"/>
  <c r="K123" i="363"/>
  <c r="J123" i="363"/>
  <c r="P122" i="363"/>
  <c r="M122" i="363"/>
  <c r="L122" i="363"/>
  <c r="K122" i="363"/>
  <c r="J122" i="363"/>
  <c r="P121" i="363"/>
  <c r="M121" i="363"/>
  <c r="L121" i="363"/>
  <c r="K121" i="363"/>
  <c r="J121" i="363"/>
  <c r="P120" i="363"/>
  <c r="M120" i="363"/>
  <c r="L120" i="363"/>
  <c r="K120" i="363"/>
  <c r="J120" i="363"/>
  <c r="P119" i="363"/>
  <c r="M119" i="363"/>
  <c r="L119" i="363"/>
  <c r="K119" i="363"/>
  <c r="J119" i="363"/>
  <c r="P118" i="363"/>
  <c r="M118" i="363"/>
  <c r="L118" i="363"/>
  <c r="K118" i="363"/>
  <c r="J118" i="363"/>
  <c r="P117" i="363"/>
  <c r="M117" i="363"/>
  <c r="L117" i="363"/>
  <c r="K117" i="363"/>
  <c r="J117" i="363"/>
  <c r="P116" i="363"/>
  <c r="M116" i="363"/>
  <c r="L116" i="363"/>
  <c r="K116" i="363"/>
  <c r="J116" i="363"/>
  <c r="P115" i="363"/>
  <c r="M115" i="363"/>
  <c r="L115" i="363"/>
  <c r="K115" i="363"/>
  <c r="J115" i="363"/>
  <c r="P114" i="363"/>
  <c r="M114" i="363"/>
  <c r="L114" i="363"/>
  <c r="K114" i="363"/>
  <c r="J114" i="363"/>
  <c r="P113" i="363"/>
  <c r="M113" i="363"/>
  <c r="L113" i="363"/>
  <c r="K113" i="363"/>
  <c r="J113" i="363"/>
  <c r="P112" i="363"/>
  <c r="M112" i="363"/>
  <c r="L112" i="363"/>
  <c r="K112" i="363"/>
  <c r="J112" i="363"/>
  <c r="P111" i="363"/>
  <c r="M111" i="363"/>
  <c r="L111" i="363"/>
  <c r="K111" i="363"/>
  <c r="J111" i="363"/>
  <c r="P110" i="363"/>
  <c r="M110" i="363"/>
  <c r="L110" i="363"/>
  <c r="K110" i="363"/>
  <c r="J110" i="363"/>
  <c r="P109" i="363"/>
  <c r="M109" i="363"/>
  <c r="L109" i="363"/>
  <c r="K109" i="363"/>
  <c r="J109" i="363"/>
  <c r="P108" i="363"/>
  <c r="M108" i="363"/>
  <c r="L108" i="363"/>
  <c r="K108" i="363"/>
  <c r="J108" i="363"/>
  <c r="P107" i="363"/>
  <c r="M107" i="363"/>
  <c r="L107" i="363"/>
  <c r="K107" i="363"/>
  <c r="J107" i="363"/>
  <c r="P106" i="363"/>
  <c r="M106" i="363"/>
  <c r="L106" i="363"/>
  <c r="K106" i="363"/>
  <c r="J106" i="363"/>
  <c r="P105" i="363"/>
  <c r="M105" i="363"/>
  <c r="L105" i="363"/>
  <c r="K105" i="363"/>
  <c r="J105" i="363"/>
  <c r="P104" i="363"/>
  <c r="M104" i="363"/>
  <c r="L104" i="363"/>
  <c r="K104" i="363"/>
  <c r="J104" i="363"/>
  <c r="P103" i="363"/>
  <c r="M103" i="363"/>
  <c r="L103" i="363"/>
  <c r="K103" i="363"/>
  <c r="J103" i="363"/>
  <c r="P102" i="363"/>
  <c r="M102" i="363"/>
  <c r="L102" i="363"/>
  <c r="K102" i="363"/>
  <c r="J102" i="363"/>
  <c r="P101" i="363"/>
  <c r="M101" i="363"/>
  <c r="L101" i="363"/>
  <c r="K101" i="363"/>
  <c r="J101" i="363"/>
  <c r="P100" i="363"/>
  <c r="M100" i="363"/>
  <c r="L100" i="363"/>
  <c r="K100" i="363"/>
  <c r="J100" i="363"/>
  <c r="P99" i="363"/>
  <c r="M99" i="363"/>
  <c r="L99" i="363"/>
  <c r="K99" i="363"/>
  <c r="J99" i="363"/>
  <c r="P98" i="363"/>
  <c r="M98" i="363"/>
  <c r="L98" i="363"/>
  <c r="K98" i="363"/>
  <c r="J98" i="363"/>
  <c r="P97" i="363"/>
  <c r="M97" i="363"/>
  <c r="L97" i="363"/>
  <c r="K97" i="363"/>
  <c r="J97" i="363"/>
  <c r="P96" i="363"/>
  <c r="M96" i="363"/>
  <c r="L96" i="363"/>
  <c r="K96" i="363"/>
  <c r="J96" i="363"/>
  <c r="P95" i="363"/>
  <c r="M95" i="363"/>
  <c r="L95" i="363"/>
  <c r="K95" i="363"/>
  <c r="J95" i="363"/>
  <c r="P94" i="363"/>
  <c r="M94" i="363"/>
  <c r="L94" i="363"/>
  <c r="K94" i="363"/>
  <c r="J94" i="363"/>
  <c r="P93" i="363"/>
  <c r="M93" i="363"/>
  <c r="L93" i="363"/>
  <c r="K93" i="363"/>
  <c r="J93" i="363"/>
  <c r="P92" i="363"/>
  <c r="M92" i="363"/>
  <c r="L92" i="363"/>
  <c r="K92" i="363"/>
  <c r="J92" i="363"/>
  <c r="P91" i="363"/>
  <c r="M91" i="363"/>
  <c r="L91" i="363"/>
  <c r="K91" i="363"/>
  <c r="J91" i="363"/>
  <c r="P90" i="363"/>
  <c r="M90" i="363"/>
  <c r="L90" i="363"/>
  <c r="K90" i="363"/>
  <c r="J90" i="363"/>
  <c r="P89" i="363"/>
  <c r="M89" i="363"/>
  <c r="L89" i="363"/>
  <c r="K89" i="363"/>
  <c r="J89" i="363"/>
  <c r="P88" i="363"/>
  <c r="M88" i="363"/>
  <c r="L88" i="363"/>
  <c r="K88" i="363"/>
  <c r="J88" i="363"/>
  <c r="P87" i="363"/>
  <c r="M87" i="363"/>
  <c r="L87" i="363"/>
  <c r="K87" i="363"/>
  <c r="J87" i="363"/>
  <c r="P86" i="363"/>
  <c r="M86" i="363"/>
  <c r="L86" i="363"/>
  <c r="K86" i="363"/>
  <c r="J86" i="363"/>
  <c r="P85" i="363"/>
  <c r="M85" i="363"/>
  <c r="L85" i="363"/>
  <c r="K85" i="363"/>
  <c r="J85" i="363"/>
  <c r="P84" i="363"/>
  <c r="M84" i="363"/>
  <c r="L84" i="363"/>
  <c r="K84" i="363"/>
  <c r="J84" i="363"/>
  <c r="P83" i="363"/>
  <c r="M83" i="363"/>
  <c r="L83" i="363"/>
  <c r="K83" i="363"/>
  <c r="J83" i="363"/>
  <c r="P82" i="363"/>
  <c r="M82" i="363"/>
  <c r="L82" i="363"/>
  <c r="K82" i="363"/>
  <c r="J82" i="363"/>
  <c r="P81" i="363"/>
  <c r="M81" i="363"/>
  <c r="L81" i="363"/>
  <c r="K81" i="363"/>
  <c r="J81" i="363"/>
  <c r="P80" i="363"/>
  <c r="M80" i="363"/>
  <c r="L80" i="363"/>
  <c r="K80" i="363"/>
  <c r="J80" i="363"/>
  <c r="P79" i="363"/>
  <c r="M79" i="363"/>
  <c r="L79" i="363"/>
  <c r="K79" i="363"/>
  <c r="J79" i="363"/>
  <c r="P78" i="363"/>
  <c r="M78" i="363"/>
  <c r="L78" i="363"/>
  <c r="K78" i="363"/>
  <c r="J78" i="363"/>
  <c r="P77" i="363"/>
  <c r="M77" i="363"/>
  <c r="L77" i="363"/>
  <c r="K77" i="363"/>
  <c r="J77" i="363"/>
  <c r="P76" i="363"/>
  <c r="M76" i="363"/>
  <c r="L76" i="363"/>
  <c r="K76" i="363"/>
  <c r="J76" i="363"/>
  <c r="P75" i="363"/>
  <c r="M75" i="363"/>
  <c r="L75" i="363"/>
  <c r="K75" i="363"/>
  <c r="J75" i="363"/>
  <c r="P74" i="363"/>
  <c r="M74" i="363"/>
  <c r="L74" i="363"/>
  <c r="K74" i="363"/>
  <c r="J74" i="363"/>
  <c r="P73" i="363"/>
  <c r="M73" i="363"/>
  <c r="L73" i="363"/>
  <c r="K73" i="363"/>
  <c r="J73" i="363"/>
  <c r="P72" i="363"/>
  <c r="M72" i="363"/>
  <c r="L72" i="363"/>
  <c r="K72" i="363"/>
  <c r="J72" i="363"/>
  <c r="P71" i="363"/>
  <c r="M71" i="363"/>
  <c r="L71" i="363"/>
  <c r="K71" i="363"/>
  <c r="J71" i="363"/>
  <c r="P70" i="363"/>
  <c r="M70" i="363"/>
  <c r="L70" i="363"/>
  <c r="K70" i="363"/>
  <c r="J70" i="363"/>
  <c r="P69" i="363"/>
  <c r="M69" i="363"/>
  <c r="L69" i="363"/>
  <c r="K69" i="363"/>
  <c r="J69" i="363"/>
  <c r="P68" i="363"/>
  <c r="M68" i="363"/>
  <c r="L68" i="363"/>
  <c r="K68" i="363"/>
  <c r="J68" i="363"/>
  <c r="P67" i="363"/>
  <c r="M67" i="363"/>
  <c r="L67" i="363"/>
  <c r="K67" i="363"/>
  <c r="J67" i="363"/>
  <c r="P66" i="363"/>
  <c r="M66" i="363"/>
  <c r="L66" i="363"/>
  <c r="K66" i="363"/>
  <c r="J66" i="363"/>
  <c r="P65" i="363"/>
  <c r="M65" i="363"/>
  <c r="L65" i="363"/>
  <c r="K65" i="363"/>
  <c r="J65" i="363"/>
  <c r="P64" i="363"/>
  <c r="M64" i="363"/>
  <c r="L64" i="363"/>
  <c r="K64" i="363"/>
  <c r="J64" i="363"/>
  <c r="P63" i="363"/>
  <c r="M63" i="363"/>
  <c r="L63" i="363"/>
  <c r="K63" i="363"/>
  <c r="J63" i="363"/>
  <c r="P62" i="363"/>
  <c r="M62" i="363"/>
  <c r="L62" i="363"/>
  <c r="K62" i="363"/>
  <c r="J62" i="363"/>
  <c r="P61" i="363"/>
  <c r="M61" i="363"/>
  <c r="L61" i="363"/>
  <c r="K61" i="363"/>
  <c r="J61" i="363"/>
  <c r="P60" i="363"/>
  <c r="M60" i="363"/>
  <c r="L60" i="363"/>
  <c r="K60" i="363"/>
  <c r="J60" i="363"/>
  <c r="P59" i="363"/>
  <c r="M59" i="363"/>
  <c r="L59" i="363"/>
  <c r="K59" i="363"/>
  <c r="J59" i="363"/>
  <c r="P58" i="363"/>
  <c r="M58" i="363"/>
  <c r="L58" i="363"/>
  <c r="K58" i="363"/>
  <c r="J58" i="363"/>
  <c r="P57" i="363"/>
  <c r="M57" i="363"/>
  <c r="L57" i="363"/>
  <c r="K57" i="363"/>
  <c r="J57" i="363"/>
  <c r="P56" i="363"/>
  <c r="M56" i="363"/>
  <c r="L56" i="363"/>
  <c r="K56" i="363"/>
  <c r="J56" i="363"/>
  <c r="P55" i="363"/>
  <c r="M55" i="363"/>
  <c r="L55" i="363"/>
  <c r="K55" i="363"/>
  <c r="J55" i="363"/>
  <c r="P54" i="363"/>
  <c r="M54" i="363"/>
  <c r="L54" i="363"/>
  <c r="K54" i="363"/>
  <c r="J54" i="363"/>
  <c r="P53" i="363"/>
  <c r="M53" i="363"/>
  <c r="L53" i="363"/>
  <c r="K53" i="363"/>
  <c r="J53" i="363"/>
  <c r="P52" i="363"/>
  <c r="M52" i="363"/>
  <c r="L52" i="363"/>
  <c r="K52" i="363"/>
  <c r="J52" i="363"/>
  <c r="P51" i="363"/>
  <c r="M51" i="363"/>
  <c r="L51" i="363"/>
  <c r="K51" i="363"/>
  <c r="J51" i="363"/>
  <c r="P50" i="363"/>
  <c r="M50" i="363"/>
  <c r="L50" i="363"/>
  <c r="K50" i="363"/>
  <c r="J50" i="363"/>
  <c r="P49" i="363"/>
  <c r="M49" i="363"/>
  <c r="L49" i="363"/>
  <c r="K49" i="363"/>
  <c r="J49" i="363"/>
  <c r="P48" i="363"/>
  <c r="M48" i="363"/>
  <c r="L48" i="363"/>
  <c r="K48" i="363"/>
  <c r="J48" i="363"/>
  <c r="P47" i="363"/>
  <c r="M47" i="363"/>
  <c r="L47" i="363"/>
  <c r="K47" i="363"/>
  <c r="J47" i="363"/>
  <c r="P46" i="363"/>
  <c r="M46" i="363"/>
  <c r="L46" i="363"/>
  <c r="K46" i="363"/>
  <c r="J46" i="363"/>
  <c r="P45" i="363"/>
  <c r="M45" i="363"/>
  <c r="L45" i="363"/>
  <c r="K45" i="363"/>
  <c r="J45" i="363"/>
  <c r="P44" i="363"/>
  <c r="M44" i="363"/>
  <c r="L44" i="363"/>
  <c r="K44" i="363"/>
  <c r="J44" i="363"/>
  <c r="P43" i="363"/>
  <c r="M43" i="363"/>
  <c r="L43" i="363"/>
  <c r="K43" i="363"/>
  <c r="J43" i="363"/>
  <c r="P42" i="363"/>
  <c r="M42" i="363"/>
  <c r="L42" i="363"/>
  <c r="K42" i="363"/>
  <c r="J42" i="363"/>
  <c r="P41" i="363"/>
  <c r="M41" i="363"/>
  <c r="L41" i="363"/>
  <c r="K41" i="363"/>
  <c r="J41" i="363"/>
  <c r="P40" i="363"/>
  <c r="M40" i="363"/>
  <c r="L40" i="363"/>
  <c r="K40" i="363"/>
  <c r="J40" i="363"/>
  <c r="D5" i="363"/>
  <c r="C5" i="363"/>
  <c r="P156" i="362"/>
  <c r="M156" i="362"/>
  <c r="L156" i="362"/>
  <c r="K156" i="362"/>
  <c r="J156" i="362"/>
  <c r="P155" i="362"/>
  <c r="M155" i="362"/>
  <c r="L155" i="362"/>
  <c r="K155" i="362"/>
  <c r="J155" i="362"/>
  <c r="P154" i="362"/>
  <c r="M154" i="362"/>
  <c r="L154" i="362"/>
  <c r="K154" i="362"/>
  <c r="J154" i="362"/>
  <c r="P153" i="362"/>
  <c r="M153" i="362"/>
  <c r="L153" i="362"/>
  <c r="K153" i="362"/>
  <c r="J153" i="362"/>
  <c r="P152" i="362"/>
  <c r="M152" i="362"/>
  <c r="L152" i="362"/>
  <c r="K152" i="362"/>
  <c r="J152" i="362"/>
  <c r="P151" i="362"/>
  <c r="M151" i="362"/>
  <c r="L151" i="362"/>
  <c r="K151" i="362"/>
  <c r="J151" i="362"/>
  <c r="P150" i="362"/>
  <c r="M150" i="362"/>
  <c r="L150" i="362"/>
  <c r="K150" i="362"/>
  <c r="J150" i="362"/>
  <c r="P149" i="362"/>
  <c r="M149" i="362"/>
  <c r="L149" i="362"/>
  <c r="K149" i="362"/>
  <c r="J149" i="362"/>
  <c r="P148" i="362"/>
  <c r="M148" i="362"/>
  <c r="L148" i="362"/>
  <c r="K148" i="362"/>
  <c r="J148" i="362"/>
  <c r="P147" i="362"/>
  <c r="M147" i="362"/>
  <c r="L147" i="362"/>
  <c r="K147" i="362"/>
  <c r="J147" i="362"/>
  <c r="P146" i="362"/>
  <c r="M146" i="362"/>
  <c r="L146" i="362"/>
  <c r="K146" i="362"/>
  <c r="J146" i="362"/>
  <c r="P145" i="362"/>
  <c r="M145" i="362"/>
  <c r="L145" i="362"/>
  <c r="K145" i="362"/>
  <c r="J145" i="362"/>
  <c r="P144" i="362"/>
  <c r="M144" i="362"/>
  <c r="L144" i="362"/>
  <c r="K144" i="362"/>
  <c r="J144" i="362"/>
  <c r="P143" i="362"/>
  <c r="M143" i="362"/>
  <c r="L143" i="362"/>
  <c r="K143" i="362"/>
  <c r="J143" i="362"/>
  <c r="P142" i="362"/>
  <c r="M142" i="362"/>
  <c r="L142" i="362"/>
  <c r="K142" i="362"/>
  <c r="J142" i="362"/>
  <c r="P141" i="362"/>
  <c r="M141" i="362"/>
  <c r="L141" i="362"/>
  <c r="K141" i="362"/>
  <c r="J141" i="362"/>
  <c r="P140" i="362"/>
  <c r="M140" i="362"/>
  <c r="L140" i="362"/>
  <c r="K140" i="362"/>
  <c r="J140" i="362"/>
  <c r="P139" i="362"/>
  <c r="M139" i="362"/>
  <c r="L139" i="362"/>
  <c r="K139" i="362"/>
  <c r="J139" i="362"/>
  <c r="P138" i="362"/>
  <c r="M138" i="362"/>
  <c r="L138" i="362"/>
  <c r="K138" i="362"/>
  <c r="J138" i="362"/>
  <c r="P137" i="362"/>
  <c r="M137" i="362"/>
  <c r="L137" i="362"/>
  <c r="K137" i="362"/>
  <c r="J137" i="362"/>
  <c r="P136" i="362"/>
  <c r="M136" i="362"/>
  <c r="L136" i="362"/>
  <c r="K136" i="362"/>
  <c r="J136" i="362"/>
  <c r="P135" i="362"/>
  <c r="M135" i="362"/>
  <c r="L135" i="362"/>
  <c r="K135" i="362"/>
  <c r="J135" i="362"/>
  <c r="P134" i="362"/>
  <c r="M134" i="362"/>
  <c r="L134" i="362"/>
  <c r="K134" i="362"/>
  <c r="J134" i="362"/>
  <c r="P133" i="362"/>
  <c r="M133" i="362"/>
  <c r="L133" i="362"/>
  <c r="K133" i="362"/>
  <c r="J133" i="362"/>
  <c r="P132" i="362"/>
  <c r="M132" i="362"/>
  <c r="L132" i="362"/>
  <c r="K132" i="362"/>
  <c r="J132" i="362"/>
  <c r="P131" i="362"/>
  <c r="M131" i="362"/>
  <c r="L131" i="362"/>
  <c r="K131" i="362"/>
  <c r="J131" i="362"/>
  <c r="P130" i="362"/>
  <c r="M130" i="362"/>
  <c r="L130" i="362"/>
  <c r="K130" i="362"/>
  <c r="J130" i="362"/>
  <c r="P129" i="362"/>
  <c r="M129" i="362"/>
  <c r="L129" i="362"/>
  <c r="K129" i="362"/>
  <c r="J129" i="362"/>
  <c r="P128" i="362"/>
  <c r="M128" i="362"/>
  <c r="L128" i="362"/>
  <c r="K128" i="362"/>
  <c r="J128" i="362"/>
  <c r="P127" i="362"/>
  <c r="M127" i="362"/>
  <c r="L127" i="362"/>
  <c r="K127" i="362"/>
  <c r="J127" i="362"/>
  <c r="P126" i="362"/>
  <c r="M126" i="362"/>
  <c r="L126" i="362"/>
  <c r="K126" i="362"/>
  <c r="J126" i="362"/>
  <c r="P125" i="362"/>
  <c r="M125" i="362"/>
  <c r="L125" i="362"/>
  <c r="K125" i="362"/>
  <c r="J125" i="362"/>
  <c r="P124" i="362"/>
  <c r="M124" i="362"/>
  <c r="L124" i="362"/>
  <c r="K124" i="362"/>
  <c r="J124" i="362"/>
  <c r="P123" i="362"/>
  <c r="M123" i="362"/>
  <c r="L123" i="362"/>
  <c r="K123" i="362"/>
  <c r="J123" i="362"/>
  <c r="P122" i="362"/>
  <c r="M122" i="362"/>
  <c r="L122" i="362"/>
  <c r="K122" i="362"/>
  <c r="J122" i="362"/>
  <c r="P121" i="362"/>
  <c r="M121" i="362"/>
  <c r="L121" i="362"/>
  <c r="K121" i="362"/>
  <c r="J121" i="362"/>
  <c r="P120" i="362"/>
  <c r="M120" i="362"/>
  <c r="L120" i="362"/>
  <c r="K120" i="362"/>
  <c r="J120" i="362"/>
  <c r="P119" i="362"/>
  <c r="M119" i="362"/>
  <c r="L119" i="362"/>
  <c r="K119" i="362"/>
  <c r="J119" i="362"/>
  <c r="P118" i="362"/>
  <c r="M118" i="362"/>
  <c r="L118" i="362"/>
  <c r="K118" i="362"/>
  <c r="J118" i="362"/>
  <c r="P117" i="362"/>
  <c r="M117" i="362"/>
  <c r="L117" i="362"/>
  <c r="K117" i="362"/>
  <c r="J117" i="362"/>
  <c r="P116" i="362"/>
  <c r="M116" i="362"/>
  <c r="L116" i="362"/>
  <c r="K116" i="362"/>
  <c r="J116" i="362"/>
  <c r="P115" i="362"/>
  <c r="M115" i="362"/>
  <c r="L115" i="362"/>
  <c r="K115" i="362"/>
  <c r="J115" i="362"/>
  <c r="P114" i="362"/>
  <c r="M114" i="362"/>
  <c r="L114" i="362"/>
  <c r="K114" i="362"/>
  <c r="J114" i="362"/>
  <c r="P113" i="362"/>
  <c r="M113" i="362"/>
  <c r="L113" i="362"/>
  <c r="K113" i="362"/>
  <c r="J113" i="362"/>
  <c r="P112" i="362"/>
  <c r="M112" i="362"/>
  <c r="L112" i="362"/>
  <c r="K112" i="362"/>
  <c r="J112" i="362"/>
  <c r="P111" i="362"/>
  <c r="M111" i="362"/>
  <c r="L111" i="362"/>
  <c r="K111" i="362"/>
  <c r="J111" i="362"/>
  <c r="P110" i="362"/>
  <c r="M110" i="362"/>
  <c r="L110" i="362"/>
  <c r="K110" i="362"/>
  <c r="J110" i="362"/>
  <c r="P109" i="362"/>
  <c r="M109" i="362"/>
  <c r="L109" i="362"/>
  <c r="K109" i="362"/>
  <c r="J109" i="362"/>
  <c r="P108" i="362"/>
  <c r="M108" i="362"/>
  <c r="L108" i="362"/>
  <c r="K108" i="362"/>
  <c r="J108" i="362"/>
  <c r="P107" i="362"/>
  <c r="M107" i="362"/>
  <c r="L107" i="362"/>
  <c r="K107" i="362"/>
  <c r="J107" i="362"/>
  <c r="P106" i="362"/>
  <c r="M106" i="362"/>
  <c r="L106" i="362"/>
  <c r="K106" i="362"/>
  <c r="J106" i="362"/>
  <c r="P105" i="362"/>
  <c r="M105" i="362"/>
  <c r="L105" i="362"/>
  <c r="K105" i="362"/>
  <c r="J105" i="362"/>
  <c r="P104" i="362"/>
  <c r="M104" i="362"/>
  <c r="L104" i="362"/>
  <c r="K104" i="362"/>
  <c r="J104" i="362"/>
  <c r="P103" i="362"/>
  <c r="M103" i="362"/>
  <c r="L103" i="362"/>
  <c r="K103" i="362"/>
  <c r="J103" i="362"/>
  <c r="P102" i="362"/>
  <c r="M102" i="362"/>
  <c r="L102" i="362"/>
  <c r="K102" i="362"/>
  <c r="J102" i="362"/>
  <c r="P101" i="362"/>
  <c r="M101" i="362"/>
  <c r="L101" i="362"/>
  <c r="K101" i="362"/>
  <c r="J101" i="362"/>
  <c r="P100" i="362"/>
  <c r="M100" i="362"/>
  <c r="L100" i="362"/>
  <c r="K100" i="362"/>
  <c r="J100" i="362"/>
  <c r="P99" i="362"/>
  <c r="M99" i="362"/>
  <c r="L99" i="362"/>
  <c r="K99" i="362"/>
  <c r="J99" i="362"/>
  <c r="P98" i="362"/>
  <c r="M98" i="362"/>
  <c r="L98" i="362"/>
  <c r="K98" i="362"/>
  <c r="J98" i="362"/>
  <c r="P97" i="362"/>
  <c r="M97" i="362"/>
  <c r="L97" i="362"/>
  <c r="K97" i="362"/>
  <c r="J97" i="362"/>
  <c r="P96" i="362"/>
  <c r="M96" i="362"/>
  <c r="L96" i="362"/>
  <c r="K96" i="362"/>
  <c r="J96" i="362"/>
  <c r="P95" i="362"/>
  <c r="M95" i="362"/>
  <c r="L95" i="362"/>
  <c r="K95" i="362"/>
  <c r="J95" i="362"/>
  <c r="P94" i="362"/>
  <c r="M94" i="362"/>
  <c r="L94" i="362"/>
  <c r="K94" i="362"/>
  <c r="J94" i="362"/>
  <c r="P93" i="362"/>
  <c r="M93" i="362"/>
  <c r="L93" i="362"/>
  <c r="K93" i="362"/>
  <c r="J93" i="362"/>
  <c r="P92" i="362"/>
  <c r="M92" i="362"/>
  <c r="L92" i="362"/>
  <c r="K92" i="362"/>
  <c r="J92" i="362"/>
  <c r="P91" i="362"/>
  <c r="M91" i="362"/>
  <c r="L91" i="362"/>
  <c r="K91" i="362"/>
  <c r="J91" i="362"/>
  <c r="P90" i="362"/>
  <c r="M90" i="362"/>
  <c r="L90" i="362"/>
  <c r="K90" i="362"/>
  <c r="J90" i="362"/>
  <c r="P89" i="362"/>
  <c r="M89" i="362"/>
  <c r="L89" i="362"/>
  <c r="K89" i="362"/>
  <c r="J89" i="362"/>
  <c r="P88" i="362"/>
  <c r="M88" i="362"/>
  <c r="L88" i="362"/>
  <c r="K88" i="362"/>
  <c r="J88" i="362"/>
  <c r="P87" i="362"/>
  <c r="M87" i="362"/>
  <c r="L87" i="362"/>
  <c r="K87" i="362"/>
  <c r="J87" i="362"/>
  <c r="P86" i="362"/>
  <c r="M86" i="362"/>
  <c r="L86" i="362"/>
  <c r="K86" i="362"/>
  <c r="J86" i="362"/>
  <c r="P85" i="362"/>
  <c r="M85" i="362"/>
  <c r="L85" i="362"/>
  <c r="K85" i="362"/>
  <c r="J85" i="362"/>
  <c r="P84" i="362"/>
  <c r="M84" i="362"/>
  <c r="L84" i="362"/>
  <c r="K84" i="362"/>
  <c r="J84" i="362"/>
  <c r="P83" i="362"/>
  <c r="M83" i="362"/>
  <c r="L83" i="362"/>
  <c r="K83" i="362"/>
  <c r="J83" i="362"/>
  <c r="P82" i="362"/>
  <c r="M82" i="362"/>
  <c r="L82" i="362"/>
  <c r="K82" i="362"/>
  <c r="J82" i="362"/>
  <c r="P81" i="362"/>
  <c r="M81" i="362"/>
  <c r="L81" i="362"/>
  <c r="K81" i="362"/>
  <c r="J81" i="362"/>
  <c r="P80" i="362"/>
  <c r="M80" i="362"/>
  <c r="L80" i="362"/>
  <c r="K80" i="362"/>
  <c r="J80" i="362"/>
  <c r="P79" i="362"/>
  <c r="M79" i="362"/>
  <c r="L79" i="362"/>
  <c r="K79" i="362"/>
  <c r="J79" i="362"/>
  <c r="P78" i="362"/>
  <c r="M78" i="362"/>
  <c r="L78" i="362"/>
  <c r="K78" i="362"/>
  <c r="J78" i="362"/>
  <c r="P77" i="362"/>
  <c r="M77" i="362"/>
  <c r="L77" i="362"/>
  <c r="K77" i="362"/>
  <c r="J77" i="362"/>
  <c r="P76" i="362"/>
  <c r="M76" i="362"/>
  <c r="L76" i="362"/>
  <c r="K76" i="362"/>
  <c r="J76" i="362"/>
  <c r="P75" i="362"/>
  <c r="M75" i="362"/>
  <c r="L75" i="362"/>
  <c r="K75" i="362"/>
  <c r="J75" i="362"/>
  <c r="P74" i="362"/>
  <c r="M74" i="362"/>
  <c r="L74" i="362"/>
  <c r="K74" i="362"/>
  <c r="J74" i="362"/>
  <c r="P73" i="362"/>
  <c r="M73" i="362"/>
  <c r="L73" i="362"/>
  <c r="K73" i="362"/>
  <c r="J73" i="362"/>
  <c r="P72" i="362"/>
  <c r="M72" i="362"/>
  <c r="L72" i="362"/>
  <c r="K72" i="362"/>
  <c r="J72" i="362"/>
  <c r="P71" i="362"/>
  <c r="M71" i="362"/>
  <c r="L71" i="362"/>
  <c r="K71" i="362"/>
  <c r="J71" i="362"/>
  <c r="P70" i="362"/>
  <c r="M70" i="362"/>
  <c r="L70" i="362"/>
  <c r="K70" i="362"/>
  <c r="J70" i="362"/>
  <c r="P69" i="362"/>
  <c r="M69" i="362"/>
  <c r="L69" i="362"/>
  <c r="K69" i="362"/>
  <c r="J69" i="362"/>
  <c r="P68" i="362"/>
  <c r="M68" i="362"/>
  <c r="L68" i="362"/>
  <c r="K68" i="362"/>
  <c r="J68" i="362"/>
  <c r="P67" i="362"/>
  <c r="M67" i="362"/>
  <c r="L67" i="362"/>
  <c r="K67" i="362"/>
  <c r="J67" i="362"/>
  <c r="P66" i="362"/>
  <c r="M66" i="362"/>
  <c r="L66" i="362"/>
  <c r="K66" i="362"/>
  <c r="J66" i="362"/>
  <c r="P65" i="362"/>
  <c r="M65" i="362"/>
  <c r="L65" i="362"/>
  <c r="K65" i="362"/>
  <c r="J65" i="362"/>
  <c r="P64" i="362"/>
  <c r="M64" i="362"/>
  <c r="L64" i="362"/>
  <c r="K64" i="362"/>
  <c r="J64" i="362"/>
  <c r="P63" i="362"/>
  <c r="M63" i="362"/>
  <c r="L63" i="362"/>
  <c r="K63" i="362"/>
  <c r="J63" i="362"/>
  <c r="P62" i="362"/>
  <c r="M62" i="362"/>
  <c r="L62" i="362"/>
  <c r="K62" i="362"/>
  <c r="J62" i="362"/>
  <c r="P61" i="362"/>
  <c r="M61" i="362"/>
  <c r="L61" i="362"/>
  <c r="K61" i="362"/>
  <c r="J61" i="362"/>
  <c r="P60" i="362"/>
  <c r="M60" i="362"/>
  <c r="L60" i="362"/>
  <c r="K60" i="362"/>
  <c r="J60" i="362"/>
  <c r="P59" i="362"/>
  <c r="M59" i="362"/>
  <c r="L59" i="362"/>
  <c r="K59" i="362"/>
  <c r="J59" i="362"/>
  <c r="P58" i="362"/>
  <c r="M58" i="362"/>
  <c r="L58" i="362"/>
  <c r="K58" i="362"/>
  <c r="J58" i="362"/>
  <c r="P57" i="362"/>
  <c r="M57" i="362"/>
  <c r="L57" i="362"/>
  <c r="K57" i="362"/>
  <c r="J57" i="362"/>
  <c r="P56" i="362"/>
  <c r="M56" i="362"/>
  <c r="L56" i="362"/>
  <c r="K56" i="362"/>
  <c r="J56" i="362"/>
  <c r="P55" i="362"/>
  <c r="M55" i="362"/>
  <c r="L55" i="362"/>
  <c r="K55" i="362"/>
  <c r="J55" i="362"/>
  <c r="P54" i="362"/>
  <c r="M54" i="362"/>
  <c r="L54" i="362"/>
  <c r="K54" i="362"/>
  <c r="J54" i="362"/>
  <c r="P53" i="362"/>
  <c r="M53" i="362"/>
  <c r="L53" i="362"/>
  <c r="K53" i="362"/>
  <c r="J53" i="362"/>
  <c r="P52" i="362"/>
  <c r="M52" i="362"/>
  <c r="L52" i="362"/>
  <c r="K52" i="362"/>
  <c r="J52" i="362"/>
  <c r="P51" i="362"/>
  <c r="M51" i="362"/>
  <c r="L51" i="362"/>
  <c r="K51" i="362"/>
  <c r="J51" i="362"/>
  <c r="P50" i="362"/>
  <c r="M50" i="362"/>
  <c r="L50" i="362"/>
  <c r="K50" i="362"/>
  <c r="J50" i="362"/>
  <c r="P49" i="362"/>
  <c r="M49" i="362"/>
  <c r="L49" i="362"/>
  <c r="K49" i="362"/>
  <c r="J49" i="362"/>
  <c r="P48" i="362"/>
  <c r="M48" i="362"/>
  <c r="L48" i="362"/>
  <c r="K48" i="362"/>
  <c r="J48" i="362"/>
  <c r="P47" i="362"/>
  <c r="M47" i="362"/>
  <c r="L47" i="362"/>
  <c r="K47" i="362"/>
  <c r="J47" i="362"/>
  <c r="P46" i="362"/>
  <c r="M46" i="362"/>
  <c r="L46" i="362"/>
  <c r="K46" i="362"/>
  <c r="J46" i="362"/>
  <c r="P45" i="362"/>
  <c r="M45" i="362"/>
  <c r="L45" i="362"/>
  <c r="K45" i="362"/>
  <c r="J45" i="362"/>
  <c r="P44" i="362"/>
  <c r="M44" i="362"/>
  <c r="L44" i="362"/>
  <c r="K44" i="362"/>
  <c r="J44" i="362"/>
  <c r="P43" i="362"/>
  <c r="M43" i="362"/>
  <c r="L43" i="362"/>
  <c r="K43" i="362"/>
  <c r="J43" i="362"/>
  <c r="P42" i="362"/>
  <c r="M42" i="362"/>
  <c r="L42" i="362"/>
  <c r="K42" i="362"/>
  <c r="J42" i="362"/>
  <c r="P41" i="362"/>
  <c r="M41" i="362"/>
  <c r="L41" i="362"/>
  <c r="K41" i="362"/>
  <c r="J41" i="362"/>
  <c r="P40" i="362"/>
  <c r="M40" i="362"/>
  <c r="L40" i="362"/>
  <c r="K40" i="362"/>
  <c r="J40" i="362"/>
  <c r="D5" i="362"/>
  <c r="C5" i="362"/>
  <c r="G11" i="360"/>
  <c r="E11" i="360"/>
  <c r="G9" i="360"/>
  <c r="E9" i="360"/>
  <c r="G7" i="360"/>
  <c r="E7" i="360"/>
  <c r="B19" i="360"/>
  <c r="L11" i="360"/>
  <c r="I11" i="360"/>
  <c r="H18" i="360"/>
  <c r="D11" i="360"/>
  <c r="C11" i="360"/>
  <c r="L9" i="360"/>
  <c r="I9" i="360"/>
  <c r="B20" i="360"/>
  <c r="D9" i="360"/>
  <c r="C9" i="360"/>
  <c r="L7" i="360"/>
  <c r="I7" i="360"/>
  <c r="D18" i="360"/>
  <c r="D7" i="360"/>
  <c r="C7" i="360"/>
  <c r="Y5" i="360"/>
  <c r="AK1" i="360"/>
  <c r="Y3" i="360"/>
  <c r="AH1" i="360"/>
  <c r="AD1" i="360"/>
  <c r="P156" i="359"/>
  <c r="M156" i="359"/>
  <c r="L156" i="359"/>
  <c r="K156" i="359"/>
  <c r="J156" i="359"/>
  <c r="P155" i="359"/>
  <c r="M155" i="359"/>
  <c r="L155" i="359"/>
  <c r="K155" i="359"/>
  <c r="J155" i="359"/>
  <c r="P154" i="359"/>
  <c r="M154" i="359"/>
  <c r="L154" i="359"/>
  <c r="K154" i="359"/>
  <c r="J154" i="359"/>
  <c r="P153" i="359"/>
  <c r="M153" i="359"/>
  <c r="L153" i="359"/>
  <c r="K153" i="359"/>
  <c r="J153" i="359"/>
  <c r="P152" i="359"/>
  <c r="M152" i="359"/>
  <c r="L152" i="359"/>
  <c r="K152" i="359"/>
  <c r="J152" i="359"/>
  <c r="P151" i="359"/>
  <c r="M151" i="359"/>
  <c r="L151" i="359"/>
  <c r="K151" i="359"/>
  <c r="J151" i="359"/>
  <c r="P150" i="359"/>
  <c r="M150" i="359"/>
  <c r="L150" i="359"/>
  <c r="K150" i="359"/>
  <c r="J150" i="359"/>
  <c r="P149" i="359"/>
  <c r="M149" i="359"/>
  <c r="L149" i="359"/>
  <c r="K149" i="359"/>
  <c r="J149" i="359"/>
  <c r="P148" i="359"/>
  <c r="M148" i="359"/>
  <c r="L148" i="359"/>
  <c r="K148" i="359"/>
  <c r="J148" i="359"/>
  <c r="P147" i="359"/>
  <c r="M147" i="359"/>
  <c r="L147" i="359"/>
  <c r="K147" i="359"/>
  <c r="J147" i="359"/>
  <c r="P146" i="359"/>
  <c r="M146" i="359"/>
  <c r="L146" i="359"/>
  <c r="K146" i="359"/>
  <c r="J146" i="359"/>
  <c r="P145" i="359"/>
  <c r="M145" i="359"/>
  <c r="L145" i="359"/>
  <c r="K145" i="359"/>
  <c r="J145" i="359"/>
  <c r="P144" i="359"/>
  <c r="M144" i="359"/>
  <c r="L144" i="359"/>
  <c r="K144" i="359"/>
  <c r="J144" i="359"/>
  <c r="P143" i="359"/>
  <c r="M143" i="359"/>
  <c r="L143" i="359"/>
  <c r="K143" i="359"/>
  <c r="J143" i="359"/>
  <c r="P142" i="359"/>
  <c r="M142" i="359"/>
  <c r="L142" i="359"/>
  <c r="K142" i="359"/>
  <c r="J142" i="359"/>
  <c r="P141" i="359"/>
  <c r="M141" i="359"/>
  <c r="L141" i="359"/>
  <c r="K141" i="359"/>
  <c r="J141" i="359"/>
  <c r="P140" i="359"/>
  <c r="M140" i="359"/>
  <c r="L140" i="359"/>
  <c r="K140" i="359"/>
  <c r="J140" i="359"/>
  <c r="P139" i="359"/>
  <c r="M139" i="359"/>
  <c r="L139" i="359"/>
  <c r="K139" i="359"/>
  <c r="J139" i="359"/>
  <c r="P138" i="359"/>
  <c r="M138" i="359"/>
  <c r="L138" i="359"/>
  <c r="K138" i="359"/>
  <c r="J138" i="359"/>
  <c r="P137" i="359"/>
  <c r="M137" i="359"/>
  <c r="L137" i="359"/>
  <c r="K137" i="359"/>
  <c r="J137" i="359"/>
  <c r="P136" i="359"/>
  <c r="M136" i="359"/>
  <c r="L136" i="359"/>
  <c r="K136" i="359"/>
  <c r="J136" i="359"/>
  <c r="P135" i="359"/>
  <c r="M135" i="359"/>
  <c r="L135" i="359"/>
  <c r="K135" i="359"/>
  <c r="J135" i="359"/>
  <c r="P134" i="359"/>
  <c r="M134" i="359"/>
  <c r="L134" i="359"/>
  <c r="K134" i="359"/>
  <c r="J134" i="359"/>
  <c r="P133" i="359"/>
  <c r="M133" i="359"/>
  <c r="L133" i="359"/>
  <c r="K133" i="359"/>
  <c r="J133" i="359"/>
  <c r="P132" i="359"/>
  <c r="M132" i="359"/>
  <c r="L132" i="359"/>
  <c r="K132" i="359"/>
  <c r="J132" i="359"/>
  <c r="P131" i="359"/>
  <c r="M131" i="359"/>
  <c r="L131" i="359"/>
  <c r="K131" i="359"/>
  <c r="J131" i="359"/>
  <c r="P130" i="359"/>
  <c r="M130" i="359"/>
  <c r="L130" i="359"/>
  <c r="K130" i="359"/>
  <c r="J130" i="359"/>
  <c r="P129" i="359"/>
  <c r="M129" i="359"/>
  <c r="L129" i="359"/>
  <c r="K129" i="359"/>
  <c r="J129" i="359"/>
  <c r="P128" i="359"/>
  <c r="M128" i="359"/>
  <c r="L128" i="359"/>
  <c r="K128" i="359"/>
  <c r="J128" i="359"/>
  <c r="P127" i="359"/>
  <c r="M127" i="359"/>
  <c r="L127" i="359"/>
  <c r="K127" i="359"/>
  <c r="J127" i="359"/>
  <c r="P126" i="359"/>
  <c r="M126" i="359"/>
  <c r="L126" i="359"/>
  <c r="K126" i="359"/>
  <c r="J126" i="359"/>
  <c r="P125" i="359"/>
  <c r="M125" i="359"/>
  <c r="L125" i="359"/>
  <c r="K125" i="359"/>
  <c r="J125" i="359"/>
  <c r="P124" i="359"/>
  <c r="M124" i="359"/>
  <c r="L124" i="359"/>
  <c r="K124" i="359"/>
  <c r="J124" i="359"/>
  <c r="P123" i="359"/>
  <c r="M123" i="359"/>
  <c r="L123" i="359"/>
  <c r="K123" i="359"/>
  <c r="J123" i="359"/>
  <c r="P122" i="359"/>
  <c r="M122" i="359"/>
  <c r="L122" i="359"/>
  <c r="K122" i="359"/>
  <c r="J122" i="359"/>
  <c r="P121" i="359"/>
  <c r="M121" i="359"/>
  <c r="L121" i="359"/>
  <c r="K121" i="359"/>
  <c r="J121" i="359"/>
  <c r="P120" i="359"/>
  <c r="M120" i="359"/>
  <c r="L120" i="359"/>
  <c r="K120" i="359"/>
  <c r="J120" i="359"/>
  <c r="P119" i="359"/>
  <c r="M119" i="359"/>
  <c r="L119" i="359"/>
  <c r="K119" i="359"/>
  <c r="J119" i="359"/>
  <c r="P118" i="359"/>
  <c r="M118" i="359"/>
  <c r="L118" i="359"/>
  <c r="K118" i="359"/>
  <c r="J118" i="359"/>
  <c r="P117" i="359"/>
  <c r="M117" i="359"/>
  <c r="L117" i="359"/>
  <c r="K117" i="359"/>
  <c r="J117" i="359"/>
  <c r="P116" i="359"/>
  <c r="M116" i="359"/>
  <c r="L116" i="359"/>
  <c r="K116" i="359"/>
  <c r="J116" i="359"/>
  <c r="P115" i="359"/>
  <c r="M115" i="359"/>
  <c r="L115" i="359"/>
  <c r="K115" i="359"/>
  <c r="J115" i="359"/>
  <c r="P114" i="359"/>
  <c r="M114" i="359"/>
  <c r="L114" i="359"/>
  <c r="K114" i="359"/>
  <c r="J114" i="359"/>
  <c r="P113" i="359"/>
  <c r="M113" i="359"/>
  <c r="L113" i="359"/>
  <c r="K113" i="359"/>
  <c r="J113" i="359"/>
  <c r="P112" i="359"/>
  <c r="M112" i="359"/>
  <c r="L112" i="359"/>
  <c r="K112" i="359"/>
  <c r="J112" i="359"/>
  <c r="P111" i="359"/>
  <c r="M111" i="359"/>
  <c r="L111" i="359"/>
  <c r="K111" i="359"/>
  <c r="J111" i="359"/>
  <c r="P110" i="359"/>
  <c r="M110" i="359"/>
  <c r="L110" i="359"/>
  <c r="K110" i="359"/>
  <c r="J110" i="359"/>
  <c r="P109" i="359"/>
  <c r="M109" i="359"/>
  <c r="L109" i="359"/>
  <c r="K109" i="359"/>
  <c r="J109" i="359"/>
  <c r="P108" i="359"/>
  <c r="M108" i="359"/>
  <c r="L108" i="359"/>
  <c r="K108" i="359"/>
  <c r="J108" i="359"/>
  <c r="P107" i="359"/>
  <c r="M107" i="359"/>
  <c r="L107" i="359"/>
  <c r="K107" i="359"/>
  <c r="J107" i="359"/>
  <c r="P106" i="359"/>
  <c r="M106" i="359"/>
  <c r="L106" i="359"/>
  <c r="K106" i="359"/>
  <c r="J106" i="359"/>
  <c r="P105" i="359"/>
  <c r="M105" i="359"/>
  <c r="L105" i="359"/>
  <c r="K105" i="359"/>
  <c r="J105" i="359"/>
  <c r="P104" i="359"/>
  <c r="M104" i="359"/>
  <c r="L104" i="359"/>
  <c r="K104" i="359"/>
  <c r="J104" i="359"/>
  <c r="P103" i="359"/>
  <c r="M103" i="359"/>
  <c r="L103" i="359"/>
  <c r="K103" i="359"/>
  <c r="J103" i="359"/>
  <c r="P102" i="359"/>
  <c r="M102" i="359"/>
  <c r="L102" i="359"/>
  <c r="K102" i="359"/>
  <c r="J102" i="359"/>
  <c r="P101" i="359"/>
  <c r="M101" i="359"/>
  <c r="L101" i="359"/>
  <c r="K101" i="359"/>
  <c r="J101" i="359"/>
  <c r="P100" i="359"/>
  <c r="M100" i="359"/>
  <c r="L100" i="359"/>
  <c r="K100" i="359"/>
  <c r="J100" i="359"/>
  <c r="P99" i="359"/>
  <c r="M99" i="359"/>
  <c r="L99" i="359"/>
  <c r="K99" i="359"/>
  <c r="J99" i="359"/>
  <c r="P98" i="359"/>
  <c r="M98" i="359"/>
  <c r="L98" i="359"/>
  <c r="K98" i="359"/>
  <c r="J98" i="359"/>
  <c r="P97" i="359"/>
  <c r="M97" i="359"/>
  <c r="L97" i="359"/>
  <c r="K97" i="359"/>
  <c r="J97" i="359"/>
  <c r="P96" i="359"/>
  <c r="M96" i="359"/>
  <c r="L96" i="359"/>
  <c r="K96" i="359"/>
  <c r="J96" i="359"/>
  <c r="P95" i="359"/>
  <c r="M95" i="359"/>
  <c r="L95" i="359"/>
  <c r="K95" i="359"/>
  <c r="J95" i="359"/>
  <c r="P94" i="359"/>
  <c r="M94" i="359"/>
  <c r="L94" i="359"/>
  <c r="K94" i="359"/>
  <c r="J94" i="359"/>
  <c r="P93" i="359"/>
  <c r="M93" i="359"/>
  <c r="L93" i="359"/>
  <c r="K93" i="359"/>
  <c r="J93" i="359"/>
  <c r="P92" i="359"/>
  <c r="M92" i="359"/>
  <c r="L92" i="359"/>
  <c r="K92" i="359"/>
  <c r="J92" i="359"/>
  <c r="P91" i="359"/>
  <c r="M91" i="359"/>
  <c r="L91" i="359"/>
  <c r="K91" i="359"/>
  <c r="J91" i="359"/>
  <c r="P90" i="359"/>
  <c r="M90" i="359"/>
  <c r="L90" i="359"/>
  <c r="K90" i="359"/>
  <c r="J90" i="359"/>
  <c r="P89" i="359"/>
  <c r="M89" i="359"/>
  <c r="L89" i="359"/>
  <c r="K89" i="359"/>
  <c r="J89" i="359"/>
  <c r="P88" i="359"/>
  <c r="M88" i="359"/>
  <c r="L88" i="359"/>
  <c r="K88" i="359"/>
  <c r="J88" i="359"/>
  <c r="P87" i="359"/>
  <c r="M87" i="359"/>
  <c r="L87" i="359"/>
  <c r="K87" i="359"/>
  <c r="J87" i="359"/>
  <c r="P86" i="359"/>
  <c r="M86" i="359"/>
  <c r="L86" i="359"/>
  <c r="K86" i="359"/>
  <c r="J86" i="359"/>
  <c r="P85" i="359"/>
  <c r="M85" i="359"/>
  <c r="L85" i="359"/>
  <c r="K85" i="359"/>
  <c r="J85" i="359"/>
  <c r="P84" i="359"/>
  <c r="M84" i="359"/>
  <c r="L84" i="359"/>
  <c r="K84" i="359"/>
  <c r="J84" i="359"/>
  <c r="P83" i="359"/>
  <c r="M83" i="359"/>
  <c r="L83" i="359"/>
  <c r="K83" i="359"/>
  <c r="J83" i="359"/>
  <c r="P82" i="359"/>
  <c r="M82" i="359"/>
  <c r="L82" i="359"/>
  <c r="K82" i="359"/>
  <c r="J82" i="359"/>
  <c r="P81" i="359"/>
  <c r="M81" i="359"/>
  <c r="L81" i="359"/>
  <c r="K81" i="359"/>
  <c r="J81" i="359"/>
  <c r="P80" i="359"/>
  <c r="M80" i="359"/>
  <c r="L80" i="359"/>
  <c r="K80" i="359"/>
  <c r="J80" i="359"/>
  <c r="P79" i="359"/>
  <c r="M79" i="359"/>
  <c r="L79" i="359"/>
  <c r="K79" i="359"/>
  <c r="J79" i="359"/>
  <c r="P78" i="359"/>
  <c r="M78" i="359"/>
  <c r="L78" i="359"/>
  <c r="K78" i="359"/>
  <c r="J78" i="359"/>
  <c r="P77" i="359"/>
  <c r="M77" i="359"/>
  <c r="L77" i="359"/>
  <c r="K77" i="359"/>
  <c r="J77" i="359"/>
  <c r="P76" i="359"/>
  <c r="M76" i="359"/>
  <c r="L76" i="359"/>
  <c r="K76" i="359"/>
  <c r="J76" i="359"/>
  <c r="P75" i="359"/>
  <c r="M75" i="359"/>
  <c r="L75" i="359"/>
  <c r="K75" i="359"/>
  <c r="J75" i="359"/>
  <c r="P74" i="359"/>
  <c r="M74" i="359"/>
  <c r="L74" i="359"/>
  <c r="K74" i="359"/>
  <c r="J74" i="359"/>
  <c r="P73" i="359"/>
  <c r="M73" i="359"/>
  <c r="L73" i="359"/>
  <c r="K73" i="359"/>
  <c r="J73" i="359"/>
  <c r="P72" i="359"/>
  <c r="M72" i="359"/>
  <c r="L72" i="359"/>
  <c r="K72" i="359"/>
  <c r="J72" i="359"/>
  <c r="P71" i="359"/>
  <c r="M71" i="359"/>
  <c r="L71" i="359"/>
  <c r="K71" i="359"/>
  <c r="J71" i="359"/>
  <c r="P70" i="359"/>
  <c r="M70" i="359"/>
  <c r="L70" i="359"/>
  <c r="K70" i="359"/>
  <c r="J70" i="359"/>
  <c r="P69" i="359"/>
  <c r="M69" i="359"/>
  <c r="L69" i="359"/>
  <c r="K69" i="359"/>
  <c r="J69" i="359"/>
  <c r="P68" i="359"/>
  <c r="M68" i="359"/>
  <c r="L68" i="359"/>
  <c r="K68" i="359"/>
  <c r="J68" i="359"/>
  <c r="P67" i="359"/>
  <c r="M67" i="359"/>
  <c r="L67" i="359"/>
  <c r="K67" i="359"/>
  <c r="J67" i="359"/>
  <c r="P66" i="359"/>
  <c r="M66" i="359"/>
  <c r="L66" i="359"/>
  <c r="K66" i="359"/>
  <c r="J66" i="359"/>
  <c r="P65" i="359"/>
  <c r="M65" i="359"/>
  <c r="L65" i="359"/>
  <c r="K65" i="359"/>
  <c r="J65" i="359"/>
  <c r="P64" i="359"/>
  <c r="M64" i="359"/>
  <c r="L64" i="359"/>
  <c r="K64" i="359"/>
  <c r="J64" i="359"/>
  <c r="P63" i="359"/>
  <c r="M63" i="359"/>
  <c r="L63" i="359"/>
  <c r="K63" i="359"/>
  <c r="J63" i="359"/>
  <c r="P62" i="359"/>
  <c r="M62" i="359"/>
  <c r="L62" i="359"/>
  <c r="K62" i="359"/>
  <c r="J62" i="359"/>
  <c r="P61" i="359"/>
  <c r="M61" i="359"/>
  <c r="L61" i="359"/>
  <c r="K61" i="359"/>
  <c r="J61" i="359"/>
  <c r="P60" i="359"/>
  <c r="M60" i="359"/>
  <c r="L60" i="359"/>
  <c r="K60" i="359"/>
  <c r="J60" i="359"/>
  <c r="P59" i="359"/>
  <c r="M59" i="359"/>
  <c r="L59" i="359"/>
  <c r="K59" i="359"/>
  <c r="J59" i="359"/>
  <c r="P58" i="359"/>
  <c r="M58" i="359"/>
  <c r="L58" i="359"/>
  <c r="K58" i="359"/>
  <c r="J58" i="359"/>
  <c r="P57" i="359"/>
  <c r="M57" i="359"/>
  <c r="L57" i="359"/>
  <c r="K57" i="359"/>
  <c r="J57" i="359"/>
  <c r="P56" i="359"/>
  <c r="M56" i="359"/>
  <c r="L56" i="359"/>
  <c r="K56" i="359"/>
  <c r="J56" i="359"/>
  <c r="P55" i="359"/>
  <c r="M55" i="359"/>
  <c r="L55" i="359"/>
  <c r="K55" i="359"/>
  <c r="J55" i="359"/>
  <c r="P54" i="359"/>
  <c r="M54" i="359"/>
  <c r="L54" i="359"/>
  <c r="K54" i="359"/>
  <c r="J54" i="359"/>
  <c r="P53" i="359"/>
  <c r="M53" i="359"/>
  <c r="L53" i="359"/>
  <c r="K53" i="359"/>
  <c r="J53" i="359"/>
  <c r="P52" i="359"/>
  <c r="M52" i="359"/>
  <c r="L52" i="359"/>
  <c r="K52" i="359"/>
  <c r="J52" i="359"/>
  <c r="P51" i="359"/>
  <c r="M51" i="359"/>
  <c r="L51" i="359"/>
  <c r="K51" i="359"/>
  <c r="J51" i="359"/>
  <c r="P50" i="359"/>
  <c r="M50" i="359"/>
  <c r="L50" i="359"/>
  <c r="K50" i="359"/>
  <c r="J50" i="359"/>
  <c r="P49" i="359"/>
  <c r="M49" i="359"/>
  <c r="L49" i="359"/>
  <c r="K49" i="359"/>
  <c r="J49" i="359"/>
  <c r="P48" i="359"/>
  <c r="M48" i="359"/>
  <c r="L48" i="359"/>
  <c r="K48" i="359"/>
  <c r="J48" i="359"/>
  <c r="P47" i="359"/>
  <c r="M47" i="359"/>
  <c r="L47" i="359"/>
  <c r="K47" i="359"/>
  <c r="J47" i="359"/>
  <c r="P46" i="359"/>
  <c r="M46" i="359"/>
  <c r="L46" i="359"/>
  <c r="K46" i="359"/>
  <c r="J46" i="359"/>
  <c r="P45" i="359"/>
  <c r="M45" i="359"/>
  <c r="L45" i="359"/>
  <c r="K45" i="359"/>
  <c r="J45" i="359"/>
  <c r="P44" i="359"/>
  <c r="M44" i="359"/>
  <c r="L44" i="359"/>
  <c r="K44" i="359"/>
  <c r="J44" i="359"/>
  <c r="P43" i="359"/>
  <c r="M43" i="359"/>
  <c r="L43" i="359"/>
  <c r="K43" i="359"/>
  <c r="J43" i="359"/>
  <c r="P42" i="359"/>
  <c r="M42" i="359"/>
  <c r="L42" i="359"/>
  <c r="K42" i="359"/>
  <c r="J42" i="359"/>
  <c r="P41" i="359"/>
  <c r="M41" i="359"/>
  <c r="L41" i="359"/>
  <c r="K41" i="359"/>
  <c r="J41" i="359"/>
  <c r="P40" i="359"/>
  <c r="M40" i="359"/>
  <c r="L40" i="359"/>
  <c r="K40" i="359"/>
  <c r="J40" i="359"/>
  <c r="D5" i="359"/>
  <c r="C5" i="359"/>
  <c r="L11" i="358"/>
  <c r="I11" i="358"/>
  <c r="G11" i="358"/>
  <c r="E11" i="358"/>
  <c r="H18" i="358"/>
  <c r="D11" i="358"/>
  <c r="C11" i="358"/>
  <c r="L9" i="358"/>
  <c r="I9" i="358"/>
  <c r="G9" i="358"/>
  <c r="E9" i="358"/>
  <c r="B20" i="358"/>
  <c r="D9" i="358"/>
  <c r="C9" i="358"/>
  <c r="L7" i="358"/>
  <c r="I7" i="358"/>
  <c r="G7" i="358"/>
  <c r="D18" i="358"/>
  <c r="D7" i="358"/>
  <c r="C7" i="358"/>
  <c r="Y5" i="358"/>
  <c r="AK1" i="358"/>
  <c r="Y3" i="358"/>
  <c r="AH1" i="358"/>
  <c r="AD1" i="358"/>
  <c r="G11" i="357"/>
  <c r="E11" i="357"/>
  <c r="H18" i="357"/>
  <c r="G9" i="357"/>
  <c r="E9" i="357"/>
  <c r="G7" i="357"/>
  <c r="E7" i="357"/>
  <c r="D18" i="357"/>
  <c r="L11" i="357"/>
  <c r="I11" i="357"/>
  <c r="D11" i="357"/>
  <c r="C11" i="357"/>
  <c r="L9" i="357"/>
  <c r="I9" i="357"/>
  <c r="D9" i="357"/>
  <c r="C9" i="357"/>
  <c r="L7" i="357"/>
  <c r="I7" i="357"/>
  <c r="D7" i="357"/>
  <c r="C7" i="357"/>
  <c r="Y5" i="357"/>
  <c r="Y3" i="357"/>
  <c r="AJ1" i="357"/>
  <c r="AI1" i="357"/>
  <c r="AE1" i="357"/>
  <c r="P156" i="356"/>
  <c r="M156" i="356"/>
  <c r="L156" i="356"/>
  <c r="K156" i="356"/>
  <c r="J156" i="356"/>
  <c r="P155" i="356"/>
  <c r="M155" i="356"/>
  <c r="L155" i="356"/>
  <c r="K155" i="356"/>
  <c r="J155" i="356"/>
  <c r="P154" i="356"/>
  <c r="M154" i="356"/>
  <c r="L154" i="356"/>
  <c r="K154" i="356"/>
  <c r="J154" i="356"/>
  <c r="P153" i="356"/>
  <c r="M153" i="356"/>
  <c r="L153" i="356"/>
  <c r="K153" i="356"/>
  <c r="J153" i="356"/>
  <c r="P152" i="356"/>
  <c r="M152" i="356"/>
  <c r="L152" i="356"/>
  <c r="K152" i="356"/>
  <c r="J152" i="356"/>
  <c r="P151" i="356"/>
  <c r="M151" i="356"/>
  <c r="L151" i="356"/>
  <c r="K151" i="356"/>
  <c r="J151" i="356"/>
  <c r="P150" i="356"/>
  <c r="M150" i="356"/>
  <c r="L150" i="356"/>
  <c r="K150" i="356"/>
  <c r="J150" i="356"/>
  <c r="P149" i="356"/>
  <c r="M149" i="356"/>
  <c r="L149" i="356"/>
  <c r="K149" i="356"/>
  <c r="J149" i="356"/>
  <c r="P148" i="356"/>
  <c r="M148" i="356"/>
  <c r="L148" i="356"/>
  <c r="K148" i="356"/>
  <c r="J148" i="356"/>
  <c r="P147" i="356"/>
  <c r="M147" i="356"/>
  <c r="L147" i="356"/>
  <c r="K147" i="356"/>
  <c r="J147" i="356"/>
  <c r="P146" i="356"/>
  <c r="M146" i="356"/>
  <c r="L146" i="356"/>
  <c r="K146" i="356"/>
  <c r="J146" i="356"/>
  <c r="P145" i="356"/>
  <c r="M145" i="356"/>
  <c r="L145" i="356"/>
  <c r="K145" i="356"/>
  <c r="J145" i="356"/>
  <c r="P144" i="356"/>
  <c r="M144" i="356"/>
  <c r="L144" i="356"/>
  <c r="K144" i="356"/>
  <c r="J144" i="356"/>
  <c r="P143" i="356"/>
  <c r="M143" i="356"/>
  <c r="L143" i="356"/>
  <c r="K143" i="356"/>
  <c r="J143" i="356"/>
  <c r="P142" i="356"/>
  <c r="M142" i="356"/>
  <c r="L142" i="356"/>
  <c r="K142" i="356"/>
  <c r="J142" i="356"/>
  <c r="P141" i="356"/>
  <c r="M141" i="356"/>
  <c r="L141" i="356"/>
  <c r="K141" i="356"/>
  <c r="J141" i="356"/>
  <c r="P140" i="356"/>
  <c r="M140" i="356"/>
  <c r="L140" i="356"/>
  <c r="K140" i="356"/>
  <c r="J140" i="356"/>
  <c r="P139" i="356"/>
  <c r="M139" i="356"/>
  <c r="L139" i="356"/>
  <c r="K139" i="356"/>
  <c r="J139" i="356"/>
  <c r="P138" i="356"/>
  <c r="M138" i="356"/>
  <c r="L138" i="356"/>
  <c r="K138" i="356"/>
  <c r="J138" i="356"/>
  <c r="P137" i="356"/>
  <c r="M137" i="356"/>
  <c r="L137" i="356"/>
  <c r="K137" i="356"/>
  <c r="J137" i="356"/>
  <c r="P136" i="356"/>
  <c r="M136" i="356"/>
  <c r="L136" i="356"/>
  <c r="K136" i="356"/>
  <c r="J136" i="356"/>
  <c r="P135" i="356"/>
  <c r="M135" i="356"/>
  <c r="L135" i="356"/>
  <c r="K135" i="356"/>
  <c r="J135" i="356"/>
  <c r="P134" i="356"/>
  <c r="M134" i="356"/>
  <c r="L134" i="356"/>
  <c r="K134" i="356"/>
  <c r="J134" i="356"/>
  <c r="P133" i="356"/>
  <c r="M133" i="356"/>
  <c r="L133" i="356"/>
  <c r="K133" i="356"/>
  <c r="J133" i="356"/>
  <c r="P132" i="356"/>
  <c r="M132" i="356"/>
  <c r="L132" i="356"/>
  <c r="K132" i="356"/>
  <c r="J132" i="356"/>
  <c r="P131" i="356"/>
  <c r="M131" i="356"/>
  <c r="L131" i="356"/>
  <c r="K131" i="356"/>
  <c r="J131" i="356"/>
  <c r="P130" i="356"/>
  <c r="M130" i="356"/>
  <c r="L130" i="356"/>
  <c r="K130" i="356"/>
  <c r="J130" i="356"/>
  <c r="P129" i="356"/>
  <c r="M129" i="356"/>
  <c r="L129" i="356"/>
  <c r="K129" i="356"/>
  <c r="J129" i="356"/>
  <c r="P128" i="356"/>
  <c r="M128" i="356"/>
  <c r="L128" i="356"/>
  <c r="K128" i="356"/>
  <c r="J128" i="356"/>
  <c r="P127" i="356"/>
  <c r="M127" i="356"/>
  <c r="L127" i="356"/>
  <c r="K127" i="356"/>
  <c r="J127" i="356"/>
  <c r="P126" i="356"/>
  <c r="M126" i="356"/>
  <c r="L126" i="356"/>
  <c r="K126" i="356"/>
  <c r="J126" i="356"/>
  <c r="P125" i="356"/>
  <c r="M125" i="356"/>
  <c r="L125" i="356"/>
  <c r="K125" i="356"/>
  <c r="J125" i="356"/>
  <c r="P124" i="356"/>
  <c r="M124" i="356"/>
  <c r="L124" i="356"/>
  <c r="K124" i="356"/>
  <c r="J124" i="356"/>
  <c r="P123" i="356"/>
  <c r="M123" i="356"/>
  <c r="L123" i="356"/>
  <c r="K123" i="356"/>
  <c r="J123" i="356"/>
  <c r="P122" i="356"/>
  <c r="M122" i="356"/>
  <c r="L122" i="356"/>
  <c r="K122" i="356"/>
  <c r="J122" i="356"/>
  <c r="P121" i="356"/>
  <c r="M121" i="356"/>
  <c r="L121" i="356"/>
  <c r="K121" i="356"/>
  <c r="J121" i="356"/>
  <c r="P120" i="356"/>
  <c r="M120" i="356"/>
  <c r="L120" i="356"/>
  <c r="K120" i="356"/>
  <c r="J120" i="356"/>
  <c r="P119" i="356"/>
  <c r="M119" i="356"/>
  <c r="L119" i="356"/>
  <c r="K119" i="356"/>
  <c r="J119" i="356"/>
  <c r="P118" i="356"/>
  <c r="M118" i="356"/>
  <c r="L118" i="356"/>
  <c r="K118" i="356"/>
  <c r="J118" i="356"/>
  <c r="P117" i="356"/>
  <c r="M117" i="356"/>
  <c r="L117" i="356"/>
  <c r="K117" i="356"/>
  <c r="J117" i="356"/>
  <c r="P116" i="356"/>
  <c r="M116" i="356"/>
  <c r="L116" i="356"/>
  <c r="K116" i="356"/>
  <c r="J116" i="356"/>
  <c r="P115" i="356"/>
  <c r="M115" i="356"/>
  <c r="L115" i="356"/>
  <c r="K115" i="356"/>
  <c r="J115" i="356"/>
  <c r="P114" i="356"/>
  <c r="M114" i="356"/>
  <c r="L114" i="356"/>
  <c r="K114" i="356"/>
  <c r="J114" i="356"/>
  <c r="P113" i="356"/>
  <c r="M113" i="356"/>
  <c r="L113" i="356"/>
  <c r="K113" i="356"/>
  <c r="J113" i="356"/>
  <c r="P112" i="356"/>
  <c r="M112" i="356"/>
  <c r="L112" i="356"/>
  <c r="K112" i="356"/>
  <c r="J112" i="356"/>
  <c r="P111" i="356"/>
  <c r="M111" i="356"/>
  <c r="L111" i="356"/>
  <c r="K111" i="356"/>
  <c r="J111" i="356"/>
  <c r="P110" i="356"/>
  <c r="M110" i="356"/>
  <c r="L110" i="356"/>
  <c r="K110" i="356"/>
  <c r="J110" i="356"/>
  <c r="P109" i="356"/>
  <c r="M109" i="356"/>
  <c r="L109" i="356"/>
  <c r="K109" i="356"/>
  <c r="J109" i="356"/>
  <c r="P108" i="356"/>
  <c r="M108" i="356"/>
  <c r="L108" i="356"/>
  <c r="K108" i="356"/>
  <c r="J108" i="356"/>
  <c r="P107" i="356"/>
  <c r="M107" i="356"/>
  <c r="L107" i="356"/>
  <c r="K107" i="356"/>
  <c r="J107" i="356"/>
  <c r="P106" i="356"/>
  <c r="M106" i="356"/>
  <c r="L106" i="356"/>
  <c r="K106" i="356"/>
  <c r="J106" i="356"/>
  <c r="P105" i="356"/>
  <c r="M105" i="356"/>
  <c r="L105" i="356"/>
  <c r="K105" i="356"/>
  <c r="J105" i="356"/>
  <c r="P104" i="356"/>
  <c r="M104" i="356"/>
  <c r="L104" i="356"/>
  <c r="K104" i="356"/>
  <c r="J104" i="356"/>
  <c r="P103" i="356"/>
  <c r="M103" i="356"/>
  <c r="L103" i="356"/>
  <c r="K103" i="356"/>
  <c r="J103" i="356"/>
  <c r="P102" i="356"/>
  <c r="M102" i="356"/>
  <c r="L102" i="356"/>
  <c r="K102" i="356"/>
  <c r="J102" i="356"/>
  <c r="P101" i="356"/>
  <c r="M101" i="356"/>
  <c r="L101" i="356"/>
  <c r="K101" i="356"/>
  <c r="J101" i="356"/>
  <c r="P100" i="356"/>
  <c r="M100" i="356"/>
  <c r="L100" i="356"/>
  <c r="K100" i="356"/>
  <c r="J100" i="356"/>
  <c r="P99" i="356"/>
  <c r="M99" i="356"/>
  <c r="L99" i="356"/>
  <c r="K99" i="356"/>
  <c r="J99" i="356"/>
  <c r="P98" i="356"/>
  <c r="M98" i="356"/>
  <c r="L98" i="356"/>
  <c r="K98" i="356"/>
  <c r="J98" i="356"/>
  <c r="P97" i="356"/>
  <c r="M97" i="356"/>
  <c r="L97" i="356"/>
  <c r="K97" i="356"/>
  <c r="J97" i="356"/>
  <c r="P96" i="356"/>
  <c r="M96" i="356"/>
  <c r="L96" i="356"/>
  <c r="K96" i="356"/>
  <c r="J96" i="356"/>
  <c r="P95" i="356"/>
  <c r="M95" i="356"/>
  <c r="L95" i="356"/>
  <c r="K95" i="356"/>
  <c r="J95" i="356"/>
  <c r="P94" i="356"/>
  <c r="M94" i="356"/>
  <c r="L94" i="356"/>
  <c r="K94" i="356"/>
  <c r="J94" i="356"/>
  <c r="P93" i="356"/>
  <c r="M93" i="356"/>
  <c r="L93" i="356"/>
  <c r="K93" i="356"/>
  <c r="J93" i="356"/>
  <c r="P92" i="356"/>
  <c r="M92" i="356"/>
  <c r="L92" i="356"/>
  <c r="K92" i="356"/>
  <c r="J92" i="356"/>
  <c r="P91" i="356"/>
  <c r="M91" i="356"/>
  <c r="L91" i="356"/>
  <c r="K91" i="356"/>
  <c r="J91" i="356"/>
  <c r="P90" i="356"/>
  <c r="M90" i="356"/>
  <c r="L90" i="356"/>
  <c r="K90" i="356"/>
  <c r="J90" i="356"/>
  <c r="P89" i="356"/>
  <c r="M89" i="356"/>
  <c r="L89" i="356"/>
  <c r="K89" i="356"/>
  <c r="J89" i="356"/>
  <c r="P88" i="356"/>
  <c r="M88" i="356"/>
  <c r="L88" i="356"/>
  <c r="K88" i="356"/>
  <c r="J88" i="356"/>
  <c r="P87" i="356"/>
  <c r="M87" i="356"/>
  <c r="L87" i="356"/>
  <c r="K87" i="356"/>
  <c r="J87" i="356"/>
  <c r="P86" i="356"/>
  <c r="M86" i="356"/>
  <c r="L86" i="356"/>
  <c r="K86" i="356"/>
  <c r="J86" i="356"/>
  <c r="P85" i="356"/>
  <c r="M85" i="356"/>
  <c r="L85" i="356"/>
  <c r="K85" i="356"/>
  <c r="J85" i="356"/>
  <c r="P84" i="356"/>
  <c r="M84" i="356"/>
  <c r="L84" i="356"/>
  <c r="K84" i="356"/>
  <c r="J84" i="356"/>
  <c r="P83" i="356"/>
  <c r="M83" i="356"/>
  <c r="L83" i="356"/>
  <c r="K83" i="356"/>
  <c r="J83" i="356"/>
  <c r="P82" i="356"/>
  <c r="M82" i="356"/>
  <c r="L82" i="356"/>
  <c r="K82" i="356"/>
  <c r="J82" i="356"/>
  <c r="P81" i="356"/>
  <c r="M81" i="356"/>
  <c r="L81" i="356"/>
  <c r="K81" i="356"/>
  <c r="J81" i="356"/>
  <c r="P80" i="356"/>
  <c r="M80" i="356"/>
  <c r="L80" i="356"/>
  <c r="K80" i="356"/>
  <c r="J80" i="356"/>
  <c r="P79" i="356"/>
  <c r="M79" i="356"/>
  <c r="L79" i="356"/>
  <c r="K79" i="356"/>
  <c r="J79" i="356"/>
  <c r="P78" i="356"/>
  <c r="M78" i="356"/>
  <c r="L78" i="356"/>
  <c r="K78" i="356"/>
  <c r="J78" i="356"/>
  <c r="P77" i="356"/>
  <c r="M77" i="356"/>
  <c r="L77" i="356"/>
  <c r="K77" i="356"/>
  <c r="J77" i="356"/>
  <c r="P76" i="356"/>
  <c r="M76" i="356"/>
  <c r="L76" i="356"/>
  <c r="K76" i="356"/>
  <c r="J76" i="356"/>
  <c r="P75" i="356"/>
  <c r="M75" i="356"/>
  <c r="L75" i="356"/>
  <c r="K75" i="356"/>
  <c r="J75" i="356"/>
  <c r="P74" i="356"/>
  <c r="M74" i="356"/>
  <c r="L74" i="356"/>
  <c r="K74" i="356"/>
  <c r="J74" i="356"/>
  <c r="P73" i="356"/>
  <c r="M73" i="356"/>
  <c r="L73" i="356"/>
  <c r="K73" i="356"/>
  <c r="J73" i="356"/>
  <c r="P72" i="356"/>
  <c r="M72" i="356"/>
  <c r="L72" i="356"/>
  <c r="K72" i="356"/>
  <c r="J72" i="356"/>
  <c r="P71" i="356"/>
  <c r="M71" i="356"/>
  <c r="L71" i="356"/>
  <c r="K71" i="356"/>
  <c r="J71" i="356"/>
  <c r="P70" i="356"/>
  <c r="M70" i="356"/>
  <c r="L70" i="356"/>
  <c r="K70" i="356"/>
  <c r="J70" i="356"/>
  <c r="P69" i="356"/>
  <c r="M69" i="356"/>
  <c r="L69" i="356"/>
  <c r="K69" i="356"/>
  <c r="J69" i="356"/>
  <c r="P68" i="356"/>
  <c r="M68" i="356"/>
  <c r="L68" i="356"/>
  <c r="K68" i="356"/>
  <c r="J68" i="356"/>
  <c r="P67" i="356"/>
  <c r="M67" i="356"/>
  <c r="L67" i="356"/>
  <c r="K67" i="356"/>
  <c r="J67" i="356"/>
  <c r="P66" i="356"/>
  <c r="M66" i="356"/>
  <c r="L66" i="356"/>
  <c r="K66" i="356"/>
  <c r="J66" i="356"/>
  <c r="P65" i="356"/>
  <c r="M65" i="356"/>
  <c r="L65" i="356"/>
  <c r="K65" i="356"/>
  <c r="J65" i="356"/>
  <c r="P64" i="356"/>
  <c r="M64" i="356"/>
  <c r="L64" i="356"/>
  <c r="K64" i="356"/>
  <c r="J64" i="356"/>
  <c r="P63" i="356"/>
  <c r="M63" i="356"/>
  <c r="L63" i="356"/>
  <c r="K63" i="356"/>
  <c r="J63" i="356"/>
  <c r="P62" i="356"/>
  <c r="M62" i="356"/>
  <c r="L62" i="356"/>
  <c r="K62" i="356"/>
  <c r="J62" i="356"/>
  <c r="P61" i="356"/>
  <c r="M61" i="356"/>
  <c r="L61" i="356"/>
  <c r="K61" i="356"/>
  <c r="J61" i="356"/>
  <c r="P60" i="356"/>
  <c r="M60" i="356"/>
  <c r="L60" i="356"/>
  <c r="K60" i="356"/>
  <c r="J60" i="356"/>
  <c r="P59" i="356"/>
  <c r="M59" i="356"/>
  <c r="L59" i="356"/>
  <c r="K59" i="356"/>
  <c r="J59" i="356"/>
  <c r="P58" i="356"/>
  <c r="M58" i="356"/>
  <c r="L58" i="356"/>
  <c r="K58" i="356"/>
  <c r="J58" i="356"/>
  <c r="P57" i="356"/>
  <c r="M57" i="356"/>
  <c r="L57" i="356"/>
  <c r="K57" i="356"/>
  <c r="J57" i="356"/>
  <c r="P56" i="356"/>
  <c r="M56" i="356"/>
  <c r="L56" i="356"/>
  <c r="K56" i="356"/>
  <c r="J56" i="356"/>
  <c r="P55" i="356"/>
  <c r="M55" i="356"/>
  <c r="L55" i="356"/>
  <c r="K55" i="356"/>
  <c r="J55" i="356"/>
  <c r="P54" i="356"/>
  <c r="M54" i="356"/>
  <c r="L54" i="356"/>
  <c r="K54" i="356"/>
  <c r="J54" i="356"/>
  <c r="P53" i="356"/>
  <c r="M53" i="356"/>
  <c r="L53" i="356"/>
  <c r="K53" i="356"/>
  <c r="J53" i="356"/>
  <c r="P52" i="356"/>
  <c r="M52" i="356"/>
  <c r="L52" i="356"/>
  <c r="K52" i="356"/>
  <c r="J52" i="356"/>
  <c r="P51" i="356"/>
  <c r="M51" i="356"/>
  <c r="L51" i="356"/>
  <c r="K51" i="356"/>
  <c r="J51" i="356"/>
  <c r="P50" i="356"/>
  <c r="M50" i="356"/>
  <c r="L50" i="356"/>
  <c r="K50" i="356"/>
  <c r="J50" i="356"/>
  <c r="P49" i="356"/>
  <c r="M49" i="356"/>
  <c r="L49" i="356"/>
  <c r="K49" i="356"/>
  <c r="J49" i="356"/>
  <c r="P48" i="356"/>
  <c r="M48" i="356"/>
  <c r="L48" i="356"/>
  <c r="K48" i="356"/>
  <c r="J48" i="356"/>
  <c r="P47" i="356"/>
  <c r="M47" i="356"/>
  <c r="L47" i="356"/>
  <c r="K47" i="356"/>
  <c r="J47" i="356"/>
  <c r="P46" i="356"/>
  <c r="M46" i="356"/>
  <c r="L46" i="356"/>
  <c r="K46" i="356"/>
  <c r="J46" i="356"/>
  <c r="P45" i="356"/>
  <c r="M45" i="356"/>
  <c r="L45" i="356"/>
  <c r="K45" i="356"/>
  <c r="J45" i="356"/>
  <c r="P44" i="356"/>
  <c r="M44" i="356"/>
  <c r="L44" i="356"/>
  <c r="K44" i="356"/>
  <c r="J44" i="356"/>
  <c r="P43" i="356"/>
  <c r="M43" i="356"/>
  <c r="L43" i="356"/>
  <c r="K43" i="356"/>
  <c r="J43" i="356"/>
  <c r="P42" i="356"/>
  <c r="M42" i="356"/>
  <c r="L42" i="356"/>
  <c r="K42" i="356"/>
  <c r="J42" i="356"/>
  <c r="P41" i="356"/>
  <c r="M41" i="356"/>
  <c r="L41" i="356"/>
  <c r="K41" i="356"/>
  <c r="J41" i="356"/>
  <c r="P40" i="356"/>
  <c r="M40" i="356"/>
  <c r="L40" i="356"/>
  <c r="K40" i="356"/>
  <c r="J40" i="356"/>
  <c r="H5" i="356"/>
  <c r="D5" i="356"/>
  <c r="C5" i="356"/>
  <c r="G11" i="89"/>
  <c r="E11" i="89"/>
  <c r="G9" i="89"/>
  <c r="E9" i="89"/>
  <c r="G7" i="89"/>
  <c r="E7" i="89"/>
  <c r="G13" i="354"/>
  <c r="E13" i="354"/>
  <c r="B22" i="354"/>
  <c r="G11" i="354"/>
  <c r="E11" i="354"/>
  <c r="G9" i="354"/>
  <c r="E9" i="354"/>
  <c r="B20" i="354"/>
  <c r="G7" i="354"/>
  <c r="E7" i="354"/>
  <c r="D18" i="354"/>
  <c r="L13" i="354"/>
  <c r="I13" i="354"/>
  <c r="D13" i="354"/>
  <c r="C13" i="354"/>
  <c r="L11" i="354"/>
  <c r="I11" i="354"/>
  <c r="B21" i="354"/>
  <c r="D11" i="354"/>
  <c r="C11" i="354"/>
  <c r="L9" i="354"/>
  <c r="I9" i="354"/>
  <c r="D9" i="354"/>
  <c r="C9" i="354"/>
  <c r="L7" i="354"/>
  <c r="I7" i="354"/>
  <c r="B19" i="354"/>
  <c r="D7" i="354"/>
  <c r="C7" i="354"/>
  <c r="Y5" i="354"/>
  <c r="AK1" i="354"/>
  <c r="Y3" i="354"/>
  <c r="E2" i="354"/>
  <c r="AJ1" i="354"/>
  <c r="AH1" i="354"/>
  <c r="AF1" i="354"/>
  <c r="AD1" i="354"/>
  <c r="AB1" i="354"/>
  <c r="P156" i="353"/>
  <c r="M156" i="353"/>
  <c r="L156" i="353"/>
  <c r="K156" i="353"/>
  <c r="J156" i="353"/>
  <c r="P155" i="353"/>
  <c r="M155" i="353"/>
  <c r="L155" i="353"/>
  <c r="K155" i="353"/>
  <c r="J155" i="353"/>
  <c r="P154" i="353"/>
  <c r="M154" i="353"/>
  <c r="L154" i="353"/>
  <c r="K154" i="353"/>
  <c r="J154" i="353"/>
  <c r="P153" i="353"/>
  <c r="M153" i="353"/>
  <c r="L153" i="353"/>
  <c r="K153" i="353"/>
  <c r="J153" i="353"/>
  <c r="P152" i="353"/>
  <c r="M152" i="353"/>
  <c r="L152" i="353"/>
  <c r="K152" i="353"/>
  <c r="J152" i="353"/>
  <c r="P151" i="353"/>
  <c r="M151" i="353"/>
  <c r="L151" i="353"/>
  <c r="K151" i="353"/>
  <c r="J151" i="353"/>
  <c r="P150" i="353"/>
  <c r="M150" i="353"/>
  <c r="L150" i="353"/>
  <c r="K150" i="353"/>
  <c r="J150" i="353"/>
  <c r="P149" i="353"/>
  <c r="M149" i="353"/>
  <c r="L149" i="353"/>
  <c r="K149" i="353"/>
  <c r="J149" i="353"/>
  <c r="P148" i="353"/>
  <c r="M148" i="353"/>
  <c r="L148" i="353"/>
  <c r="K148" i="353"/>
  <c r="J148" i="353"/>
  <c r="P147" i="353"/>
  <c r="M147" i="353"/>
  <c r="L147" i="353"/>
  <c r="K147" i="353"/>
  <c r="J147" i="353"/>
  <c r="P146" i="353"/>
  <c r="M146" i="353"/>
  <c r="L146" i="353"/>
  <c r="K146" i="353"/>
  <c r="J146" i="353"/>
  <c r="P145" i="353"/>
  <c r="M145" i="353"/>
  <c r="L145" i="353"/>
  <c r="K145" i="353"/>
  <c r="J145" i="353"/>
  <c r="P144" i="353"/>
  <c r="M144" i="353"/>
  <c r="L144" i="353"/>
  <c r="K144" i="353"/>
  <c r="J144" i="353"/>
  <c r="P143" i="353"/>
  <c r="M143" i="353"/>
  <c r="L143" i="353"/>
  <c r="K143" i="353"/>
  <c r="J143" i="353"/>
  <c r="P142" i="353"/>
  <c r="M142" i="353"/>
  <c r="L142" i="353"/>
  <c r="K142" i="353"/>
  <c r="J142" i="353"/>
  <c r="P141" i="353"/>
  <c r="M141" i="353"/>
  <c r="L141" i="353"/>
  <c r="K141" i="353"/>
  <c r="J141" i="353"/>
  <c r="P140" i="353"/>
  <c r="M140" i="353"/>
  <c r="L140" i="353"/>
  <c r="K140" i="353"/>
  <c r="J140" i="353"/>
  <c r="P139" i="353"/>
  <c r="M139" i="353"/>
  <c r="L139" i="353"/>
  <c r="K139" i="353"/>
  <c r="J139" i="353"/>
  <c r="P138" i="353"/>
  <c r="M138" i="353"/>
  <c r="L138" i="353"/>
  <c r="K138" i="353"/>
  <c r="J138" i="353"/>
  <c r="P137" i="353"/>
  <c r="M137" i="353"/>
  <c r="L137" i="353"/>
  <c r="K137" i="353"/>
  <c r="J137" i="353"/>
  <c r="P136" i="353"/>
  <c r="M136" i="353"/>
  <c r="L136" i="353"/>
  <c r="K136" i="353"/>
  <c r="J136" i="353"/>
  <c r="P135" i="353"/>
  <c r="M135" i="353"/>
  <c r="L135" i="353"/>
  <c r="K135" i="353"/>
  <c r="J135" i="353"/>
  <c r="P134" i="353"/>
  <c r="M134" i="353"/>
  <c r="L134" i="353"/>
  <c r="K134" i="353"/>
  <c r="J134" i="353"/>
  <c r="P133" i="353"/>
  <c r="M133" i="353"/>
  <c r="L133" i="353"/>
  <c r="K133" i="353"/>
  <c r="J133" i="353"/>
  <c r="P132" i="353"/>
  <c r="M132" i="353"/>
  <c r="L132" i="353"/>
  <c r="K132" i="353"/>
  <c r="J132" i="353"/>
  <c r="P131" i="353"/>
  <c r="M131" i="353"/>
  <c r="L131" i="353"/>
  <c r="K131" i="353"/>
  <c r="J131" i="353"/>
  <c r="P130" i="353"/>
  <c r="M130" i="353"/>
  <c r="L130" i="353"/>
  <c r="K130" i="353"/>
  <c r="J130" i="353"/>
  <c r="P129" i="353"/>
  <c r="M129" i="353"/>
  <c r="L129" i="353"/>
  <c r="K129" i="353"/>
  <c r="J129" i="353"/>
  <c r="P128" i="353"/>
  <c r="M128" i="353"/>
  <c r="L128" i="353"/>
  <c r="K128" i="353"/>
  <c r="J128" i="353"/>
  <c r="P127" i="353"/>
  <c r="M127" i="353"/>
  <c r="L127" i="353"/>
  <c r="K127" i="353"/>
  <c r="J127" i="353"/>
  <c r="P126" i="353"/>
  <c r="M126" i="353"/>
  <c r="L126" i="353"/>
  <c r="K126" i="353"/>
  <c r="J126" i="353"/>
  <c r="P125" i="353"/>
  <c r="M125" i="353"/>
  <c r="L125" i="353"/>
  <c r="K125" i="353"/>
  <c r="J125" i="353"/>
  <c r="P124" i="353"/>
  <c r="M124" i="353"/>
  <c r="L124" i="353"/>
  <c r="K124" i="353"/>
  <c r="J124" i="353"/>
  <c r="P123" i="353"/>
  <c r="M123" i="353"/>
  <c r="L123" i="353"/>
  <c r="K123" i="353"/>
  <c r="J123" i="353"/>
  <c r="P122" i="353"/>
  <c r="M122" i="353"/>
  <c r="L122" i="353"/>
  <c r="K122" i="353"/>
  <c r="J122" i="353"/>
  <c r="P121" i="353"/>
  <c r="M121" i="353"/>
  <c r="L121" i="353"/>
  <c r="K121" i="353"/>
  <c r="J121" i="353"/>
  <c r="P120" i="353"/>
  <c r="M120" i="353"/>
  <c r="L120" i="353"/>
  <c r="K120" i="353"/>
  <c r="J120" i="353"/>
  <c r="P119" i="353"/>
  <c r="M119" i="353"/>
  <c r="L119" i="353"/>
  <c r="K119" i="353"/>
  <c r="J119" i="353"/>
  <c r="P118" i="353"/>
  <c r="M118" i="353"/>
  <c r="L118" i="353"/>
  <c r="K118" i="353"/>
  <c r="J118" i="353"/>
  <c r="P117" i="353"/>
  <c r="M117" i="353"/>
  <c r="L117" i="353"/>
  <c r="K117" i="353"/>
  <c r="J117" i="353"/>
  <c r="P116" i="353"/>
  <c r="M116" i="353"/>
  <c r="L116" i="353"/>
  <c r="K116" i="353"/>
  <c r="J116" i="353"/>
  <c r="P115" i="353"/>
  <c r="M115" i="353"/>
  <c r="L115" i="353"/>
  <c r="K115" i="353"/>
  <c r="J115" i="353"/>
  <c r="P114" i="353"/>
  <c r="M114" i="353"/>
  <c r="L114" i="353"/>
  <c r="K114" i="353"/>
  <c r="J114" i="353"/>
  <c r="P113" i="353"/>
  <c r="M113" i="353"/>
  <c r="L113" i="353"/>
  <c r="K113" i="353"/>
  <c r="J113" i="353"/>
  <c r="P112" i="353"/>
  <c r="M112" i="353"/>
  <c r="L112" i="353"/>
  <c r="K112" i="353"/>
  <c r="J112" i="353"/>
  <c r="P111" i="353"/>
  <c r="M111" i="353"/>
  <c r="L111" i="353"/>
  <c r="K111" i="353"/>
  <c r="J111" i="353"/>
  <c r="P110" i="353"/>
  <c r="M110" i="353"/>
  <c r="L110" i="353"/>
  <c r="K110" i="353"/>
  <c r="J110" i="353"/>
  <c r="P109" i="353"/>
  <c r="M109" i="353"/>
  <c r="L109" i="353"/>
  <c r="K109" i="353"/>
  <c r="J109" i="353"/>
  <c r="P108" i="353"/>
  <c r="M108" i="353"/>
  <c r="L108" i="353"/>
  <c r="K108" i="353"/>
  <c r="J108" i="353"/>
  <c r="P107" i="353"/>
  <c r="M107" i="353"/>
  <c r="L107" i="353"/>
  <c r="K107" i="353"/>
  <c r="J107" i="353"/>
  <c r="P106" i="353"/>
  <c r="M106" i="353"/>
  <c r="L106" i="353"/>
  <c r="K106" i="353"/>
  <c r="J106" i="353"/>
  <c r="P105" i="353"/>
  <c r="M105" i="353"/>
  <c r="L105" i="353"/>
  <c r="K105" i="353"/>
  <c r="J105" i="353"/>
  <c r="P104" i="353"/>
  <c r="M104" i="353"/>
  <c r="L104" i="353"/>
  <c r="K104" i="353"/>
  <c r="J104" i="353"/>
  <c r="P103" i="353"/>
  <c r="M103" i="353"/>
  <c r="L103" i="353"/>
  <c r="K103" i="353"/>
  <c r="J103" i="353"/>
  <c r="P102" i="353"/>
  <c r="M102" i="353"/>
  <c r="L102" i="353"/>
  <c r="K102" i="353"/>
  <c r="J102" i="353"/>
  <c r="P101" i="353"/>
  <c r="M101" i="353"/>
  <c r="L101" i="353"/>
  <c r="K101" i="353"/>
  <c r="J101" i="353"/>
  <c r="P100" i="353"/>
  <c r="M100" i="353"/>
  <c r="L100" i="353"/>
  <c r="K100" i="353"/>
  <c r="J100" i="353"/>
  <c r="P99" i="353"/>
  <c r="M99" i="353"/>
  <c r="L99" i="353"/>
  <c r="K99" i="353"/>
  <c r="J99" i="353"/>
  <c r="P98" i="353"/>
  <c r="M98" i="353"/>
  <c r="L98" i="353"/>
  <c r="K98" i="353"/>
  <c r="J98" i="353"/>
  <c r="P97" i="353"/>
  <c r="M97" i="353"/>
  <c r="L97" i="353"/>
  <c r="K97" i="353"/>
  <c r="J97" i="353"/>
  <c r="P96" i="353"/>
  <c r="M96" i="353"/>
  <c r="L96" i="353"/>
  <c r="K96" i="353"/>
  <c r="J96" i="353"/>
  <c r="P95" i="353"/>
  <c r="M95" i="353"/>
  <c r="L95" i="353"/>
  <c r="K95" i="353"/>
  <c r="J95" i="353"/>
  <c r="P94" i="353"/>
  <c r="M94" i="353"/>
  <c r="L94" i="353"/>
  <c r="K94" i="353"/>
  <c r="J94" i="353"/>
  <c r="P93" i="353"/>
  <c r="M93" i="353"/>
  <c r="L93" i="353"/>
  <c r="K93" i="353"/>
  <c r="J93" i="353"/>
  <c r="P92" i="353"/>
  <c r="M92" i="353"/>
  <c r="L92" i="353"/>
  <c r="K92" i="353"/>
  <c r="J92" i="353"/>
  <c r="P91" i="353"/>
  <c r="M91" i="353"/>
  <c r="L91" i="353"/>
  <c r="K91" i="353"/>
  <c r="J91" i="353"/>
  <c r="P90" i="353"/>
  <c r="M90" i="353"/>
  <c r="L90" i="353"/>
  <c r="K90" i="353"/>
  <c r="J90" i="353"/>
  <c r="P89" i="353"/>
  <c r="M89" i="353"/>
  <c r="L89" i="353"/>
  <c r="K89" i="353"/>
  <c r="J89" i="353"/>
  <c r="P88" i="353"/>
  <c r="M88" i="353"/>
  <c r="L88" i="353"/>
  <c r="K88" i="353"/>
  <c r="J88" i="353"/>
  <c r="P87" i="353"/>
  <c r="M87" i="353"/>
  <c r="L87" i="353"/>
  <c r="K87" i="353"/>
  <c r="J87" i="353"/>
  <c r="P86" i="353"/>
  <c r="M86" i="353"/>
  <c r="L86" i="353"/>
  <c r="K86" i="353"/>
  <c r="J86" i="353"/>
  <c r="P85" i="353"/>
  <c r="M85" i="353"/>
  <c r="L85" i="353"/>
  <c r="K85" i="353"/>
  <c r="J85" i="353"/>
  <c r="P84" i="353"/>
  <c r="M84" i="353"/>
  <c r="L84" i="353"/>
  <c r="K84" i="353"/>
  <c r="J84" i="353"/>
  <c r="P83" i="353"/>
  <c r="M83" i="353"/>
  <c r="L83" i="353"/>
  <c r="K83" i="353"/>
  <c r="J83" i="353"/>
  <c r="P82" i="353"/>
  <c r="M82" i="353"/>
  <c r="L82" i="353"/>
  <c r="K82" i="353"/>
  <c r="J82" i="353"/>
  <c r="P81" i="353"/>
  <c r="M81" i="353"/>
  <c r="L81" i="353"/>
  <c r="K81" i="353"/>
  <c r="J81" i="353"/>
  <c r="P80" i="353"/>
  <c r="M80" i="353"/>
  <c r="L80" i="353"/>
  <c r="K80" i="353"/>
  <c r="J80" i="353"/>
  <c r="P79" i="353"/>
  <c r="M79" i="353"/>
  <c r="L79" i="353"/>
  <c r="K79" i="353"/>
  <c r="J79" i="353"/>
  <c r="P78" i="353"/>
  <c r="M78" i="353"/>
  <c r="L78" i="353"/>
  <c r="K78" i="353"/>
  <c r="J78" i="353"/>
  <c r="P77" i="353"/>
  <c r="M77" i="353"/>
  <c r="L77" i="353"/>
  <c r="K77" i="353"/>
  <c r="J77" i="353"/>
  <c r="P76" i="353"/>
  <c r="M76" i="353"/>
  <c r="L76" i="353"/>
  <c r="K76" i="353"/>
  <c r="J76" i="353"/>
  <c r="P75" i="353"/>
  <c r="M75" i="353"/>
  <c r="L75" i="353"/>
  <c r="K75" i="353"/>
  <c r="J75" i="353"/>
  <c r="P74" i="353"/>
  <c r="M74" i="353"/>
  <c r="L74" i="353"/>
  <c r="K74" i="353"/>
  <c r="J74" i="353"/>
  <c r="P73" i="353"/>
  <c r="M73" i="353"/>
  <c r="L73" i="353"/>
  <c r="K73" i="353"/>
  <c r="J73" i="353"/>
  <c r="P72" i="353"/>
  <c r="M72" i="353"/>
  <c r="L72" i="353"/>
  <c r="K72" i="353"/>
  <c r="J72" i="353"/>
  <c r="P71" i="353"/>
  <c r="M71" i="353"/>
  <c r="L71" i="353"/>
  <c r="K71" i="353"/>
  <c r="J71" i="353"/>
  <c r="P70" i="353"/>
  <c r="M70" i="353"/>
  <c r="L70" i="353"/>
  <c r="K70" i="353"/>
  <c r="J70" i="353"/>
  <c r="P69" i="353"/>
  <c r="M69" i="353"/>
  <c r="L69" i="353"/>
  <c r="K69" i="353"/>
  <c r="J69" i="353"/>
  <c r="P68" i="353"/>
  <c r="M68" i="353"/>
  <c r="L68" i="353"/>
  <c r="K68" i="353"/>
  <c r="J68" i="353"/>
  <c r="P67" i="353"/>
  <c r="M67" i="353"/>
  <c r="L67" i="353"/>
  <c r="K67" i="353"/>
  <c r="J67" i="353"/>
  <c r="P66" i="353"/>
  <c r="M66" i="353"/>
  <c r="L66" i="353"/>
  <c r="K66" i="353"/>
  <c r="J66" i="353"/>
  <c r="P65" i="353"/>
  <c r="M65" i="353"/>
  <c r="L65" i="353"/>
  <c r="K65" i="353"/>
  <c r="J65" i="353"/>
  <c r="P64" i="353"/>
  <c r="M64" i="353"/>
  <c r="L64" i="353"/>
  <c r="K64" i="353"/>
  <c r="J64" i="353"/>
  <c r="P63" i="353"/>
  <c r="M63" i="353"/>
  <c r="L63" i="353"/>
  <c r="K63" i="353"/>
  <c r="J63" i="353"/>
  <c r="P62" i="353"/>
  <c r="M62" i="353"/>
  <c r="L62" i="353"/>
  <c r="K62" i="353"/>
  <c r="J62" i="353"/>
  <c r="P61" i="353"/>
  <c r="M61" i="353"/>
  <c r="L61" i="353"/>
  <c r="K61" i="353"/>
  <c r="J61" i="353"/>
  <c r="P60" i="353"/>
  <c r="M60" i="353"/>
  <c r="L60" i="353"/>
  <c r="K60" i="353"/>
  <c r="J60" i="353"/>
  <c r="P59" i="353"/>
  <c r="M59" i="353"/>
  <c r="L59" i="353"/>
  <c r="K59" i="353"/>
  <c r="J59" i="353"/>
  <c r="P58" i="353"/>
  <c r="M58" i="353"/>
  <c r="L58" i="353"/>
  <c r="K58" i="353"/>
  <c r="J58" i="353"/>
  <c r="P57" i="353"/>
  <c r="M57" i="353"/>
  <c r="L57" i="353"/>
  <c r="K57" i="353"/>
  <c r="J57" i="353"/>
  <c r="P56" i="353"/>
  <c r="M56" i="353"/>
  <c r="L56" i="353"/>
  <c r="K56" i="353"/>
  <c r="J56" i="353"/>
  <c r="P55" i="353"/>
  <c r="M55" i="353"/>
  <c r="L55" i="353"/>
  <c r="K55" i="353"/>
  <c r="J55" i="353"/>
  <c r="P54" i="353"/>
  <c r="M54" i="353"/>
  <c r="L54" i="353"/>
  <c r="K54" i="353"/>
  <c r="J54" i="353"/>
  <c r="P53" i="353"/>
  <c r="M53" i="353"/>
  <c r="L53" i="353"/>
  <c r="K53" i="353"/>
  <c r="J53" i="353"/>
  <c r="P52" i="353"/>
  <c r="M52" i="353"/>
  <c r="L52" i="353"/>
  <c r="K52" i="353"/>
  <c r="J52" i="353"/>
  <c r="P51" i="353"/>
  <c r="M51" i="353"/>
  <c r="L51" i="353"/>
  <c r="K51" i="353"/>
  <c r="J51" i="353"/>
  <c r="P50" i="353"/>
  <c r="M50" i="353"/>
  <c r="L50" i="353"/>
  <c r="K50" i="353"/>
  <c r="J50" i="353"/>
  <c r="P49" i="353"/>
  <c r="M49" i="353"/>
  <c r="L49" i="353"/>
  <c r="K49" i="353"/>
  <c r="J49" i="353"/>
  <c r="P48" i="353"/>
  <c r="M48" i="353"/>
  <c r="L48" i="353"/>
  <c r="K48" i="353"/>
  <c r="J48" i="353"/>
  <c r="P47" i="353"/>
  <c r="M47" i="353"/>
  <c r="L47" i="353"/>
  <c r="K47" i="353"/>
  <c r="J47" i="353"/>
  <c r="P46" i="353"/>
  <c r="M46" i="353"/>
  <c r="L46" i="353"/>
  <c r="K46" i="353"/>
  <c r="J46" i="353"/>
  <c r="P45" i="353"/>
  <c r="M45" i="353"/>
  <c r="L45" i="353"/>
  <c r="K45" i="353"/>
  <c r="J45" i="353"/>
  <c r="P44" i="353"/>
  <c r="M44" i="353"/>
  <c r="L44" i="353"/>
  <c r="K44" i="353"/>
  <c r="J44" i="353"/>
  <c r="P43" i="353"/>
  <c r="M43" i="353"/>
  <c r="L43" i="353"/>
  <c r="K43" i="353"/>
  <c r="J43" i="353"/>
  <c r="P42" i="353"/>
  <c r="M42" i="353"/>
  <c r="L42" i="353"/>
  <c r="K42" i="353"/>
  <c r="J42" i="353"/>
  <c r="P41" i="353"/>
  <c r="M41" i="353"/>
  <c r="L41" i="353"/>
  <c r="K41" i="353"/>
  <c r="J41" i="353"/>
  <c r="P40" i="353"/>
  <c r="M40" i="353"/>
  <c r="L40" i="353"/>
  <c r="K40" i="353"/>
  <c r="J40" i="353"/>
  <c r="H5" i="353"/>
  <c r="D5" i="353"/>
  <c r="C5" i="353"/>
  <c r="G13" i="352"/>
  <c r="E13" i="352"/>
  <c r="B22" i="352"/>
  <c r="G11" i="352"/>
  <c r="E11" i="352"/>
  <c r="G9" i="352"/>
  <c r="E9" i="352"/>
  <c r="B20" i="352"/>
  <c r="G7" i="352"/>
  <c r="E7" i="352"/>
  <c r="B19" i="352"/>
  <c r="F18" i="352"/>
  <c r="L13" i="352"/>
  <c r="I13" i="352"/>
  <c r="D13" i="352"/>
  <c r="C13" i="352"/>
  <c r="L11" i="352"/>
  <c r="I11" i="352"/>
  <c r="B21" i="352"/>
  <c r="D11" i="352"/>
  <c r="C11" i="352"/>
  <c r="L9" i="352"/>
  <c r="I9" i="352"/>
  <c r="D9" i="352"/>
  <c r="C9" i="352"/>
  <c r="L7" i="352"/>
  <c r="I7" i="352"/>
  <c r="D7" i="352"/>
  <c r="C7" i="352"/>
  <c r="Y5" i="352"/>
  <c r="AK1" i="352"/>
  <c r="Y3" i="352"/>
  <c r="E2" i="352"/>
  <c r="AJ1" i="352"/>
  <c r="AF1" i="352"/>
  <c r="AB1" i="352"/>
  <c r="P156" i="351"/>
  <c r="M156" i="351"/>
  <c r="L156" i="351"/>
  <c r="K156" i="351"/>
  <c r="J156" i="351"/>
  <c r="P155" i="351"/>
  <c r="M155" i="351"/>
  <c r="L155" i="351"/>
  <c r="K155" i="351"/>
  <c r="J155" i="351"/>
  <c r="P154" i="351"/>
  <c r="M154" i="351"/>
  <c r="L154" i="351"/>
  <c r="K154" i="351"/>
  <c r="J154" i="351"/>
  <c r="P153" i="351"/>
  <c r="M153" i="351"/>
  <c r="L153" i="351"/>
  <c r="K153" i="351"/>
  <c r="J153" i="351"/>
  <c r="P152" i="351"/>
  <c r="M152" i="351"/>
  <c r="L152" i="351"/>
  <c r="K152" i="351"/>
  <c r="J152" i="351"/>
  <c r="P151" i="351"/>
  <c r="M151" i="351"/>
  <c r="L151" i="351"/>
  <c r="K151" i="351"/>
  <c r="J151" i="351"/>
  <c r="P150" i="351"/>
  <c r="M150" i="351"/>
  <c r="L150" i="351"/>
  <c r="K150" i="351"/>
  <c r="J150" i="351"/>
  <c r="P149" i="351"/>
  <c r="M149" i="351"/>
  <c r="L149" i="351"/>
  <c r="K149" i="351"/>
  <c r="J149" i="351"/>
  <c r="P148" i="351"/>
  <c r="M148" i="351"/>
  <c r="L148" i="351"/>
  <c r="K148" i="351"/>
  <c r="J148" i="351"/>
  <c r="P147" i="351"/>
  <c r="M147" i="351"/>
  <c r="L147" i="351"/>
  <c r="K147" i="351"/>
  <c r="J147" i="351"/>
  <c r="P146" i="351"/>
  <c r="M146" i="351"/>
  <c r="L146" i="351"/>
  <c r="K146" i="351"/>
  <c r="J146" i="351"/>
  <c r="P145" i="351"/>
  <c r="M145" i="351"/>
  <c r="L145" i="351"/>
  <c r="K145" i="351"/>
  <c r="J145" i="351"/>
  <c r="P144" i="351"/>
  <c r="M144" i="351"/>
  <c r="L144" i="351"/>
  <c r="K144" i="351"/>
  <c r="J144" i="351"/>
  <c r="P143" i="351"/>
  <c r="M143" i="351"/>
  <c r="L143" i="351"/>
  <c r="K143" i="351"/>
  <c r="J143" i="351"/>
  <c r="P142" i="351"/>
  <c r="M142" i="351"/>
  <c r="L142" i="351"/>
  <c r="K142" i="351"/>
  <c r="J142" i="351"/>
  <c r="P141" i="351"/>
  <c r="M141" i="351"/>
  <c r="L141" i="351"/>
  <c r="K141" i="351"/>
  <c r="J141" i="351"/>
  <c r="P140" i="351"/>
  <c r="M140" i="351"/>
  <c r="L140" i="351"/>
  <c r="K140" i="351"/>
  <c r="J140" i="351"/>
  <c r="P139" i="351"/>
  <c r="M139" i="351"/>
  <c r="L139" i="351"/>
  <c r="K139" i="351"/>
  <c r="J139" i="351"/>
  <c r="P138" i="351"/>
  <c r="M138" i="351"/>
  <c r="L138" i="351"/>
  <c r="K138" i="351"/>
  <c r="J138" i="351"/>
  <c r="P137" i="351"/>
  <c r="M137" i="351"/>
  <c r="L137" i="351"/>
  <c r="K137" i="351"/>
  <c r="J137" i="351"/>
  <c r="P136" i="351"/>
  <c r="M136" i="351"/>
  <c r="L136" i="351"/>
  <c r="K136" i="351"/>
  <c r="J136" i="351"/>
  <c r="P135" i="351"/>
  <c r="M135" i="351"/>
  <c r="L135" i="351"/>
  <c r="K135" i="351"/>
  <c r="J135" i="351"/>
  <c r="P134" i="351"/>
  <c r="M134" i="351"/>
  <c r="L134" i="351"/>
  <c r="K134" i="351"/>
  <c r="J134" i="351"/>
  <c r="P133" i="351"/>
  <c r="M133" i="351"/>
  <c r="L133" i="351"/>
  <c r="K133" i="351"/>
  <c r="J133" i="351"/>
  <c r="P132" i="351"/>
  <c r="M132" i="351"/>
  <c r="L132" i="351"/>
  <c r="K132" i="351"/>
  <c r="J132" i="351"/>
  <c r="P131" i="351"/>
  <c r="M131" i="351"/>
  <c r="L131" i="351"/>
  <c r="K131" i="351"/>
  <c r="J131" i="351"/>
  <c r="P130" i="351"/>
  <c r="M130" i="351"/>
  <c r="L130" i="351"/>
  <c r="K130" i="351"/>
  <c r="J130" i="351"/>
  <c r="P129" i="351"/>
  <c r="M129" i="351"/>
  <c r="L129" i="351"/>
  <c r="K129" i="351"/>
  <c r="J129" i="351"/>
  <c r="P128" i="351"/>
  <c r="M128" i="351"/>
  <c r="L128" i="351"/>
  <c r="K128" i="351"/>
  <c r="J128" i="351"/>
  <c r="P127" i="351"/>
  <c r="M127" i="351"/>
  <c r="L127" i="351"/>
  <c r="K127" i="351"/>
  <c r="J127" i="351"/>
  <c r="P126" i="351"/>
  <c r="M126" i="351"/>
  <c r="L126" i="351"/>
  <c r="K126" i="351"/>
  <c r="J126" i="351"/>
  <c r="P125" i="351"/>
  <c r="M125" i="351"/>
  <c r="L125" i="351"/>
  <c r="K125" i="351"/>
  <c r="J125" i="351"/>
  <c r="P124" i="351"/>
  <c r="M124" i="351"/>
  <c r="L124" i="351"/>
  <c r="K124" i="351"/>
  <c r="J124" i="351"/>
  <c r="P123" i="351"/>
  <c r="M123" i="351"/>
  <c r="L123" i="351"/>
  <c r="K123" i="351"/>
  <c r="J123" i="351"/>
  <c r="P122" i="351"/>
  <c r="M122" i="351"/>
  <c r="L122" i="351"/>
  <c r="K122" i="351"/>
  <c r="J122" i="351"/>
  <c r="P121" i="351"/>
  <c r="M121" i="351"/>
  <c r="L121" i="351"/>
  <c r="K121" i="351"/>
  <c r="J121" i="351"/>
  <c r="P120" i="351"/>
  <c r="M120" i="351"/>
  <c r="L120" i="351"/>
  <c r="K120" i="351"/>
  <c r="J120" i="351"/>
  <c r="P119" i="351"/>
  <c r="M119" i="351"/>
  <c r="L119" i="351"/>
  <c r="K119" i="351"/>
  <c r="J119" i="351"/>
  <c r="P118" i="351"/>
  <c r="M118" i="351"/>
  <c r="L118" i="351"/>
  <c r="K118" i="351"/>
  <c r="J118" i="351"/>
  <c r="P117" i="351"/>
  <c r="M117" i="351"/>
  <c r="L117" i="351"/>
  <c r="K117" i="351"/>
  <c r="J117" i="351"/>
  <c r="P116" i="351"/>
  <c r="M116" i="351"/>
  <c r="L116" i="351"/>
  <c r="K116" i="351"/>
  <c r="J116" i="351"/>
  <c r="P115" i="351"/>
  <c r="M115" i="351"/>
  <c r="L115" i="351"/>
  <c r="K115" i="351"/>
  <c r="J115" i="351"/>
  <c r="P114" i="351"/>
  <c r="M114" i="351"/>
  <c r="L114" i="351"/>
  <c r="K114" i="351"/>
  <c r="J114" i="351"/>
  <c r="P113" i="351"/>
  <c r="M113" i="351"/>
  <c r="L113" i="351"/>
  <c r="K113" i="351"/>
  <c r="J113" i="351"/>
  <c r="P112" i="351"/>
  <c r="M112" i="351"/>
  <c r="L112" i="351"/>
  <c r="K112" i="351"/>
  <c r="J112" i="351"/>
  <c r="P111" i="351"/>
  <c r="M111" i="351"/>
  <c r="L111" i="351"/>
  <c r="K111" i="351"/>
  <c r="J111" i="351"/>
  <c r="P110" i="351"/>
  <c r="M110" i="351"/>
  <c r="L110" i="351"/>
  <c r="K110" i="351"/>
  <c r="J110" i="351"/>
  <c r="P109" i="351"/>
  <c r="M109" i="351"/>
  <c r="L109" i="351"/>
  <c r="K109" i="351"/>
  <c r="J109" i="351"/>
  <c r="P108" i="351"/>
  <c r="M108" i="351"/>
  <c r="L108" i="351"/>
  <c r="K108" i="351"/>
  <c r="J108" i="351"/>
  <c r="P107" i="351"/>
  <c r="M107" i="351"/>
  <c r="L107" i="351"/>
  <c r="K107" i="351"/>
  <c r="J107" i="351"/>
  <c r="P106" i="351"/>
  <c r="M106" i="351"/>
  <c r="L106" i="351"/>
  <c r="K106" i="351"/>
  <c r="J106" i="351"/>
  <c r="P105" i="351"/>
  <c r="M105" i="351"/>
  <c r="L105" i="351"/>
  <c r="K105" i="351"/>
  <c r="J105" i="351"/>
  <c r="P104" i="351"/>
  <c r="M104" i="351"/>
  <c r="L104" i="351"/>
  <c r="K104" i="351"/>
  <c r="J104" i="351"/>
  <c r="P103" i="351"/>
  <c r="M103" i="351"/>
  <c r="L103" i="351"/>
  <c r="K103" i="351"/>
  <c r="J103" i="351"/>
  <c r="P102" i="351"/>
  <c r="M102" i="351"/>
  <c r="L102" i="351"/>
  <c r="K102" i="351"/>
  <c r="J102" i="351"/>
  <c r="P101" i="351"/>
  <c r="M101" i="351"/>
  <c r="L101" i="351"/>
  <c r="K101" i="351"/>
  <c r="J101" i="351"/>
  <c r="P100" i="351"/>
  <c r="M100" i="351"/>
  <c r="L100" i="351"/>
  <c r="K100" i="351"/>
  <c r="J100" i="351"/>
  <c r="P99" i="351"/>
  <c r="M99" i="351"/>
  <c r="L99" i="351"/>
  <c r="K99" i="351"/>
  <c r="J99" i="351"/>
  <c r="P98" i="351"/>
  <c r="M98" i="351"/>
  <c r="L98" i="351"/>
  <c r="K98" i="351"/>
  <c r="J98" i="351"/>
  <c r="P97" i="351"/>
  <c r="M97" i="351"/>
  <c r="L97" i="351"/>
  <c r="K97" i="351"/>
  <c r="J97" i="351"/>
  <c r="P96" i="351"/>
  <c r="M96" i="351"/>
  <c r="L96" i="351"/>
  <c r="K96" i="351"/>
  <c r="J96" i="351"/>
  <c r="P95" i="351"/>
  <c r="M95" i="351"/>
  <c r="L95" i="351"/>
  <c r="K95" i="351"/>
  <c r="J95" i="351"/>
  <c r="P94" i="351"/>
  <c r="M94" i="351"/>
  <c r="L94" i="351"/>
  <c r="K94" i="351"/>
  <c r="J94" i="351"/>
  <c r="P93" i="351"/>
  <c r="M93" i="351"/>
  <c r="L93" i="351"/>
  <c r="K93" i="351"/>
  <c r="J93" i="351"/>
  <c r="P92" i="351"/>
  <c r="M92" i="351"/>
  <c r="L92" i="351"/>
  <c r="K92" i="351"/>
  <c r="J92" i="351"/>
  <c r="P91" i="351"/>
  <c r="M91" i="351"/>
  <c r="L91" i="351"/>
  <c r="K91" i="351"/>
  <c r="J91" i="351"/>
  <c r="P90" i="351"/>
  <c r="M90" i="351"/>
  <c r="L90" i="351"/>
  <c r="K90" i="351"/>
  <c r="J90" i="351"/>
  <c r="P89" i="351"/>
  <c r="M89" i="351"/>
  <c r="L89" i="351"/>
  <c r="K89" i="351"/>
  <c r="J89" i="351"/>
  <c r="P88" i="351"/>
  <c r="M88" i="351"/>
  <c r="L88" i="351"/>
  <c r="K88" i="351"/>
  <c r="J88" i="351"/>
  <c r="P87" i="351"/>
  <c r="M87" i="351"/>
  <c r="L87" i="351"/>
  <c r="K87" i="351"/>
  <c r="J87" i="351"/>
  <c r="P86" i="351"/>
  <c r="M86" i="351"/>
  <c r="L86" i="351"/>
  <c r="K86" i="351"/>
  <c r="J86" i="351"/>
  <c r="P85" i="351"/>
  <c r="M85" i="351"/>
  <c r="L85" i="351"/>
  <c r="K85" i="351"/>
  <c r="J85" i="351"/>
  <c r="P84" i="351"/>
  <c r="M84" i="351"/>
  <c r="L84" i="351"/>
  <c r="K84" i="351"/>
  <c r="J84" i="351"/>
  <c r="P83" i="351"/>
  <c r="M83" i="351"/>
  <c r="L83" i="351"/>
  <c r="K83" i="351"/>
  <c r="J83" i="351"/>
  <c r="P82" i="351"/>
  <c r="M82" i="351"/>
  <c r="L82" i="351"/>
  <c r="K82" i="351"/>
  <c r="J82" i="351"/>
  <c r="P81" i="351"/>
  <c r="M81" i="351"/>
  <c r="L81" i="351"/>
  <c r="K81" i="351"/>
  <c r="J81" i="351"/>
  <c r="P80" i="351"/>
  <c r="M80" i="351"/>
  <c r="L80" i="351"/>
  <c r="K80" i="351"/>
  <c r="J80" i="351"/>
  <c r="P79" i="351"/>
  <c r="M79" i="351"/>
  <c r="L79" i="351"/>
  <c r="K79" i="351"/>
  <c r="J79" i="351"/>
  <c r="P78" i="351"/>
  <c r="M78" i="351"/>
  <c r="L78" i="351"/>
  <c r="K78" i="351"/>
  <c r="J78" i="351"/>
  <c r="P77" i="351"/>
  <c r="M77" i="351"/>
  <c r="L77" i="351"/>
  <c r="K77" i="351"/>
  <c r="J77" i="351"/>
  <c r="P76" i="351"/>
  <c r="M76" i="351"/>
  <c r="L76" i="351"/>
  <c r="K76" i="351"/>
  <c r="J76" i="351"/>
  <c r="P75" i="351"/>
  <c r="M75" i="351"/>
  <c r="L75" i="351"/>
  <c r="K75" i="351"/>
  <c r="J75" i="351"/>
  <c r="P74" i="351"/>
  <c r="M74" i="351"/>
  <c r="L74" i="351"/>
  <c r="K74" i="351"/>
  <c r="J74" i="351"/>
  <c r="P73" i="351"/>
  <c r="M73" i="351"/>
  <c r="L73" i="351"/>
  <c r="K73" i="351"/>
  <c r="J73" i="351"/>
  <c r="P72" i="351"/>
  <c r="M72" i="351"/>
  <c r="L72" i="351"/>
  <c r="K72" i="351"/>
  <c r="J72" i="351"/>
  <c r="P71" i="351"/>
  <c r="M71" i="351"/>
  <c r="L71" i="351"/>
  <c r="K71" i="351"/>
  <c r="J71" i="351"/>
  <c r="P70" i="351"/>
  <c r="M70" i="351"/>
  <c r="L70" i="351"/>
  <c r="K70" i="351"/>
  <c r="J70" i="351"/>
  <c r="P69" i="351"/>
  <c r="M69" i="351"/>
  <c r="L69" i="351"/>
  <c r="K69" i="351"/>
  <c r="J69" i="351"/>
  <c r="P68" i="351"/>
  <c r="M68" i="351"/>
  <c r="L68" i="351"/>
  <c r="K68" i="351"/>
  <c r="J68" i="351"/>
  <c r="P67" i="351"/>
  <c r="M67" i="351"/>
  <c r="L67" i="351"/>
  <c r="K67" i="351"/>
  <c r="J67" i="351"/>
  <c r="P66" i="351"/>
  <c r="M66" i="351"/>
  <c r="L66" i="351"/>
  <c r="K66" i="351"/>
  <c r="J66" i="351"/>
  <c r="P65" i="351"/>
  <c r="M65" i="351"/>
  <c r="L65" i="351"/>
  <c r="K65" i="351"/>
  <c r="J65" i="351"/>
  <c r="P64" i="351"/>
  <c r="M64" i="351"/>
  <c r="L64" i="351"/>
  <c r="K64" i="351"/>
  <c r="J64" i="351"/>
  <c r="P63" i="351"/>
  <c r="M63" i="351"/>
  <c r="L63" i="351"/>
  <c r="K63" i="351"/>
  <c r="J63" i="351"/>
  <c r="P62" i="351"/>
  <c r="M62" i="351"/>
  <c r="L62" i="351"/>
  <c r="K62" i="351"/>
  <c r="J62" i="351"/>
  <c r="P61" i="351"/>
  <c r="M61" i="351"/>
  <c r="L61" i="351"/>
  <c r="K61" i="351"/>
  <c r="J61" i="351"/>
  <c r="P60" i="351"/>
  <c r="M60" i="351"/>
  <c r="L60" i="351"/>
  <c r="K60" i="351"/>
  <c r="J60" i="351"/>
  <c r="P59" i="351"/>
  <c r="M59" i="351"/>
  <c r="L59" i="351"/>
  <c r="K59" i="351"/>
  <c r="J59" i="351"/>
  <c r="P58" i="351"/>
  <c r="M58" i="351"/>
  <c r="L58" i="351"/>
  <c r="K58" i="351"/>
  <c r="J58" i="351"/>
  <c r="P57" i="351"/>
  <c r="M57" i="351"/>
  <c r="L57" i="351"/>
  <c r="K57" i="351"/>
  <c r="J57" i="351"/>
  <c r="P56" i="351"/>
  <c r="M56" i="351"/>
  <c r="L56" i="351"/>
  <c r="K56" i="351"/>
  <c r="J56" i="351"/>
  <c r="P55" i="351"/>
  <c r="M55" i="351"/>
  <c r="L55" i="351"/>
  <c r="K55" i="351"/>
  <c r="J55" i="351"/>
  <c r="P54" i="351"/>
  <c r="M54" i="351"/>
  <c r="L54" i="351"/>
  <c r="K54" i="351"/>
  <c r="J54" i="351"/>
  <c r="P53" i="351"/>
  <c r="M53" i="351"/>
  <c r="L53" i="351"/>
  <c r="K53" i="351"/>
  <c r="J53" i="351"/>
  <c r="P52" i="351"/>
  <c r="M52" i="351"/>
  <c r="L52" i="351"/>
  <c r="K52" i="351"/>
  <c r="J52" i="351"/>
  <c r="P51" i="351"/>
  <c r="M51" i="351"/>
  <c r="L51" i="351"/>
  <c r="K51" i="351"/>
  <c r="J51" i="351"/>
  <c r="P50" i="351"/>
  <c r="M50" i="351"/>
  <c r="L50" i="351"/>
  <c r="K50" i="351"/>
  <c r="J50" i="351"/>
  <c r="P49" i="351"/>
  <c r="M49" i="351"/>
  <c r="L49" i="351"/>
  <c r="K49" i="351"/>
  <c r="J49" i="351"/>
  <c r="P48" i="351"/>
  <c r="M48" i="351"/>
  <c r="L48" i="351"/>
  <c r="K48" i="351"/>
  <c r="J48" i="351"/>
  <c r="P47" i="351"/>
  <c r="M47" i="351"/>
  <c r="L47" i="351"/>
  <c r="K47" i="351"/>
  <c r="J47" i="351"/>
  <c r="P46" i="351"/>
  <c r="M46" i="351"/>
  <c r="L46" i="351"/>
  <c r="K46" i="351"/>
  <c r="J46" i="351"/>
  <c r="P45" i="351"/>
  <c r="M45" i="351"/>
  <c r="L45" i="351"/>
  <c r="K45" i="351"/>
  <c r="J45" i="351"/>
  <c r="P44" i="351"/>
  <c r="M44" i="351"/>
  <c r="L44" i="351"/>
  <c r="K44" i="351"/>
  <c r="J44" i="351"/>
  <c r="P43" i="351"/>
  <c r="M43" i="351"/>
  <c r="L43" i="351"/>
  <c r="K43" i="351"/>
  <c r="J43" i="351"/>
  <c r="P42" i="351"/>
  <c r="M42" i="351"/>
  <c r="L42" i="351"/>
  <c r="K42" i="351"/>
  <c r="J42" i="351"/>
  <c r="P41" i="351"/>
  <c r="M41" i="351"/>
  <c r="L41" i="351"/>
  <c r="K41" i="351"/>
  <c r="J41" i="351"/>
  <c r="P40" i="351"/>
  <c r="M40" i="351"/>
  <c r="L40" i="351"/>
  <c r="K40" i="351"/>
  <c r="J40" i="351"/>
  <c r="H5" i="351"/>
  <c r="D5" i="351"/>
  <c r="C5" i="351"/>
  <c r="G13" i="350"/>
  <c r="E13" i="350"/>
  <c r="G11" i="350"/>
  <c r="E11" i="350"/>
  <c r="G9" i="350"/>
  <c r="E9" i="350"/>
  <c r="E7" i="350"/>
  <c r="B19" i="350"/>
  <c r="G7" i="350"/>
  <c r="L13" i="350"/>
  <c r="I13" i="350"/>
  <c r="B22" i="350"/>
  <c r="D13" i="350"/>
  <c r="C13" i="350"/>
  <c r="L11" i="350"/>
  <c r="I11" i="350"/>
  <c r="B21" i="350"/>
  <c r="D11" i="350"/>
  <c r="C11" i="350"/>
  <c r="L9" i="350"/>
  <c r="I9" i="350"/>
  <c r="B20" i="350"/>
  <c r="D9" i="350"/>
  <c r="C9" i="350"/>
  <c r="L7" i="350"/>
  <c r="I7" i="350"/>
  <c r="D7" i="350"/>
  <c r="C7" i="350"/>
  <c r="Y5" i="350"/>
  <c r="Y3" i="350"/>
  <c r="E2" i="350"/>
  <c r="AC1" i="350"/>
  <c r="P156" i="349"/>
  <c r="M156" i="349"/>
  <c r="L156" i="349"/>
  <c r="K156" i="349"/>
  <c r="J156" i="349"/>
  <c r="P155" i="349"/>
  <c r="M155" i="349"/>
  <c r="L155" i="349"/>
  <c r="K155" i="349"/>
  <c r="J155" i="349"/>
  <c r="P154" i="349"/>
  <c r="M154" i="349"/>
  <c r="L154" i="349"/>
  <c r="K154" i="349"/>
  <c r="J154" i="349"/>
  <c r="P153" i="349"/>
  <c r="M153" i="349"/>
  <c r="L153" i="349"/>
  <c r="K153" i="349"/>
  <c r="J153" i="349"/>
  <c r="P152" i="349"/>
  <c r="M152" i="349"/>
  <c r="L152" i="349"/>
  <c r="K152" i="349"/>
  <c r="J152" i="349"/>
  <c r="P151" i="349"/>
  <c r="M151" i="349"/>
  <c r="L151" i="349"/>
  <c r="K151" i="349"/>
  <c r="J151" i="349"/>
  <c r="P150" i="349"/>
  <c r="M150" i="349"/>
  <c r="L150" i="349"/>
  <c r="K150" i="349"/>
  <c r="J150" i="349"/>
  <c r="P149" i="349"/>
  <c r="M149" i="349"/>
  <c r="L149" i="349"/>
  <c r="K149" i="349"/>
  <c r="J149" i="349"/>
  <c r="P148" i="349"/>
  <c r="M148" i="349"/>
  <c r="L148" i="349"/>
  <c r="K148" i="349"/>
  <c r="J148" i="349"/>
  <c r="P147" i="349"/>
  <c r="M147" i="349"/>
  <c r="L147" i="349"/>
  <c r="K147" i="349"/>
  <c r="J147" i="349"/>
  <c r="P146" i="349"/>
  <c r="M146" i="349"/>
  <c r="L146" i="349"/>
  <c r="K146" i="349"/>
  <c r="J146" i="349"/>
  <c r="P145" i="349"/>
  <c r="M145" i="349"/>
  <c r="L145" i="349"/>
  <c r="K145" i="349"/>
  <c r="J145" i="349"/>
  <c r="P144" i="349"/>
  <c r="M144" i="349"/>
  <c r="L144" i="349"/>
  <c r="K144" i="349"/>
  <c r="J144" i="349"/>
  <c r="P143" i="349"/>
  <c r="M143" i="349"/>
  <c r="L143" i="349"/>
  <c r="K143" i="349"/>
  <c r="J143" i="349"/>
  <c r="P142" i="349"/>
  <c r="M142" i="349"/>
  <c r="L142" i="349"/>
  <c r="K142" i="349"/>
  <c r="J142" i="349"/>
  <c r="P141" i="349"/>
  <c r="M141" i="349"/>
  <c r="L141" i="349"/>
  <c r="K141" i="349"/>
  <c r="J141" i="349"/>
  <c r="P140" i="349"/>
  <c r="M140" i="349"/>
  <c r="L140" i="349"/>
  <c r="K140" i="349"/>
  <c r="J140" i="349"/>
  <c r="P139" i="349"/>
  <c r="M139" i="349"/>
  <c r="L139" i="349"/>
  <c r="K139" i="349"/>
  <c r="J139" i="349"/>
  <c r="P138" i="349"/>
  <c r="M138" i="349"/>
  <c r="L138" i="349"/>
  <c r="K138" i="349"/>
  <c r="J138" i="349"/>
  <c r="P137" i="349"/>
  <c r="M137" i="349"/>
  <c r="L137" i="349"/>
  <c r="K137" i="349"/>
  <c r="J137" i="349"/>
  <c r="P136" i="349"/>
  <c r="M136" i="349"/>
  <c r="L136" i="349"/>
  <c r="K136" i="349"/>
  <c r="J136" i="349"/>
  <c r="P135" i="349"/>
  <c r="M135" i="349"/>
  <c r="L135" i="349"/>
  <c r="K135" i="349"/>
  <c r="J135" i="349"/>
  <c r="P134" i="349"/>
  <c r="M134" i="349"/>
  <c r="L134" i="349"/>
  <c r="K134" i="349"/>
  <c r="J134" i="349"/>
  <c r="P133" i="349"/>
  <c r="M133" i="349"/>
  <c r="L133" i="349"/>
  <c r="K133" i="349"/>
  <c r="J133" i="349"/>
  <c r="P132" i="349"/>
  <c r="M132" i="349"/>
  <c r="L132" i="349"/>
  <c r="K132" i="349"/>
  <c r="J132" i="349"/>
  <c r="P131" i="349"/>
  <c r="M131" i="349"/>
  <c r="L131" i="349"/>
  <c r="K131" i="349"/>
  <c r="J131" i="349"/>
  <c r="P130" i="349"/>
  <c r="M130" i="349"/>
  <c r="L130" i="349"/>
  <c r="K130" i="349"/>
  <c r="J130" i="349"/>
  <c r="P129" i="349"/>
  <c r="M129" i="349"/>
  <c r="L129" i="349"/>
  <c r="K129" i="349"/>
  <c r="J129" i="349"/>
  <c r="P128" i="349"/>
  <c r="M128" i="349"/>
  <c r="L128" i="349"/>
  <c r="K128" i="349"/>
  <c r="J128" i="349"/>
  <c r="P127" i="349"/>
  <c r="M127" i="349"/>
  <c r="L127" i="349"/>
  <c r="K127" i="349"/>
  <c r="J127" i="349"/>
  <c r="P126" i="349"/>
  <c r="M126" i="349"/>
  <c r="L126" i="349"/>
  <c r="K126" i="349"/>
  <c r="J126" i="349"/>
  <c r="P125" i="349"/>
  <c r="M125" i="349"/>
  <c r="L125" i="349"/>
  <c r="K125" i="349"/>
  <c r="J125" i="349"/>
  <c r="P124" i="349"/>
  <c r="M124" i="349"/>
  <c r="L124" i="349"/>
  <c r="K124" i="349"/>
  <c r="J124" i="349"/>
  <c r="P123" i="349"/>
  <c r="M123" i="349"/>
  <c r="L123" i="349"/>
  <c r="K123" i="349"/>
  <c r="J123" i="349"/>
  <c r="P122" i="349"/>
  <c r="M122" i="349"/>
  <c r="L122" i="349"/>
  <c r="K122" i="349"/>
  <c r="J122" i="349"/>
  <c r="P121" i="349"/>
  <c r="M121" i="349"/>
  <c r="L121" i="349"/>
  <c r="K121" i="349"/>
  <c r="J121" i="349"/>
  <c r="P120" i="349"/>
  <c r="M120" i="349"/>
  <c r="L120" i="349"/>
  <c r="K120" i="349"/>
  <c r="J120" i="349"/>
  <c r="P119" i="349"/>
  <c r="M119" i="349"/>
  <c r="L119" i="349"/>
  <c r="K119" i="349"/>
  <c r="J119" i="349"/>
  <c r="P118" i="349"/>
  <c r="M118" i="349"/>
  <c r="L118" i="349"/>
  <c r="K118" i="349"/>
  <c r="J118" i="349"/>
  <c r="P117" i="349"/>
  <c r="M117" i="349"/>
  <c r="L117" i="349"/>
  <c r="K117" i="349"/>
  <c r="J117" i="349"/>
  <c r="P116" i="349"/>
  <c r="M116" i="349"/>
  <c r="L116" i="349"/>
  <c r="K116" i="349"/>
  <c r="J116" i="349"/>
  <c r="P115" i="349"/>
  <c r="M115" i="349"/>
  <c r="L115" i="349"/>
  <c r="K115" i="349"/>
  <c r="J115" i="349"/>
  <c r="P114" i="349"/>
  <c r="M114" i="349"/>
  <c r="L114" i="349"/>
  <c r="K114" i="349"/>
  <c r="J114" i="349"/>
  <c r="P113" i="349"/>
  <c r="M113" i="349"/>
  <c r="L113" i="349"/>
  <c r="K113" i="349"/>
  <c r="J113" i="349"/>
  <c r="P112" i="349"/>
  <c r="M112" i="349"/>
  <c r="L112" i="349"/>
  <c r="K112" i="349"/>
  <c r="J112" i="349"/>
  <c r="P111" i="349"/>
  <c r="M111" i="349"/>
  <c r="L111" i="349"/>
  <c r="K111" i="349"/>
  <c r="J111" i="349"/>
  <c r="P110" i="349"/>
  <c r="M110" i="349"/>
  <c r="L110" i="349"/>
  <c r="K110" i="349"/>
  <c r="J110" i="349"/>
  <c r="P109" i="349"/>
  <c r="M109" i="349"/>
  <c r="L109" i="349"/>
  <c r="K109" i="349"/>
  <c r="J109" i="349"/>
  <c r="P108" i="349"/>
  <c r="M108" i="349"/>
  <c r="L108" i="349"/>
  <c r="K108" i="349"/>
  <c r="J108" i="349"/>
  <c r="P107" i="349"/>
  <c r="M107" i="349"/>
  <c r="L107" i="349"/>
  <c r="K107" i="349"/>
  <c r="J107" i="349"/>
  <c r="P106" i="349"/>
  <c r="M106" i="349"/>
  <c r="L106" i="349"/>
  <c r="K106" i="349"/>
  <c r="J106" i="349"/>
  <c r="P105" i="349"/>
  <c r="M105" i="349"/>
  <c r="L105" i="349"/>
  <c r="K105" i="349"/>
  <c r="J105" i="349"/>
  <c r="P104" i="349"/>
  <c r="M104" i="349"/>
  <c r="L104" i="349"/>
  <c r="K104" i="349"/>
  <c r="J104" i="349"/>
  <c r="P103" i="349"/>
  <c r="M103" i="349"/>
  <c r="L103" i="349"/>
  <c r="K103" i="349"/>
  <c r="J103" i="349"/>
  <c r="P102" i="349"/>
  <c r="M102" i="349"/>
  <c r="L102" i="349"/>
  <c r="K102" i="349"/>
  <c r="J102" i="349"/>
  <c r="P101" i="349"/>
  <c r="M101" i="349"/>
  <c r="L101" i="349"/>
  <c r="K101" i="349"/>
  <c r="J101" i="349"/>
  <c r="P100" i="349"/>
  <c r="M100" i="349"/>
  <c r="L100" i="349"/>
  <c r="K100" i="349"/>
  <c r="J100" i="349"/>
  <c r="P99" i="349"/>
  <c r="M99" i="349"/>
  <c r="L99" i="349"/>
  <c r="K99" i="349"/>
  <c r="J99" i="349"/>
  <c r="P98" i="349"/>
  <c r="M98" i="349"/>
  <c r="L98" i="349"/>
  <c r="K98" i="349"/>
  <c r="J98" i="349"/>
  <c r="P97" i="349"/>
  <c r="M97" i="349"/>
  <c r="L97" i="349"/>
  <c r="K97" i="349"/>
  <c r="J97" i="349"/>
  <c r="P96" i="349"/>
  <c r="M96" i="349"/>
  <c r="L96" i="349"/>
  <c r="K96" i="349"/>
  <c r="J96" i="349"/>
  <c r="P95" i="349"/>
  <c r="M95" i="349"/>
  <c r="L95" i="349"/>
  <c r="K95" i="349"/>
  <c r="J95" i="349"/>
  <c r="P94" i="349"/>
  <c r="M94" i="349"/>
  <c r="L94" i="349"/>
  <c r="K94" i="349"/>
  <c r="J94" i="349"/>
  <c r="P93" i="349"/>
  <c r="M93" i="349"/>
  <c r="L93" i="349"/>
  <c r="K93" i="349"/>
  <c r="J93" i="349"/>
  <c r="P92" i="349"/>
  <c r="M92" i="349"/>
  <c r="L92" i="349"/>
  <c r="K92" i="349"/>
  <c r="J92" i="349"/>
  <c r="P91" i="349"/>
  <c r="M91" i="349"/>
  <c r="L91" i="349"/>
  <c r="K91" i="349"/>
  <c r="J91" i="349"/>
  <c r="P90" i="349"/>
  <c r="M90" i="349"/>
  <c r="L90" i="349"/>
  <c r="K90" i="349"/>
  <c r="J90" i="349"/>
  <c r="P89" i="349"/>
  <c r="M89" i="349"/>
  <c r="L89" i="349"/>
  <c r="K89" i="349"/>
  <c r="J89" i="349"/>
  <c r="P88" i="349"/>
  <c r="M88" i="349"/>
  <c r="L88" i="349"/>
  <c r="K88" i="349"/>
  <c r="J88" i="349"/>
  <c r="P87" i="349"/>
  <c r="M87" i="349"/>
  <c r="L87" i="349"/>
  <c r="K87" i="349"/>
  <c r="J87" i="349"/>
  <c r="P86" i="349"/>
  <c r="M86" i="349"/>
  <c r="L86" i="349"/>
  <c r="K86" i="349"/>
  <c r="J86" i="349"/>
  <c r="P85" i="349"/>
  <c r="M85" i="349"/>
  <c r="L85" i="349"/>
  <c r="K85" i="349"/>
  <c r="J85" i="349"/>
  <c r="P84" i="349"/>
  <c r="M84" i="349"/>
  <c r="L84" i="349"/>
  <c r="K84" i="349"/>
  <c r="J84" i="349"/>
  <c r="P83" i="349"/>
  <c r="M83" i="349"/>
  <c r="L83" i="349"/>
  <c r="K83" i="349"/>
  <c r="J83" i="349"/>
  <c r="P82" i="349"/>
  <c r="M82" i="349"/>
  <c r="L82" i="349"/>
  <c r="K82" i="349"/>
  <c r="J82" i="349"/>
  <c r="P81" i="349"/>
  <c r="M81" i="349"/>
  <c r="L81" i="349"/>
  <c r="K81" i="349"/>
  <c r="J81" i="349"/>
  <c r="P80" i="349"/>
  <c r="M80" i="349"/>
  <c r="L80" i="349"/>
  <c r="K80" i="349"/>
  <c r="J80" i="349"/>
  <c r="P79" i="349"/>
  <c r="M79" i="349"/>
  <c r="L79" i="349"/>
  <c r="K79" i="349"/>
  <c r="J79" i="349"/>
  <c r="P78" i="349"/>
  <c r="M78" i="349"/>
  <c r="L78" i="349"/>
  <c r="K78" i="349"/>
  <c r="J78" i="349"/>
  <c r="P77" i="349"/>
  <c r="M77" i="349"/>
  <c r="L77" i="349"/>
  <c r="K77" i="349"/>
  <c r="J77" i="349"/>
  <c r="P76" i="349"/>
  <c r="M76" i="349"/>
  <c r="L76" i="349"/>
  <c r="K76" i="349"/>
  <c r="J76" i="349"/>
  <c r="P75" i="349"/>
  <c r="M75" i="349"/>
  <c r="L75" i="349"/>
  <c r="K75" i="349"/>
  <c r="J75" i="349"/>
  <c r="P74" i="349"/>
  <c r="M74" i="349"/>
  <c r="L74" i="349"/>
  <c r="K74" i="349"/>
  <c r="J74" i="349"/>
  <c r="P73" i="349"/>
  <c r="M73" i="349"/>
  <c r="L73" i="349"/>
  <c r="K73" i="349"/>
  <c r="J73" i="349"/>
  <c r="P72" i="349"/>
  <c r="M72" i="349"/>
  <c r="L72" i="349"/>
  <c r="K72" i="349"/>
  <c r="J72" i="349"/>
  <c r="P71" i="349"/>
  <c r="M71" i="349"/>
  <c r="L71" i="349"/>
  <c r="K71" i="349"/>
  <c r="J71" i="349"/>
  <c r="P70" i="349"/>
  <c r="M70" i="349"/>
  <c r="L70" i="349"/>
  <c r="K70" i="349"/>
  <c r="J70" i="349"/>
  <c r="P69" i="349"/>
  <c r="M69" i="349"/>
  <c r="L69" i="349"/>
  <c r="K69" i="349"/>
  <c r="J69" i="349"/>
  <c r="P68" i="349"/>
  <c r="M68" i="349"/>
  <c r="L68" i="349"/>
  <c r="K68" i="349"/>
  <c r="J68" i="349"/>
  <c r="P67" i="349"/>
  <c r="M67" i="349"/>
  <c r="L67" i="349"/>
  <c r="K67" i="349"/>
  <c r="J67" i="349"/>
  <c r="P66" i="349"/>
  <c r="M66" i="349"/>
  <c r="L66" i="349"/>
  <c r="K66" i="349"/>
  <c r="J66" i="349"/>
  <c r="P65" i="349"/>
  <c r="M65" i="349"/>
  <c r="L65" i="349"/>
  <c r="K65" i="349"/>
  <c r="J65" i="349"/>
  <c r="P64" i="349"/>
  <c r="M64" i="349"/>
  <c r="L64" i="349"/>
  <c r="K64" i="349"/>
  <c r="J64" i="349"/>
  <c r="P63" i="349"/>
  <c r="M63" i="349"/>
  <c r="L63" i="349"/>
  <c r="K63" i="349"/>
  <c r="J63" i="349"/>
  <c r="P62" i="349"/>
  <c r="M62" i="349"/>
  <c r="L62" i="349"/>
  <c r="K62" i="349"/>
  <c r="J62" i="349"/>
  <c r="P61" i="349"/>
  <c r="M61" i="349"/>
  <c r="L61" i="349"/>
  <c r="K61" i="349"/>
  <c r="J61" i="349"/>
  <c r="P60" i="349"/>
  <c r="M60" i="349"/>
  <c r="L60" i="349"/>
  <c r="K60" i="349"/>
  <c r="J60" i="349"/>
  <c r="P59" i="349"/>
  <c r="M59" i="349"/>
  <c r="L59" i="349"/>
  <c r="K59" i="349"/>
  <c r="J59" i="349"/>
  <c r="P58" i="349"/>
  <c r="M58" i="349"/>
  <c r="L58" i="349"/>
  <c r="K58" i="349"/>
  <c r="J58" i="349"/>
  <c r="P57" i="349"/>
  <c r="M57" i="349"/>
  <c r="L57" i="349"/>
  <c r="K57" i="349"/>
  <c r="J57" i="349"/>
  <c r="P56" i="349"/>
  <c r="M56" i="349"/>
  <c r="L56" i="349"/>
  <c r="K56" i="349"/>
  <c r="J56" i="349"/>
  <c r="P55" i="349"/>
  <c r="M55" i="349"/>
  <c r="L55" i="349"/>
  <c r="K55" i="349"/>
  <c r="J55" i="349"/>
  <c r="P54" i="349"/>
  <c r="M54" i="349"/>
  <c r="L54" i="349"/>
  <c r="K54" i="349"/>
  <c r="J54" i="349"/>
  <c r="P53" i="349"/>
  <c r="M53" i="349"/>
  <c r="L53" i="349"/>
  <c r="K53" i="349"/>
  <c r="J53" i="349"/>
  <c r="P52" i="349"/>
  <c r="M52" i="349"/>
  <c r="L52" i="349"/>
  <c r="K52" i="349"/>
  <c r="J52" i="349"/>
  <c r="P51" i="349"/>
  <c r="M51" i="349"/>
  <c r="L51" i="349"/>
  <c r="K51" i="349"/>
  <c r="J51" i="349"/>
  <c r="P50" i="349"/>
  <c r="M50" i="349"/>
  <c r="L50" i="349"/>
  <c r="K50" i="349"/>
  <c r="J50" i="349"/>
  <c r="P49" i="349"/>
  <c r="M49" i="349"/>
  <c r="L49" i="349"/>
  <c r="K49" i="349"/>
  <c r="J49" i="349"/>
  <c r="P48" i="349"/>
  <c r="M48" i="349"/>
  <c r="L48" i="349"/>
  <c r="K48" i="349"/>
  <c r="J48" i="349"/>
  <c r="P47" i="349"/>
  <c r="M47" i="349"/>
  <c r="L47" i="349"/>
  <c r="K47" i="349"/>
  <c r="J47" i="349"/>
  <c r="P46" i="349"/>
  <c r="M46" i="349"/>
  <c r="L46" i="349"/>
  <c r="K46" i="349"/>
  <c r="J46" i="349"/>
  <c r="P45" i="349"/>
  <c r="M45" i="349"/>
  <c r="L45" i="349"/>
  <c r="K45" i="349"/>
  <c r="J45" i="349"/>
  <c r="P44" i="349"/>
  <c r="M44" i="349"/>
  <c r="L44" i="349"/>
  <c r="K44" i="349"/>
  <c r="J44" i="349"/>
  <c r="P43" i="349"/>
  <c r="M43" i="349"/>
  <c r="L43" i="349"/>
  <c r="K43" i="349"/>
  <c r="J43" i="349"/>
  <c r="P42" i="349"/>
  <c r="M42" i="349"/>
  <c r="L42" i="349"/>
  <c r="K42" i="349"/>
  <c r="J42" i="349"/>
  <c r="P41" i="349"/>
  <c r="M41" i="349"/>
  <c r="L41" i="349"/>
  <c r="K41" i="349"/>
  <c r="J41" i="349"/>
  <c r="P40" i="349"/>
  <c r="M40" i="349"/>
  <c r="L40" i="349"/>
  <c r="K40" i="349"/>
  <c r="J40" i="349"/>
  <c r="H5" i="349"/>
  <c r="D5" i="349"/>
  <c r="C5" i="349"/>
  <c r="G37" i="10"/>
  <c r="F37" i="10"/>
  <c r="G31" i="10"/>
  <c r="F31" i="10"/>
  <c r="G23" i="10"/>
  <c r="F23" i="10"/>
  <c r="G19" i="10"/>
  <c r="F19" i="10"/>
  <c r="G15" i="10"/>
  <c r="F15" i="10"/>
  <c r="K16" i="10"/>
  <c r="G7" i="10"/>
  <c r="F7" i="10"/>
  <c r="G13" i="10"/>
  <c r="F13" i="10"/>
  <c r="G11" i="10"/>
  <c r="F11" i="10"/>
  <c r="G29" i="10"/>
  <c r="F29" i="10"/>
  <c r="G27" i="10"/>
  <c r="F27" i="10"/>
  <c r="P156" i="348"/>
  <c r="M156" i="348"/>
  <c r="L156" i="348"/>
  <c r="K156" i="348"/>
  <c r="J156" i="348"/>
  <c r="P155" i="348"/>
  <c r="M155" i="348"/>
  <c r="L155" i="348"/>
  <c r="K155" i="348"/>
  <c r="J155" i="348"/>
  <c r="P154" i="348"/>
  <c r="M154" i="348"/>
  <c r="L154" i="348"/>
  <c r="K154" i="348"/>
  <c r="J154" i="348"/>
  <c r="P153" i="348"/>
  <c r="M153" i="348"/>
  <c r="L153" i="348"/>
  <c r="K153" i="348"/>
  <c r="J153" i="348"/>
  <c r="P152" i="348"/>
  <c r="M152" i="348"/>
  <c r="L152" i="348"/>
  <c r="K152" i="348"/>
  <c r="J152" i="348"/>
  <c r="P151" i="348"/>
  <c r="M151" i="348"/>
  <c r="L151" i="348"/>
  <c r="K151" i="348"/>
  <c r="J151" i="348"/>
  <c r="P150" i="348"/>
  <c r="M150" i="348"/>
  <c r="L150" i="348"/>
  <c r="K150" i="348"/>
  <c r="J150" i="348"/>
  <c r="P149" i="348"/>
  <c r="M149" i="348"/>
  <c r="L149" i="348"/>
  <c r="K149" i="348"/>
  <c r="J149" i="348"/>
  <c r="P148" i="348"/>
  <c r="M148" i="348"/>
  <c r="L148" i="348"/>
  <c r="K148" i="348"/>
  <c r="J148" i="348"/>
  <c r="P147" i="348"/>
  <c r="M147" i="348"/>
  <c r="L147" i="348"/>
  <c r="K147" i="348"/>
  <c r="J147" i="348"/>
  <c r="P146" i="348"/>
  <c r="M146" i="348"/>
  <c r="L146" i="348"/>
  <c r="K146" i="348"/>
  <c r="J146" i="348"/>
  <c r="P145" i="348"/>
  <c r="M145" i="348"/>
  <c r="L145" i="348"/>
  <c r="K145" i="348"/>
  <c r="J145" i="348"/>
  <c r="P144" i="348"/>
  <c r="M144" i="348"/>
  <c r="L144" i="348"/>
  <c r="K144" i="348"/>
  <c r="J144" i="348"/>
  <c r="P143" i="348"/>
  <c r="M143" i="348"/>
  <c r="L143" i="348"/>
  <c r="K143" i="348"/>
  <c r="J143" i="348"/>
  <c r="P142" i="348"/>
  <c r="M142" i="348"/>
  <c r="L142" i="348"/>
  <c r="K142" i="348"/>
  <c r="J142" i="348"/>
  <c r="P141" i="348"/>
  <c r="M141" i="348"/>
  <c r="L141" i="348"/>
  <c r="K141" i="348"/>
  <c r="J141" i="348"/>
  <c r="P140" i="348"/>
  <c r="M140" i="348"/>
  <c r="L140" i="348"/>
  <c r="K140" i="348"/>
  <c r="J140" i="348"/>
  <c r="P139" i="348"/>
  <c r="M139" i="348"/>
  <c r="L139" i="348"/>
  <c r="K139" i="348"/>
  <c r="J139" i="348"/>
  <c r="P138" i="348"/>
  <c r="M138" i="348"/>
  <c r="L138" i="348"/>
  <c r="K138" i="348"/>
  <c r="J138" i="348"/>
  <c r="P137" i="348"/>
  <c r="M137" i="348"/>
  <c r="L137" i="348"/>
  <c r="K137" i="348"/>
  <c r="J137" i="348"/>
  <c r="P136" i="348"/>
  <c r="M136" i="348"/>
  <c r="L136" i="348"/>
  <c r="K136" i="348"/>
  <c r="J136" i="348"/>
  <c r="P135" i="348"/>
  <c r="M135" i="348"/>
  <c r="L135" i="348"/>
  <c r="K135" i="348"/>
  <c r="J135" i="348"/>
  <c r="P134" i="348"/>
  <c r="M134" i="348"/>
  <c r="L134" i="348"/>
  <c r="K134" i="348"/>
  <c r="J134" i="348"/>
  <c r="P133" i="348"/>
  <c r="M133" i="348"/>
  <c r="L133" i="348"/>
  <c r="K133" i="348"/>
  <c r="J133" i="348"/>
  <c r="P132" i="348"/>
  <c r="M132" i="348"/>
  <c r="L132" i="348"/>
  <c r="K132" i="348"/>
  <c r="J132" i="348"/>
  <c r="P131" i="348"/>
  <c r="M131" i="348"/>
  <c r="L131" i="348"/>
  <c r="K131" i="348"/>
  <c r="J131" i="348"/>
  <c r="P130" i="348"/>
  <c r="M130" i="348"/>
  <c r="L130" i="348"/>
  <c r="K130" i="348"/>
  <c r="J130" i="348"/>
  <c r="P129" i="348"/>
  <c r="M129" i="348"/>
  <c r="L129" i="348"/>
  <c r="K129" i="348"/>
  <c r="J129" i="348"/>
  <c r="P128" i="348"/>
  <c r="M128" i="348"/>
  <c r="L128" i="348"/>
  <c r="K128" i="348"/>
  <c r="J128" i="348"/>
  <c r="P127" i="348"/>
  <c r="M127" i="348"/>
  <c r="L127" i="348"/>
  <c r="K127" i="348"/>
  <c r="J127" i="348"/>
  <c r="P126" i="348"/>
  <c r="M126" i="348"/>
  <c r="L126" i="348"/>
  <c r="K126" i="348"/>
  <c r="J126" i="348"/>
  <c r="P125" i="348"/>
  <c r="M125" i="348"/>
  <c r="L125" i="348"/>
  <c r="K125" i="348"/>
  <c r="J125" i="348"/>
  <c r="P124" i="348"/>
  <c r="M124" i="348"/>
  <c r="L124" i="348"/>
  <c r="K124" i="348"/>
  <c r="J124" i="348"/>
  <c r="P123" i="348"/>
  <c r="M123" i="348"/>
  <c r="L123" i="348"/>
  <c r="K123" i="348"/>
  <c r="J123" i="348"/>
  <c r="P122" i="348"/>
  <c r="M122" i="348"/>
  <c r="L122" i="348"/>
  <c r="K122" i="348"/>
  <c r="J122" i="348"/>
  <c r="P121" i="348"/>
  <c r="M121" i="348"/>
  <c r="L121" i="348"/>
  <c r="K121" i="348"/>
  <c r="J121" i="348"/>
  <c r="P120" i="348"/>
  <c r="M120" i="348"/>
  <c r="L120" i="348"/>
  <c r="K120" i="348"/>
  <c r="J120" i="348"/>
  <c r="P119" i="348"/>
  <c r="M119" i="348"/>
  <c r="L119" i="348"/>
  <c r="K119" i="348"/>
  <c r="J119" i="348"/>
  <c r="P118" i="348"/>
  <c r="M118" i="348"/>
  <c r="L118" i="348"/>
  <c r="K118" i="348"/>
  <c r="J118" i="348"/>
  <c r="P117" i="348"/>
  <c r="M117" i="348"/>
  <c r="L117" i="348"/>
  <c r="K117" i="348"/>
  <c r="J117" i="348"/>
  <c r="P116" i="348"/>
  <c r="M116" i="348"/>
  <c r="L116" i="348"/>
  <c r="K116" i="348"/>
  <c r="J116" i="348"/>
  <c r="P115" i="348"/>
  <c r="M115" i="348"/>
  <c r="L115" i="348"/>
  <c r="K115" i="348"/>
  <c r="J115" i="348"/>
  <c r="P114" i="348"/>
  <c r="M114" i="348"/>
  <c r="L114" i="348"/>
  <c r="K114" i="348"/>
  <c r="J114" i="348"/>
  <c r="P113" i="348"/>
  <c r="M113" i="348"/>
  <c r="L113" i="348"/>
  <c r="K113" i="348"/>
  <c r="J113" i="348"/>
  <c r="P112" i="348"/>
  <c r="M112" i="348"/>
  <c r="L112" i="348"/>
  <c r="K112" i="348"/>
  <c r="J112" i="348"/>
  <c r="P111" i="348"/>
  <c r="M111" i="348"/>
  <c r="L111" i="348"/>
  <c r="K111" i="348"/>
  <c r="J111" i="348"/>
  <c r="P110" i="348"/>
  <c r="M110" i="348"/>
  <c r="L110" i="348"/>
  <c r="K110" i="348"/>
  <c r="J110" i="348"/>
  <c r="P109" i="348"/>
  <c r="M109" i="348"/>
  <c r="L109" i="348"/>
  <c r="K109" i="348"/>
  <c r="J109" i="348"/>
  <c r="P108" i="348"/>
  <c r="M108" i="348"/>
  <c r="L108" i="348"/>
  <c r="K108" i="348"/>
  <c r="J108" i="348"/>
  <c r="P107" i="348"/>
  <c r="M107" i="348"/>
  <c r="L107" i="348"/>
  <c r="K107" i="348"/>
  <c r="J107" i="348"/>
  <c r="P106" i="348"/>
  <c r="M106" i="348"/>
  <c r="L106" i="348"/>
  <c r="K106" i="348"/>
  <c r="J106" i="348"/>
  <c r="P105" i="348"/>
  <c r="M105" i="348"/>
  <c r="L105" i="348"/>
  <c r="K105" i="348"/>
  <c r="J105" i="348"/>
  <c r="P104" i="348"/>
  <c r="M104" i="348"/>
  <c r="L104" i="348"/>
  <c r="K104" i="348"/>
  <c r="J104" i="348"/>
  <c r="P103" i="348"/>
  <c r="M103" i="348"/>
  <c r="L103" i="348"/>
  <c r="K103" i="348"/>
  <c r="J103" i="348"/>
  <c r="P102" i="348"/>
  <c r="M102" i="348"/>
  <c r="L102" i="348"/>
  <c r="K102" i="348"/>
  <c r="J102" i="348"/>
  <c r="P101" i="348"/>
  <c r="M101" i="348"/>
  <c r="L101" i="348"/>
  <c r="K101" i="348"/>
  <c r="J101" i="348"/>
  <c r="P100" i="348"/>
  <c r="M100" i="348"/>
  <c r="L100" i="348"/>
  <c r="K100" i="348"/>
  <c r="J100" i="348"/>
  <c r="P99" i="348"/>
  <c r="M99" i="348"/>
  <c r="L99" i="348"/>
  <c r="K99" i="348"/>
  <c r="J99" i="348"/>
  <c r="P98" i="348"/>
  <c r="M98" i="348"/>
  <c r="L98" i="348"/>
  <c r="K98" i="348"/>
  <c r="J98" i="348"/>
  <c r="P97" i="348"/>
  <c r="M97" i="348"/>
  <c r="L97" i="348"/>
  <c r="K97" i="348"/>
  <c r="J97" i="348"/>
  <c r="P96" i="348"/>
  <c r="M96" i="348"/>
  <c r="L96" i="348"/>
  <c r="K96" i="348"/>
  <c r="J96" i="348"/>
  <c r="P95" i="348"/>
  <c r="M95" i="348"/>
  <c r="L95" i="348"/>
  <c r="K95" i="348"/>
  <c r="J95" i="348"/>
  <c r="P94" i="348"/>
  <c r="M94" i="348"/>
  <c r="L94" i="348"/>
  <c r="K94" i="348"/>
  <c r="J94" i="348"/>
  <c r="P93" i="348"/>
  <c r="M93" i="348"/>
  <c r="L93" i="348"/>
  <c r="K93" i="348"/>
  <c r="J93" i="348"/>
  <c r="P92" i="348"/>
  <c r="M92" i="348"/>
  <c r="L92" i="348"/>
  <c r="K92" i="348"/>
  <c r="J92" i="348"/>
  <c r="P91" i="348"/>
  <c r="M91" i="348"/>
  <c r="L91" i="348"/>
  <c r="K91" i="348"/>
  <c r="J91" i="348"/>
  <c r="P90" i="348"/>
  <c r="M90" i="348"/>
  <c r="L90" i="348"/>
  <c r="K90" i="348"/>
  <c r="J90" i="348"/>
  <c r="P89" i="348"/>
  <c r="M89" i="348"/>
  <c r="L89" i="348"/>
  <c r="K89" i="348"/>
  <c r="J89" i="348"/>
  <c r="P88" i="348"/>
  <c r="M88" i="348"/>
  <c r="L88" i="348"/>
  <c r="K88" i="348"/>
  <c r="J88" i="348"/>
  <c r="P87" i="348"/>
  <c r="M87" i="348"/>
  <c r="L87" i="348"/>
  <c r="K87" i="348"/>
  <c r="J87" i="348"/>
  <c r="P86" i="348"/>
  <c r="M86" i="348"/>
  <c r="L86" i="348"/>
  <c r="K86" i="348"/>
  <c r="J86" i="348"/>
  <c r="P85" i="348"/>
  <c r="M85" i="348"/>
  <c r="L85" i="348"/>
  <c r="K85" i="348"/>
  <c r="J85" i="348"/>
  <c r="P84" i="348"/>
  <c r="M84" i="348"/>
  <c r="L84" i="348"/>
  <c r="K84" i="348"/>
  <c r="J84" i="348"/>
  <c r="P83" i="348"/>
  <c r="M83" i="348"/>
  <c r="L83" i="348"/>
  <c r="K83" i="348"/>
  <c r="J83" i="348"/>
  <c r="P82" i="348"/>
  <c r="M82" i="348"/>
  <c r="L82" i="348"/>
  <c r="K82" i="348"/>
  <c r="J82" i="348"/>
  <c r="P81" i="348"/>
  <c r="M81" i="348"/>
  <c r="L81" i="348"/>
  <c r="K81" i="348"/>
  <c r="J81" i="348"/>
  <c r="P80" i="348"/>
  <c r="M80" i="348"/>
  <c r="L80" i="348"/>
  <c r="K80" i="348"/>
  <c r="J80" i="348"/>
  <c r="P79" i="348"/>
  <c r="M79" i="348"/>
  <c r="L79" i="348"/>
  <c r="K79" i="348"/>
  <c r="J79" i="348"/>
  <c r="P78" i="348"/>
  <c r="M78" i="348"/>
  <c r="L78" i="348"/>
  <c r="K78" i="348"/>
  <c r="J78" i="348"/>
  <c r="P77" i="348"/>
  <c r="M77" i="348"/>
  <c r="L77" i="348"/>
  <c r="K77" i="348"/>
  <c r="J77" i="348"/>
  <c r="P76" i="348"/>
  <c r="M76" i="348"/>
  <c r="L76" i="348"/>
  <c r="K76" i="348"/>
  <c r="J76" i="348"/>
  <c r="P75" i="348"/>
  <c r="M75" i="348"/>
  <c r="L75" i="348"/>
  <c r="K75" i="348"/>
  <c r="J75" i="348"/>
  <c r="P74" i="348"/>
  <c r="M74" i="348"/>
  <c r="L74" i="348"/>
  <c r="K74" i="348"/>
  <c r="J74" i="348"/>
  <c r="P73" i="348"/>
  <c r="M73" i="348"/>
  <c r="L73" i="348"/>
  <c r="K73" i="348"/>
  <c r="J73" i="348"/>
  <c r="P72" i="348"/>
  <c r="M72" i="348"/>
  <c r="L72" i="348"/>
  <c r="K72" i="348"/>
  <c r="J72" i="348"/>
  <c r="P71" i="348"/>
  <c r="M71" i="348"/>
  <c r="L71" i="348"/>
  <c r="K71" i="348"/>
  <c r="J71" i="348"/>
  <c r="P70" i="348"/>
  <c r="M70" i="348"/>
  <c r="L70" i="348"/>
  <c r="K70" i="348"/>
  <c r="J70" i="348"/>
  <c r="P69" i="348"/>
  <c r="M69" i="348"/>
  <c r="L69" i="348"/>
  <c r="K69" i="348"/>
  <c r="J69" i="348"/>
  <c r="P68" i="348"/>
  <c r="M68" i="348"/>
  <c r="L68" i="348"/>
  <c r="K68" i="348"/>
  <c r="J68" i="348"/>
  <c r="P67" i="348"/>
  <c r="M67" i="348"/>
  <c r="L67" i="348"/>
  <c r="K67" i="348"/>
  <c r="J67" i="348"/>
  <c r="P66" i="348"/>
  <c r="M66" i="348"/>
  <c r="L66" i="348"/>
  <c r="K66" i="348"/>
  <c r="J66" i="348"/>
  <c r="P65" i="348"/>
  <c r="M65" i="348"/>
  <c r="L65" i="348"/>
  <c r="K65" i="348"/>
  <c r="J65" i="348"/>
  <c r="P64" i="348"/>
  <c r="M64" i="348"/>
  <c r="L64" i="348"/>
  <c r="K64" i="348"/>
  <c r="J64" i="348"/>
  <c r="P63" i="348"/>
  <c r="M63" i="348"/>
  <c r="L63" i="348"/>
  <c r="K63" i="348"/>
  <c r="J63" i="348"/>
  <c r="P62" i="348"/>
  <c r="M62" i="348"/>
  <c r="L62" i="348"/>
  <c r="K62" i="348"/>
  <c r="J62" i="348"/>
  <c r="P61" i="348"/>
  <c r="M61" i="348"/>
  <c r="L61" i="348"/>
  <c r="K61" i="348"/>
  <c r="J61" i="348"/>
  <c r="P60" i="348"/>
  <c r="M60" i="348"/>
  <c r="L60" i="348"/>
  <c r="K60" i="348"/>
  <c r="J60" i="348"/>
  <c r="P59" i="348"/>
  <c r="M59" i="348"/>
  <c r="L59" i="348"/>
  <c r="K59" i="348"/>
  <c r="J59" i="348"/>
  <c r="P58" i="348"/>
  <c r="M58" i="348"/>
  <c r="L58" i="348"/>
  <c r="K58" i="348"/>
  <c r="J58" i="348"/>
  <c r="P57" i="348"/>
  <c r="M57" i="348"/>
  <c r="L57" i="348"/>
  <c r="K57" i="348"/>
  <c r="J57" i="348"/>
  <c r="P56" i="348"/>
  <c r="M56" i="348"/>
  <c r="L56" i="348"/>
  <c r="K56" i="348"/>
  <c r="J56" i="348"/>
  <c r="P55" i="348"/>
  <c r="M55" i="348"/>
  <c r="L55" i="348"/>
  <c r="K55" i="348"/>
  <c r="J55" i="348"/>
  <c r="P54" i="348"/>
  <c r="M54" i="348"/>
  <c r="L54" i="348"/>
  <c r="K54" i="348"/>
  <c r="J54" i="348"/>
  <c r="P53" i="348"/>
  <c r="M53" i="348"/>
  <c r="L53" i="348"/>
  <c r="K53" i="348"/>
  <c r="J53" i="348"/>
  <c r="P52" i="348"/>
  <c r="M52" i="348"/>
  <c r="L52" i="348"/>
  <c r="K52" i="348"/>
  <c r="J52" i="348"/>
  <c r="P51" i="348"/>
  <c r="M51" i="348"/>
  <c r="L51" i="348"/>
  <c r="K51" i="348"/>
  <c r="J51" i="348"/>
  <c r="P50" i="348"/>
  <c r="M50" i="348"/>
  <c r="L50" i="348"/>
  <c r="K50" i="348"/>
  <c r="J50" i="348"/>
  <c r="P49" i="348"/>
  <c r="M49" i="348"/>
  <c r="L49" i="348"/>
  <c r="K49" i="348"/>
  <c r="J49" i="348"/>
  <c r="P48" i="348"/>
  <c r="M48" i="348"/>
  <c r="L48" i="348"/>
  <c r="K48" i="348"/>
  <c r="J48" i="348"/>
  <c r="P47" i="348"/>
  <c r="M47" i="348"/>
  <c r="L47" i="348"/>
  <c r="K47" i="348"/>
  <c r="J47" i="348"/>
  <c r="P46" i="348"/>
  <c r="M46" i="348"/>
  <c r="L46" i="348"/>
  <c r="K46" i="348"/>
  <c r="J46" i="348"/>
  <c r="P45" i="348"/>
  <c r="M45" i="348"/>
  <c r="L45" i="348"/>
  <c r="K45" i="348"/>
  <c r="J45" i="348"/>
  <c r="P44" i="348"/>
  <c r="M44" i="348"/>
  <c r="L44" i="348"/>
  <c r="K44" i="348"/>
  <c r="J44" i="348"/>
  <c r="P43" i="348"/>
  <c r="M43" i="348"/>
  <c r="L43" i="348"/>
  <c r="K43" i="348"/>
  <c r="J43" i="348"/>
  <c r="P42" i="348"/>
  <c r="M42" i="348"/>
  <c r="L42" i="348"/>
  <c r="K42" i="348"/>
  <c r="J42" i="348"/>
  <c r="P41" i="348"/>
  <c r="M41" i="348"/>
  <c r="L41" i="348"/>
  <c r="K41" i="348"/>
  <c r="J41" i="348"/>
  <c r="P40" i="348"/>
  <c r="M40" i="348"/>
  <c r="L40" i="348"/>
  <c r="K40" i="348"/>
  <c r="J40" i="348"/>
  <c r="H5" i="348"/>
  <c r="D5" i="348"/>
  <c r="C5" i="348"/>
  <c r="O27" i="37"/>
  <c r="O28" i="37"/>
  <c r="O29" i="37"/>
  <c r="O30" i="37"/>
  <c r="O31" i="37"/>
  <c r="O32" i="37"/>
  <c r="O21" i="37"/>
  <c r="O22" i="37"/>
  <c r="O23" i="37"/>
  <c r="O24" i="37"/>
  <c r="O25" i="37"/>
  <c r="O26" i="37"/>
  <c r="O15" i="37"/>
  <c r="O16" i="37"/>
  <c r="O17" i="37"/>
  <c r="O18" i="37"/>
  <c r="O19" i="37"/>
  <c r="O20" i="37"/>
  <c r="O9" i="37"/>
  <c r="O10" i="37"/>
  <c r="O11" i="37"/>
  <c r="O12" i="37"/>
  <c r="O13" i="37"/>
  <c r="O14" i="37"/>
  <c r="O8" i="37"/>
  <c r="F2" i="250"/>
  <c r="F2" i="345"/>
  <c r="F2" i="344"/>
  <c r="C2" i="338"/>
  <c r="E2" i="337"/>
  <c r="E2" i="336"/>
  <c r="E2" i="335"/>
  <c r="E2" i="334"/>
  <c r="E2" i="333"/>
  <c r="E2" i="332"/>
  <c r="E2" i="331"/>
  <c r="E2" i="330"/>
  <c r="E2" i="329"/>
  <c r="E2" i="328"/>
  <c r="C2" i="327"/>
  <c r="E2" i="326"/>
  <c r="E2" i="325"/>
  <c r="E2" i="324"/>
  <c r="C2" i="323"/>
  <c r="M154" i="346"/>
  <c r="K154" i="346"/>
  <c r="G154" i="346"/>
  <c r="M153" i="346"/>
  <c r="K153" i="346"/>
  <c r="G153" i="346"/>
  <c r="M152" i="346"/>
  <c r="K152" i="346"/>
  <c r="G152" i="346"/>
  <c r="M151" i="346"/>
  <c r="K151" i="346"/>
  <c r="G151" i="346"/>
  <c r="M150" i="346"/>
  <c r="K150" i="346"/>
  <c r="G150" i="346"/>
  <c r="M149" i="346"/>
  <c r="K149" i="346"/>
  <c r="G149" i="346"/>
  <c r="M148" i="346"/>
  <c r="G148" i="346"/>
  <c r="M147" i="346"/>
  <c r="K147" i="346"/>
  <c r="G147" i="346"/>
  <c r="Q146" i="346"/>
  <c r="Q143" i="346"/>
  <c r="I143" i="346"/>
  <c r="G143" i="346"/>
  <c r="F143" i="346"/>
  <c r="E143" i="346"/>
  <c r="I142" i="346"/>
  <c r="G142" i="346"/>
  <c r="F142" i="346"/>
  <c r="E142" i="346"/>
  <c r="C142" i="346"/>
  <c r="B142" i="346"/>
  <c r="K141" i="346"/>
  <c r="K140" i="346"/>
  <c r="K139" i="346"/>
  <c r="I139" i="346"/>
  <c r="G139" i="346"/>
  <c r="F139" i="346"/>
  <c r="E139" i="346"/>
  <c r="Q138" i="346"/>
  <c r="O138" i="346"/>
  <c r="I138" i="346"/>
  <c r="G138" i="346"/>
  <c r="F138" i="346"/>
  <c r="E138" i="346"/>
  <c r="C138" i="346"/>
  <c r="B138" i="346"/>
  <c r="M137" i="346"/>
  <c r="M136" i="346"/>
  <c r="I135" i="346"/>
  <c r="G135" i="346"/>
  <c r="F135" i="346"/>
  <c r="E135" i="346"/>
  <c r="I134" i="346"/>
  <c r="G134" i="346"/>
  <c r="F134" i="346"/>
  <c r="E134" i="346"/>
  <c r="C134" i="346"/>
  <c r="B134" i="346"/>
  <c r="K133" i="346"/>
  <c r="K132" i="346"/>
  <c r="K131" i="346"/>
  <c r="I131" i="346"/>
  <c r="G131" i="346"/>
  <c r="F131" i="346"/>
  <c r="E131" i="346"/>
  <c r="I130" i="346"/>
  <c r="G130" i="346"/>
  <c r="F130" i="346"/>
  <c r="E130" i="346"/>
  <c r="C130" i="346"/>
  <c r="B130" i="346"/>
  <c r="O129" i="346"/>
  <c r="O128" i="346"/>
  <c r="I127" i="346"/>
  <c r="G127" i="346"/>
  <c r="F127" i="346"/>
  <c r="E127" i="346"/>
  <c r="I126" i="346"/>
  <c r="G126" i="346"/>
  <c r="F126" i="346"/>
  <c r="E126" i="346"/>
  <c r="C126" i="346"/>
  <c r="B126" i="346"/>
  <c r="K125" i="346"/>
  <c r="K124" i="346"/>
  <c r="K123" i="346"/>
  <c r="I123" i="346"/>
  <c r="G123" i="346"/>
  <c r="F123" i="346"/>
  <c r="E123" i="346"/>
  <c r="I122" i="346"/>
  <c r="G122" i="346"/>
  <c r="F122" i="346"/>
  <c r="E122" i="346"/>
  <c r="C122" i="346"/>
  <c r="B122" i="346"/>
  <c r="M121" i="346"/>
  <c r="M120" i="346"/>
  <c r="I119" i="346"/>
  <c r="G119" i="346"/>
  <c r="F119" i="346"/>
  <c r="E119" i="346"/>
  <c r="I118" i="346"/>
  <c r="G118" i="346"/>
  <c r="F118" i="346"/>
  <c r="E118" i="346"/>
  <c r="C118" i="346"/>
  <c r="B118" i="346"/>
  <c r="K117" i="346"/>
  <c r="K116" i="346"/>
  <c r="K115" i="346"/>
  <c r="I115" i="346"/>
  <c r="G115" i="346"/>
  <c r="F115" i="346"/>
  <c r="E115" i="346"/>
  <c r="I114" i="346"/>
  <c r="G114" i="346"/>
  <c r="F114" i="346"/>
  <c r="E114" i="346"/>
  <c r="C114" i="346"/>
  <c r="B114" i="346"/>
  <c r="Q113" i="346"/>
  <c r="Q112" i="346"/>
  <c r="I111" i="346"/>
  <c r="G111" i="346"/>
  <c r="F111" i="346"/>
  <c r="E111" i="346"/>
  <c r="I110" i="346"/>
  <c r="G110" i="346"/>
  <c r="F110" i="346"/>
  <c r="E110" i="346"/>
  <c r="C110" i="346"/>
  <c r="B110" i="346"/>
  <c r="K109" i="346"/>
  <c r="K108" i="346"/>
  <c r="K107" i="346"/>
  <c r="I107" i="346"/>
  <c r="G107" i="346"/>
  <c r="F107" i="346"/>
  <c r="E107" i="346"/>
  <c r="I106" i="346"/>
  <c r="G106" i="346"/>
  <c r="F106" i="346"/>
  <c r="E106" i="346"/>
  <c r="C106" i="346"/>
  <c r="B106" i="346"/>
  <c r="M105" i="346"/>
  <c r="M104" i="346"/>
  <c r="I103" i="346"/>
  <c r="G103" i="346"/>
  <c r="F103" i="346"/>
  <c r="E103" i="346"/>
  <c r="I102" i="346"/>
  <c r="G102" i="346"/>
  <c r="F102" i="346"/>
  <c r="E102" i="346"/>
  <c r="C102" i="346"/>
  <c r="B102" i="346"/>
  <c r="K101" i="346"/>
  <c r="K100" i="346"/>
  <c r="K99" i="346"/>
  <c r="I99" i="346"/>
  <c r="G99" i="346"/>
  <c r="F99" i="346"/>
  <c r="E99" i="346"/>
  <c r="I98" i="346"/>
  <c r="G98" i="346"/>
  <c r="F98" i="346"/>
  <c r="E98" i="346"/>
  <c r="C98" i="346"/>
  <c r="B98" i="346"/>
  <c r="O97" i="346"/>
  <c r="O96" i="346"/>
  <c r="I95" i="346"/>
  <c r="G95" i="346"/>
  <c r="F95" i="346"/>
  <c r="E95" i="346"/>
  <c r="I94" i="346"/>
  <c r="G94" i="346"/>
  <c r="F94" i="346"/>
  <c r="E94" i="346"/>
  <c r="C94" i="346"/>
  <c r="B94" i="346"/>
  <c r="K93" i="346"/>
  <c r="K92" i="346"/>
  <c r="U91" i="346"/>
  <c r="K91" i="346"/>
  <c r="I91" i="346"/>
  <c r="G91" i="346"/>
  <c r="F91" i="346"/>
  <c r="E91" i="346"/>
  <c r="U90" i="346"/>
  <c r="I90" i="346"/>
  <c r="G90" i="346"/>
  <c r="F90" i="346"/>
  <c r="E90" i="346"/>
  <c r="C90" i="346"/>
  <c r="B90" i="346"/>
  <c r="U89" i="346"/>
  <c r="M89" i="346"/>
  <c r="U88" i="346"/>
  <c r="M88" i="346"/>
  <c r="U87" i="346"/>
  <c r="I87" i="346"/>
  <c r="G87" i="346"/>
  <c r="F87" i="346"/>
  <c r="E87" i="346"/>
  <c r="U86" i="346"/>
  <c r="I86" i="346"/>
  <c r="G86" i="346"/>
  <c r="F86" i="346"/>
  <c r="E86" i="346"/>
  <c r="C86" i="346"/>
  <c r="B86" i="346"/>
  <c r="U85" i="346"/>
  <c r="K85" i="346"/>
  <c r="U84" i="346"/>
  <c r="K84" i="346"/>
  <c r="U83" i="346"/>
  <c r="K83" i="346"/>
  <c r="I83" i="346"/>
  <c r="G83" i="346"/>
  <c r="F83" i="346"/>
  <c r="E83" i="346"/>
  <c r="U82" i="346"/>
  <c r="I82" i="346"/>
  <c r="G82" i="346"/>
  <c r="F82" i="346"/>
  <c r="E82" i="346"/>
  <c r="C82" i="346"/>
  <c r="B82" i="346"/>
  <c r="O69" i="346"/>
  <c r="O144" i="346"/>
  <c r="O68" i="346"/>
  <c r="O143" i="346"/>
  <c r="I68" i="346"/>
  <c r="G68" i="346"/>
  <c r="F68" i="346"/>
  <c r="E68" i="346"/>
  <c r="Q67" i="346"/>
  <c r="Q142" i="346"/>
  <c r="I67" i="346"/>
  <c r="G67" i="346"/>
  <c r="F67" i="346"/>
  <c r="E67" i="346"/>
  <c r="C67" i="346"/>
  <c r="B67" i="346"/>
  <c r="Q66" i="346"/>
  <c r="Q141" i="346"/>
  <c r="K66" i="346"/>
  <c r="O65" i="346"/>
  <c r="O140" i="346"/>
  <c r="K65" i="346"/>
  <c r="O64" i="346"/>
  <c r="O139" i="346"/>
  <c r="K64" i="346"/>
  <c r="I64" i="346"/>
  <c r="G64" i="346"/>
  <c r="F64" i="346"/>
  <c r="E64" i="346"/>
  <c r="I63" i="346"/>
  <c r="G63" i="346"/>
  <c r="F63" i="346"/>
  <c r="E63" i="346"/>
  <c r="C63" i="346"/>
  <c r="B63" i="346"/>
  <c r="M62" i="346"/>
  <c r="M61" i="346"/>
  <c r="I60" i="346"/>
  <c r="G60" i="346"/>
  <c r="F60" i="346"/>
  <c r="E60" i="346"/>
  <c r="I59" i="346"/>
  <c r="G59" i="346"/>
  <c r="F59" i="346"/>
  <c r="E59" i="346"/>
  <c r="C59" i="346"/>
  <c r="B59" i="346"/>
  <c r="K58" i="346"/>
  <c r="K57" i="346"/>
  <c r="K56" i="346"/>
  <c r="I56" i="346"/>
  <c r="G56" i="346"/>
  <c r="F56" i="346"/>
  <c r="E56" i="346"/>
  <c r="I55" i="346"/>
  <c r="G55" i="346"/>
  <c r="F55" i="346"/>
  <c r="E55" i="346"/>
  <c r="C55" i="346"/>
  <c r="B55" i="346"/>
  <c r="O54" i="346"/>
  <c r="O53" i="346"/>
  <c r="I52" i="346"/>
  <c r="G52" i="346"/>
  <c r="F52" i="346"/>
  <c r="E52" i="346"/>
  <c r="I51" i="346"/>
  <c r="G51" i="346"/>
  <c r="F51" i="346"/>
  <c r="E51" i="346"/>
  <c r="C51" i="346"/>
  <c r="B51" i="346"/>
  <c r="K50" i="346"/>
  <c r="K49" i="346"/>
  <c r="K48" i="346"/>
  <c r="I48" i="346"/>
  <c r="G48" i="346"/>
  <c r="F48" i="346"/>
  <c r="E48" i="346"/>
  <c r="I47" i="346"/>
  <c r="G47" i="346"/>
  <c r="F47" i="346"/>
  <c r="E47" i="346"/>
  <c r="C47" i="346"/>
  <c r="B47" i="346"/>
  <c r="M46" i="346"/>
  <c r="M45" i="346"/>
  <c r="I44" i="346"/>
  <c r="G44" i="346"/>
  <c r="F44" i="346"/>
  <c r="E44" i="346"/>
  <c r="I43" i="346"/>
  <c r="G43" i="346"/>
  <c r="F43" i="346"/>
  <c r="E43" i="346"/>
  <c r="C43" i="346"/>
  <c r="B43" i="346"/>
  <c r="K42" i="346"/>
  <c r="K41" i="346"/>
  <c r="K40" i="346"/>
  <c r="I40" i="346"/>
  <c r="G40" i="346"/>
  <c r="F40" i="346"/>
  <c r="E40" i="346"/>
  <c r="I39" i="346"/>
  <c r="G39" i="346"/>
  <c r="F39" i="346"/>
  <c r="E39" i="346"/>
  <c r="C39" i="346"/>
  <c r="B39" i="346"/>
  <c r="Q38" i="346"/>
  <c r="Q37" i="346"/>
  <c r="I36" i="346"/>
  <c r="G36" i="346"/>
  <c r="F36" i="346"/>
  <c r="E36" i="346"/>
  <c r="I35" i="346"/>
  <c r="G35" i="346"/>
  <c r="F35" i="346"/>
  <c r="E35" i="346"/>
  <c r="C35" i="346"/>
  <c r="B35" i="346"/>
  <c r="K34" i="346"/>
  <c r="K33" i="346"/>
  <c r="K32" i="346"/>
  <c r="I32" i="346"/>
  <c r="G32" i="346"/>
  <c r="F32" i="346"/>
  <c r="E32" i="346"/>
  <c r="I31" i="346"/>
  <c r="G31" i="346"/>
  <c r="F31" i="346"/>
  <c r="E31" i="346"/>
  <c r="C31" i="346"/>
  <c r="B31" i="346"/>
  <c r="M30" i="346"/>
  <c r="M29" i="346"/>
  <c r="I28" i="346"/>
  <c r="G28" i="346"/>
  <c r="F28" i="346"/>
  <c r="E28" i="346"/>
  <c r="I27" i="346"/>
  <c r="G27" i="346"/>
  <c r="F27" i="346"/>
  <c r="E27" i="346"/>
  <c r="C27" i="346"/>
  <c r="B27" i="346"/>
  <c r="K26" i="346"/>
  <c r="K25" i="346"/>
  <c r="K24" i="346"/>
  <c r="I24" i="346"/>
  <c r="G24" i="346"/>
  <c r="F24" i="346"/>
  <c r="E24" i="346"/>
  <c r="I23" i="346"/>
  <c r="G23" i="346"/>
  <c r="F23" i="346"/>
  <c r="E23" i="346"/>
  <c r="C23" i="346"/>
  <c r="B23" i="346"/>
  <c r="O22" i="346"/>
  <c r="O21" i="346"/>
  <c r="I20" i="346"/>
  <c r="G20" i="346"/>
  <c r="F20" i="346"/>
  <c r="E20" i="346"/>
  <c r="I19" i="346"/>
  <c r="G19" i="346"/>
  <c r="F19" i="346"/>
  <c r="E19" i="346"/>
  <c r="C19" i="346"/>
  <c r="B19" i="346"/>
  <c r="K18" i="346"/>
  <c r="K17" i="346"/>
  <c r="U16" i="346"/>
  <c r="K16" i="346"/>
  <c r="I16" i="346"/>
  <c r="G16" i="346"/>
  <c r="F16" i="346"/>
  <c r="E16" i="346"/>
  <c r="I15" i="346"/>
  <c r="G15" i="346"/>
  <c r="F15" i="346"/>
  <c r="E15" i="346"/>
  <c r="C15" i="346"/>
  <c r="B15" i="346"/>
  <c r="M14" i="346"/>
  <c r="M13" i="346"/>
  <c r="I12" i="346"/>
  <c r="G12" i="346"/>
  <c r="F12" i="346"/>
  <c r="E12" i="346"/>
  <c r="I11" i="346"/>
  <c r="G11" i="346"/>
  <c r="F11" i="346"/>
  <c r="E11" i="346"/>
  <c r="C11" i="346"/>
  <c r="B11" i="346"/>
  <c r="K10" i="346"/>
  <c r="K9" i="346"/>
  <c r="K8" i="346"/>
  <c r="I8" i="346"/>
  <c r="G8" i="346"/>
  <c r="F8" i="346"/>
  <c r="E8" i="346"/>
  <c r="U7" i="346"/>
  <c r="I7" i="346"/>
  <c r="G7" i="346"/>
  <c r="F7" i="346"/>
  <c r="E7" i="346"/>
  <c r="C7" i="346"/>
  <c r="B7" i="346"/>
  <c r="R4" i="346"/>
  <c r="O79" i="346"/>
  <c r="O154" i="346"/>
  <c r="G4" i="346"/>
  <c r="A4" i="346"/>
  <c r="F2" i="346"/>
  <c r="A1" i="346"/>
  <c r="I68" i="345"/>
  <c r="G68" i="345"/>
  <c r="F68" i="345"/>
  <c r="E68" i="345"/>
  <c r="I67" i="345"/>
  <c r="G67" i="345"/>
  <c r="F67" i="345"/>
  <c r="E67" i="345"/>
  <c r="C67" i="345"/>
  <c r="B67" i="345"/>
  <c r="K66" i="345"/>
  <c r="K65" i="345"/>
  <c r="K64" i="345"/>
  <c r="I64" i="345"/>
  <c r="G64" i="345"/>
  <c r="F64" i="345"/>
  <c r="E64" i="345"/>
  <c r="I63" i="345"/>
  <c r="G63" i="345"/>
  <c r="F63" i="345"/>
  <c r="E63" i="345"/>
  <c r="C63" i="345"/>
  <c r="B63" i="345"/>
  <c r="M62" i="345"/>
  <c r="M61" i="345"/>
  <c r="I60" i="345"/>
  <c r="G60" i="345"/>
  <c r="F60" i="345"/>
  <c r="E60" i="345"/>
  <c r="I59" i="345"/>
  <c r="G59" i="345"/>
  <c r="F59" i="345"/>
  <c r="E59" i="345"/>
  <c r="C59" i="345"/>
  <c r="B59" i="345"/>
  <c r="K58" i="345"/>
  <c r="K57" i="345"/>
  <c r="K56" i="345"/>
  <c r="I56" i="345"/>
  <c r="G56" i="345"/>
  <c r="F56" i="345"/>
  <c r="E56" i="345"/>
  <c r="I55" i="345"/>
  <c r="G55" i="345"/>
  <c r="F55" i="345"/>
  <c r="E55" i="345"/>
  <c r="C55" i="345"/>
  <c r="B55" i="345"/>
  <c r="O54" i="345"/>
  <c r="O53" i="345"/>
  <c r="I52" i="345"/>
  <c r="G52" i="345"/>
  <c r="F52" i="345"/>
  <c r="E52" i="345"/>
  <c r="I51" i="345"/>
  <c r="G51" i="345"/>
  <c r="F51" i="345"/>
  <c r="E51" i="345"/>
  <c r="C51" i="345"/>
  <c r="B51" i="345"/>
  <c r="K50" i="345"/>
  <c r="K49" i="345"/>
  <c r="K48" i="345"/>
  <c r="I48" i="345"/>
  <c r="G48" i="345"/>
  <c r="F48" i="345"/>
  <c r="E48" i="345"/>
  <c r="I47" i="345"/>
  <c r="G47" i="345"/>
  <c r="F47" i="345"/>
  <c r="E47" i="345"/>
  <c r="C47" i="345"/>
  <c r="B47" i="345"/>
  <c r="M46" i="345"/>
  <c r="M45" i="345"/>
  <c r="I44" i="345"/>
  <c r="G44" i="345"/>
  <c r="F44" i="345"/>
  <c r="E44" i="345"/>
  <c r="I43" i="345"/>
  <c r="G43" i="345"/>
  <c r="F43" i="345"/>
  <c r="E43" i="345"/>
  <c r="C43" i="345"/>
  <c r="B43" i="345"/>
  <c r="K42" i="345"/>
  <c r="K41" i="345"/>
  <c r="K40" i="345"/>
  <c r="I40" i="345"/>
  <c r="G40" i="345"/>
  <c r="F40" i="345"/>
  <c r="E40" i="345"/>
  <c r="I39" i="345"/>
  <c r="G39" i="345"/>
  <c r="F39" i="345"/>
  <c r="E39" i="345"/>
  <c r="C39" i="345"/>
  <c r="B39" i="345"/>
  <c r="Q38" i="345"/>
  <c r="Q37" i="345"/>
  <c r="I36" i="345"/>
  <c r="G36" i="345"/>
  <c r="F36" i="345"/>
  <c r="E36" i="345"/>
  <c r="I35" i="345"/>
  <c r="G35" i="345"/>
  <c r="F35" i="345"/>
  <c r="E35" i="345"/>
  <c r="C35" i="345"/>
  <c r="B35" i="345"/>
  <c r="K34" i="345"/>
  <c r="K33" i="345"/>
  <c r="K32" i="345"/>
  <c r="I32" i="345"/>
  <c r="G32" i="345"/>
  <c r="F32" i="345"/>
  <c r="E32" i="345"/>
  <c r="I31" i="345"/>
  <c r="G31" i="345"/>
  <c r="F31" i="345"/>
  <c r="E31" i="345"/>
  <c r="C31" i="345"/>
  <c r="B31" i="345"/>
  <c r="M30" i="345"/>
  <c r="M29" i="345"/>
  <c r="I28" i="345"/>
  <c r="G28" i="345"/>
  <c r="F28" i="345"/>
  <c r="E28" i="345"/>
  <c r="I27" i="345"/>
  <c r="G27" i="345"/>
  <c r="F27" i="345"/>
  <c r="E27" i="345"/>
  <c r="C27" i="345"/>
  <c r="B27" i="345"/>
  <c r="K26" i="345"/>
  <c r="K25" i="345"/>
  <c r="K24" i="345"/>
  <c r="I24" i="345"/>
  <c r="G24" i="345"/>
  <c r="F24" i="345"/>
  <c r="E24" i="345"/>
  <c r="I23" i="345"/>
  <c r="G23" i="345"/>
  <c r="F23" i="345"/>
  <c r="E23" i="345"/>
  <c r="C23" i="345"/>
  <c r="B23" i="345"/>
  <c r="O22" i="345"/>
  <c r="O21" i="345"/>
  <c r="I20" i="345"/>
  <c r="G20" i="345"/>
  <c r="F20" i="345"/>
  <c r="E20" i="345"/>
  <c r="I19" i="345"/>
  <c r="G19" i="345"/>
  <c r="F19" i="345"/>
  <c r="E19" i="345"/>
  <c r="C19" i="345"/>
  <c r="B19" i="345"/>
  <c r="K18" i="345"/>
  <c r="K17" i="345"/>
  <c r="U16" i="345"/>
  <c r="K16" i="345"/>
  <c r="I16" i="345"/>
  <c r="G16" i="345"/>
  <c r="F16" i="345"/>
  <c r="E16" i="345"/>
  <c r="I15" i="345"/>
  <c r="G15" i="345"/>
  <c r="F15" i="345"/>
  <c r="E15" i="345"/>
  <c r="C15" i="345"/>
  <c r="B15" i="345"/>
  <c r="M14" i="345"/>
  <c r="M13" i="345"/>
  <c r="I12" i="345"/>
  <c r="G12" i="345"/>
  <c r="F12" i="345"/>
  <c r="E12" i="345"/>
  <c r="I11" i="345"/>
  <c r="G11" i="345"/>
  <c r="F11" i="345"/>
  <c r="E11" i="345"/>
  <c r="C11" i="345"/>
  <c r="B11" i="345"/>
  <c r="K10" i="345"/>
  <c r="K9" i="345"/>
  <c r="K8" i="345"/>
  <c r="I8" i="345"/>
  <c r="G8" i="345"/>
  <c r="F8" i="345"/>
  <c r="E8" i="345"/>
  <c r="U7" i="345"/>
  <c r="I7" i="345"/>
  <c r="G7" i="345"/>
  <c r="F7" i="345"/>
  <c r="E7" i="345"/>
  <c r="C7" i="345"/>
  <c r="B7" i="345"/>
  <c r="R4" i="345"/>
  <c r="O79" i="345"/>
  <c r="G4" i="345"/>
  <c r="A4" i="345"/>
  <c r="A1" i="345"/>
  <c r="Q37" i="344"/>
  <c r="I36" i="344"/>
  <c r="G36" i="344"/>
  <c r="F36" i="344"/>
  <c r="E36" i="344"/>
  <c r="I35" i="344"/>
  <c r="G35" i="344"/>
  <c r="F35" i="344"/>
  <c r="E35" i="344"/>
  <c r="C35" i="344"/>
  <c r="B35" i="344"/>
  <c r="K34" i="344"/>
  <c r="K33" i="344"/>
  <c r="K32" i="344"/>
  <c r="I32" i="344"/>
  <c r="G32" i="344"/>
  <c r="F32" i="344"/>
  <c r="E32" i="344"/>
  <c r="I31" i="344"/>
  <c r="G31" i="344"/>
  <c r="F31" i="344"/>
  <c r="E31" i="344"/>
  <c r="C31" i="344"/>
  <c r="B31" i="344"/>
  <c r="M30" i="344"/>
  <c r="M29" i="344"/>
  <c r="I28" i="344"/>
  <c r="G28" i="344"/>
  <c r="F28" i="344"/>
  <c r="E28" i="344"/>
  <c r="I27" i="344"/>
  <c r="G27" i="344"/>
  <c r="F27" i="344"/>
  <c r="E27" i="344"/>
  <c r="C27" i="344"/>
  <c r="B27" i="344"/>
  <c r="K26" i="344"/>
  <c r="K25" i="344"/>
  <c r="K24" i="344"/>
  <c r="I24" i="344"/>
  <c r="G24" i="344"/>
  <c r="F24" i="344"/>
  <c r="E24" i="344"/>
  <c r="I23" i="344"/>
  <c r="G23" i="344"/>
  <c r="F23" i="344"/>
  <c r="E23" i="344"/>
  <c r="C23" i="344"/>
  <c r="B23" i="344"/>
  <c r="O22" i="344"/>
  <c r="O21" i="344"/>
  <c r="I20" i="344"/>
  <c r="G20" i="344"/>
  <c r="F20" i="344"/>
  <c r="E20" i="344"/>
  <c r="I19" i="344"/>
  <c r="G19" i="344"/>
  <c r="F19" i="344"/>
  <c r="E19" i="344"/>
  <c r="C19" i="344"/>
  <c r="B19" i="344"/>
  <c r="K18" i="344"/>
  <c r="K17" i="344"/>
  <c r="U16" i="344"/>
  <c r="K16" i="344"/>
  <c r="I16" i="344"/>
  <c r="G16" i="344"/>
  <c r="F16" i="344"/>
  <c r="E16" i="344"/>
  <c r="I15" i="344"/>
  <c r="G15" i="344"/>
  <c r="F15" i="344"/>
  <c r="E15" i="344"/>
  <c r="C15" i="344"/>
  <c r="B15" i="344"/>
  <c r="M14" i="344"/>
  <c r="M13" i="344"/>
  <c r="I12" i="344"/>
  <c r="G12" i="344"/>
  <c r="F12" i="344"/>
  <c r="E12" i="344"/>
  <c r="I11" i="344"/>
  <c r="G11" i="344"/>
  <c r="F11" i="344"/>
  <c r="E11" i="344"/>
  <c r="C11" i="344"/>
  <c r="B11" i="344"/>
  <c r="K10" i="344"/>
  <c r="K9" i="344"/>
  <c r="K8" i="344"/>
  <c r="I8" i="344"/>
  <c r="G8" i="344"/>
  <c r="F8" i="344"/>
  <c r="E8" i="344"/>
  <c r="U7" i="344"/>
  <c r="I7" i="344"/>
  <c r="G7" i="344"/>
  <c r="F7" i="344"/>
  <c r="E7" i="344"/>
  <c r="C7" i="344"/>
  <c r="B7" i="344"/>
  <c r="R4" i="344"/>
  <c r="O79" i="344"/>
  <c r="G4" i="344"/>
  <c r="A4" i="344"/>
  <c r="A1" i="344"/>
  <c r="O26" i="338"/>
  <c r="O25" i="338"/>
  <c r="O24" i="338"/>
  <c r="O23" i="338"/>
  <c r="O22" i="338"/>
  <c r="O21" i="338"/>
  <c r="O20" i="338"/>
  <c r="O19" i="338"/>
  <c r="O18" i="338"/>
  <c r="O17" i="338"/>
  <c r="O16" i="338"/>
  <c r="O15" i="338"/>
  <c r="O14" i="338"/>
  <c r="O13" i="338"/>
  <c r="O12" i="338"/>
  <c r="O11" i="338"/>
  <c r="O10" i="338"/>
  <c r="O9" i="338"/>
  <c r="O8" i="338"/>
  <c r="P5" i="338"/>
  <c r="R79" i="346"/>
  <c r="L5" i="338"/>
  <c r="C5" i="338"/>
  <c r="A5" i="338"/>
  <c r="A2" i="338"/>
  <c r="A1" i="338"/>
  <c r="R80" i="337"/>
  <c r="F79" i="337"/>
  <c r="H79" i="337"/>
  <c r="F77" i="337"/>
  <c r="H73" i="337"/>
  <c r="I70" i="337"/>
  <c r="G70" i="337"/>
  <c r="F70" i="337"/>
  <c r="D70" i="337"/>
  <c r="C70" i="337"/>
  <c r="B70" i="337"/>
  <c r="K69" i="337"/>
  <c r="I69" i="337"/>
  <c r="G69" i="337"/>
  <c r="F69" i="337"/>
  <c r="D69" i="337"/>
  <c r="C69" i="337"/>
  <c r="B69" i="337"/>
  <c r="M68" i="337"/>
  <c r="I68" i="337"/>
  <c r="G68" i="337"/>
  <c r="F68" i="337"/>
  <c r="D68" i="337"/>
  <c r="C68" i="337"/>
  <c r="B68" i="337"/>
  <c r="K67" i="337"/>
  <c r="I67" i="337"/>
  <c r="G67" i="337"/>
  <c r="F67" i="337"/>
  <c r="D67" i="337"/>
  <c r="C67" i="337"/>
  <c r="B67" i="337"/>
  <c r="O66" i="337"/>
  <c r="I66" i="337"/>
  <c r="G66" i="337"/>
  <c r="F66" i="337"/>
  <c r="D66" i="337"/>
  <c r="C66" i="337"/>
  <c r="B66" i="337"/>
  <c r="K65" i="337"/>
  <c r="I65" i="337"/>
  <c r="G65" i="337"/>
  <c r="F65" i="337"/>
  <c r="D65" i="337"/>
  <c r="C65" i="337"/>
  <c r="B65" i="337"/>
  <c r="M64" i="337"/>
  <c r="I64" i="337"/>
  <c r="G64" i="337"/>
  <c r="F64" i="337"/>
  <c r="D64" i="337"/>
  <c r="C64" i="337"/>
  <c r="B64" i="337"/>
  <c r="K63" i="337"/>
  <c r="I63" i="337"/>
  <c r="G63" i="337"/>
  <c r="F63" i="337"/>
  <c r="D63" i="337"/>
  <c r="C63" i="337"/>
  <c r="B63" i="337"/>
  <c r="Q62" i="337"/>
  <c r="I62" i="337"/>
  <c r="G62" i="337"/>
  <c r="F62" i="337"/>
  <c r="D62" i="337"/>
  <c r="C62" i="337"/>
  <c r="B62" i="337"/>
  <c r="K61" i="337"/>
  <c r="I61" i="337"/>
  <c r="G61" i="337"/>
  <c r="F61" i="337"/>
  <c r="D61" i="337"/>
  <c r="C61" i="337"/>
  <c r="B61" i="337"/>
  <c r="M60" i="337"/>
  <c r="I60" i="337"/>
  <c r="G60" i="337"/>
  <c r="F60" i="337"/>
  <c r="D60" i="337"/>
  <c r="C60" i="337"/>
  <c r="B60" i="337"/>
  <c r="K59" i="337"/>
  <c r="I59" i="337"/>
  <c r="G59" i="337"/>
  <c r="F59" i="337"/>
  <c r="D59" i="337"/>
  <c r="C59" i="337"/>
  <c r="B59" i="337"/>
  <c r="O58" i="337"/>
  <c r="I58" i="337"/>
  <c r="G58" i="337"/>
  <c r="F58" i="337"/>
  <c r="D58" i="337"/>
  <c r="C58" i="337"/>
  <c r="B58" i="337"/>
  <c r="K57" i="337"/>
  <c r="I57" i="337"/>
  <c r="G57" i="337"/>
  <c r="F57" i="337"/>
  <c r="D57" i="337"/>
  <c r="C57" i="337"/>
  <c r="B57" i="337"/>
  <c r="M56" i="337"/>
  <c r="I56" i="337"/>
  <c r="G56" i="337"/>
  <c r="F56" i="337"/>
  <c r="D56" i="337"/>
  <c r="C56" i="337"/>
  <c r="B56" i="337"/>
  <c r="K55" i="337"/>
  <c r="I55" i="337"/>
  <c r="G55" i="337"/>
  <c r="F55" i="337"/>
  <c r="D55" i="337"/>
  <c r="C55" i="337"/>
  <c r="B55" i="337"/>
  <c r="Q54" i="337"/>
  <c r="I54" i="337"/>
  <c r="G54" i="337"/>
  <c r="F54" i="337"/>
  <c r="D54" i="337"/>
  <c r="C54" i="337"/>
  <c r="B54" i="337"/>
  <c r="K53" i="337"/>
  <c r="I53" i="337"/>
  <c r="G53" i="337"/>
  <c r="F53" i="337"/>
  <c r="D53" i="337"/>
  <c r="C53" i="337"/>
  <c r="B53" i="337"/>
  <c r="M52" i="337"/>
  <c r="I52" i="337"/>
  <c r="G52" i="337"/>
  <c r="F52" i="337"/>
  <c r="D52" i="337"/>
  <c r="C52" i="337"/>
  <c r="B52" i="337"/>
  <c r="K51" i="337"/>
  <c r="I51" i="337"/>
  <c r="G51" i="337"/>
  <c r="F51" i="337"/>
  <c r="D51" i="337"/>
  <c r="C51" i="337"/>
  <c r="B51" i="337"/>
  <c r="O50" i="337"/>
  <c r="I50" i="337"/>
  <c r="G50" i="337"/>
  <c r="F50" i="337"/>
  <c r="D50" i="337"/>
  <c r="C50" i="337"/>
  <c r="B50" i="337"/>
  <c r="K49" i="337"/>
  <c r="I49" i="337"/>
  <c r="G49" i="337"/>
  <c r="F49" i="337"/>
  <c r="D49" i="337"/>
  <c r="C49" i="337"/>
  <c r="B49" i="337"/>
  <c r="M48" i="337"/>
  <c r="I48" i="337"/>
  <c r="G48" i="337"/>
  <c r="F48" i="337"/>
  <c r="D48" i="337"/>
  <c r="C48" i="337"/>
  <c r="B48" i="337"/>
  <c r="K47" i="337"/>
  <c r="I47" i="337"/>
  <c r="G47" i="337"/>
  <c r="F47" i="337"/>
  <c r="D47" i="337"/>
  <c r="C47" i="337"/>
  <c r="B47" i="337"/>
  <c r="Q46" i="337"/>
  <c r="I46" i="337"/>
  <c r="G46" i="337"/>
  <c r="F46" i="337"/>
  <c r="D46" i="337"/>
  <c r="C46" i="337"/>
  <c r="B46" i="337"/>
  <c r="K45" i="337"/>
  <c r="I45" i="337"/>
  <c r="G45" i="337"/>
  <c r="F45" i="337"/>
  <c r="D45" i="337"/>
  <c r="C45" i="337"/>
  <c r="B45" i="337"/>
  <c r="M44" i="337"/>
  <c r="I44" i="337"/>
  <c r="G44" i="337"/>
  <c r="F44" i="337"/>
  <c r="D44" i="337"/>
  <c r="C44" i="337"/>
  <c r="B44" i="337"/>
  <c r="K43" i="337"/>
  <c r="I43" i="337"/>
  <c r="G43" i="337"/>
  <c r="F43" i="337"/>
  <c r="D43" i="337"/>
  <c r="C43" i="337"/>
  <c r="B43" i="337"/>
  <c r="O42" i="337"/>
  <c r="I42" i="337"/>
  <c r="G42" i="337"/>
  <c r="F42" i="337"/>
  <c r="D42" i="337"/>
  <c r="C42" i="337"/>
  <c r="B42" i="337"/>
  <c r="K41" i="337"/>
  <c r="I41" i="337"/>
  <c r="G41" i="337"/>
  <c r="F41" i="337"/>
  <c r="D41" i="337"/>
  <c r="C41" i="337"/>
  <c r="B41" i="337"/>
  <c r="M40" i="337"/>
  <c r="I40" i="337"/>
  <c r="G40" i="337"/>
  <c r="F40" i="337"/>
  <c r="D40" i="337"/>
  <c r="C40" i="337"/>
  <c r="B40" i="337"/>
  <c r="O39" i="337"/>
  <c r="K39" i="337"/>
  <c r="I39" i="337"/>
  <c r="G39" i="337"/>
  <c r="F39" i="337"/>
  <c r="D39" i="337"/>
  <c r="C39" i="337"/>
  <c r="B39" i="337"/>
  <c r="Q38" i="337"/>
  <c r="I38" i="337"/>
  <c r="G38" i="337"/>
  <c r="F38" i="337"/>
  <c r="D38" i="337"/>
  <c r="C38" i="337"/>
  <c r="B38" i="337"/>
  <c r="O37" i="337"/>
  <c r="K37" i="337"/>
  <c r="I37" i="337"/>
  <c r="G37" i="337"/>
  <c r="F37" i="337"/>
  <c r="D37" i="337"/>
  <c r="C37" i="337"/>
  <c r="B37" i="337"/>
  <c r="M36" i="337"/>
  <c r="I36" i="337"/>
  <c r="G36" i="337"/>
  <c r="F36" i="337"/>
  <c r="D36" i="337"/>
  <c r="C36" i="337"/>
  <c r="B36" i="337"/>
  <c r="K35" i="337"/>
  <c r="I35" i="337"/>
  <c r="G35" i="337"/>
  <c r="F35" i="337"/>
  <c r="D35" i="337"/>
  <c r="C35" i="337"/>
  <c r="B35" i="337"/>
  <c r="O34" i="337"/>
  <c r="I34" i="337"/>
  <c r="G34" i="337"/>
  <c r="F34" i="337"/>
  <c r="D34" i="337"/>
  <c r="C34" i="337"/>
  <c r="B34" i="337"/>
  <c r="K33" i="337"/>
  <c r="I33" i="337"/>
  <c r="G33" i="337"/>
  <c r="F33" i="337"/>
  <c r="D33" i="337"/>
  <c r="C33" i="337"/>
  <c r="B33" i="337"/>
  <c r="M32" i="337"/>
  <c r="I32" i="337"/>
  <c r="G32" i="337"/>
  <c r="F32" i="337"/>
  <c r="D32" i="337"/>
  <c r="C32" i="337"/>
  <c r="B32" i="337"/>
  <c r="K31" i="337"/>
  <c r="I31" i="337"/>
  <c r="G31" i="337"/>
  <c r="F31" i="337"/>
  <c r="D31" i="337"/>
  <c r="C31" i="337"/>
  <c r="B31" i="337"/>
  <c r="Q30" i="337"/>
  <c r="I30" i="337"/>
  <c r="G30" i="337"/>
  <c r="F30" i="337"/>
  <c r="D30" i="337"/>
  <c r="C30" i="337"/>
  <c r="B30" i="337"/>
  <c r="K29" i="337"/>
  <c r="I29" i="337"/>
  <c r="G29" i="337"/>
  <c r="F29" i="337"/>
  <c r="D29" i="337"/>
  <c r="C29" i="337"/>
  <c r="B29" i="337"/>
  <c r="M28" i="337"/>
  <c r="I28" i="337"/>
  <c r="G28" i="337"/>
  <c r="F28" i="337"/>
  <c r="D28" i="337"/>
  <c r="C28" i="337"/>
  <c r="B28" i="337"/>
  <c r="K27" i="337"/>
  <c r="I27" i="337"/>
  <c r="G27" i="337"/>
  <c r="F27" i="337"/>
  <c r="D27" i="337"/>
  <c r="C27" i="337"/>
  <c r="B27" i="337"/>
  <c r="O26" i="337"/>
  <c r="I26" i="337"/>
  <c r="G26" i="337"/>
  <c r="F26" i="337"/>
  <c r="D26" i="337"/>
  <c r="C26" i="337"/>
  <c r="B26" i="337"/>
  <c r="K25" i="337"/>
  <c r="I25" i="337"/>
  <c r="G25" i="337"/>
  <c r="F25" i="337"/>
  <c r="D25" i="337"/>
  <c r="C25" i="337"/>
  <c r="B25" i="337"/>
  <c r="M24" i="337"/>
  <c r="I24" i="337"/>
  <c r="G24" i="337"/>
  <c r="F24" i="337"/>
  <c r="D24" i="337"/>
  <c r="C24" i="337"/>
  <c r="B24" i="337"/>
  <c r="K23" i="337"/>
  <c r="I23" i="337"/>
  <c r="G23" i="337"/>
  <c r="F23" i="337"/>
  <c r="D23" i="337"/>
  <c r="C23" i="337"/>
  <c r="B23" i="337"/>
  <c r="Q22" i="337"/>
  <c r="I22" i="337"/>
  <c r="G22" i="337"/>
  <c r="F22" i="337"/>
  <c r="D22" i="337"/>
  <c r="C22" i="337"/>
  <c r="B22" i="337"/>
  <c r="K21" i="337"/>
  <c r="I21" i="337"/>
  <c r="G21" i="337"/>
  <c r="F21" i="337"/>
  <c r="D21" i="337"/>
  <c r="C21" i="337"/>
  <c r="B21" i="337"/>
  <c r="M20" i="337"/>
  <c r="I20" i="337"/>
  <c r="G20" i="337"/>
  <c r="F20" i="337"/>
  <c r="D20" i="337"/>
  <c r="C20" i="337"/>
  <c r="B20" i="337"/>
  <c r="K19" i="337"/>
  <c r="I19" i="337"/>
  <c r="G19" i="337"/>
  <c r="F19" i="337"/>
  <c r="D19" i="337"/>
  <c r="C19" i="337"/>
  <c r="B19" i="337"/>
  <c r="O18" i="337"/>
  <c r="I18" i="337"/>
  <c r="G18" i="337"/>
  <c r="F18" i="337"/>
  <c r="D18" i="337"/>
  <c r="C18" i="337"/>
  <c r="B18" i="337"/>
  <c r="K17" i="337"/>
  <c r="I17" i="337"/>
  <c r="G17" i="337"/>
  <c r="F17" i="337"/>
  <c r="D17" i="337"/>
  <c r="C17" i="337"/>
  <c r="B17" i="337"/>
  <c r="U16" i="337"/>
  <c r="M16" i="337"/>
  <c r="I16" i="337"/>
  <c r="G16" i="337"/>
  <c r="F16" i="337"/>
  <c r="D16" i="337"/>
  <c r="C16" i="337"/>
  <c r="B16" i="337"/>
  <c r="K15" i="337"/>
  <c r="I15" i="337"/>
  <c r="G15" i="337"/>
  <c r="F15" i="337"/>
  <c r="D15" i="337"/>
  <c r="C15" i="337"/>
  <c r="B15" i="337"/>
  <c r="Q14" i="337"/>
  <c r="I14" i="337"/>
  <c r="G14" i="337"/>
  <c r="F14" i="337"/>
  <c r="D14" i="337"/>
  <c r="C14" i="337"/>
  <c r="B14" i="337"/>
  <c r="K13" i="337"/>
  <c r="I13" i="337"/>
  <c r="G13" i="337"/>
  <c r="F13" i="337"/>
  <c r="D13" i="337"/>
  <c r="C13" i="337"/>
  <c r="B13" i="337"/>
  <c r="M12" i="337"/>
  <c r="I12" i="337"/>
  <c r="G12" i="337"/>
  <c r="F12" i="337"/>
  <c r="D12" i="337"/>
  <c r="C12" i="337"/>
  <c r="B12" i="337"/>
  <c r="K11" i="337"/>
  <c r="I11" i="337"/>
  <c r="G11" i="337"/>
  <c r="F11" i="337"/>
  <c r="D11" i="337"/>
  <c r="C11" i="337"/>
  <c r="B11" i="337"/>
  <c r="O10" i="337"/>
  <c r="I10" i="337"/>
  <c r="G10" i="337"/>
  <c r="F10" i="337"/>
  <c r="D10" i="337"/>
  <c r="C10" i="337"/>
  <c r="B10" i="337"/>
  <c r="K9" i="337"/>
  <c r="I9" i="337"/>
  <c r="G9" i="337"/>
  <c r="F9" i="337"/>
  <c r="D9" i="337"/>
  <c r="C9" i="337"/>
  <c r="B9" i="337"/>
  <c r="M8" i="337"/>
  <c r="I8" i="337"/>
  <c r="G8" i="337"/>
  <c r="F8" i="337"/>
  <c r="D8" i="337"/>
  <c r="C8" i="337"/>
  <c r="B8" i="337"/>
  <c r="U7" i="337"/>
  <c r="K7" i="337"/>
  <c r="I7" i="337"/>
  <c r="G7" i="337"/>
  <c r="F7" i="337"/>
  <c r="D7" i="337"/>
  <c r="C7" i="337"/>
  <c r="B7" i="337"/>
  <c r="Y5" i="337"/>
  <c r="R4" i="337"/>
  <c r="O80" i="337"/>
  <c r="G4" i="337"/>
  <c r="A4" i="337"/>
  <c r="Y3" i="337"/>
  <c r="AB1" i="337"/>
  <c r="A1" i="337"/>
  <c r="R79" i="336"/>
  <c r="F79" i="336"/>
  <c r="F78" i="336"/>
  <c r="F77" i="336"/>
  <c r="F76" i="336"/>
  <c r="F74" i="336"/>
  <c r="F73" i="336"/>
  <c r="F72" i="336"/>
  <c r="I69" i="336"/>
  <c r="G69" i="336"/>
  <c r="F69" i="336"/>
  <c r="D69" i="336"/>
  <c r="C69" i="336"/>
  <c r="B69" i="336"/>
  <c r="K68" i="336"/>
  <c r="I67" i="336"/>
  <c r="G67" i="336"/>
  <c r="F67" i="336"/>
  <c r="D67" i="336"/>
  <c r="C67" i="336"/>
  <c r="B67" i="336"/>
  <c r="M66" i="336"/>
  <c r="I65" i="336"/>
  <c r="G65" i="336"/>
  <c r="F65" i="336"/>
  <c r="D65" i="336"/>
  <c r="C65" i="336"/>
  <c r="B65" i="336"/>
  <c r="K64" i="336"/>
  <c r="I63" i="336"/>
  <c r="G63" i="336"/>
  <c r="F63" i="336"/>
  <c r="D63" i="336"/>
  <c r="C63" i="336"/>
  <c r="B63" i="336"/>
  <c r="O62" i="336"/>
  <c r="I61" i="336"/>
  <c r="G61" i="336"/>
  <c r="F61" i="336"/>
  <c r="D61" i="336"/>
  <c r="C61" i="336"/>
  <c r="B61" i="336"/>
  <c r="K60" i="336"/>
  <c r="I59" i="336"/>
  <c r="G59" i="336"/>
  <c r="F59" i="336"/>
  <c r="D59" i="336"/>
  <c r="C59" i="336"/>
  <c r="B59" i="336"/>
  <c r="M58" i="336"/>
  <c r="I57" i="336"/>
  <c r="G57" i="336"/>
  <c r="F57" i="336"/>
  <c r="D57" i="336"/>
  <c r="C57" i="336"/>
  <c r="B57" i="336"/>
  <c r="K56" i="336"/>
  <c r="I55" i="336"/>
  <c r="G55" i="336"/>
  <c r="F55" i="336"/>
  <c r="D55" i="336"/>
  <c r="C55" i="336"/>
  <c r="B55" i="336"/>
  <c r="Q54" i="336"/>
  <c r="I53" i="336"/>
  <c r="G53" i="336"/>
  <c r="F53" i="336"/>
  <c r="D53" i="336"/>
  <c r="C53" i="336"/>
  <c r="B53" i="336"/>
  <c r="K52" i="336"/>
  <c r="I51" i="336"/>
  <c r="G51" i="336"/>
  <c r="F51" i="336"/>
  <c r="D51" i="336"/>
  <c r="C51" i="336"/>
  <c r="B51" i="336"/>
  <c r="M50" i="336"/>
  <c r="I49" i="336"/>
  <c r="G49" i="336"/>
  <c r="F49" i="336"/>
  <c r="D49" i="336"/>
  <c r="C49" i="336"/>
  <c r="B49" i="336"/>
  <c r="K48" i="336"/>
  <c r="I47" i="336"/>
  <c r="G47" i="336"/>
  <c r="F47" i="336"/>
  <c r="D47" i="336"/>
  <c r="C47" i="336"/>
  <c r="B47" i="336"/>
  <c r="O46" i="336"/>
  <c r="I45" i="336"/>
  <c r="G45" i="336"/>
  <c r="F45" i="336"/>
  <c r="D45" i="336"/>
  <c r="C45" i="336"/>
  <c r="B45" i="336"/>
  <c r="K44" i="336"/>
  <c r="I43" i="336"/>
  <c r="G43" i="336"/>
  <c r="F43" i="336"/>
  <c r="D43" i="336"/>
  <c r="C43" i="336"/>
  <c r="B43" i="336"/>
  <c r="M42" i="336"/>
  <c r="I41" i="336"/>
  <c r="G41" i="336"/>
  <c r="F41" i="336"/>
  <c r="D41" i="336"/>
  <c r="C41" i="336"/>
  <c r="B41" i="336"/>
  <c r="K40" i="336"/>
  <c r="I39" i="336"/>
  <c r="G39" i="336"/>
  <c r="F39" i="336"/>
  <c r="D39" i="336"/>
  <c r="C39" i="336"/>
  <c r="B39" i="336"/>
  <c r="Q38" i="336"/>
  <c r="I37" i="336"/>
  <c r="G37" i="336"/>
  <c r="F37" i="336"/>
  <c r="D37" i="336"/>
  <c r="C37" i="336"/>
  <c r="B37" i="336"/>
  <c r="K36" i="336"/>
  <c r="I35" i="336"/>
  <c r="G35" i="336"/>
  <c r="F35" i="336"/>
  <c r="D35" i="336"/>
  <c r="C35" i="336"/>
  <c r="B35" i="336"/>
  <c r="M34" i="336"/>
  <c r="I33" i="336"/>
  <c r="G33" i="336"/>
  <c r="F33" i="336"/>
  <c r="D33" i="336"/>
  <c r="C33" i="336"/>
  <c r="B33" i="336"/>
  <c r="K32" i="336"/>
  <c r="I31" i="336"/>
  <c r="G31" i="336"/>
  <c r="F31" i="336"/>
  <c r="D31" i="336"/>
  <c r="C31" i="336"/>
  <c r="B31" i="336"/>
  <c r="O30" i="336"/>
  <c r="I29" i="336"/>
  <c r="G29" i="336"/>
  <c r="F29" i="336"/>
  <c r="D29" i="336"/>
  <c r="C29" i="336"/>
  <c r="B29" i="336"/>
  <c r="K28" i="336"/>
  <c r="I27" i="336"/>
  <c r="G27" i="336"/>
  <c r="F27" i="336"/>
  <c r="D27" i="336"/>
  <c r="C27" i="336"/>
  <c r="B27" i="336"/>
  <c r="M26" i="336"/>
  <c r="I25" i="336"/>
  <c r="G25" i="336"/>
  <c r="F25" i="336"/>
  <c r="D25" i="336"/>
  <c r="C25" i="336"/>
  <c r="B25" i="336"/>
  <c r="K24" i="336"/>
  <c r="I23" i="336"/>
  <c r="G23" i="336"/>
  <c r="F23" i="336"/>
  <c r="D23" i="336"/>
  <c r="C23" i="336"/>
  <c r="B23" i="336"/>
  <c r="Q22" i="336"/>
  <c r="I21" i="336"/>
  <c r="G21" i="336"/>
  <c r="F21" i="336"/>
  <c r="D21" i="336"/>
  <c r="C21" i="336"/>
  <c r="B21" i="336"/>
  <c r="K20" i="336"/>
  <c r="I19" i="336"/>
  <c r="G19" i="336"/>
  <c r="F19" i="336"/>
  <c r="D19" i="336"/>
  <c r="C19" i="336"/>
  <c r="B19" i="336"/>
  <c r="M18" i="336"/>
  <c r="I17" i="336"/>
  <c r="G17" i="336"/>
  <c r="F17" i="336"/>
  <c r="D17" i="336"/>
  <c r="C17" i="336"/>
  <c r="B17" i="336"/>
  <c r="U16" i="336"/>
  <c r="K16" i="336"/>
  <c r="I15" i="336"/>
  <c r="G15" i="336"/>
  <c r="F15" i="336"/>
  <c r="D15" i="336"/>
  <c r="C15" i="336"/>
  <c r="B15" i="336"/>
  <c r="O14" i="336"/>
  <c r="I13" i="336"/>
  <c r="G13" i="336"/>
  <c r="F13" i="336"/>
  <c r="D13" i="336"/>
  <c r="C13" i="336"/>
  <c r="B13" i="336"/>
  <c r="K12" i="336"/>
  <c r="I11" i="336"/>
  <c r="G11" i="336"/>
  <c r="F11" i="336"/>
  <c r="D11" i="336"/>
  <c r="C11" i="336"/>
  <c r="B11" i="336"/>
  <c r="M10" i="336"/>
  <c r="I9" i="336"/>
  <c r="G9" i="336"/>
  <c r="F9" i="336"/>
  <c r="D9" i="336"/>
  <c r="C9" i="336"/>
  <c r="B9" i="336"/>
  <c r="K8" i="336"/>
  <c r="U7" i="336"/>
  <c r="I7" i="336"/>
  <c r="G7" i="336"/>
  <c r="F7" i="336"/>
  <c r="D7" i="336"/>
  <c r="C7" i="336"/>
  <c r="B7" i="336"/>
  <c r="Y5" i="336"/>
  <c r="R4" i="336"/>
  <c r="O79" i="336"/>
  <c r="G4" i="336"/>
  <c r="A4" i="336"/>
  <c r="Y3" i="336"/>
  <c r="Q41" i="336"/>
  <c r="A1" i="336"/>
  <c r="R57" i="335"/>
  <c r="F50" i="335"/>
  <c r="I37" i="335"/>
  <c r="G37" i="335"/>
  <c r="F37" i="335"/>
  <c r="D37" i="335"/>
  <c r="C37" i="335"/>
  <c r="B37" i="335"/>
  <c r="K36" i="335"/>
  <c r="I35" i="335"/>
  <c r="G35" i="335"/>
  <c r="F35" i="335"/>
  <c r="D35" i="335"/>
  <c r="C35" i="335"/>
  <c r="B35" i="335"/>
  <c r="M34" i="335"/>
  <c r="I33" i="335"/>
  <c r="G33" i="335"/>
  <c r="F33" i="335"/>
  <c r="D33" i="335"/>
  <c r="C33" i="335"/>
  <c r="B33" i="335"/>
  <c r="K32" i="335"/>
  <c r="I31" i="335"/>
  <c r="G31" i="335"/>
  <c r="F31" i="335"/>
  <c r="D31" i="335"/>
  <c r="C31" i="335"/>
  <c r="B31" i="335"/>
  <c r="O30" i="335"/>
  <c r="I29" i="335"/>
  <c r="G29" i="335"/>
  <c r="F29" i="335"/>
  <c r="D29" i="335"/>
  <c r="C29" i="335"/>
  <c r="B29" i="335"/>
  <c r="K28" i="335"/>
  <c r="I27" i="335"/>
  <c r="G27" i="335"/>
  <c r="F27" i="335"/>
  <c r="D27" i="335"/>
  <c r="C27" i="335"/>
  <c r="B27" i="335"/>
  <c r="M26" i="335"/>
  <c r="I25" i="335"/>
  <c r="G25" i="335"/>
  <c r="F25" i="335"/>
  <c r="D25" i="335"/>
  <c r="C25" i="335"/>
  <c r="B25" i="335"/>
  <c r="K24" i="335"/>
  <c r="I23" i="335"/>
  <c r="G23" i="335"/>
  <c r="F23" i="335"/>
  <c r="D23" i="335"/>
  <c r="C23" i="335"/>
  <c r="B23" i="335"/>
  <c r="Q22" i="335"/>
  <c r="I21" i="335"/>
  <c r="G21" i="335"/>
  <c r="F21" i="335"/>
  <c r="D21" i="335"/>
  <c r="C21" i="335"/>
  <c r="B21" i="335"/>
  <c r="K20" i="335"/>
  <c r="I19" i="335"/>
  <c r="G19" i="335"/>
  <c r="F19" i="335"/>
  <c r="D19" i="335"/>
  <c r="C19" i="335"/>
  <c r="B19" i="335"/>
  <c r="M18" i="335"/>
  <c r="I17" i="335"/>
  <c r="G17" i="335"/>
  <c r="F17" i="335"/>
  <c r="D17" i="335"/>
  <c r="C17" i="335"/>
  <c r="B17" i="335"/>
  <c r="U16" i="335"/>
  <c r="K16" i="335"/>
  <c r="I15" i="335"/>
  <c r="G15" i="335"/>
  <c r="F15" i="335"/>
  <c r="D15" i="335"/>
  <c r="C15" i="335"/>
  <c r="B15" i="335"/>
  <c r="O14" i="335"/>
  <c r="I13" i="335"/>
  <c r="G13" i="335"/>
  <c r="F13" i="335"/>
  <c r="D13" i="335"/>
  <c r="C13" i="335"/>
  <c r="B13" i="335"/>
  <c r="K12" i="335"/>
  <c r="I11" i="335"/>
  <c r="G11" i="335"/>
  <c r="F11" i="335"/>
  <c r="D11" i="335"/>
  <c r="C11" i="335"/>
  <c r="B11" i="335"/>
  <c r="M10" i="335"/>
  <c r="I9" i="335"/>
  <c r="G9" i="335"/>
  <c r="F9" i="335"/>
  <c r="D9" i="335"/>
  <c r="C9" i="335"/>
  <c r="B9" i="335"/>
  <c r="K8" i="335"/>
  <c r="U7" i="335"/>
  <c r="I7" i="335"/>
  <c r="G7" i="335"/>
  <c r="F7" i="335"/>
  <c r="D7" i="335"/>
  <c r="C7" i="335"/>
  <c r="B7" i="335"/>
  <c r="Y5" i="335"/>
  <c r="R4" i="335"/>
  <c r="O57" i="335"/>
  <c r="G4" i="335"/>
  <c r="A4" i="335"/>
  <c r="Y3" i="335"/>
  <c r="Q6" i="335"/>
  <c r="A1" i="335"/>
  <c r="R62" i="334"/>
  <c r="I21" i="334"/>
  <c r="G21" i="334"/>
  <c r="F21" i="334"/>
  <c r="D21" i="334"/>
  <c r="C21" i="334"/>
  <c r="B21" i="334"/>
  <c r="K20" i="334"/>
  <c r="I19" i="334"/>
  <c r="G19" i="334"/>
  <c r="F19" i="334"/>
  <c r="D19" i="334"/>
  <c r="C19" i="334"/>
  <c r="B19" i="334"/>
  <c r="M18" i="334"/>
  <c r="I17" i="334"/>
  <c r="G17" i="334"/>
  <c r="F17" i="334"/>
  <c r="D17" i="334"/>
  <c r="C17" i="334"/>
  <c r="B17" i="334"/>
  <c r="U16" i="334"/>
  <c r="K16" i="334"/>
  <c r="I15" i="334"/>
  <c r="G15" i="334"/>
  <c r="F15" i="334"/>
  <c r="D15" i="334"/>
  <c r="C15" i="334"/>
  <c r="B15" i="334"/>
  <c r="O14" i="334"/>
  <c r="I13" i="334"/>
  <c r="G13" i="334"/>
  <c r="F13" i="334"/>
  <c r="D13" i="334"/>
  <c r="C13" i="334"/>
  <c r="B13" i="334"/>
  <c r="K12" i="334"/>
  <c r="I11" i="334"/>
  <c r="G11" i="334"/>
  <c r="F11" i="334"/>
  <c r="D11" i="334"/>
  <c r="C11" i="334"/>
  <c r="B11" i="334"/>
  <c r="M10" i="334"/>
  <c r="I9" i="334"/>
  <c r="G9" i="334"/>
  <c r="F9" i="334"/>
  <c r="D9" i="334"/>
  <c r="C9" i="334"/>
  <c r="B9" i="334"/>
  <c r="K8" i="334"/>
  <c r="U7" i="334"/>
  <c r="I7" i="334"/>
  <c r="G7" i="334"/>
  <c r="F7" i="334"/>
  <c r="D7" i="334"/>
  <c r="C7" i="334"/>
  <c r="B7" i="334"/>
  <c r="Y5" i="334"/>
  <c r="R4" i="334"/>
  <c r="O62" i="334"/>
  <c r="G4" i="334"/>
  <c r="A4" i="334"/>
  <c r="Y3" i="334"/>
  <c r="O6" i="334"/>
  <c r="AE1" i="334"/>
  <c r="A1" i="334"/>
  <c r="R47" i="333"/>
  <c r="F43" i="333"/>
  <c r="C43" i="333"/>
  <c r="F41" i="333"/>
  <c r="C41" i="333"/>
  <c r="F39" i="333"/>
  <c r="C39" i="333"/>
  <c r="F37" i="333"/>
  <c r="C37" i="333"/>
  <c r="L21" i="333"/>
  <c r="I21" i="333"/>
  <c r="G21" i="333"/>
  <c r="E21" i="333"/>
  <c r="B34" i="333"/>
  <c r="D21" i="333"/>
  <c r="C21" i="333"/>
  <c r="L19" i="333"/>
  <c r="I19" i="333"/>
  <c r="G19" i="333"/>
  <c r="E19" i="333"/>
  <c r="B33" i="333"/>
  <c r="D19" i="333"/>
  <c r="C19" i="333"/>
  <c r="L17" i="333"/>
  <c r="I17" i="333"/>
  <c r="G17" i="333"/>
  <c r="E17" i="333"/>
  <c r="B32" i="333"/>
  <c r="D17" i="333"/>
  <c r="C17" i="333"/>
  <c r="L15" i="333"/>
  <c r="I15" i="333"/>
  <c r="G15" i="333"/>
  <c r="E15" i="333"/>
  <c r="B31" i="333"/>
  <c r="D15" i="333"/>
  <c r="C15" i="333"/>
  <c r="L13" i="333"/>
  <c r="I13" i="333"/>
  <c r="G13" i="333"/>
  <c r="E13" i="333"/>
  <c r="B28" i="333"/>
  <c r="D13" i="333"/>
  <c r="C13" i="333"/>
  <c r="L11" i="333"/>
  <c r="I11" i="333"/>
  <c r="G11" i="333"/>
  <c r="E11" i="333"/>
  <c r="B27" i="333"/>
  <c r="D11" i="333"/>
  <c r="C11" i="333"/>
  <c r="L9" i="333"/>
  <c r="I9" i="333"/>
  <c r="G9" i="333"/>
  <c r="E9" i="333"/>
  <c r="B26" i="333"/>
  <c r="D9" i="333"/>
  <c r="C9" i="333"/>
  <c r="L7" i="333"/>
  <c r="I7" i="333"/>
  <c r="G7" i="333"/>
  <c r="E7" i="333"/>
  <c r="B25" i="333"/>
  <c r="D7" i="333"/>
  <c r="C7" i="333"/>
  <c r="Y5" i="333"/>
  <c r="L4" i="333"/>
  <c r="K53" i="333"/>
  <c r="E4" i="333"/>
  <c r="A4" i="333"/>
  <c r="Y3" i="333"/>
  <c r="A1" i="333"/>
  <c r="R44" i="332"/>
  <c r="F38" i="332"/>
  <c r="C38" i="332"/>
  <c r="F36" i="332"/>
  <c r="C36" i="332"/>
  <c r="F34" i="332"/>
  <c r="C34" i="332"/>
  <c r="L19" i="332"/>
  <c r="I19" i="332"/>
  <c r="G19" i="332"/>
  <c r="E19" i="332"/>
  <c r="B31" i="332"/>
  <c r="D19" i="332"/>
  <c r="C19" i="332"/>
  <c r="L17" i="332"/>
  <c r="I17" i="332"/>
  <c r="G17" i="332"/>
  <c r="E17" i="332"/>
  <c r="B30" i="332"/>
  <c r="D17" i="332"/>
  <c r="C17" i="332"/>
  <c r="L15" i="332"/>
  <c r="I15" i="332"/>
  <c r="G15" i="332"/>
  <c r="E15" i="332"/>
  <c r="B29" i="332"/>
  <c r="D15" i="332"/>
  <c r="C15" i="332"/>
  <c r="L13" i="332"/>
  <c r="I13" i="332"/>
  <c r="G13" i="332"/>
  <c r="E13" i="332"/>
  <c r="B28" i="332"/>
  <c r="D13" i="332"/>
  <c r="C13" i="332"/>
  <c r="L11" i="332"/>
  <c r="I11" i="332"/>
  <c r="G11" i="332"/>
  <c r="E11" i="332"/>
  <c r="B25" i="332"/>
  <c r="D11" i="332"/>
  <c r="C11" i="332"/>
  <c r="L9" i="332"/>
  <c r="I9" i="332"/>
  <c r="G9" i="332"/>
  <c r="E9" i="332"/>
  <c r="B24" i="332"/>
  <c r="D9" i="332"/>
  <c r="C9" i="332"/>
  <c r="L7" i="332"/>
  <c r="I7" i="332"/>
  <c r="G7" i="332"/>
  <c r="E7" i="332"/>
  <c r="B23" i="332"/>
  <c r="D7" i="332"/>
  <c r="C7" i="332"/>
  <c r="Y5" i="332"/>
  <c r="L4" i="332"/>
  <c r="K49" i="332"/>
  <c r="E4" i="332"/>
  <c r="A4" i="332"/>
  <c r="Y3" i="332"/>
  <c r="AD1" i="332"/>
  <c r="A1" i="332"/>
  <c r="R47" i="331"/>
  <c r="E40" i="331"/>
  <c r="F36" i="331"/>
  <c r="C36" i="331"/>
  <c r="F34" i="331"/>
  <c r="C34" i="331"/>
  <c r="F32" i="331"/>
  <c r="C32" i="331"/>
  <c r="L17" i="331"/>
  <c r="I17" i="331"/>
  <c r="G17" i="331"/>
  <c r="E17" i="331"/>
  <c r="B30" i="331"/>
  <c r="D17" i="331"/>
  <c r="C17" i="331"/>
  <c r="L15" i="331"/>
  <c r="I15" i="331"/>
  <c r="G15" i="331"/>
  <c r="E15" i="331"/>
  <c r="B29" i="331"/>
  <c r="D15" i="331"/>
  <c r="C15" i="331"/>
  <c r="L13" i="331"/>
  <c r="I13" i="331"/>
  <c r="G13" i="331"/>
  <c r="E13" i="331"/>
  <c r="B28" i="331"/>
  <c r="D13" i="331"/>
  <c r="C13" i="331"/>
  <c r="L11" i="331"/>
  <c r="I11" i="331"/>
  <c r="G11" i="331"/>
  <c r="E11" i="331"/>
  <c r="B25" i="331"/>
  <c r="D11" i="331"/>
  <c r="C11" i="331"/>
  <c r="L9" i="331"/>
  <c r="I9" i="331"/>
  <c r="G9" i="331"/>
  <c r="E9" i="331"/>
  <c r="B24" i="331"/>
  <c r="D9" i="331"/>
  <c r="C9" i="331"/>
  <c r="L7" i="331"/>
  <c r="I7" i="331"/>
  <c r="G7" i="331"/>
  <c r="E7" i="331"/>
  <c r="B23" i="331"/>
  <c r="D7" i="331"/>
  <c r="C7" i="331"/>
  <c r="Y5" i="331"/>
  <c r="L4" i="331"/>
  <c r="K47" i="331"/>
  <c r="E4" i="331"/>
  <c r="A4" i="331"/>
  <c r="Y3" i="331"/>
  <c r="A1" i="331"/>
  <c r="L15" i="330"/>
  <c r="I15" i="330"/>
  <c r="G15" i="330"/>
  <c r="E15" i="330"/>
  <c r="B23" i="330"/>
  <c r="D15" i="330"/>
  <c r="C15" i="330"/>
  <c r="L13" i="330"/>
  <c r="I13" i="330"/>
  <c r="G13" i="330"/>
  <c r="E13" i="330"/>
  <c r="B22" i="330"/>
  <c r="D13" i="330"/>
  <c r="C13" i="330"/>
  <c r="L11" i="330"/>
  <c r="I11" i="330"/>
  <c r="G11" i="330"/>
  <c r="E11" i="330"/>
  <c r="B21" i="330"/>
  <c r="D11" i="330"/>
  <c r="C11" i="330"/>
  <c r="L9" i="330"/>
  <c r="I9" i="330"/>
  <c r="G9" i="330"/>
  <c r="E9" i="330"/>
  <c r="B20" i="330"/>
  <c r="D9" i="330"/>
  <c r="C9" i="330"/>
  <c r="L7" i="330"/>
  <c r="I7" i="330"/>
  <c r="G7" i="330"/>
  <c r="E7" i="330"/>
  <c r="B19" i="330"/>
  <c r="D7" i="330"/>
  <c r="C7" i="330"/>
  <c r="Y5" i="330"/>
  <c r="L4" i="330"/>
  <c r="K41" i="330"/>
  <c r="E4" i="330"/>
  <c r="A4" i="330"/>
  <c r="Y3" i="330"/>
  <c r="A1" i="330"/>
  <c r="L13" i="329"/>
  <c r="I13" i="329"/>
  <c r="G13" i="329"/>
  <c r="E13" i="329"/>
  <c r="B22" i="329"/>
  <c r="D13" i="329"/>
  <c r="C13" i="329"/>
  <c r="L11" i="329"/>
  <c r="I11" i="329"/>
  <c r="G11" i="329"/>
  <c r="E11" i="329"/>
  <c r="B21" i="329"/>
  <c r="D11" i="329"/>
  <c r="C11" i="329"/>
  <c r="L9" i="329"/>
  <c r="I9" i="329"/>
  <c r="G9" i="329"/>
  <c r="E9" i="329"/>
  <c r="B20" i="329"/>
  <c r="D9" i="329"/>
  <c r="C9" i="329"/>
  <c r="L7" i="329"/>
  <c r="I7" i="329"/>
  <c r="G7" i="329"/>
  <c r="E7" i="329"/>
  <c r="B19" i="329"/>
  <c r="D7" i="329"/>
  <c r="C7" i="329"/>
  <c r="Y5" i="329"/>
  <c r="AD1" i="329"/>
  <c r="M4" i="329"/>
  <c r="K41" i="329"/>
  <c r="E4" i="329"/>
  <c r="A4" i="329"/>
  <c r="Y3" i="329"/>
  <c r="AH1" i="329"/>
  <c r="A1" i="329"/>
  <c r="L11" i="328"/>
  <c r="I11" i="328"/>
  <c r="G11" i="328"/>
  <c r="E11" i="328"/>
  <c r="B21" i="328"/>
  <c r="D11" i="328"/>
  <c r="C11" i="328"/>
  <c r="L9" i="328"/>
  <c r="I9" i="328"/>
  <c r="G9" i="328"/>
  <c r="E9" i="328"/>
  <c r="B20" i="328"/>
  <c r="D9" i="328"/>
  <c r="C9" i="328"/>
  <c r="L7" i="328"/>
  <c r="I7" i="328"/>
  <c r="G7" i="328"/>
  <c r="E7" i="328"/>
  <c r="B19" i="328"/>
  <c r="D7" i="328"/>
  <c r="C7" i="328"/>
  <c r="Y5" i="328"/>
  <c r="L4" i="328"/>
  <c r="K41" i="328"/>
  <c r="E4" i="328"/>
  <c r="A4" i="328"/>
  <c r="Y3" i="328"/>
  <c r="AB1" i="328"/>
  <c r="A1" i="328"/>
  <c r="P156" i="327"/>
  <c r="M156" i="327"/>
  <c r="L156" i="327"/>
  <c r="K156" i="327"/>
  <c r="J156" i="327"/>
  <c r="P155" i="327"/>
  <c r="M155" i="327"/>
  <c r="L155" i="327"/>
  <c r="K155" i="327"/>
  <c r="J155" i="327"/>
  <c r="P154" i="327"/>
  <c r="M154" i="327"/>
  <c r="L154" i="327"/>
  <c r="K154" i="327"/>
  <c r="J154" i="327"/>
  <c r="P153" i="327"/>
  <c r="M153" i="327"/>
  <c r="L153" i="327"/>
  <c r="K153" i="327"/>
  <c r="J153" i="327"/>
  <c r="P152" i="327"/>
  <c r="M152" i="327"/>
  <c r="L152" i="327"/>
  <c r="K152" i="327"/>
  <c r="J152" i="327"/>
  <c r="P151" i="327"/>
  <c r="M151" i="327"/>
  <c r="L151" i="327"/>
  <c r="K151" i="327"/>
  <c r="J151" i="327"/>
  <c r="P150" i="327"/>
  <c r="M150" i="327"/>
  <c r="L150" i="327"/>
  <c r="K150" i="327"/>
  <c r="J150" i="327"/>
  <c r="P149" i="327"/>
  <c r="M149" i="327"/>
  <c r="L149" i="327"/>
  <c r="K149" i="327"/>
  <c r="J149" i="327"/>
  <c r="P148" i="327"/>
  <c r="M148" i="327"/>
  <c r="L148" i="327"/>
  <c r="K148" i="327"/>
  <c r="J148" i="327"/>
  <c r="P147" i="327"/>
  <c r="M147" i="327"/>
  <c r="L147" i="327"/>
  <c r="K147" i="327"/>
  <c r="J147" i="327"/>
  <c r="P146" i="327"/>
  <c r="M146" i="327"/>
  <c r="L146" i="327"/>
  <c r="K146" i="327"/>
  <c r="J146" i="327"/>
  <c r="P145" i="327"/>
  <c r="M145" i="327"/>
  <c r="L145" i="327"/>
  <c r="K145" i="327"/>
  <c r="J145" i="327"/>
  <c r="P144" i="327"/>
  <c r="M144" i="327"/>
  <c r="L144" i="327"/>
  <c r="K144" i="327"/>
  <c r="J144" i="327"/>
  <c r="P143" i="327"/>
  <c r="M143" i="327"/>
  <c r="L143" i="327"/>
  <c r="K143" i="327"/>
  <c r="J143" i="327"/>
  <c r="P142" i="327"/>
  <c r="M142" i="327"/>
  <c r="L142" i="327"/>
  <c r="K142" i="327"/>
  <c r="J142" i="327"/>
  <c r="P141" i="327"/>
  <c r="M141" i="327"/>
  <c r="L141" i="327"/>
  <c r="K141" i="327"/>
  <c r="J141" i="327"/>
  <c r="P140" i="327"/>
  <c r="M140" i="327"/>
  <c r="L140" i="327"/>
  <c r="K140" i="327"/>
  <c r="J140" i="327"/>
  <c r="P139" i="327"/>
  <c r="M139" i="327"/>
  <c r="L139" i="327"/>
  <c r="K139" i="327"/>
  <c r="J139" i="327"/>
  <c r="P138" i="327"/>
  <c r="M138" i="327"/>
  <c r="L138" i="327"/>
  <c r="K138" i="327"/>
  <c r="J138" i="327"/>
  <c r="P137" i="327"/>
  <c r="M137" i="327"/>
  <c r="L137" i="327"/>
  <c r="K137" i="327"/>
  <c r="J137" i="327"/>
  <c r="P136" i="327"/>
  <c r="M136" i="327"/>
  <c r="L136" i="327"/>
  <c r="K136" i="327"/>
  <c r="J136" i="327"/>
  <c r="P135" i="327"/>
  <c r="M135" i="327"/>
  <c r="L135" i="327"/>
  <c r="K135" i="327"/>
  <c r="J135" i="327"/>
  <c r="P134" i="327"/>
  <c r="M134" i="327"/>
  <c r="L134" i="327"/>
  <c r="K134" i="327"/>
  <c r="J134" i="327"/>
  <c r="P133" i="327"/>
  <c r="M133" i="327"/>
  <c r="L133" i="327"/>
  <c r="K133" i="327"/>
  <c r="J133" i="327"/>
  <c r="P132" i="327"/>
  <c r="M132" i="327"/>
  <c r="L132" i="327"/>
  <c r="K132" i="327"/>
  <c r="J132" i="327"/>
  <c r="P131" i="327"/>
  <c r="M131" i="327"/>
  <c r="L131" i="327"/>
  <c r="K131" i="327"/>
  <c r="J131" i="327"/>
  <c r="P130" i="327"/>
  <c r="M130" i="327"/>
  <c r="L130" i="327"/>
  <c r="K130" i="327"/>
  <c r="J130" i="327"/>
  <c r="P129" i="327"/>
  <c r="M129" i="327"/>
  <c r="L129" i="327"/>
  <c r="K129" i="327"/>
  <c r="J129" i="327"/>
  <c r="P128" i="327"/>
  <c r="M128" i="327"/>
  <c r="L128" i="327"/>
  <c r="K128" i="327"/>
  <c r="J128" i="327"/>
  <c r="P127" i="327"/>
  <c r="M127" i="327"/>
  <c r="L127" i="327"/>
  <c r="K127" i="327"/>
  <c r="J127" i="327"/>
  <c r="P126" i="327"/>
  <c r="M126" i="327"/>
  <c r="L126" i="327"/>
  <c r="K126" i="327"/>
  <c r="J126" i="327"/>
  <c r="P125" i="327"/>
  <c r="M125" i="327"/>
  <c r="L125" i="327"/>
  <c r="K125" i="327"/>
  <c r="J125" i="327"/>
  <c r="P124" i="327"/>
  <c r="M124" i="327"/>
  <c r="L124" i="327"/>
  <c r="K124" i="327"/>
  <c r="J124" i="327"/>
  <c r="P123" i="327"/>
  <c r="M123" i="327"/>
  <c r="L123" i="327"/>
  <c r="K123" i="327"/>
  <c r="J123" i="327"/>
  <c r="P122" i="327"/>
  <c r="M122" i="327"/>
  <c r="L122" i="327"/>
  <c r="K122" i="327"/>
  <c r="J122" i="327"/>
  <c r="P121" i="327"/>
  <c r="M121" i="327"/>
  <c r="L121" i="327"/>
  <c r="K121" i="327"/>
  <c r="J121" i="327"/>
  <c r="P120" i="327"/>
  <c r="M120" i="327"/>
  <c r="L120" i="327"/>
  <c r="K120" i="327"/>
  <c r="J120" i="327"/>
  <c r="P119" i="327"/>
  <c r="M119" i="327"/>
  <c r="L119" i="327"/>
  <c r="K119" i="327"/>
  <c r="J119" i="327"/>
  <c r="P118" i="327"/>
  <c r="M118" i="327"/>
  <c r="L118" i="327"/>
  <c r="K118" i="327"/>
  <c r="J118" i="327"/>
  <c r="P117" i="327"/>
  <c r="M117" i="327"/>
  <c r="L117" i="327"/>
  <c r="K117" i="327"/>
  <c r="J117" i="327"/>
  <c r="P116" i="327"/>
  <c r="M116" i="327"/>
  <c r="L116" i="327"/>
  <c r="K116" i="327"/>
  <c r="J116" i="327"/>
  <c r="P115" i="327"/>
  <c r="M115" i="327"/>
  <c r="L115" i="327"/>
  <c r="K115" i="327"/>
  <c r="J115" i="327"/>
  <c r="P114" i="327"/>
  <c r="M114" i="327"/>
  <c r="L114" i="327"/>
  <c r="K114" i="327"/>
  <c r="J114" i="327"/>
  <c r="P113" i="327"/>
  <c r="M113" i="327"/>
  <c r="L113" i="327"/>
  <c r="K113" i="327"/>
  <c r="J113" i="327"/>
  <c r="P112" i="327"/>
  <c r="M112" i="327"/>
  <c r="L112" i="327"/>
  <c r="K112" i="327"/>
  <c r="J112" i="327"/>
  <c r="P111" i="327"/>
  <c r="M111" i="327"/>
  <c r="L111" i="327"/>
  <c r="K111" i="327"/>
  <c r="J111" i="327"/>
  <c r="P110" i="327"/>
  <c r="M110" i="327"/>
  <c r="L110" i="327"/>
  <c r="K110" i="327"/>
  <c r="J110" i="327"/>
  <c r="P109" i="327"/>
  <c r="M109" i="327"/>
  <c r="L109" i="327"/>
  <c r="K109" i="327"/>
  <c r="J109" i="327"/>
  <c r="P108" i="327"/>
  <c r="M108" i="327"/>
  <c r="L108" i="327"/>
  <c r="K108" i="327"/>
  <c r="J108" i="327"/>
  <c r="P107" i="327"/>
  <c r="M107" i="327"/>
  <c r="L107" i="327"/>
  <c r="K107" i="327"/>
  <c r="J107" i="327"/>
  <c r="P106" i="327"/>
  <c r="M106" i="327"/>
  <c r="L106" i="327"/>
  <c r="K106" i="327"/>
  <c r="J106" i="327"/>
  <c r="P105" i="327"/>
  <c r="M105" i="327"/>
  <c r="L105" i="327"/>
  <c r="K105" i="327"/>
  <c r="J105" i="327"/>
  <c r="P104" i="327"/>
  <c r="M104" i="327"/>
  <c r="L104" i="327"/>
  <c r="K104" i="327"/>
  <c r="J104" i="327"/>
  <c r="P103" i="327"/>
  <c r="M103" i="327"/>
  <c r="L103" i="327"/>
  <c r="K103" i="327"/>
  <c r="J103" i="327"/>
  <c r="P102" i="327"/>
  <c r="M102" i="327"/>
  <c r="L102" i="327"/>
  <c r="K102" i="327"/>
  <c r="J102" i="327"/>
  <c r="P101" i="327"/>
  <c r="M101" i="327"/>
  <c r="L101" i="327"/>
  <c r="K101" i="327"/>
  <c r="J101" i="327"/>
  <c r="P100" i="327"/>
  <c r="M100" i="327"/>
  <c r="L100" i="327"/>
  <c r="K100" i="327"/>
  <c r="J100" i="327"/>
  <c r="P99" i="327"/>
  <c r="M99" i="327"/>
  <c r="L99" i="327"/>
  <c r="K99" i="327"/>
  <c r="J99" i="327"/>
  <c r="P98" i="327"/>
  <c r="M98" i="327"/>
  <c r="L98" i="327"/>
  <c r="K98" i="327"/>
  <c r="J98" i="327"/>
  <c r="P97" i="327"/>
  <c r="M97" i="327"/>
  <c r="L97" i="327"/>
  <c r="K97" i="327"/>
  <c r="J97" i="327"/>
  <c r="P96" i="327"/>
  <c r="M96" i="327"/>
  <c r="L96" i="327"/>
  <c r="K96" i="327"/>
  <c r="J96" i="327"/>
  <c r="P95" i="327"/>
  <c r="M95" i="327"/>
  <c r="L95" i="327"/>
  <c r="K95" i="327"/>
  <c r="J95" i="327"/>
  <c r="P94" i="327"/>
  <c r="M94" i="327"/>
  <c r="L94" i="327"/>
  <c r="K94" i="327"/>
  <c r="J94" i="327"/>
  <c r="P93" i="327"/>
  <c r="M93" i="327"/>
  <c r="L93" i="327"/>
  <c r="K93" i="327"/>
  <c r="J93" i="327"/>
  <c r="P92" i="327"/>
  <c r="M92" i="327"/>
  <c r="L92" i="327"/>
  <c r="K92" i="327"/>
  <c r="J92" i="327"/>
  <c r="P91" i="327"/>
  <c r="M91" i="327"/>
  <c r="L91" i="327"/>
  <c r="K91" i="327"/>
  <c r="J91" i="327"/>
  <c r="P90" i="327"/>
  <c r="M90" i="327"/>
  <c r="L90" i="327"/>
  <c r="K90" i="327"/>
  <c r="J90" i="327"/>
  <c r="P89" i="327"/>
  <c r="M89" i="327"/>
  <c r="L89" i="327"/>
  <c r="K89" i="327"/>
  <c r="J89" i="327"/>
  <c r="P88" i="327"/>
  <c r="M88" i="327"/>
  <c r="L88" i="327"/>
  <c r="K88" i="327"/>
  <c r="J88" i="327"/>
  <c r="P87" i="327"/>
  <c r="M87" i="327"/>
  <c r="L87" i="327"/>
  <c r="K87" i="327"/>
  <c r="J87" i="327"/>
  <c r="P86" i="327"/>
  <c r="M86" i="327"/>
  <c r="L86" i="327"/>
  <c r="K86" i="327"/>
  <c r="J86" i="327"/>
  <c r="P85" i="327"/>
  <c r="M85" i="327"/>
  <c r="L85" i="327"/>
  <c r="K85" i="327"/>
  <c r="J85" i="327"/>
  <c r="P84" i="327"/>
  <c r="M84" i="327"/>
  <c r="L84" i="327"/>
  <c r="K84" i="327"/>
  <c r="J84" i="327"/>
  <c r="P83" i="327"/>
  <c r="M83" i="327"/>
  <c r="L83" i="327"/>
  <c r="K83" i="327"/>
  <c r="J83" i="327"/>
  <c r="P82" i="327"/>
  <c r="M82" i="327"/>
  <c r="L82" i="327"/>
  <c r="K82" i="327"/>
  <c r="J82" i="327"/>
  <c r="P81" i="327"/>
  <c r="M81" i="327"/>
  <c r="L81" i="327"/>
  <c r="K81" i="327"/>
  <c r="J81" i="327"/>
  <c r="P80" i="327"/>
  <c r="M80" i="327"/>
  <c r="L80" i="327"/>
  <c r="K80" i="327"/>
  <c r="J80" i="327"/>
  <c r="P79" i="327"/>
  <c r="M79" i="327"/>
  <c r="L79" i="327"/>
  <c r="K79" i="327"/>
  <c r="J79" i="327"/>
  <c r="P78" i="327"/>
  <c r="M78" i="327"/>
  <c r="L78" i="327"/>
  <c r="K78" i="327"/>
  <c r="J78" i="327"/>
  <c r="P77" i="327"/>
  <c r="M77" i="327"/>
  <c r="L77" i="327"/>
  <c r="K77" i="327"/>
  <c r="J77" i="327"/>
  <c r="P76" i="327"/>
  <c r="M76" i="327"/>
  <c r="L76" i="327"/>
  <c r="K76" i="327"/>
  <c r="J76" i="327"/>
  <c r="P75" i="327"/>
  <c r="M75" i="327"/>
  <c r="L75" i="327"/>
  <c r="K75" i="327"/>
  <c r="J75" i="327"/>
  <c r="P74" i="327"/>
  <c r="M74" i="327"/>
  <c r="L74" i="327"/>
  <c r="K74" i="327"/>
  <c r="J74" i="327"/>
  <c r="P73" i="327"/>
  <c r="M73" i="327"/>
  <c r="L73" i="327"/>
  <c r="K73" i="327"/>
  <c r="J73" i="327"/>
  <c r="P72" i="327"/>
  <c r="M72" i="327"/>
  <c r="L72" i="327"/>
  <c r="K72" i="327"/>
  <c r="J72" i="327"/>
  <c r="P71" i="327"/>
  <c r="M71" i="327"/>
  <c r="L71" i="327"/>
  <c r="K71" i="327"/>
  <c r="J71" i="327"/>
  <c r="P70" i="327"/>
  <c r="M70" i="327"/>
  <c r="L70" i="327"/>
  <c r="K70" i="327"/>
  <c r="J70" i="327"/>
  <c r="P69" i="327"/>
  <c r="M69" i="327"/>
  <c r="L69" i="327"/>
  <c r="K69" i="327"/>
  <c r="J69" i="327"/>
  <c r="P68" i="327"/>
  <c r="M68" i="327"/>
  <c r="L68" i="327"/>
  <c r="K68" i="327"/>
  <c r="J68" i="327"/>
  <c r="P67" i="327"/>
  <c r="M67" i="327"/>
  <c r="L67" i="327"/>
  <c r="K67" i="327"/>
  <c r="J67" i="327"/>
  <c r="P66" i="327"/>
  <c r="M66" i="327"/>
  <c r="L66" i="327"/>
  <c r="K66" i="327"/>
  <c r="J66" i="327"/>
  <c r="P65" i="327"/>
  <c r="M65" i="327"/>
  <c r="L65" i="327"/>
  <c r="K65" i="327"/>
  <c r="J65" i="327"/>
  <c r="P64" i="327"/>
  <c r="M64" i="327"/>
  <c r="L64" i="327"/>
  <c r="K64" i="327"/>
  <c r="J64" i="327"/>
  <c r="P63" i="327"/>
  <c r="M63" i="327"/>
  <c r="L63" i="327"/>
  <c r="K63" i="327"/>
  <c r="J63" i="327"/>
  <c r="P62" i="327"/>
  <c r="M62" i="327"/>
  <c r="L62" i="327"/>
  <c r="K62" i="327"/>
  <c r="J62" i="327"/>
  <c r="P61" i="327"/>
  <c r="M61" i="327"/>
  <c r="L61" i="327"/>
  <c r="K61" i="327"/>
  <c r="J61" i="327"/>
  <c r="P60" i="327"/>
  <c r="M60" i="327"/>
  <c r="L60" i="327"/>
  <c r="K60" i="327"/>
  <c r="J60" i="327"/>
  <c r="P59" i="327"/>
  <c r="M59" i="327"/>
  <c r="L59" i="327"/>
  <c r="K59" i="327"/>
  <c r="J59" i="327"/>
  <c r="P58" i="327"/>
  <c r="M58" i="327"/>
  <c r="L58" i="327"/>
  <c r="K58" i="327"/>
  <c r="J58" i="327"/>
  <c r="P57" i="327"/>
  <c r="M57" i="327"/>
  <c r="L57" i="327"/>
  <c r="K57" i="327"/>
  <c r="J57" i="327"/>
  <c r="P56" i="327"/>
  <c r="M56" i="327"/>
  <c r="L56" i="327"/>
  <c r="K56" i="327"/>
  <c r="J56" i="327"/>
  <c r="P55" i="327"/>
  <c r="M55" i="327"/>
  <c r="L55" i="327"/>
  <c r="K55" i="327"/>
  <c r="J55" i="327"/>
  <c r="P54" i="327"/>
  <c r="M54" i="327"/>
  <c r="L54" i="327"/>
  <c r="K54" i="327"/>
  <c r="J54" i="327"/>
  <c r="P53" i="327"/>
  <c r="M53" i="327"/>
  <c r="L53" i="327"/>
  <c r="K53" i="327"/>
  <c r="J53" i="327"/>
  <c r="P52" i="327"/>
  <c r="M52" i="327"/>
  <c r="L52" i="327"/>
  <c r="K52" i="327"/>
  <c r="J52" i="327"/>
  <c r="P51" i="327"/>
  <c r="M51" i="327"/>
  <c r="L51" i="327"/>
  <c r="K51" i="327"/>
  <c r="J51" i="327"/>
  <c r="P50" i="327"/>
  <c r="M50" i="327"/>
  <c r="L50" i="327"/>
  <c r="K50" i="327"/>
  <c r="J50" i="327"/>
  <c r="P49" i="327"/>
  <c r="M49" i="327"/>
  <c r="L49" i="327"/>
  <c r="K49" i="327"/>
  <c r="J49" i="327"/>
  <c r="P48" i="327"/>
  <c r="M48" i="327"/>
  <c r="L48" i="327"/>
  <c r="K48" i="327"/>
  <c r="J48" i="327"/>
  <c r="P47" i="327"/>
  <c r="M47" i="327"/>
  <c r="L47" i="327"/>
  <c r="K47" i="327"/>
  <c r="J47" i="327"/>
  <c r="P46" i="327"/>
  <c r="M46" i="327"/>
  <c r="L46" i="327"/>
  <c r="K46" i="327"/>
  <c r="J46" i="327"/>
  <c r="P45" i="327"/>
  <c r="M45" i="327"/>
  <c r="L45" i="327"/>
  <c r="K45" i="327"/>
  <c r="J45" i="327"/>
  <c r="P44" i="327"/>
  <c r="M44" i="327"/>
  <c r="L44" i="327"/>
  <c r="K44" i="327"/>
  <c r="J44" i="327"/>
  <c r="P43" i="327"/>
  <c r="M43" i="327"/>
  <c r="L43" i="327"/>
  <c r="K43" i="327"/>
  <c r="J43" i="327"/>
  <c r="P42" i="327"/>
  <c r="M42" i="327"/>
  <c r="L42" i="327"/>
  <c r="K42" i="327"/>
  <c r="J42" i="327"/>
  <c r="P41" i="327"/>
  <c r="M41" i="327"/>
  <c r="L41" i="327"/>
  <c r="K41" i="327"/>
  <c r="J41" i="327"/>
  <c r="P40" i="327"/>
  <c r="M40" i="327"/>
  <c r="L40" i="327"/>
  <c r="K40" i="327"/>
  <c r="J40" i="327"/>
  <c r="H5" i="327"/>
  <c r="D5" i="327"/>
  <c r="C5" i="327"/>
  <c r="A5" i="327"/>
  <c r="A1" i="327"/>
  <c r="R47" i="326"/>
  <c r="F42" i="326"/>
  <c r="F40" i="326"/>
  <c r="I37" i="326"/>
  <c r="G37" i="326"/>
  <c r="F37" i="326"/>
  <c r="D37" i="326"/>
  <c r="C37" i="326"/>
  <c r="B37" i="326"/>
  <c r="K36" i="326"/>
  <c r="B36" i="326"/>
  <c r="I35" i="326"/>
  <c r="G35" i="326"/>
  <c r="F35" i="326"/>
  <c r="D35" i="326"/>
  <c r="C35" i="326"/>
  <c r="B35" i="326"/>
  <c r="M34" i="326"/>
  <c r="B34" i="326"/>
  <c r="I33" i="326"/>
  <c r="G33" i="326"/>
  <c r="F33" i="326"/>
  <c r="D33" i="326"/>
  <c r="C33" i="326"/>
  <c r="B33" i="326"/>
  <c r="K32" i="326"/>
  <c r="B32" i="326"/>
  <c r="I31" i="326"/>
  <c r="G31" i="326"/>
  <c r="F31" i="326"/>
  <c r="D31" i="326"/>
  <c r="C31" i="326"/>
  <c r="B31" i="326"/>
  <c r="B30" i="326"/>
  <c r="I29" i="326"/>
  <c r="G29" i="326"/>
  <c r="F29" i="326"/>
  <c r="D29" i="326"/>
  <c r="C29" i="326"/>
  <c r="B29" i="326"/>
  <c r="K28" i="326"/>
  <c r="B28" i="326"/>
  <c r="I27" i="326"/>
  <c r="G27" i="326"/>
  <c r="F27" i="326"/>
  <c r="D27" i="326"/>
  <c r="C27" i="326"/>
  <c r="B27" i="326"/>
  <c r="M26" i="326"/>
  <c r="B26" i="326"/>
  <c r="I25" i="326"/>
  <c r="G25" i="326"/>
  <c r="F25" i="326"/>
  <c r="D25" i="326"/>
  <c r="C25" i="326"/>
  <c r="B25" i="326"/>
  <c r="K24" i="326"/>
  <c r="B24" i="326"/>
  <c r="I23" i="326"/>
  <c r="G23" i="326"/>
  <c r="F23" i="326"/>
  <c r="D23" i="326"/>
  <c r="C23" i="326"/>
  <c r="B23" i="326"/>
  <c r="B22" i="326"/>
  <c r="I21" i="326"/>
  <c r="G21" i="326"/>
  <c r="F21" i="326"/>
  <c r="D21" i="326"/>
  <c r="C21" i="326"/>
  <c r="B21" i="326"/>
  <c r="K20" i="326"/>
  <c r="B20" i="326"/>
  <c r="I19" i="326"/>
  <c r="G19" i="326"/>
  <c r="F19" i="326"/>
  <c r="D19" i="326"/>
  <c r="C19" i="326"/>
  <c r="B19" i="326"/>
  <c r="M18" i="326"/>
  <c r="B18" i="326"/>
  <c r="I17" i="326"/>
  <c r="G17" i="326"/>
  <c r="F17" i="326"/>
  <c r="D17" i="326"/>
  <c r="C17" i="326"/>
  <c r="B17" i="326"/>
  <c r="U16" i="326"/>
  <c r="K16" i="326"/>
  <c r="B16" i="326"/>
  <c r="I15" i="326"/>
  <c r="G15" i="326"/>
  <c r="F15" i="326"/>
  <c r="D15" i="326"/>
  <c r="C15" i="326"/>
  <c r="B15" i="326"/>
  <c r="B14" i="326"/>
  <c r="I13" i="326"/>
  <c r="G13" i="326"/>
  <c r="F13" i="326"/>
  <c r="D13" i="326"/>
  <c r="C13" i="326"/>
  <c r="B13" i="326"/>
  <c r="K12" i="326"/>
  <c r="B12" i="326"/>
  <c r="I11" i="326"/>
  <c r="G11" i="326"/>
  <c r="F11" i="326"/>
  <c r="D11" i="326"/>
  <c r="C11" i="326"/>
  <c r="B11" i="326"/>
  <c r="M10" i="326"/>
  <c r="B10" i="326"/>
  <c r="I9" i="326"/>
  <c r="G9" i="326"/>
  <c r="F9" i="326"/>
  <c r="D9" i="326"/>
  <c r="C9" i="326"/>
  <c r="B9" i="326"/>
  <c r="K8" i="326"/>
  <c r="U7" i="326"/>
  <c r="I7" i="326"/>
  <c r="G7" i="326"/>
  <c r="F7" i="326"/>
  <c r="D7" i="326"/>
  <c r="C7" i="326"/>
  <c r="B7" i="326"/>
  <c r="R4" i="326"/>
  <c r="O47" i="326"/>
  <c r="K4" i="326"/>
  <c r="G4" i="326"/>
  <c r="A4" i="326"/>
  <c r="A1" i="326"/>
  <c r="R32" i="325"/>
  <c r="F27" i="325"/>
  <c r="F25" i="325"/>
  <c r="I21" i="325"/>
  <c r="G21" i="325"/>
  <c r="F21" i="325"/>
  <c r="D21" i="325"/>
  <c r="C21" i="325"/>
  <c r="B21" i="325"/>
  <c r="K20" i="325"/>
  <c r="I19" i="325"/>
  <c r="G19" i="325"/>
  <c r="F19" i="325"/>
  <c r="D19" i="325"/>
  <c r="C19" i="325"/>
  <c r="B19" i="325"/>
  <c r="I17" i="325"/>
  <c r="G17" i="325"/>
  <c r="F17" i="325"/>
  <c r="D17" i="325"/>
  <c r="C17" i="325"/>
  <c r="B17" i="325"/>
  <c r="U16" i="325"/>
  <c r="K16" i="325"/>
  <c r="I15" i="325"/>
  <c r="G15" i="325"/>
  <c r="F15" i="325"/>
  <c r="D15" i="325"/>
  <c r="C15" i="325"/>
  <c r="B15" i="325"/>
  <c r="I13" i="325"/>
  <c r="G13" i="325"/>
  <c r="F13" i="325"/>
  <c r="D13" i="325"/>
  <c r="C13" i="325"/>
  <c r="B13" i="325"/>
  <c r="K12" i="325"/>
  <c r="I11" i="325"/>
  <c r="G11" i="325"/>
  <c r="F11" i="325"/>
  <c r="D11" i="325"/>
  <c r="C11" i="325"/>
  <c r="B11" i="325"/>
  <c r="I9" i="325"/>
  <c r="G9" i="325"/>
  <c r="F9" i="325"/>
  <c r="D9" i="325"/>
  <c r="C9" i="325"/>
  <c r="B9" i="325"/>
  <c r="K8" i="325"/>
  <c r="U7" i="325"/>
  <c r="I7" i="325"/>
  <c r="G7" i="325"/>
  <c r="F7" i="325"/>
  <c r="D7" i="325"/>
  <c r="C7" i="325"/>
  <c r="B7" i="325"/>
  <c r="R4" i="325"/>
  <c r="O32" i="325"/>
  <c r="K4" i="325"/>
  <c r="G4" i="325"/>
  <c r="A4" i="325"/>
  <c r="A1" i="325"/>
  <c r="R31" i="324"/>
  <c r="F25" i="324"/>
  <c r="I21" i="324"/>
  <c r="G21" i="324"/>
  <c r="F21" i="324"/>
  <c r="D21" i="324"/>
  <c r="C21" i="324"/>
  <c r="B21" i="324"/>
  <c r="K20" i="324"/>
  <c r="I19" i="324"/>
  <c r="G19" i="324"/>
  <c r="F19" i="324"/>
  <c r="D19" i="324"/>
  <c r="C19" i="324"/>
  <c r="B19" i="324"/>
  <c r="M18" i="324"/>
  <c r="I17" i="324"/>
  <c r="G17" i="324"/>
  <c r="F17" i="324"/>
  <c r="D17" i="324"/>
  <c r="C17" i="324"/>
  <c r="B17" i="324"/>
  <c r="U16" i="324"/>
  <c r="K16" i="324"/>
  <c r="I15" i="324"/>
  <c r="G15" i="324"/>
  <c r="F15" i="324"/>
  <c r="D15" i="324"/>
  <c r="C15" i="324"/>
  <c r="B15" i="324"/>
  <c r="I13" i="324"/>
  <c r="G13" i="324"/>
  <c r="F13" i="324"/>
  <c r="D13" i="324"/>
  <c r="C13" i="324"/>
  <c r="B13" i="324"/>
  <c r="K12" i="324"/>
  <c r="I11" i="324"/>
  <c r="G11" i="324"/>
  <c r="F11" i="324"/>
  <c r="D11" i="324"/>
  <c r="C11" i="324"/>
  <c r="B11" i="324"/>
  <c r="M10" i="324"/>
  <c r="I9" i="324"/>
  <c r="G9" i="324"/>
  <c r="F9" i="324"/>
  <c r="D9" i="324"/>
  <c r="C9" i="324"/>
  <c r="B9" i="324"/>
  <c r="K8" i="324"/>
  <c r="U7" i="324"/>
  <c r="I7" i="324"/>
  <c r="G7" i="324"/>
  <c r="F7" i="324"/>
  <c r="D7" i="324"/>
  <c r="C7" i="324"/>
  <c r="B7" i="324"/>
  <c r="R4" i="324"/>
  <c r="O31" i="324"/>
  <c r="K4" i="324"/>
  <c r="G4" i="324"/>
  <c r="A4" i="324"/>
  <c r="A1" i="324"/>
  <c r="N122" i="323"/>
  <c r="K122" i="323"/>
  <c r="J122" i="323"/>
  <c r="I122" i="323"/>
  <c r="H122" i="323"/>
  <c r="N121" i="323"/>
  <c r="K121" i="323"/>
  <c r="J121" i="323"/>
  <c r="I121" i="323"/>
  <c r="H121" i="323"/>
  <c r="N120" i="323"/>
  <c r="K120" i="323"/>
  <c r="J120" i="323"/>
  <c r="I120" i="323"/>
  <c r="H120" i="323"/>
  <c r="N119" i="323"/>
  <c r="K119" i="323"/>
  <c r="J119" i="323"/>
  <c r="I119" i="323"/>
  <c r="H119" i="323"/>
  <c r="N118" i="323"/>
  <c r="K118" i="323"/>
  <c r="J118" i="323"/>
  <c r="I118" i="323"/>
  <c r="H118" i="323"/>
  <c r="N117" i="323"/>
  <c r="K117" i="323"/>
  <c r="J117" i="323"/>
  <c r="I117" i="323"/>
  <c r="H117" i="323"/>
  <c r="N116" i="323"/>
  <c r="K116" i="323"/>
  <c r="J116" i="323"/>
  <c r="I116" i="323"/>
  <c r="H116" i="323"/>
  <c r="N115" i="323"/>
  <c r="K115" i="323"/>
  <c r="J115" i="323"/>
  <c r="I115" i="323"/>
  <c r="H115" i="323"/>
  <c r="N114" i="323"/>
  <c r="K114" i="323"/>
  <c r="J114" i="323"/>
  <c r="I114" i="323"/>
  <c r="H114" i="323"/>
  <c r="N113" i="323"/>
  <c r="K113" i="323"/>
  <c r="J113" i="323"/>
  <c r="I113" i="323"/>
  <c r="H113" i="323"/>
  <c r="N112" i="323"/>
  <c r="K112" i="323"/>
  <c r="J112" i="323"/>
  <c r="I112" i="323"/>
  <c r="H112" i="323"/>
  <c r="N111" i="323"/>
  <c r="K111" i="323"/>
  <c r="J111" i="323"/>
  <c r="I111" i="323"/>
  <c r="H111" i="323"/>
  <c r="N110" i="323"/>
  <c r="K110" i="323"/>
  <c r="J110" i="323"/>
  <c r="I110" i="323"/>
  <c r="H110" i="323"/>
  <c r="N109" i="323"/>
  <c r="K109" i="323"/>
  <c r="J109" i="323"/>
  <c r="I109" i="323"/>
  <c r="H109" i="323"/>
  <c r="N108" i="323"/>
  <c r="K108" i="323"/>
  <c r="J108" i="323"/>
  <c r="I108" i="323"/>
  <c r="H108" i="323"/>
  <c r="N107" i="323"/>
  <c r="K107" i="323"/>
  <c r="J107" i="323"/>
  <c r="I107" i="323"/>
  <c r="H107" i="323"/>
  <c r="N106" i="323"/>
  <c r="K106" i="323"/>
  <c r="J106" i="323"/>
  <c r="I106" i="323"/>
  <c r="H106" i="323"/>
  <c r="N105" i="323"/>
  <c r="K105" i="323"/>
  <c r="J105" i="323"/>
  <c r="I105" i="323"/>
  <c r="H105" i="323"/>
  <c r="N104" i="323"/>
  <c r="K104" i="323"/>
  <c r="J104" i="323"/>
  <c r="I104" i="323"/>
  <c r="H104" i="323"/>
  <c r="N103" i="323"/>
  <c r="K103" i="323"/>
  <c r="J103" i="323"/>
  <c r="I103" i="323"/>
  <c r="H103" i="323"/>
  <c r="N102" i="323"/>
  <c r="K102" i="323"/>
  <c r="J102" i="323"/>
  <c r="I102" i="323"/>
  <c r="H102" i="323"/>
  <c r="N101" i="323"/>
  <c r="K101" i="323"/>
  <c r="J101" i="323"/>
  <c r="I101" i="323"/>
  <c r="H101" i="323"/>
  <c r="N100" i="323"/>
  <c r="K100" i="323"/>
  <c r="J100" i="323"/>
  <c r="I100" i="323"/>
  <c r="H100" i="323"/>
  <c r="N99" i="323"/>
  <c r="K99" i="323"/>
  <c r="J99" i="323"/>
  <c r="I99" i="323"/>
  <c r="H99" i="323"/>
  <c r="N98" i="323"/>
  <c r="K98" i="323"/>
  <c r="J98" i="323"/>
  <c r="I98" i="323"/>
  <c r="H98" i="323"/>
  <c r="N97" i="323"/>
  <c r="K97" i="323"/>
  <c r="J97" i="323"/>
  <c r="I97" i="323"/>
  <c r="H97" i="323"/>
  <c r="N96" i="323"/>
  <c r="K96" i="323"/>
  <c r="J96" i="323"/>
  <c r="I96" i="323"/>
  <c r="H96" i="323"/>
  <c r="N95" i="323"/>
  <c r="K95" i="323"/>
  <c r="J95" i="323"/>
  <c r="I95" i="323"/>
  <c r="H95" i="323"/>
  <c r="N94" i="323"/>
  <c r="K94" i="323"/>
  <c r="J94" i="323"/>
  <c r="I94" i="323"/>
  <c r="H94" i="323"/>
  <c r="N93" i="323"/>
  <c r="K93" i="323"/>
  <c r="J93" i="323"/>
  <c r="I93" i="323"/>
  <c r="H93" i="323"/>
  <c r="N92" i="323"/>
  <c r="K92" i="323"/>
  <c r="J92" i="323"/>
  <c r="I92" i="323"/>
  <c r="H92" i="323"/>
  <c r="N91" i="323"/>
  <c r="K91" i="323"/>
  <c r="J91" i="323"/>
  <c r="I91" i="323"/>
  <c r="H91" i="323"/>
  <c r="N90" i="323"/>
  <c r="K90" i="323"/>
  <c r="J90" i="323"/>
  <c r="I90" i="323"/>
  <c r="H90" i="323"/>
  <c r="N89" i="323"/>
  <c r="K89" i="323"/>
  <c r="J89" i="323"/>
  <c r="I89" i="323"/>
  <c r="H89" i="323"/>
  <c r="N88" i="323"/>
  <c r="K88" i="323"/>
  <c r="J88" i="323"/>
  <c r="I88" i="323"/>
  <c r="H88" i="323"/>
  <c r="N87" i="323"/>
  <c r="K87" i="323"/>
  <c r="J87" i="323"/>
  <c r="I87" i="323"/>
  <c r="H87" i="323"/>
  <c r="N86" i="323"/>
  <c r="K86" i="323"/>
  <c r="J86" i="323"/>
  <c r="I86" i="323"/>
  <c r="H86" i="323"/>
  <c r="N85" i="323"/>
  <c r="K85" i="323"/>
  <c r="J85" i="323"/>
  <c r="I85" i="323"/>
  <c r="H85" i="323"/>
  <c r="N84" i="323"/>
  <c r="K84" i="323"/>
  <c r="J84" i="323"/>
  <c r="I84" i="323"/>
  <c r="H84" i="323"/>
  <c r="N83" i="323"/>
  <c r="K83" i="323"/>
  <c r="J83" i="323"/>
  <c r="I83" i="323"/>
  <c r="H83" i="323"/>
  <c r="N82" i="323"/>
  <c r="K82" i="323"/>
  <c r="J82" i="323"/>
  <c r="I82" i="323"/>
  <c r="H82" i="323"/>
  <c r="N81" i="323"/>
  <c r="K81" i="323"/>
  <c r="J81" i="323"/>
  <c r="I81" i="323"/>
  <c r="H81" i="323"/>
  <c r="N80" i="323"/>
  <c r="K80" i="323"/>
  <c r="J80" i="323"/>
  <c r="I80" i="323"/>
  <c r="H80" i="323"/>
  <c r="N79" i="323"/>
  <c r="K79" i="323"/>
  <c r="J79" i="323"/>
  <c r="I79" i="323"/>
  <c r="H79" i="323"/>
  <c r="N78" i="323"/>
  <c r="K78" i="323"/>
  <c r="J78" i="323"/>
  <c r="I78" i="323"/>
  <c r="H78" i="323"/>
  <c r="N77" i="323"/>
  <c r="K77" i="323"/>
  <c r="J77" i="323"/>
  <c r="I77" i="323"/>
  <c r="H77" i="323"/>
  <c r="N76" i="323"/>
  <c r="K76" i="323"/>
  <c r="J76" i="323"/>
  <c r="I76" i="323"/>
  <c r="H76" i="323"/>
  <c r="N75" i="323"/>
  <c r="K75" i="323"/>
  <c r="J75" i="323"/>
  <c r="I75" i="323"/>
  <c r="H75" i="323"/>
  <c r="N74" i="323"/>
  <c r="K74" i="323"/>
  <c r="J74" i="323"/>
  <c r="I74" i="323"/>
  <c r="H74" i="323"/>
  <c r="N73" i="323"/>
  <c r="K73" i="323"/>
  <c r="J73" i="323"/>
  <c r="I73" i="323"/>
  <c r="H73" i="323"/>
  <c r="N72" i="323"/>
  <c r="K72" i="323"/>
  <c r="J72" i="323"/>
  <c r="I72" i="323"/>
  <c r="H72" i="323"/>
  <c r="N71" i="323"/>
  <c r="K71" i="323"/>
  <c r="J71" i="323"/>
  <c r="I71" i="323"/>
  <c r="H71" i="323"/>
  <c r="N70" i="323"/>
  <c r="K70" i="323"/>
  <c r="J70" i="323"/>
  <c r="I70" i="323"/>
  <c r="H70" i="323"/>
  <c r="N69" i="323"/>
  <c r="K69" i="323"/>
  <c r="J69" i="323"/>
  <c r="I69" i="323"/>
  <c r="H69" i="323"/>
  <c r="N68" i="323"/>
  <c r="K68" i="323"/>
  <c r="J68" i="323"/>
  <c r="I68" i="323"/>
  <c r="H68" i="323"/>
  <c r="N67" i="323"/>
  <c r="K67" i="323"/>
  <c r="J67" i="323"/>
  <c r="I67" i="323"/>
  <c r="H67" i="323"/>
  <c r="N66" i="323"/>
  <c r="K66" i="323"/>
  <c r="J66" i="323"/>
  <c r="I66" i="323"/>
  <c r="H66" i="323"/>
  <c r="N65" i="323"/>
  <c r="K65" i="323"/>
  <c r="J65" i="323"/>
  <c r="I65" i="323"/>
  <c r="H65" i="323"/>
  <c r="N64" i="323"/>
  <c r="K64" i="323"/>
  <c r="J64" i="323"/>
  <c r="I64" i="323"/>
  <c r="H64" i="323"/>
  <c r="N63" i="323"/>
  <c r="K63" i="323"/>
  <c r="J63" i="323"/>
  <c r="I63" i="323"/>
  <c r="H63" i="323"/>
  <c r="N62" i="323"/>
  <c r="K62" i="323"/>
  <c r="J62" i="323"/>
  <c r="I62" i="323"/>
  <c r="H62" i="323"/>
  <c r="N61" i="323"/>
  <c r="K61" i="323"/>
  <c r="J61" i="323"/>
  <c r="I61" i="323"/>
  <c r="H61" i="323"/>
  <c r="N60" i="323"/>
  <c r="K60" i="323"/>
  <c r="J60" i="323"/>
  <c r="I60" i="323"/>
  <c r="H60" i="323"/>
  <c r="N59" i="323"/>
  <c r="K59" i="323"/>
  <c r="J59" i="323"/>
  <c r="I59" i="323"/>
  <c r="H59" i="323"/>
  <c r="N58" i="323"/>
  <c r="K58" i="323"/>
  <c r="J58" i="323"/>
  <c r="I58" i="323"/>
  <c r="H58" i="323"/>
  <c r="N57" i="323"/>
  <c r="K57" i="323"/>
  <c r="J57" i="323"/>
  <c r="I57" i="323"/>
  <c r="H57" i="323"/>
  <c r="N56" i="323"/>
  <c r="K56" i="323"/>
  <c r="J56" i="323"/>
  <c r="I56" i="323"/>
  <c r="H56" i="323"/>
  <c r="N55" i="323"/>
  <c r="K55" i="323"/>
  <c r="J55" i="323"/>
  <c r="I55" i="323"/>
  <c r="H55" i="323"/>
  <c r="N54" i="323"/>
  <c r="K54" i="323"/>
  <c r="J54" i="323"/>
  <c r="I54" i="323"/>
  <c r="H54" i="323"/>
  <c r="N53" i="323"/>
  <c r="K53" i="323"/>
  <c r="J53" i="323"/>
  <c r="I53" i="323"/>
  <c r="H53" i="323"/>
  <c r="N52" i="323"/>
  <c r="K52" i="323"/>
  <c r="J52" i="323"/>
  <c r="I52" i="323"/>
  <c r="H52" i="323"/>
  <c r="N51" i="323"/>
  <c r="K51" i="323"/>
  <c r="J51" i="323"/>
  <c r="I51" i="323"/>
  <c r="H51" i="323"/>
  <c r="N50" i="323"/>
  <c r="K50" i="323"/>
  <c r="J50" i="323"/>
  <c r="I50" i="323"/>
  <c r="H50" i="323"/>
  <c r="N49" i="323"/>
  <c r="K49" i="323"/>
  <c r="J49" i="323"/>
  <c r="I49" i="323"/>
  <c r="H49" i="323"/>
  <c r="N48" i="323"/>
  <c r="K48" i="323"/>
  <c r="J48" i="323"/>
  <c r="I48" i="323"/>
  <c r="H48" i="323"/>
  <c r="N47" i="323"/>
  <c r="K47" i="323"/>
  <c r="J47" i="323"/>
  <c r="I47" i="323"/>
  <c r="H47" i="323"/>
  <c r="N46" i="323"/>
  <c r="K46" i="323"/>
  <c r="J46" i="323"/>
  <c r="I46" i="323"/>
  <c r="H46" i="323"/>
  <c r="N45" i="323"/>
  <c r="K45" i="323"/>
  <c r="J45" i="323"/>
  <c r="I45" i="323"/>
  <c r="H45" i="323"/>
  <c r="N44" i="323"/>
  <c r="K44" i="323"/>
  <c r="J44" i="323"/>
  <c r="I44" i="323"/>
  <c r="H44" i="323"/>
  <c r="N43" i="323"/>
  <c r="K43" i="323"/>
  <c r="J43" i="323"/>
  <c r="I43" i="323"/>
  <c r="H43" i="323"/>
  <c r="N42" i="323"/>
  <c r="K42" i="323"/>
  <c r="J42" i="323"/>
  <c r="I42" i="323"/>
  <c r="H42" i="323"/>
  <c r="N41" i="323"/>
  <c r="K41" i="323"/>
  <c r="J41" i="323"/>
  <c r="I41" i="323"/>
  <c r="H41" i="323"/>
  <c r="N40" i="323"/>
  <c r="K40" i="323"/>
  <c r="J40" i="323"/>
  <c r="I40" i="323"/>
  <c r="H40" i="323"/>
  <c r="N39" i="323"/>
  <c r="K39" i="323"/>
  <c r="J39" i="323"/>
  <c r="I39" i="323"/>
  <c r="H39" i="323"/>
  <c r="N38" i="323"/>
  <c r="K38" i="323"/>
  <c r="J38" i="323"/>
  <c r="I38" i="323"/>
  <c r="H38" i="323"/>
  <c r="N37" i="323"/>
  <c r="K37" i="323"/>
  <c r="J37" i="323"/>
  <c r="I37" i="323"/>
  <c r="H37" i="323"/>
  <c r="N36" i="323"/>
  <c r="K36" i="323"/>
  <c r="J36" i="323"/>
  <c r="I36" i="323"/>
  <c r="H36" i="323"/>
  <c r="N35" i="323"/>
  <c r="K35" i="323"/>
  <c r="J35" i="323"/>
  <c r="I35" i="323"/>
  <c r="H35" i="323"/>
  <c r="N34" i="323"/>
  <c r="K34" i="323"/>
  <c r="J34" i="323"/>
  <c r="I34" i="323"/>
  <c r="H34" i="323"/>
  <c r="N33" i="323"/>
  <c r="K33" i="323"/>
  <c r="J33" i="323"/>
  <c r="I33" i="323"/>
  <c r="H33" i="323"/>
  <c r="N32" i="323"/>
  <c r="N31" i="323"/>
  <c r="N30" i="323"/>
  <c r="G5" i="323"/>
  <c r="D5" i="323"/>
  <c r="C5" i="323"/>
  <c r="A5" i="323"/>
  <c r="A1" i="323"/>
  <c r="F2" i="322"/>
  <c r="F2" i="321"/>
  <c r="F2" i="320"/>
  <c r="C2" i="314"/>
  <c r="E2" i="313"/>
  <c r="E2" i="312"/>
  <c r="E2" i="311"/>
  <c r="E2" i="310"/>
  <c r="E2" i="309"/>
  <c r="E2" i="308"/>
  <c r="E2" i="307"/>
  <c r="E2" i="306"/>
  <c r="E2" i="305"/>
  <c r="E2" i="304"/>
  <c r="C2" i="303"/>
  <c r="E2" i="302"/>
  <c r="E2" i="301"/>
  <c r="E2" i="300"/>
  <c r="C2" i="299"/>
  <c r="M154" i="322"/>
  <c r="K154" i="322"/>
  <c r="G154" i="322"/>
  <c r="M153" i="322"/>
  <c r="K153" i="322"/>
  <c r="G153" i="322"/>
  <c r="M152" i="322"/>
  <c r="K152" i="322"/>
  <c r="G152" i="322"/>
  <c r="M151" i="322"/>
  <c r="K151" i="322"/>
  <c r="G151" i="322"/>
  <c r="M150" i="322"/>
  <c r="K150" i="322"/>
  <c r="G150" i="322"/>
  <c r="M149" i="322"/>
  <c r="K149" i="322"/>
  <c r="G149" i="322"/>
  <c r="M148" i="322"/>
  <c r="G148" i="322"/>
  <c r="M147" i="322"/>
  <c r="K147" i="322"/>
  <c r="G147" i="322"/>
  <c r="Q146" i="322"/>
  <c r="Q143" i="322"/>
  <c r="I143" i="322"/>
  <c r="G143" i="322"/>
  <c r="F143" i="322"/>
  <c r="E143" i="322"/>
  <c r="I142" i="322"/>
  <c r="G142" i="322"/>
  <c r="F142" i="322"/>
  <c r="E142" i="322"/>
  <c r="C142" i="322"/>
  <c r="B142" i="322"/>
  <c r="K141" i="322"/>
  <c r="K140" i="322"/>
  <c r="K139" i="322"/>
  <c r="I139" i="322"/>
  <c r="G139" i="322"/>
  <c r="F139" i="322"/>
  <c r="E139" i="322"/>
  <c r="Q138" i="322"/>
  <c r="O138" i="322"/>
  <c r="I138" i="322"/>
  <c r="G138" i="322"/>
  <c r="F138" i="322"/>
  <c r="E138" i="322"/>
  <c r="C138" i="322"/>
  <c r="B138" i="322"/>
  <c r="M137" i="322"/>
  <c r="M136" i="322"/>
  <c r="I135" i="322"/>
  <c r="G135" i="322"/>
  <c r="F135" i="322"/>
  <c r="E135" i="322"/>
  <c r="I134" i="322"/>
  <c r="G134" i="322"/>
  <c r="F134" i="322"/>
  <c r="E134" i="322"/>
  <c r="C134" i="322"/>
  <c r="B134" i="322"/>
  <c r="K133" i="322"/>
  <c r="K132" i="322"/>
  <c r="K131" i="322"/>
  <c r="I131" i="322"/>
  <c r="G131" i="322"/>
  <c r="F131" i="322"/>
  <c r="E131" i="322"/>
  <c r="I130" i="322"/>
  <c r="G130" i="322"/>
  <c r="F130" i="322"/>
  <c r="E130" i="322"/>
  <c r="C130" i="322"/>
  <c r="B130" i="322"/>
  <c r="O129" i="322"/>
  <c r="O128" i="322"/>
  <c r="I127" i="322"/>
  <c r="G127" i="322"/>
  <c r="F127" i="322"/>
  <c r="E127" i="322"/>
  <c r="I126" i="322"/>
  <c r="G126" i="322"/>
  <c r="F126" i="322"/>
  <c r="E126" i="322"/>
  <c r="C126" i="322"/>
  <c r="B126" i="322"/>
  <c r="K125" i="322"/>
  <c r="K124" i="322"/>
  <c r="K123" i="322"/>
  <c r="I123" i="322"/>
  <c r="G123" i="322"/>
  <c r="F123" i="322"/>
  <c r="E123" i="322"/>
  <c r="I122" i="322"/>
  <c r="G122" i="322"/>
  <c r="F122" i="322"/>
  <c r="E122" i="322"/>
  <c r="C122" i="322"/>
  <c r="B122" i="322"/>
  <c r="M121" i="322"/>
  <c r="M120" i="322"/>
  <c r="I119" i="322"/>
  <c r="G119" i="322"/>
  <c r="F119" i="322"/>
  <c r="E119" i="322"/>
  <c r="I118" i="322"/>
  <c r="G118" i="322"/>
  <c r="F118" i="322"/>
  <c r="E118" i="322"/>
  <c r="C118" i="322"/>
  <c r="B118" i="322"/>
  <c r="K117" i="322"/>
  <c r="K116" i="322"/>
  <c r="K115" i="322"/>
  <c r="I115" i="322"/>
  <c r="G115" i="322"/>
  <c r="F115" i="322"/>
  <c r="E115" i="322"/>
  <c r="I114" i="322"/>
  <c r="G114" i="322"/>
  <c r="F114" i="322"/>
  <c r="E114" i="322"/>
  <c r="C114" i="322"/>
  <c r="B114" i="322"/>
  <c r="Q113" i="322"/>
  <c r="Q112" i="322"/>
  <c r="I111" i="322"/>
  <c r="G111" i="322"/>
  <c r="F111" i="322"/>
  <c r="E111" i="322"/>
  <c r="I110" i="322"/>
  <c r="G110" i="322"/>
  <c r="F110" i="322"/>
  <c r="E110" i="322"/>
  <c r="C110" i="322"/>
  <c r="B110" i="322"/>
  <c r="K109" i="322"/>
  <c r="K108" i="322"/>
  <c r="K107" i="322"/>
  <c r="I107" i="322"/>
  <c r="G107" i="322"/>
  <c r="F107" i="322"/>
  <c r="E107" i="322"/>
  <c r="I106" i="322"/>
  <c r="G106" i="322"/>
  <c r="F106" i="322"/>
  <c r="E106" i="322"/>
  <c r="C106" i="322"/>
  <c r="B106" i="322"/>
  <c r="M105" i="322"/>
  <c r="M104" i="322"/>
  <c r="I103" i="322"/>
  <c r="G103" i="322"/>
  <c r="F103" i="322"/>
  <c r="E103" i="322"/>
  <c r="I102" i="322"/>
  <c r="G102" i="322"/>
  <c r="F102" i="322"/>
  <c r="E102" i="322"/>
  <c r="C102" i="322"/>
  <c r="B102" i="322"/>
  <c r="K101" i="322"/>
  <c r="K100" i="322"/>
  <c r="K99" i="322"/>
  <c r="I99" i="322"/>
  <c r="G99" i="322"/>
  <c r="F99" i="322"/>
  <c r="E99" i="322"/>
  <c r="I98" i="322"/>
  <c r="G98" i="322"/>
  <c r="F98" i="322"/>
  <c r="E98" i="322"/>
  <c r="C98" i="322"/>
  <c r="B98" i="322"/>
  <c r="O97" i="322"/>
  <c r="O96" i="322"/>
  <c r="I95" i="322"/>
  <c r="G95" i="322"/>
  <c r="F95" i="322"/>
  <c r="E95" i="322"/>
  <c r="I94" i="322"/>
  <c r="G94" i="322"/>
  <c r="F94" i="322"/>
  <c r="E94" i="322"/>
  <c r="C94" i="322"/>
  <c r="B94" i="322"/>
  <c r="K93" i="322"/>
  <c r="K92" i="322"/>
  <c r="U91" i="322"/>
  <c r="K91" i="322"/>
  <c r="I91" i="322"/>
  <c r="G91" i="322"/>
  <c r="F91" i="322"/>
  <c r="E91" i="322"/>
  <c r="U90" i="322"/>
  <c r="I90" i="322"/>
  <c r="G90" i="322"/>
  <c r="F90" i="322"/>
  <c r="E90" i="322"/>
  <c r="C90" i="322"/>
  <c r="B90" i="322"/>
  <c r="U89" i="322"/>
  <c r="M89" i="322"/>
  <c r="U88" i="322"/>
  <c r="M88" i="322"/>
  <c r="U87" i="322"/>
  <c r="I87" i="322"/>
  <c r="G87" i="322"/>
  <c r="F87" i="322"/>
  <c r="E87" i="322"/>
  <c r="U86" i="322"/>
  <c r="I86" i="322"/>
  <c r="G86" i="322"/>
  <c r="F86" i="322"/>
  <c r="E86" i="322"/>
  <c r="C86" i="322"/>
  <c r="B86" i="322"/>
  <c r="U85" i="322"/>
  <c r="K85" i="322"/>
  <c r="U84" i="322"/>
  <c r="K84" i="322"/>
  <c r="U83" i="322"/>
  <c r="K83" i="322"/>
  <c r="I83" i="322"/>
  <c r="G83" i="322"/>
  <c r="F83" i="322"/>
  <c r="E83" i="322"/>
  <c r="U82" i="322"/>
  <c r="I82" i="322"/>
  <c r="G82" i="322"/>
  <c r="F82" i="322"/>
  <c r="E82" i="322"/>
  <c r="C82" i="322"/>
  <c r="B82" i="322"/>
  <c r="O69" i="322"/>
  <c r="O144" i="322"/>
  <c r="O68" i="322"/>
  <c r="O143" i="322"/>
  <c r="I68" i="322"/>
  <c r="G68" i="322"/>
  <c r="F68" i="322"/>
  <c r="E68" i="322"/>
  <c r="Q67" i="322"/>
  <c r="Q142" i="322"/>
  <c r="I67" i="322"/>
  <c r="G67" i="322"/>
  <c r="F67" i="322"/>
  <c r="E67" i="322"/>
  <c r="C67" i="322"/>
  <c r="B67" i="322"/>
  <c r="Q66" i="322"/>
  <c r="Q141" i="322"/>
  <c r="K66" i="322"/>
  <c r="O65" i="322"/>
  <c r="O140" i="322"/>
  <c r="K65" i="322"/>
  <c r="O64" i="322"/>
  <c r="O139" i="322"/>
  <c r="K64" i="322"/>
  <c r="I64" i="322"/>
  <c r="G64" i="322"/>
  <c r="F64" i="322"/>
  <c r="E64" i="322"/>
  <c r="I63" i="322"/>
  <c r="G63" i="322"/>
  <c r="F63" i="322"/>
  <c r="E63" i="322"/>
  <c r="C63" i="322"/>
  <c r="B63" i="322"/>
  <c r="M62" i="322"/>
  <c r="M61" i="322"/>
  <c r="I60" i="322"/>
  <c r="G60" i="322"/>
  <c r="F60" i="322"/>
  <c r="E60" i="322"/>
  <c r="I59" i="322"/>
  <c r="G59" i="322"/>
  <c r="F59" i="322"/>
  <c r="E59" i="322"/>
  <c r="C59" i="322"/>
  <c r="B59" i="322"/>
  <c r="K58" i="322"/>
  <c r="K57" i="322"/>
  <c r="K56" i="322"/>
  <c r="I56" i="322"/>
  <c r="G56" i="322"/>
  <c r="F56" i="322"/>
  <c r="E56" i="322"/>
  <c r="I55" i="322"/>
  <c r="G55" i="322"/>
  <c r="F55" i="322"/>
  <c r="E55" i="322"/>
  <c r="C55" i="322"/>
  <c r="B55" i="322"/>
  <c r="O54" i="322"/>
  <c r="O53" i="322"/>
  <c r="I52" i="322"/>
  <c r="G52" i="322"/>
  <c r="F52" i="322"/>
  <c r="E52" i="322"/>
  <c r="I51" i="322"/>
  <c r="G51" i="322"/>
  <c r="F51" i="322"/>
  <c r="E51" i="322"/>
  <c r="C51" i="322"/>
  <c r="B51" i="322"/>
  <c r="K50" i="322"/>
  <c r="K49" i="322"/>
  <c r="K48" i="322"/>
  <c r="I48" i="322"/>
  <c r="G48" i="322"/>
  <c r="F48" i="322"/>
  <c r="E48" i="322"/>
  <c r="I47" i="322"/>
  <c r="G47" i="322"/>
  <c r="F47" i="322"/>
  <c r="E47" i="322"/>
  <c r="C47" i="322"/>
  <c r="B47" i="322"/>
  <c r="M46" i="322"/>
  <c r="M45" i="322"/>
  <c r="I44" i="322"/>
  <c r="G44" i="322"/>
  <c r="F44" i="322"/>
  <c r="E44" i="322"/>
  <c r="I43" i="322"/>
  <c r="G43" i="322"/>
  <c r="F43" i="322"/>
  <c r="E43" i="322"/>
  <c r="C43" i="322"/>
  <c r="B43" i="322"/>
  <c r="K42" i="322"/>
  <c r="K41" i="322"/>
  <c r="K40" i="322"/>
  <c r="I40" i="322"/>
  <c r="G40" i="322"/>
  <c r="F40" i="322"/>
  <c r="E40" i="322"/>
  <c r="I39" i="322"/>
  <c r="G39" i="322"/>
  <c r="F39" i="322"/>
  <c r="E39" i="322"/>
  <c r="C39" i="322"/>
  <c r="B39" i="322"/>
  <c r="Q38" i="322"/>
  <c r="Q37" i="322"/>
  <c r="I36" i="322"/>
  <c r="G36" i="322"/>
  <c r="F36" i="322"/>
  <c r="E36" i="322"/>
  <c r="I35" i="322"/>
  <c r="G35" i="322"/>
  <c r="F35" i="322"/>
  <c r="E35" i="322"/>
  <c r="C35" i="322"/>
  <c r="B35" i="322"/>
  <c r="K34" i="322"/>
  <c r="K33" i="322"/>
  <c r="K32" i="322"/>
  <c r="I32" i="322"/>
  <c r="G32" i="322"/>
  <c r="F32" i="322"/>
  <c r="E32" i="322"/>
  <c r="I31" i="322"/>
  <c r="G31" i="322"/>
  <c r="F31" i="322"/>
  <c r="E31" i="322"/>
  <c r="C31" i="322"/>
  <c r="B31" i="322"/>
  <c r="M30" i="322"/>
  <c r="M29" i="322"/>
  <c r="I28" i="322"/>
  <c r="G28" i="322"/>
  <c r="F28" i="322"/>
  <c r="E28" i="322"/>
  <c r="I27" i="322"/>
  <c r="G27" i="322"/>
  <c r="F27" i="322"/>
  <c r="E27" i="322"/>
  <c r="C27" i="322"/>
  <c r="B27" i="322"/>
  <c r="K26" i="322"/>
  <c r="K25" i="322"/>
  <c r="K24" i="322"/>
  <c r="I24" i="322"/>
  <c r="G24" i="322"/>
  <c r="F24" i="322"/>
  <c r="E24" i="322"/>
  <c r="I23" i="322"/>
  <c r="G23" i="322"/>
  <c r="F23" i="322"/>
  <c r="E23" i="322"/>
  <c r="C23" i="322"/>
  <c r="B23" i="322"/>
  <c r="O22" i="322"/>
  <c r="O21" i="322"/>
  <c r="I20" i="322"/>
  <c r="G20" i="322"/>
  <c r="F20" i="322"/>
  <c r="E20" i="322"/>
  <c r="I19" i="322"/>
  <c r="G19" i="322"/>
  <c r="F19" i="322"/>
  <c r="E19" i="322"/>
  <c r="C19" i="322"/>
  <c r="B19" i="322"/>
  <c r="K18" i="322"/>
  <c r="K17" i="322"/>
  <c r="U16" i="322"/>
  <c r="K16" i="322"/>
  <c r="I16" i="322"/>
  <c r="G16" i="322"/>
  <c r="F16" i="322"/>
  <c r="E16" i="322"/>
  <c r="I15" i="322"/>
  <c r="G15" i="322"/>
  <c r="F15" i="322"/>
  <c r="E15" i="322"/>
  <c r="C15" i="322"/>
  <c r="B15" i="322"/>
  <c r="M14" i="322"/>
  <c r="M13" i="322"/>
  <c r="I12" i="322"/>
  <c r="G12" i="322"/>
  <c r="F12" i="322"/>
  <c r="E12" i="322"/>
  <c r="I11" i="322"/>
  <c r="G11" i="322"/>
  <c r="F11" i="322"/>
  <c r="E11" i="322"/>
  <c r="C11" i="322"/>
  <c r="B11" i="322"/>
  <c r="K10" i="322"/>
  <c r="K9" i="322"/>
  <c r="K8" i="322"/>
  <c r="I8" i="322"/>
  <c r="G8" i="322"/>
  <c r="F8" i="322"/>
  <c r="E8" i="322"/>
  <c r="U7" i="322"/>
  <c r="I7" i="322"/>
  <c r="G7" i="322"/>
  <c r="F7" i="322"/>
  <c r="E7" i="322"/>
  <c r="C7" i="322"/>
  <c r="B7" i="322"/>
  <c r="R4" i="322"/>
  <c r="O79" i="322"/>
  <c r="O154" i="322"/>
  <c r="G4" i="322"/>
  <c r="A4" i="322"/>
  <c r="A1" i="322"/>
  <c r="I68" i="321"/>
  <c r="G68" i="321"/>
  <c r="F68" i="321"/>
  <c r="E68" i="321"/>
  <c r="I67" i="321"/>
  <c r="G67" i="321"/>
  <c r="F67" i="321"/>
  <c r="E67" i="321"/>
  <c r="C67" i="321"/>
  <c r="B67" i="321"/>
  <c r="K66" i="321"/>
  <c r="K65" i="321"/>
  <c r="K64" i="321"/>
  <c r="I64" i="321"/>
  <c r="G64" i="321"/>
  <c r="F64" i="321"/>
  <c r="E64" i="321"/>
  <c r="I63" i="321"/>
  <c r="G63" i="321"/>
  <c r="F63" i="321"/>
  <c r="E63" i="321"/>
  <c r="C63" i="321"/>
  <c r="B63" i="321"/>
  <c r="M62" i="321"/>
  <c r="M61" i="321"/>
  <c r="I60" i="321"/>
  <c r="G60" i="321"/>
  <c r="F60" i="321"/>
  <c r="E60" i="321"/>
  <c r="I59" i="321"/>
  <c r="G59" i="321"/>
  <c r="F59" i="321"/>
  <c r="E59" i="321"/>
  <c r="C59" i="321"/>
  <c r="B59" i="321"/>
  <c r="K58" i="321"/>
  <c r="K57" i="321"/>
  <c r="K56" i="321"/>
  <c r="I56" i="321"/>
  <c r="G56" i="321"/>
  <c r="F56" i="321"/>
  <c r="E56" i="321"/>
  <c r="I55" i="321"/>
  <c r="G55" i="321"/>
  <c r="F55" i="321"/>
  <c r="E55" i="321"/>
  <c r="C55" i="321"/>
  <c r="B55" i="321"/>
  <c r="O54" i="321"/>
  <c r="O53" i="321"/>
  <c r="I52" i="321"/>
  <c r="G52" i="321"/>
  <c r="F52" i="321"/>
  <c r="E52" i="321"/>
  <c r="I51" i="321"/>
  <c r="G51" i="321"/>
  <c r="F51" i="321"/>
  <c r="E51" i="321"/>
  <c r="C51" i="321"/>
  <c r="B51" i="321"/>
  <c r="K50" i="321"/>
  <c r="K49" i="321"/>
  <c r="K48" i="321"/>
  <c r="I48" i="321"/>
  <c r="G48" i="321"/>
  <c r="F48" i="321"/>
  <c r="E48" i="321"/>
  <c r="I47" i="321"/>
  <c r="G47" i="321"/>
  <c r="F47" i="321"/>
  <c r="E47" i="321"/>
  <c r="C47" i="321"/>
  <c r="B47" i="321"/>
  <c r="M46" i="321"/>
  <c r="M45" i="321"/>
  <c r="I44" i="321"/>
  <c r="G44" i="321"/>
  <c r="F44" i="321"/>
  <c r="E44" i="321"/>
  <c r="I43" i="321"/>
  <c r="G43" i="321"/>
  <c r="F43" i="321"/>
  <c r="E43" i="321"/>
  <c r="C43" i="321"/>
  <c r="B43" i="321"/>
  <c r="K42" i="321"/>
  <c r="K41" i="321"/>
  <c r="K40" i="321"/>
  <c r="I40" i="321"/>
  <c r="G40" i="321"/>
  <c r="F40" i="321"/>
  <c r="E40" i="321"/>
  <c r="I39" i="321"/>
  <c r="G39" i="321"/>
  <c r="F39" i="321"/>
  <c r="E39" i="321"/>
  <c r="C39" i="321"/>
  <c r="B39" i="321"/>
  <c r="Q38" i="321"/>
  <c r="Q37" i="321"/>
  <c r="I36" i="321"/>
  <c r="G36" i="321"/>
  <c r="F36" i="321"/>
  <c r="E36" i="321"/>
  <c r="I35" i="321"/>
  <c r="G35" i="321"/>
  <c r="F35" i="321"/>
  <c r="E35" i="321"/>
  <c r="C35" i="321"/>
  <c r="B35" i="321"/>
  <c r="K34" i="321"/>
  <c r="K33" i="321"/>
  <c r="K32" i="321"/>
  <c r="I32" i="321"/>
  <c r="G32" i="321"/>
  <c r="F32" i="321"/>
  <c r="E32" i="321"/>
  <c r="I31" i="321"/>
  <c r="G31" i="321"/>
  <c r="F31" i="321"/>
  <c r="E31" i="321"/>
  <c r="C31" i="321"/>
  <c r="B31" i="321"/>
  <c r="M30" i="321"/>
  <c r="M29" i="321"/>
  <c r="I28" i="321"/>
  <c r="G28" i="321"/>
  <c r="F28" i="321"/>
  <c r="E28" i="321"/>
  <c r="I27" i="321"/>
  <c r="G27" i="321"/>
  <c r="F27" i="321"/>
  <c r="E27" i="321"/>
  <c r="C27" i="321"/>
  <c r="B27" i="321"/>
  <c r="K26" i="321"/>
  <c r="K25" i="321"/>
  <c r="K24" i="321"/>
  <c r="I24" i="321"/>
  <c r="G24" i="321"/>
  <c r="F24" i="321"/>
  <c r="E24" i="321"/>
  <c r="I23" i="321"/>
  <c r="G23" i="321"/>
  <c r="F23" i="321"/>
  <c r="E23" i="321"/>
  <c r="C23" i="321"/>
  <c r="B23" i="321"/>
  <c r="O22" i="321"/>
  <c r="O21" i="321"/>
  <c r="I20" i="321"/>
  <c r="G20" i="321"/>
  <c r="F20" i="321"/>
  <c r="E20" i="321"/>
  <c r="I19" i="321"/>
  <c r="G19" i="321"/>
  <c r="F19" i="321"/>
  <c r="E19" i="321"/>
  <c r="C19" i="321"/>
  <c r="B19" i="321"/>
  <c r="K18" i="321"/>
  <c r="K17" i="321"/>
  <c r="U16" i="321"/>
  <c r="K16" i="321"/>
  <c r="I16" i="321"/>
  <c r="G16" i="321"/>
  <c r="F16" i="321"/>
  <c r="E16" i="321"/>
  <c r="I15" i="321"/>
  <c r="G15" i="321"/>
  <c r="F15" i="321"/>
  <c r="E15" i="321"/>
  <c r="C15" i="321"/>
  <c r="B15" i="321"/>
  <c r="M14" i="321"/>
  <c r="M13" i="321"/>
  <c r="I12" i="321"/>
  <c r="G12" i="321"/>
  <c r="F12" i="321"/>
  <c r="E12" i="321"/>
  <c r="I11" i="321"/>
  <c r="G11" i="321"/>
  <c r="F11" i="321"/>
  <c r="E11" i="321"/>
  <c r="C11" i="321"/>
  <c r="B11" i="321"/>
  <c r="K10" i="321"/>
  <c r="K9" i="321"/>
  <c r="K8" i="321"/>
  <c r="I8" i="321"/>
  <c r="G8" i="321"/>
  <c r="F8" i="321"/>
  <c r="E8" i="321"/>
  <c r="U7" i="321"/>
  <c r="I7" i="321"/>
  <c r="G7" i="321"/>
  <c r="F7" i="321"/>
  <c r="E7" i="321"/>
  <c r="C7" i="321"/>
  <c r="B7" i="321"/>
  <c r="R4" i="321"/>
  <c r="O79" i="321"/>
  <c r="G4" i="321"/>
  <c r="A4" i="321"/>
  <c r="A1" i="321"/>
  <c r="Q37" i="320"/>
  <c r="I36" i="320"/>
  <c r="G36" i="320"/>
  <c r="F36" i="320"/>
  <c r="E36" i="320"/>
  <c r="I35" i="320"/>
  <c r="G35" i="320"/>
  <c r="F35" i="320"/>
  <c r="E35" i="320"/>
  <c r="C35" i="320"/>
  <c r="B35" i="320"/>
  <c r="K34" i="320"/>
  <c r="K33" i="320"/>
  <c r="K32" i="320"/>
  <c r="I32" i="320"/>
  <c r="G32" i="320"/>
  <c r="F32" i="320"/>
  <c r="E32" i="320"/>
  <c r="I31" i="320"/>
  <c r="G31" i="320"/>
  <c r="F31" i="320"/>
  <c r="E31" i="320"/>
  <c r="C31" i="320"/>
  <c r="B31" i="320"/>
  <c r="M30" i="320"/>
  <c r="M29" i="320"/>
  <c r="I28" i="320"/>
  <c r="G28" i="320"/>
  <c r="F28" i="320"/>
  <c r="E28" i="320"/>
  <c r="I27" i="320"/>
  <c r="G27" i="320"/>
  <c r="F27" i="320"/>
  <c r="E27" i="320"/>
  <c r="C27" i="320"/>
  <c r="B27" i="320"/>
  <c r="K26" i="320"/>
  <c r="K25" i="320"/>
  <c r="K24" i="320"/>
  <c r="I24" i="320"/>
  <c r="G24" i="320"/>
  <c r="F24" i="320"/>
  <c r="E24" i="320"/>
  <c r="I23" i="320"/>
  <c r="G23" i="320"/>
  <c r="F23" i="320"/>
  <c r="E23" i="320"/>
  <c r="C23" i="320"/>
  <c r="B23" i="320"/>
  <c r="O22" i="320"/>
  <c r="O21" i="320"/>
  <c r="I20" i="320"/>
  <c r="G20" i="320"/>
  <c r="F20" i="320"/>
  <c r="E20" i="320"/>
  <c r="I19" i="320"/>
  <c r="G19" i="320"/>
  <c r="F19" i="320"/>
  <c r="E19" i="320"/>
  <c r="C19" i="320"/>
  <c r="B19" i="320"/>
  <c r="K18" i="320"/>
  <c r="K17" i="320"/>
  <c r="U16" i="320"/>
  <c r="K16" i="320"/>
  <c r="I16" i="320"/>
  <c r="G16" i="320"/>
  <c r="F16" i="320"/>
  <c r="E16" i="320"/>
  <c r="I15" i="320"/>
  <c r="G15" i="320"/>
  <c r="F15" i="320"/>
  <c r="E15" i="320"/>
  <c r="C15" i="320"/>
  <c r="B15" i="320"/>
  <c r="M14" i="320"/>
  <c r="M13" i="320"/>
  <c r="I12" i="320"/>
  <c r="G12" i="320"/>
  <c r="F12" i="320"/>
  <c r="E12" i="320"/>
  <c r="I11" i="320"/>
  <c r="G11" i="320"/>
  <c r="F11" i="320"/>
  <c r="E11" i="320"/>
  <c r="C11" i="320"/>
  <c r="B11" i="320"/>
  <c r="K10" i="320"/>
  <c r="K9" i="320"/>
  <c r="K8" i="320"/>
  <c r="I8" i="320"/>
  <c r="G8" i="320"/>
  <c r="F8" i="320"/>
  <c r="E8" i="320"/>
  <c r="U7" i="320"/>
  <c r="I7" i="320"/>
  <c r="G7" i="320"/>
  <c r="F7" i="320"/>
  <c r="E7" i="320"/>
  <c r="C7" i="320"/>
  <c r="B7" i="320"/>
  <c r="R4" i="320"/>
  <c r="O79" i="320"/>
  <c r="G4" i="320"/>
  <c r="A4" i="320"/>
  <c r="A1" i="320"/>
  <c r="O26" i="314"/>
  <c r="O25" i="314"/>
  <c r="O24" i="314"/>
  <c r="O23" i="314"/>
  <c r="O22" i="314"/>
  <c r="O21" i="314"/>
  <c r="O20" i="314"/>
  <c r="O19" i="314"/>
  <c r="O18" i="314"/>
  <c r="O17" i="314"/>
  <c r="O16" i="314"/>
  <c r="O15" i="314"/>
  <c r="O14" i="314"/>
  <c r="O13" i="314"/>
  <c r="O12" i="314"/>
  <c r="O11" i="314"/>
  <c r="O10" i="314"/>
  <c r="O9" i="314"/>
  <c r="O8" i="314"/>
  <c r="P5" i="314"/>
  <c r="R79" i="322"/>
  <c r="L5" i="314"/>
  <c r="C5" i="314"/>
  <c r="A5" i="314"/>
  <c r="A2" i="314"/>
  <c r="A1" i="314"/>
  <c r="R80" i="313"/>
  <c r="F75" i="313"/>
  <c r="I70" i="313"/>
  <c r="G70" i="313"/>
  <c r="F70" i="313"/>
  <c r="D70" i="313"/>
  <c r="C70" i="313"/>
  <c r="B70" i="313"/>
  <c r="K69" i="313"/>
  <c r="I69" i="313"/>
  <c r="G69" i="313"/>
  <c r="F69" i="313"/>
  <c r="D69" i="313"/>
  <c r="C69" i="313"/>
  <c r="B69" i="313"/>
  <c r="M68" i="313"/>
  <c r="I68" i="313"/>
  <c r="G68" i="313"/>
  <c r="F68" i="313"/>
  <c r="D68" i="313"/>
  <c r="C68" i="313"/>
  <c r="B68" i="313"/>
  <c r="K67" i="313"/>
  <c r="I67" i="313"/>
  <c r="G67" i="313"/>
  <c r="F67" i="313"/>
  <c r="D67" i="313"/>
  <c r="C67" i="313"/>
  <c r="B67" i="313"/>
  <c r="O66" i="313"/>
  <c r="I66" i="313"/>
  <c r="G66" i="313"/>
  <c r="F66" i="313"/>
  <c r="D66" i="313"/>
  <c r="C66" i="313"/>
  <c r="B66" i="313"/>
  <c r="K65" i="313"/>
  <c r="I65" i="313"/>
  <c r="G65" i="313"/>
  <c r="F65" i="313"/>
  <c r="D65" i="313"/>
  <c r="C65" i="313"/>
  <c r="B65" i="313"/>
  <c r="M64" i="313"/>
  <c r="I64" i="313"/>
  <c r="G64" i="313"/>
  <c r="F64" i="313"/>
  <c r="D64" i="313"/>
  <c r="C64" i="313"/>
  <c r="B64" i="313"/>
  <c r="K63" i="313"/>
  <c r="I63" i="313"/>
  <c r="G63" i="313"/>
  <c r="F63" i="313"/>
  <c r="D63" i="313"/>
  <c r="C63" i="313"/>
  <c r="B63" i="313"/>
  <c r="Q62" i="313"/>
  <c r="I62" i="313"/>
  <c r="G62" i="313"/>
  <c r="F62" i="313"/>
  <c r="D62" i="313"/>
  <c r="C62" i="313"/>
  <c r="B62" i="313"/>
  <c r="K61" i="313"/>
  <c r="I61" i="313"/>
  <c r="G61" i="313"/>
  <c r="F61" i="313"/>
  <c r="D61" i="313"/>
  <c r="C61" i="313"/>
  <c r="B61" i="313"/>
  <c r="M60" i="313"/>
  <c r="I60" i="313"/>
  <c r="G60" i="313"/>
  <c r="F60" i="313"/>
  <c r="D60" i="313"/>
  <c r="C60" i="313"/>
  <c r="B60" i="313"/>
  <c r="K59" i="313"/>
  <c r="I59" i="313"/>
  <c r="G59" i="313"/>
  <c r="F59" i="313"/>
  <c r="D59" i="313"/>
  <c r="C59" i="313"/>
  <c r="B59" i="313"/>
  <c r="O58" i="313"/>
  <c r="I58" i="313"/>
  <c r="G58" i="313"/>
  <c r="F58" i="313"/>
  <c r="D58" i="313"/>
  <c r="C58" i="313"/>
  <c r="B58" i="313"/>
  <c r="K57" i="313"/>
  <c r="I57" i="313"/>
  <c r="G57" i="313"/>
  <c r="F57" i="313"/>
  <c r="D57" i="313"/>
  <c r="C57" i="313"/>
  <c r="B57" i="313"/>
  <c r="M56" i="313"/>
  <c r="I56" i="313"/>
  <c r="G56" i="313"/>
  <c r="F56" i="313"/>
  <c r="D56" i="313"/>
  <c r="C56" i="313"/>
  <c r="B56" i="313"/>
  <c r="K55" i="313"/>
  <c r="I55" i="313"/>
  <c r="G55" i="313"/>
  <c r="F55" i="313"/>
  <c r="D55" i="313"/>
  <c r="C55" i="313"/>
  <c r="B55" i="313"/>
  <c r="Q54" i="313"/>
  <c r="I54" i="313"/>
  <c r="G54" i="313"/>
  <c r="F54" i="313"/>
  <c r="D54" i="313"/>
  <c r="C54" i="313"/>
  <c r="B54" i="313"/>
  <c r="K53" i="313"/>
  <c r="I53" i="313"/>
  <c r="G53" i="313"/>
  <c r="F53" i="313"/>
  <c r="D53" i="313"/>
  <c r="C53" i="313"/>
  <c r="B53" i="313"/>
  <c r="M52" i="313"/>
  <c r="I52" i="313"/>
  <c r="G52" i="313"/>
  <c r="F52" i="313"/>
  <c r="D52" i="313"/>
  <c r="C52" i="313"/>
  <c r="B52" i="313"/>
  <c r="K51" i="313"/>
  <c r="I51" i="313"/>
  <c r="G51" i="313"/>
  <c r="F51" i="313"/>
  <c r="D51" i="313"/>
  <c r="C51" i="313"/>
  <c r="B51" i="313"/>
  <c r="O50" i="313"/>
  <c r="I50" i="313"/>
  <c r="G50" i="313"/>
  <c r="F50" i="313"/>
  <c r="D50" i="313"/>
  <c r="C50" i="313"/>
  <c r="B50" i="313"/>
  <c r="K49" i="313"/>
  <c r="I49" i="313"/>
  <c r="G49" i="313"/>
  <c r="F49" i="313"/>
  <c r="D49" i="313"/>
  <c r="C49" i="313"/>
  <c r="B49" i="313"/>
  <c r="M48" i="313"/>
  <c r="I48" i="313"/>
  <c r="G48" i="313"/>
  <c r="F48" i="313"/>
  <c r="D48" i="313"/>
  <c r="C48" i="313"/>
  <c r="B48" i="313"/>
  <c r="K47" i="313"/>
  <c r="I47" i="313"/>
  <c r="G47" i="313"/>
  <c r="F47" i="313"/>
  <c r="D47" i="313"/>
  <c r="C47" i="313"/>
  <c r="B47" i="313"/>
  <c r="Q46" i="313"/>
  <c r="I46" i="313"/>
  <c r="G46" i="313"/>
  <c r="F46" i="313"/>
  <c r="D46" i="313"/>
  <c r="C46" i="313"/>
  <c r="B46" i="313"/>
  <c r="K45" i="313"/>
  <c r="I45" i="313"/>
  <c r="G45" i="313"/>
  <c r="F45" i="313"/>
  <c r="D45" i="313"/>
  <c r="C45" i="313"/>
  <c r="B45" i="313"/>
  <c r="M44" i="313"/>
  <c r="I44" i="313"/>
  <c r="G44" i="313"/>
  <c r="F44" i="313"/>
  <c r="D44" i="313"/>
  <c r="C44" i="313"/>
  <c r="B44" i="313"/>
  <c r="K43" i="313"/>
  <c r="I43" i="313"/>
  <c r="G43" i="313"/>
  <c r="F43" i="313"/>
  <c r="D43" i="313"/>
  <c r="C43" i="313"/>
  <c r="B43" i="313"/>
  <c r="O42" i="313"/>
  <c r="I42" i="313"/>
  <c r="G42" i="313"/>
  <c r="F42" i="313"/>
  <c r="D42" i="313"/>
  <c r="C42" i="313"/>
  <c r="B42" i="313"/>
  <c r="K41" i="313"/>
  <c r="I41" i="313"/>
  <c r="G41" i="313"/>
  <c r="F41" i="313"/>
  <c r="D41" i="313"/>
  <c r="C41" i="313"/>
  <c r="B41" i="313"/>
  <c r="M40" i="313"/>
  <c r="I40" i="313"/>
  <c r="G40" i="313"/>
  <c r="F40" i="313"/>
  <c r="D40" i="313"/>
  <c r="C40" i="313"/>
  <c r="B40" i="313"/>
  <c r="O39" i="313"/>
  <c r="K39" i="313"/>
  <c r="I39" i="313"/>
  <c r="G39" i="313"/>
  <c r="F39" i="313"/>
  <c r="D39" i="313"/>
  <c r="C39" i="313"/>
  <c r="B39" i="313"/>
  <c r="Q38" i="313"/>
  <c r="I38" i="313"/>
  <c r="G38" i="313"/>
  <c r="F38" i="313"/>
  <c r="D38" i="313"/>
  <c r="C38" i="313"/>
  <c r="B38" i="313"/>
  <c r="O37" i="313"/>
  <c r="K37" i="313"/>
  <c r="I37" i="313"/>
  <c r="G37" i="313"/>
  <c r="F37" i="313"/>
  <c r="D37" i="313"/>
  <c r="C37" i="313"/>
  <c r="B37" i="313"/>
  <c r="M36" i="313"/>
  <c r="I36" i="313"/>
  <c r="G36" i="313"/>
  <c r="F36" i="313"/>
  <c r="D36" i="313"/>
  <c r="C36" i="313"/>
  <c r="B36" i="313"/>
  <c r="K35" i="313"/>
  <c r="I35" i="313"/>
  <c r="G35" i="313"/>
  <c r="F35" i="313"/>
  <c r="D35" i="313"/>
  <c r="C35" i="313"/>
  <c r="B35" i="313"/>
  <c r="O34" i="313"/>
  <c r="I34" i="313"/>
  <c r="G34" i="313"/>
  <c r="F34" i="313"/>
  <c r="D34" i="313"/>
  <c r="C34" i="313"/>
  <c r="B34" i="313"/>
  <c r="K33" i="313"/>
  <c r="I33" i="313"/>
  <c r="G33" i="313"/>
  <c r="F33" i="313"/>
  <c r="D33" i="313"/>
  <c r="C33" i="313"/>
  <c r="B33" i="313"/>
  <c r="M32" i="313"/>
  <c r="I32" i="313"/>
  <c r="G32" i="313"/>
  <c r="F32" i="313"/>
  <c r="D32" i="313"/>
  <c r="C32" i="313"/>
  <c r="B32" i="313"/>
  <c r="K31" i="313"/>
  <c r="I31" i="313"/>
  <c r="G31" i="313"/>
  <c r="F31" i="313"/>
  <c r="D31" i="313"/>
  <c r="C31" i="313"/>
  <c r="B31" i="313"/>
  <c r="Q30" i="313"/>
  <c r="I30" i="313"/>
  <c r="G30" i="313"/>
  <c r="F30" i="313"/>
  <c r="D30" i="313"/>
  <c r="C30" i="313"/>
  <c r="B30" i="313"/>
  <c r="K29" i="313"/>
  <c r="I29" i="313"/>
  <c r="G29" i="313"/>
  <c r="F29" i="313"/>
  <c r="D29" i="313"/>
  <c r="C29" i="313"/>
  <c r="B29" i="313"/>
  <c r="M28" i="313"/>
  <c r="I28" i="313"/>
  <c r="G28" i="313"/>
  <c r="F28" i="313"/>
  <c r="D28" i="313"/>
  <c r="C28" i="313"/>
  <c r="B28" i="313"/>
  <c r="K27" i="313"/>
  <c r="I27" i="313"/>
  <c r="G27" i="313"/>
  <c r="F27" i="313"/>
  <c r="D27" i="313"/>
  <c r="C27" i="313"/>
  <c r="B27" i="313"/>
  <c r="O26" i="313"/>
  <c r="I26" i="313"/>
  <c r="G26" i="313"/>
  <c r="F26" i="313"/>
  <c r="D26" i="313"/>
  <c r="C26" i="313"/>
  <c r="B26" i="313"/>
  <c r="K25" i="313"/>
  <c r="I25" i="313"/>
  <c r="G25" i="313"/>
  <c r="F25" i="313"/>
  <c r="D25" i="313"/>
  <c r="C25" i="313"/>
  <c r="B25" i="313"/>
  <c r="M24" i="313"/>
  <c r="I24" i="313"/>
  <c r="G24" i="313"/>
  <c r="F24" i="313"/>
  <c r="D24" i="313"/>
  <c r="C24" i="313"/>
  <c r="B24" i="313"/>
  <c r="K23" i="313"/>
  <c r="I23" i="313"/>
  <c r="G23" i="313"/>
  <c r="F23" i="313"/>
  <c r="D23" i="313"/>
  <c r="C23" i="313"/>
  <c r="B23" i="313"/>
  <c r="Q22" i="313"/>
  <c r="I22" i="313"/>
  <c r="G22" i="313"/>
  <c r="F22" i="313"/>
  <c r="D22" i="313"/>
  <c r="C22" i="313"/>
  <c r="B22" i="313"/>
  <c r="K21" i="313"/>
  <c r="I21" i="313"/>
  <c r="G21" i="313"/>
  <c r="F21" i="313"/>
  <c r="D21" i="313"/>
  <c r="C21" i="313"/>
  <c r="B21" i="313"/>
  <c r="M20" i="313"/>
  <c r="I20" i="313"/>
  <c r="G20" i="313"/>
  <c r="F20" i="313"/>
  <c r="D20" i="313"/>
  <c r="C20" i="313"/>
  <c r="B20" i="313"/>
  <c r="K19" i="313"/>
  <c r="I19" i="313"/>
  <c r="G19" i="313"/>
  <c r="F19" i="313"/>
  <c r="D19" i="313"/>
  <c r="C19" i="313"/>
  <c r="B19" i="313"/>
  <c r="O18" i="313"/>
  <c r="I18" i="313"/>
  <c r="G18" i="313"/>
  <c r="F18" i="313"/>
  <c r="D18" i="313"/>
  <c r="C18" i="313"/>
  <c r="B18" i="313"/>
  <c r="K17" i="313"/>
  <c r="I17" i="313"/>
  <c r="G17" i="313"/>
  <c r="F17" i="313"/>
  <c r="D17" i="313"/>
  <c r="C17" i="313"/>
  <c r="B17" i="313"/>
  <c r="U16" i="313"/>
  <c r="M16" i="313"/>
  <c r="I16" i="313"/>
  <c r="G16" i="313"/>
  <c r="F16" i="313"/>
  <c r="D16" i="313"/>
  <c r="C16" i="313"/>
  <c r="B16" i="313"/>
  <c r="K15" i="313"/>
  <c r="I15" i="313"/>
  <c r="G15" i="313"/>
  <c r="F15" i="313"/>
  <c r="D15" i="313"/>
  <c r="C15" i="313"/>
  <c r="B15" i="313"/>
  <c r="Q14" i="313"/>
  <c r="I14" i="313"/>
  <c r="G14" i="313"/>
  <c r="F14" i="313"/>
  <c r="D14" i="313"/>
  <c r="C14" i="313"/>
  <c r="B14" i="313"/>
  <c r="K13" i="313"/>
  <c r="I13" i="313"/>
  <c r="G13" i="313"/>
  <c r="F13" i="313"/>
  <c r="D13" i="313"/>
  <c r="C13" i="313"/>
  <c r="B13" i="313"/>
  <c r="M12" i="313"/>
  <c r="I12" i="313"/>
  <c r="G12" i="313"/>
  <c r="F12" i="313"/>
  <c r="D12" i="313"/>
  <c r="C12" i="313"/>
  <c r="B12" i="313"/>
  <c r="K11" i="313"/>
  <c r="I11" i="313"/>
  <c r="G11" i="313"/>
  <c r="F11" i="313"/>
  <c r="D11" i="313"/>
  <c r="C11" i="313"/>
  <c r="B11" i="313"/>
  <c r="O10" i="313"/>
  <c r="I10" i="313"/>
  <c r="G10" i="313"/>
  <c r="F10" i="313"/>
  <c r="D10" i="313"/>
  <c r="C10" i="313"/>
  <c r="B10" i="313"/>
  <c r="K9" i="313"/>
  <c r="I9" i="313"/>
  <c r="G9" i="313"/>
  <c r="F9" i="313"/>
  <c r="D9" i="313"/>
  <c r="C9" i="313"/>
  <c r="B9" i="313"/>
  <c r="M8" i="313"/>
  <c r="I8" i="313"/>
  <c r="G8" i="313"/>
  <c r="F8" i="313"/>
  <c r="D8" i="313"/>
  <c r="C8" i="313"/>
  <c r="B8" i="313"/>
  <c r="U7" i="313"/>
  <c r="K7" i="313"/>
  <c r="I7" i="313"/>
  <c r="G7" i="313"/>
  <c r="F7" i="313"/>
  <c r="D7" i="313"/>
  <c r="C7" i="313"/>
  <c r="B7" i="313"/>
  <c r="Y5" i="313"/>
  <c r="AE1" i="313"/>
  <c r="R4" i="313"/>
  <c r="O80" i="313"/>
  <c r="G4" i="313"/>
  <c r="A4" i="313"/>
  <c r="Y3" i="313"/>
  <c r="AG1" i="313"/>
  <c r="AB1" i="313"/>
  <c r="A1" i="313"/>
  <c r="R79" i="312"/>
  <c r="F76" i="312"/>
  <c r="F72" i="312"/>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F39" i="312"/>
  <c r="D39" i="312"/>
  <c r="C39" i="312"/>
  <c r="B39" i="312"/>
  <c r="Q38" i="312"/>
  <c r="I37" i="312"/>
  <c r="G37" i="312"/>
  <c r="F37" i="312"/>
  <c r="D37" i="312"/>
  <c r="C37" i="312"/>
  <c r="B37" i="312"/>
  <c r="K36" i="312"/>
  <c r="I35" i="312"/>
  <c r="G35" i="312"/>
  <c r="F35" i="312"/>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K12" i="312"/>
  <c r="I11" i="312"/>
  <c r="G11" i="312"/>
  <c r="F11" i="312"/>
  <c r="D11" i="312"/>
  <c r="C11" i="312"/>
  <c r="B11" i="312"/>
  <c r="M10" i="312"/>
  <c r="I9" i="312"/>
  <c r="G9" i="312"/>
  <c r="F9" i="312"/>
  <c r="D9" i="312"/>
  <c r="C9" i="312"/>
  <c r="B9" i="312"/>
  <c r="K8" i="312"/>
  <c r="U7" i="312"/>
  <c r="I7" i="312"/>
  <c r="G7" i="312"/>
  <c r="F7" i="312"/>
  <c r="D7" i="312"/>
  <c r="C7" i="312"/>
  <c r="B7" i="312"/>
  <c r="Y5" i="312"/>
  <c r="R4" i="312"/>
  <c r="O79" i="312"/>
  <c r="G4" i="312"/>
  <c r="A4" i="312"/>
  <c r="Y3" i="312"/>
  <c r="Q41" i="312"/>
  <c r="AD1" i="312"/>
  <c r="A1" i="312"/>
  <c r="R57" i="311"/>
  <c r="I37" i="311"/>
  <c r="G37" i="311"/>
  <c r="F37" i="311"/>
  <c r="D37" i="311"/>
  <c r="C37" i="311"/>
  <c r="B37" i="311"/>
  <c r="K36" i="311"/>
  <c r="I35" i="311"/>
  <c r="G35" i="311"/>
  <c r="F35" i="311"/>
  <c r="D35" i="311"/>
  <c r="C35" i="311"/>
  <c r="B35" i="311"/>
  <c r="M34" i="311"/>
  <c r="I33" i="311"/>
  <c r="G33" i="311"/>
  <c r="F33" i="311"/>
  <c r="D33" i="311"/>
  <c r="C33" i="311"/>
  <c r="B33" i="311"/>
  <c r="K32" i="311"/>
  <c r="I31" i="311"/>
  <c r="G31" i="311"/>
  <c r="F31" i="311"/>
  <c r="D31" i="311"/>
  <c r="C31" i="311"/>
  <c r="B31" i="311"/>
  <c r="O30" i="311"/>
  <c r="I29" i="311"/>
  <c r="G29" i="311"/>
  <c r="F29" i="311"/>
  <c r="D29" i="311"/>
  <c r="C29" i="311"/>
  <c r="B29" i="311"/>
  <c r="K28" i="311"/>
  <c r="I27" i="311"/>
  <c r="G27" i="311"/>
  <c r="F27" i="311"/>
  <c r="D27" i="311"/>
  <c r="C27" i="311"/>
  <c r="B27" i="311"/>
  <c r="M26" i="311"/>
  <c r="I25" i="311"/>
  <c r="G25" i="311"/>
  <c r="F25" i="311"/>
  <c r="D25" i="311"/>
  <c r="C25" i="311"/>
  <c r="B25" i="311"/>
  <c r="K24" i="311"/>
  <c r="I23" i="311"/>
  <c r="G23" i="311"/>
  <c r="F23" i="311"/>
  <c r="D23" i="311"/>
  <c r="C23" i="311"/>
  <c r="B23" i="311"/>
  <c r="Q22" i="311"/>
  <c r="I21" i="311"/>
  <c r="G21" i="311"/>
  <c r="F21" i="311"/>
  <c r="D21" i="311"/>
  <c r="C21" i="311"/>
  <c r="B21" i="311"/>
  <c r="K20" i="311"/>
  <c r="I19" i="311"/>
  <c r="G19" i="311"/>
  <c r="F19" i="311"/>
  <c r="D19" i="311"/>
  <c r="C19" i="311"/>
  <c r="B19" i="311"/>
  <c r="M18" i="311"/>
  <c r="I17" i="311"/>
  <c r="G17" i="311"/>
  <c r="F17" i="311"/>
  <c r="D17" i="311"/>
  <c r="C17" i="311"/>
  <c r="B17" i="311"/>
  <c r="U16" i="311"/>
  <c r="K16" i="311"/>
  <c r="I15" i="311"/>
  <c r="G15" i="311"/>
  <c r="F15" i="311"/>
  <c r="D15" i="311"/>
  <c r="C15" i="311"/>
  <c r="B15" i="311"/>
  <c r="O14" i="311"/>
  <c r="I13" i="311"/>
  <c r="G13" i="311"/>
  <c r="F13" i="311"/>
  <c r="D13" i="311"/>
  <c r="C13" i="311"/>
  <c r="B13" i="311"/>
  <c r="K12" i="311"/>
  <c r="I11" i="311"/>
  <c r="G11" i="311"/>
  <c r="F11" i="311"/>
  <c r="D11" i="311"/>
  <c r="C11" i="311"/>
  <c r="B11" i="311"/>
  <c r="M10" i="311"/>
  <c r="I9" i="311"/>
  <c r="G9" i="311"/>
  <c r="F9" i="311"/>
  <c r="D9" i="311"/>
  <c r="C9" i="311"/>
  <c r="B9" i="311"/>
  <c r="K8" i="311"/>
  <c r="U7" i="311"/>
  <c r="I7" i="311"/>
  <c r="G7" i="311"/>
  <c r="F7" i="311"/>
  <c r="D7" i="311"/>
  <c r="C7" i="311"/>
  <c r="B7" i="311"/>
  <c r="Y5" i="311"/>
  <c r="R4" i="311"/>
  <c r="O57" i="311"/>
  <c r="G4" i="311"/>
  <c r="A4" i="311"/>
  <c r="Y3" i="311"/>
  <c r="Q6" i="311"/>
  <c r="AE1" i="311"/>
  <c r="A1" i="311"/>
  <c r="R62" i="310"/>
  <c r="I21" i="310"/>
  <c r="G21" i="310"/>
  <c r="F21" i="310"/>
  <c r="D21" i="310"/>
  <c r="C21" i="310"/>
  <c r="B21" i="310"/>
  <c r="K20" i="310"/>
  <c r="I19" i="310"/>
  <c r="G19" i="310"/>
  <c r="F19" i="310"/>
  <c r="D19" i="310"/>
  <c r="C19" i="310"/>
  <c r="B19" i="310"/>
  <c r="M18" i="310"/>
  <c r="I17" i="310"/>
  <c r="G17" i="310"/>
  <c r="F17" i="310"/>
  <c r="D17" i="310"/>
  <c r="C17" i="310"/>
  <c r="B17" i="310"/>
  <c r="U16" i="310"/>
  <c r="K16" i="310"/>
  <c r="I15" i="310"/>
  <c r="G15" i="310"/>
  <c r="F15" i="310"/>
  <c r="D15" i="310"/>
  <c r="C15" i="310"/>
  <c r="B15" i="310"/>
  <c r="O14" i="310"/>
  <c r="I13" i="310"/>
  <c r="G13" i="310"/>
  <c r="F13" i="310"/>
  <c r="D13" i="310"/>
  <c r="C13" i="310"/>
  <c r="B13" i="310"/>
  <c r="K12" i="310"/>
  <c r="I11" i="310"/>
  <c r="G11" i="310"/>
  <c r="F11" i="310"/>
  <c r="D11" i="310"/>
  <c r="C11" i="310"/>
  <c r="B11" i="310"/>
  <c r="M10" i="310"/>
  <c r="I9" i="310"/>
  <c r="G9" i="310"/>
  <c r="F9" i="310"/>
  <c r="D9" i="310"/>
  <c r="C9" i="310"/>
  <c r="B9" i="310"/>
  <c r="K8" i="310"/>
  <c r="U7" i="310"/>
  <c r="I7" i="310"/>
  <c r="G7" i="310"/>
  <c r="F7" i="310"/>
  <c r="D7" i="310"/>
  <c r="C7" i="310"/>
  <c r="B7" i="310"/>
  <c r="Y5" i="310"/>
  <c r="R4" i="310"/>
  <c r="O62" i="310"/>
  <c r="G4" i="310"/>
  <c r="A4" i="310"/>
  <c r="Y3" i="310"/>
  <c r="AE1" i="310"/>
  <c r="A1" i="310"/>
  <c r="R47" i="309"/>
  <c r="F43" i="309"/>
  <c r="C43" i="309"/>
  <c r="F41" i="309"/>
  <c r="C41" i="309"/>
  <c r="F39" i="309"/>
  <c r="C39" i="309"/>
  <c r="F37" i="309"/>
  <c r="C37" i="309"/>
  <c r="L21" i="309"/>
  <c r="I21" i="309"/>
  <c r="G21" i="309"/>
  <c r="E21" i="309"/>
  <c r="B34" i="309"/>
  <c r="D21" i="309"/>
  <c r="C21" i="309"/>
  <c r="L19" i="309"/>
  <c r="I19" i="309"/>
  <c r="G19" i="309"/>
  <c r="E19" i="309"/>
  <c r="B33" i="309"/>
  <c r="D19" i="309"/>
  <c r="C19" i="309"/>
  <c r="L17" i="309"/>
  <c r="I17" i="309"/>
  <c r="G17" i="309"/>
  <c r="E17" i="309"/>
  <c r="B32" i="309"/>
  <c r="D17" i="309"/>
  <c r="C17" i="309"/>
  <c r="L15" i="309"/>
  <c r="I15" i="309"/>
  <c r="G15" i="309"/>
  <c r="E15" i="309"/>
  <c r="B31" i="309"/>
  <c r="D15" i="309"/>
  <c r="C15" i="309"/>
  <c r="L13" i="309"/>
  <c r="I13" i="309"/>
  <c r="G13" i="309"/>
  <c r="E13" i="309"/>
  <c r="B28" i="309"/>
  <c r="D13" i="309"/>
  <c r="C13" i="309"/>
  <c r="L11" i="309"/>
  <c r="I11" i="309"/>
  <c r="G11" i="309"/>
  <c r="E11" i="309"/>
  <c r="B27" i="309"/>
  <c r="D11" i="309"/>
  <c r="C11" i="309"/>
  <c r="L9" i="309"/>
  <c r="I9" i="309"/>
  <c r="G9" i="309"/>
  <c r="E9" i="309"/>
  <c r="B26" i="309"/>
  <c r="D9" i="309"/>
  <c r="C9" i="309"/>
  <c r="L7" i="309"/>
  <c r="I7" i="309"/>
  <c r="G7" i="309"/>
  <c r="E7" i="309"/>
  <c r="B25" i="309"/>
  <c r="D7" i="309"/>
  <c r="C7" i="309"/>
  <c r="Y5" i="309"/>
  <c r="L4" i="309"/>
  <c r="K53" i="309"/>
  <c r="E4" i="309"/>
  <c r="A4" i="309"/>
  <c r="Y3" i="309"/>
  <c r="AF1" i="309"/>
  <c r="A1" i="309"/>
  <c r="R44" i="308"/>
  <c r="E43" i="308"/>
  <c r="E42" i="308"/>
  <c r="F38" i="308"/>
  <c r="C38" i="308"/>
  <c r="F36" i="308"/>
  <c r="C36" i="308"/>
  <c r="F34" i="308"/>
  <c r="C34" i="308"/>
  <c r="L19" i="308"/>
  <c r="I19" i="308"/>
  <c r="G19" i="308"/>
  <c r="E19" i="308"/>
  <c r="B31" i="308"/>
  <c r="D19" i="308"/>
  <c r="C19" i="308"/>
  <c r="L17" i="308"/>
  <c r="I17" i="308"/>
  <c r="G17" i="308"/>
  <c r="E17" i="308"/>
  <c r="B30" i="308"/>
  <c r="D17" i="308"/>
  <c r="C17" i="308"/>
  <c r="L15" i="308"/>
  <c r="I15" i="308"/>
  <c r="G15" i="308"/>
  <c r="E15" i="308"/>
  <c r="B29" i="308"/>
  <c r="D15" i="308"/>
  <c r="C15" i="308"/>
  <c r="L13" i="308"/>
  <c r="I13" i="308"/>
  <c r="G13" i="308"/>
  <c r="E13" i="308"/>
  <c r="B28" i="308"/>
  <c r="D13" i="308"/>
  <c r="C13" i="308"/>
  <c r="L11" i="308"/>
  <c r="I11" i="308"/>
  <c r="G11" i="308"/>
  <c r="E11" i="308"/>
  <c r="B25" i="308"/>
  <c r="D11" i="308"/>
  <c r="C11" i="308"/>
  <c r="L9" i="308"/>
  <c r="I9" i="308"/>
  <c r="G9" i="308"/>
  <c r="E9" i="308"/>
  <c r="B24" i="308"/>
  <c r="D9" i="308"/>
  <c r="C9" i="308"/>
  <c r="L7" i="308"/>
  <c r="I7" i="308"/>
  <c r="G7" i="308"/>
  <c r="E7" i="308"/>
  <c r="B23" i="308"/>
  <c r="D7" i="308"/>
  <c r="C7" i="308"/>
  <c r="Y5" i="308"/>
  <c r="L4" i="308"/>
  <c r="K49" i="308"/>
  <c r="E4" i="308"/>
  <c r="A4" i="308"/>
  <c r="Y3" i="308"/>
  <c r="AK1" i="308"/>
  <c r="A1" i="308"/>
  <c r="R47" i="307"/>
  <c r="F36" i="307"/>
  <c r="C36" i="307"/>
  <c r="F34" i="307"/>
  <c r="C34" i="307"/>
  <c r="F32" i="307"/>
  <c r="C32" i="307"/>
  <c r="L17" i="307"/>
  <c r="I17" i="307"/>
  <c r="G17" i="307"/>
  <c r="E17" i="307"/>
  <c r="B30" i="307"/>
  <c r="D17" i="307"/>
  <c r="C17" i="307"/>
  <c r="L15" i="307"/>
  <c r="I15" i="307"/>
  <c r="G15" i="307"/>
  <c r="E15" i="307"/>
  <c r="B29" i="307"/>
  <c r="D15" i="307"/>
  <c r="C15" i="307"/>
  <c r="L13" i="307"/>
  <c r="I13" i="307"/>
  <c r="G13" i="307"/>
  <c r="E13" i="307"/>
  <c r="B28" i="307"/>
  <c r="D13" i="307"/>
  <c r="C13" i="307"/>
  <c r="L11" i="307"/>
  <c r="I11" i="307"/>
  <c r="G11" i="307"/>
  <c r="E11" i="307"/>
  <c r="B25" i="307"/>
  <c r="D11" i="307"/>
  <c r="C11" i="307"/>
  <c r="L9" i="307"/>
  <c r="I9" i="307"/>
  <c r="G9" i="307"/>
  <c r="E9" i="307"/>
  <c r="B24" i="307"/>
  <c r="D9" i="307"/>
  <c r="C9" i="307"/>
  <c r="L7" i="307"/>
  <c r="I7" i="307"/>
  <c r="G7" i="307"/>
  <c r="E7" i="307"/>
  <c r="B23" i="307"/>
  <c r="D7" i="307"/>
  <c r="C7" i="307"/>
  <c r="Y5" i="307"/>
  <c r="L4" i="307"/>
  <c r="K47" i="307"/>
  <c r="E4" i="307"/>
  <c r="A4" i="307"/>
  <c r="Y3" i="307"/>
  <c r="A1" i="307"/>
  <c r="L15" i="306"/>
  <c r="I15" i="306"/>
  <c r="G15" i="306"/>
  <c r="E15" i="306"/>
  <c r="B23" i="306"/>
  <c r="D15" i="306"/>
  <c r="C15" i="306"/>
  <c r="L13" i="306"/>
  <c r="I13" i="306"/>
  <c r="G13" i="306"/>
  <c r="E13" i="306"/>
  <c r="B22" i="306"/>
  <c r="D13" i="306"/>
  <c r="C13" i="306"/>
  <c r="L11" i="306"/>
  <c r="I11" i="306"/>
  <c r="G11" i="306"/>
  <c r="E11" i="306"/>
  <c r="B21" i="306"/>
  <c r="D11" i="306"/>
  <c r="C11" i="306"/>
  <c r="L9" i="306"/>
  <c r="I9" i="306"/>
  <c r="G9" i="306"/>
  <c r="E9" i="306"/>
  <c r="B20" i="306"/>
  <c r="D9" i="306"/>
  <c r="C9" i="306"/>
  <c r="L7" i="306"/>
  <c r="I7" i="306"/>
  <c r="G7" i="306"/>
  <c r="E7" i="306"/>
  <c r="B19" i="306"/>
  <c r="D7" i="306"/>
  <c r="C7" i="306"/>
  <c r="Y5" i="306"/>
  <c r="L4" i="306"/>
  <c r="K41" i="306"/>
  <c r="E4" i="306"/>
  <c r="A4" i="306"/>
  <c r="Y3" i="306"/>
  <c r="AG1" i="306"/>
  <c r="A1" i="306"/>
  <c r="L13" i="305"/>
  <c r="I13" i="305"/>
  <c r="G13" i="305"/>
  <c r="E13" i="305"/>
  <c r="B22" i="305"/>
  <c r="D13" i="305"/>
  <c r="C13" i="305"/>
  <c r="L11" i="305"/>
  <c r="I11" i="305"/>
  <c r="G11" i="305"/>
  <c r="E11" i="305"/>
  <c r="B21" i="305"/>
  <c r="D11" i="305"/>
  <c r="C11" i="305"/>
  <c r="L9" i="305"/>
  <c r="I9" i="305"/>
  <c r="G9" i="305"/>
  <c r="E9" i="305"/>
  <c r="B20" i="305"/>
  <c r="D9" i="305"/>
  <c r="C9" i="305"/>
  <c r="L7" i="305"/>
  <c r="I7" i="305"/>
  <c r="G7" i="305"/>
  <c r="E7" i="305"/>
  <c r="B19" i="305"/>
  <c r="D7" i="305"/>
  <c r="C7" i="305"/>
  <c r="Y5" i="305"/>
  <c r="M4" i="305"/>
  <c r="K41" i="305"/>
  <c r="E4" i="305"/>
  <c r="A4" i="305"/>
  <c r="Y3" i="305"/>
  <c r="A1" i="305"/>
  <c r="L11" i="304"/>
  <c r="I11" i="304"/>
  <c r="G11" i="304"/>
  <c r="E11" i="304"/>
  <c r="B21" i="304"/>
  <c r="D11" i="304"/>
  <c r="C11" i="304"/>
  <c r="L9" i="304"/>
  <c r="I9" i="304"/>
  <c r="G9" i="304"/>
  <c r="E9" i="304"/>
  <c r="B20" i="304"/>
  <c r="D9" i="304"/>
  <c r="C9" i="304"/>
  <c r="L7" i="304"/>
  <c r="I7" i="304"/>
  <c r="G7" i="304"/>
  <c r="E7" i="304"/>
  <c r="B19" i="304"/>
  <c r="D7" i="304"/>
  <c r="C7" i="304"/>
  <c r="Y5" i="304"/>
  <c r="L4" i="304"/>
  <c r="K41" i="304"/>
  <c r="E4" i="304"/>
  <c r="A4" i="304"/>
  <c r="Y3" i="304"/>
  <c r="A1" i="304"/>
  <c r="P156" i="303"/>
  <c r="M156" i="303"/>
  <c r="L156" i="303"/>
  <c r="K156" i="303"/>
  <c r="J156" i="303"/>
  <c r="P155" i="303"/>
  <c r="M155" i="303"/>
  <c r="L155" i="303"/>
  <c r="K155" i="303"/>
  <c r="J155" i="303"/>
  <c r="P154" i="303"/>
  <c r="M154" i="303"/>
  <c r="L154" i="303"/>
  <c r="K154" i="303"/>
  <c r="J154" i="303"/>
  <c r="P153" i="303"/>
  <c r="M153" i="303"/>
  <c r="L153" i="303"/>
  <c r="K153" i="303"/>
  <c r="J153" i="303"/>
  <c r="P152" i="303"/>
  <c r="M152" i="303"/>
  <c r="L152" i="303"/>
  <c r="K152" i="303"/>
  <c r="J152" i="303"/>
  <c r="P151" i="303"/>
  <c r="M151" i="303"/>
  <c r="L151" i="303"/>
  <c r="K151" i="303"/>
  <c r="J151" i="303"/>
  <c r="P150" i="303"/>
  <c r="M150" i="303"/>
  <c r="L150" i="303"/>
  <c r="K150" i="303"/>
  <c r="J150" i="303"/>
  <c r="P149" i="303"/>
  <c r="M149" i="303"/>
  <c r="L149" i="303"/>
  <c r="K149" i="303"/>
  <c r="J149" i="303"/>
  <c r="P148" i="303"/>
  <c r="M148" i="303"/>
  <c r="L148" i="303"/>
  <c r="K148" i="303"/>
  <c r="J148" i="303"/>
  <c r="P147" i="303"/>
  <c r="M147" i="303"/>
  <c r="L147" i="303"/>
  <c r="K147" i="303"/>
  <c r="J147" i="303"/>
  <c r="P146" i="303"/>
  <c r="M146" i="303"/>
  <c r="L146" i="303"/>
  <c r="K146" i="303"/>
  <c r="J146" i="303"/>
  <c r="P145" i="303"/>
  <c r="M145" i="303"/>
  <c r="L145" i="303"/>
  <c r="K145" i="303"/>
  <c r="J145" i="303"/>
  <c r="P144" i="303"/>
  <c r="M144" i="303"/>
  <c r="L144" i="303"/>
  <c r="K144" i="303"/>
  <c r="J144" i="303"/>
  <c r="P143" i="303"/>
  <c r="M143" i="303"/>
  <c r="L143" i="303"/>
  <c r="K143" i="303"/>
  <c r="J143" i="303"/>
  <c r="P142" i="303"/>
  <c r="M142" i="303"/>
  <c r="L142" i="303"/>
  <c r="K142" i="303"/>
  <c r="J142" i="303"/>
  <c r="P141" i="303"/>
  <c r="M141" i="303"/>
  <c r="L141" i="303"/>
  <c r="K141" i="303"/>
  <c r="J141" i="303"/>
  <c r="P140" i="303"/>
  <c r="M140" i="303"/>
  <c r="L140" i="303"/>
  <c r="K140" i="303"/>
  <c r="J140" i="303"/>
  <c r="P139" i="303"/>
  <c r="M139" i="303"/>
  <c r="L139" i="303"/>
  <c r="K139" i="303"/>
  <c r="J139" i="303"/>
  <c r="P138" i="303"/>
  <c r="M138" i="303"/>
  <c r="L138" i="303"/>
  <c r="K138" i="303"/>
  <c r="J138" i="303"/>
  <c r="P137" i="303"/>
  <c r="M137" i="303"/>
  <c r="L137" i="303"/>
  <c r="K137" i="303"/>
  <c r="J137" i="303"/>
  <c r="P136" i="303"/>
  <c r="M136" i="303"/>
  <c r="L136" i="303"/>
  <c r="K136" i="303"/>
  <c r="J136" i="303"/>
  <c r="P135" i="303"/>
  <c r="M135" i="303"/>
  <c r="L135" i="303"/>
  <c r="K135" i="303"/>
  <c r="J135" i="303"/>
  <c r="P134" i="303"/>
  <c r="M134" i="303"/>
  <c r="L134" i="303"/>
  <c r="K134" i="303"/>
  <c r="J134" i="303"/>
  <c r="P133" i="303"/>
  <c r="M133" i="303"/>
  <c r="L133" i="303"/>
  <c r="K133" i="303"/>
  <c r="J133" i="303"/>
  <c r="P132" i="303"/>
  <c r="M132" i="303"/>
  <c r="L132" i="303"/>
  <c r="K132" i="303"/>
  <c r="J132" i="303"/>
  <c r="P131" i="303"/>
  <c r="M131" i="303"/>
  <c r="L131" i="303"/>
  <c r="K131" i="303"/>
  <c r="J131" i="303"/>
  <c r="P130" i="303"/>
  <c r="M130" i="303"/>
  <c r="L130" i="303"/>
  <c r="K130" i="303"/>
  <c r="J130" i="303"/>
  <c r="P129" i="303"/>
  <c r="M129" i="303"/>
  <c r="L129" i="303"/>
  <c r="K129" i="303"/>
  <c r="J129" i="303"/>
  <c r="P128" i="303"/>
  <c r="M128" i="303"/>
  <c r="L128" i="303"/>
  <c r="K128" i="303"/>
  <c r="J128" i="303"/>
  <c r="P127" i="303"/>
  <c r="M127" i="303"/>
  <c r="L127" i="303"/>
  <c r="K127" i="303"/>
  <c r="J127" i="303"/>
  <c r="P126" i="303"/>
  <c r="M126" i="303"/>
  <c r="L126" i="303"/>
  <c r="K126" i="303"/>
  <c r="J126" i="303"/>
  <c r="P125" i="303"/>
  <c r="M125" i="303"/>
  <c r="L125" i="303"/>
  <c r="K125" i="303"/>
  <c r="J125" i="303"/>
  <c r="P124" i="303"/>
  <c r="M124" i="303"/>
  <c r="L124" i="303"/>
  <c r="K124" i="303"/>
  <c r="J124" i="303"/>
  <c r="P123" i="303"/>
  <c r="M123" i="303"/>
  <c r="L123" i="303"/>
  <c r="K123" i="303"/>
  <c r="J123" i="303"/>
  <c r="P122" i="303"/>
  <c r="M122" i="303"/>
  <c r="L122" i="303"/>
  <c r="K122" i="303"/>
  <c r="J122" i="303"/>
  <c r="P121" i="303"/>
  <c r="M121" i="303"/>
  <c r="L121" i="303"/>
  <c r="K121" i="303"/>
  <c r="J121" i="303"/>
  <c r="P120" i="303"/>
  <c r="M120" i="303"/>
  <c r="L120" i="303"/>
  <c r="K120" i="303"/>
  <c r="J120" i="303"/>
  <c r="P119" i="303"/>
  <c r="M119" i="303"/>
  <c r="L119" i="303"/>
  <c r="K119" i="303"/>
  <c r="J119" i="303"/>
  <c r="P118" i="303"/>
  <c r="M118" i="303"/>
  <c r="L118" i="303"/>
  <c r="K118" i="303"/>
  <c r="J118" i="303"/>
  <c r="P117" i="303"/>
  <c r="M117" i="303"/>
  <c r="L117" i="303"/>
  <c r="K117" i="303"/>
  <c r="J117" i="303"/>
  <c r="P116" i="303"/>
  <c r="M116" i="303"/>
  <c r="L116" i="303"/>
  <c r="K116" i="303"/>
  <c r="J116" i="303"/>
  <c r="P115" i="303"/>
  <c r="M115" i="303"/>
  <c r="L115" i="303"/>
  <c r="K115" i="303"/>
  <c r="J115" i="303"/>
  <c r="P114" i="303"/>
  <c r="M114" i="303"/>
  <c r="L114" i="303"/>
  <c r="K114" i="303"/>
  <c r="J114" i="303"/>
  <c r="P113" i="303"/>
  <c r="M113" i="303"/>
  <c r="L113" i="303"/>
  <c r="K113" i="303"/>
  <c r="J113" i="303"/>
  <c r="P112" i="303"/>
  <c r="M112" i="303"/>
  <c r="L112" i="303"/>
  <c r="K112" i="303"/>
  <c r="J112" i="303"/>
  <c r="P111" i="303"/>
  <c r="M111" i="303"/>
  <c r="L111" i="303"/>
  <c r="K111" i="303"/>
  <c r="J111" i="303"/>
  <c r="P110" i="303"/>
  <c r="M110" i="303"/>
  <c r="L110" i="303"/>
  <c r="K110" i="303"/>
  <c r="J110" i="303"/>
  <c r="P109" i="303"/>
  <c r="M109" i="303"/>
  <c r="L109" i="303"/>
  <c r="K109" i="303"/>
  <c r="J109" i="303"/>
  <c r="P108" i="303"/>
  <c r="M108" i="303"/>
  <c r="L108" i="303"/>
  <c r="K108" i="303"/>
  <c r="J108" i="303"/>
  <c r="P107" i="303"/>
  <c r="M107" i="303"/>
  <c r="L107" i="303"/>
  <c r="K107" i="303"/>
  <c r="J107" i="303"/>
  <c r="P106" i="303"/>
  <c r="M106" i="303"/>
  <c r="L106" i="303"/>
  <c r="K106" i="303"/>
  <c r="J106" i="303"/>
  <c r="P105" i="303"/>
  <c r="M105" i="303"/>
  <c r="L105" i="303"/>
  <c r="K105" i="303"/>
  <c r="J105" i="303"/>
  <c r="P104" i="303"/>
  <c r="M104" i="303"/>
  <c r="L104" i="303"/>
  <c r="K104" i="303"/>
  <c r="J104" i="303"/>
  <c r="P103" i="303"/>
  <c r="M103" i="303"/>
  <c r="L103" i="303"/>
  <c r="K103" i="303"/>
  <c r="J103" i="303"/>
  <c r="P102" i="303"/>
  <c r="M102" i="303"/>
  <c r="L102" i="303"/>
  <c r="K102" i="303"/>
  <c r="J102" i="303"/>
  <c r="P101" i="303"/>
  <c r="M101" i="303"/>
  <c r="L101" i="303"/>
  <c r="K101" i="303"/>
  <c r="J101" i="303"/>
  <c r="P100" i="303"/>
  <c r="M100" i="303"/>
  <c r="L100" i="303"/>
  <c r="K100" i="303"/>
  <c r="J100" i="303"/>
  <c r="P99" i="303"/>
  <c r="M99" i="303"/>
  <c r="L99" i="303"/>
  <c r="K99" i="303"/>
  <c r="J99" i="303"/>
  <c r="P98" i="303"/>
  <c r="M98" i="303"/>
  <c r="L98" i="303"/>
  <c r="K98" i="303"/>
  <c r="J98" i="303"/>
  <c r="P97" i="303"/>
  <c r="M97" i="303"/>
  <c r="L97" i="303"/>
  <c r="K97" i="303"/>
  <c r="J97" i="303"/>
  <c r="P96" i="303"/>
  <c r="M96" i="303"/>
  <c r="L96" i="303"/>
  <c r="K96" i="303"/>
  <c r="J96" i="303"/>
  <c r="P95" i="303"/>
  <c r="M95" i="303"/>
  <c r="L95" i="303"/>
  <c r="K95" i="303"/>
  <c r="J95" i="303"/>
  <c r="P94" i="303"/>
  <c r="M94" i="303"/>
  <c r="L94" i="303"/>
  <c r="K94" i="303"/>
  <c r="J94" i="303"/>
  <c r="P93" i="303"/>
  <c r="M93" i="303"/>
  <c r="L93" i="303"/>
  <c r="K93" i="303"/>
  <c r="J93" i="303"/>
  <c r="P92" i="303"/>
  <c r="M92" i="303"/>
  <c r="L92" i="303"/>
  <c r="K92" i="303"/>
  <c r="J92" i="303"/>
  <c r="P91" i="303"/>
  <c r="M91" i="303"/>
  <c r="L91" i="303"/>
  <c r="K91" i="303"/>
  <c r="J91" i="303"/>
  <c r="P90" i="303"/>
  <c r="M90" i="303"/>
  <c r="L90" i="303"/>
  <c r="K90" i="303"/>
  <c r="J90" i="303"/>
  <c r="P89" i="303"/>
  <c r="M89" i="303"/>
  <c r="L89" i="303"/>
  <c r="K89" i="303"/>
  <c r="J89" i="303"/>
  <c r="P88" i="303"/>
  <c r="M88" i="303"/>
  <c r="L88" i="303"/>
  <c r="K88" i="303"/>
  <c r="J88" i="303"/>
  <c r="P87" i="303"/>
  <c r="M87" i="303"/>
  <c r="L87" i="303"/>
  <c r="K87" i="303"/>
  <c r="J87" i="303"/>
  <c r="P86" i="303"/>
  <c r="M86" i="303"/>
  <c r="L86" i="303"/>
  <c r="K86" i="303"/>
  <c r="J86" i="303"/>
  <c r="P85" i="303"/>
  <c r="M85" i="303"/>
  <c r="L85" i="303"/>
  <c r="K85" i="303"/>
  <c r="J85" i="303"/>
  <c r="P84" i="303"/>
  <c r="M84" i="303"/>
  <c r="L84" i="303"/>
  <c r="K84" i="303"/>
  <c r="J84" i="303"/>
  <c r="P83" i="303"/>
  <c r="M83" i="303"/>
  <c r="L83" i="303"/>
  <c r="K83" i="303"/>
  <c r="J83" i="303"/>
  <c r="P82" i="303"/>
  <c r="M82" i="303"/>
  <c r="L82" i="303"/>
  <c r="K82" i="303"/>
  <c r="J82" i="303"/>
  <c r="P81" i="303"/>
  <c r="M81" i="303"/>
  <c r="L81" i="303"/>
  <c r="K81" i="303"/>
  <c r="J81" i="303"/>
  <c r="P80" i="303"/>
  <c r="M80" i="303"/>
  <c r="L80" i="303"/>
  <c r="K80" i="303"/>
  <c r="J80" i="303"/>
  <c r="P79" i="303"/>
  <c r="M79" i="303"/>
  <c r="L79" i="303"/>
  <c r="K79" i="303"/>
  <c r="J79" i="303"/>
  <c r="P78" i="303"/>
  <c r="M78" i="303"/>
  <c r="L78" i="303"/>
  <c r="K78" i="303"/>
  <c r="J78" i="303"/>
  <c r="P77" i="303"/>
  <c r="M77" i="303"/>
  <c r="L77" i="303"/>
  <c r="K77" i="303"/>
  <c r="J77" i="303"/>
  <c r="P76" i="303"/>
  <c r="M76" i="303"/>
  <c r="L76" i="303"/>
  <c r="K76" i="303"/>
  <c r="J76" i="303"/>
  <c r="P75" i="303"/>
  <c r="M75" i="303"/>
  <c r="L75" i="303"/>
  <c r="K75" i="303"/>
  <c r="J75" i="303"/>
  <c r="P74" i="303"/>
  <c r="M74" i="303"/>
  <c r="L74" i="303"/>
  <c r="K74" i="303"/>
  <c r="J74" i="303"/>
  <c r="P73" i="303"/>
  <c r="M73" i="303"/>
  <c r="L73" i="303"/>
  <c r="K73" i="303"/>
  <c r="J73" i="303"/>
  <c r="P72" i="303"/>
  <c r="M72" i="303"/>
  <c r="L72" i="303"/>
  <c r="K72" i="303"/>
  <c r="J72" i="303"/>
  <c r="P71" i="303"/>
  <c r="M71" i="303"/>
  <c r="L71" i="303"/>
  <c r="K71" i="303"/>
  <c r="J71" i="303"/>
  <c r="P70" i="303"/>
  <c r="M70" i="303"/>
  <c r="L70" i="303"/>
  <c r="K70" i="303"/>
  <c r="J70" i="303"/>
  <c r="P69" i="303"/>
  <c r="M69" i="303"/>
  <c r="L69" i="303"/>
  <c r="K69" i="303"/>
  <c r="J69" i="303"/>
  <c r="P68" i="303"/>
  <c r="M68" i="303"/>
  <c r="L68" i="303"/>
  <c r="K68" i="303"/>
  <c r="J68" i="303"/>
  <c r="P67" i="303"/>
  <c r="M67" i="303"/>
  <c r="L67" i="303"/>
  <c r="K67" i="303"/>
  <c r="J67" i="303"/>
  <c r="P66" i="303"/>
  <c r="M66" i="303"/>
  <c r="L66" i="303"/>
  <c r="K66" i="303"/>
  <c r="J66" i="303"/>
  <c r="P65" i="303"/>
  <c r="M65" i="303"/>
  <c r="L65" i="303"/>
  <c r="K65" i="303"/>
  <c r="J65" i="303"/>
  <c r="P64" i="303"/>
  <c r="M64" i="303"/>
  <c r="L64" i="303"/>
  <c r="K64" i="303"/>
  <c r="J64" i="303"/>
  <c r="P63" i="303"/>
  <c r="M63" i="303"/>
  <c r="L63" i="303"/>
  <c r="K63" i="303"/>
  <c r="J63" i="303"/>
  <c r="P62" i="303"/>
  <c r="M62" i="303"/>
  <c r="L62" i="303"/>
  <c r="K62" i="303"/>
  <c r="J62" i="303"/>
  <c r="P61" i="303"/>
  <c r="M61" i="303"/>
  <c r="L61" i="303"/>
  <c r="K61" i="303"/>
  <c r="J61" i="303"/>
  <c r="P60" i="303"/>
  <c r="M60" i="303"/>
  <c r="L60" i="303"/>
  <c r="K60" i="303"/>
  <c r="J60" i="303"/>
  <c r="P59" i="303"/>
  <c r="M59" i="303"/>
  <c r="L59" i="303"/>
  <c r="K59" i="303"/>
  <c r="J59" i="303"/>
  <c r="P58" i="303"/>
  <c r="M58" i="303"/>
  <c r="L58" i="303"/>
  <c r="K58" i="303"/>
  <c r="J58" i="303"/>
  <c r="P57" i="303"/>
  <c r="M57" i="303"/>
  <c r="L57" i="303"/>
  <c r="K57" i="303"/>
  <c r="J57" i="303"/>
  <c r="P56" i="303"/>
  <c r="M56" i="303"/>
  <c r="L56" i="303"/>
  <c r="K56" i="303"/>
  <c r="J56" i="303"/>
  <c r="P55" i="303"/>
  <c r="M55" i="303"/>
  <c r="L55" i="303"/>
  <c r="K55" i="303"/>
  <c r="J55" i="303"/>
  <c r="P54" i="303"/>
  <c r="M54" i="303"/>
  <c r="L54" i="303"/>
  <c r="K54" i="303"/>
  <c r="J54" i="303"/>
  <c r="P53" i="303"/>
  <c r="M53" i="303"/>
  <c r="L53" i="303"/>
  <c r="K53" i="303"/>
  <c r="J53" i="303"/>
  <c r="P52" i="303"/>
  <c r="M52" i="303"/>
  <c r="L52" i="303"/>
  <c r="K52" i="303"/>
  <c r="J52" i="303"/>
  <c r="P51" i="303"/>
  <c r="M51" i="303"/>
  <c r="L51" i="303"/>
  <c r="K51" i="303"/>
  <c r="J51" i="303"/>
  <c r="P50" i="303"/>
  <c r="M50" i="303"/>
  <c r="L50" i="303"/>
  <c r="K50" i="303"/>
  <c r="J50" i="303"/>
  <c r="P49" i="303"/>
  <c r="M49" i="303"/>
  <c r="L49" i="303"/>
  <c r="K49" i="303"/>
  <c r="J49" i="303"/>
  <c r="P48" i="303"/>
  <c r="M48" i="303"/>
  <c r="L48" i="303"/>
  <c r="K48" i="303"/>
  <c r="J48" i="303"/>
  <c r="P47" i="303"/>
  <c r="M47" i="303"/>
  <c r="L47" i="303"/>
  <c r="K47" i="303"/>
  <c r="J47" i="303"/>
  <c r="P46" i="303"/>
  <c r="M46" i="303"/>
  <c r="L46" i="303"/>
  <c r="K46" i="303"/>
  <c r="J46" i="303"/>
  <c r="P45" i="303"/>
  <c r="M45" i="303"/>
  <c r="L45" i="303"/>
  <c r="K45" i="303"/>
  <c r="J45" i="303"/>
  <c r="P44" i="303"/>
  <c r="M44" i="303"/>
  <c r="L44" i="303"/>
  <c r="K44" i="303"/>
  <c r="J44" i="303"/>
  <c r="P43" i="303"/>
  <c r="M43" i="303"/>
  <c r="L43" i="303"/>
  <c r="K43" i="303"/>
  <c r="J43" i="303"/>
  <c r="P42" i="303"/>
  <c r="M42" i="303"/>
  <c r="L42" i="303"/>
  <c r="K42" i="303"/>
  <c r="J42" i="303"/>
  <c r="P41" i="303"/>
  <c r="M41" i="303"/>
  <c r="L41" i="303"/>
  <c r="K41" i="303"/>
  <c r="J41" i="303"/>
  <c r="P40" i="303"/>
  <c r="M40" i="303"/>
  <c r="L40" i="303"/>
  <c r="K40" i="303"/>
  <c r="J40" i="303"/>
  <c r="H5" i="303"/>
  <c r="D5" i="303"/>
  <c r="C5" i="303"/>
  <c r="A5" i="303"/>
  <c r="A1" i="303"/>
  <c r="R47" i="302"/>
  <c r="F41" i="302"/>
  <c r="I37" i="302"/>
  <c r="G37" i="302"/>
  <c r="F37" i="302"/>
  <c r="D37" i="302"/>
  <c r="C37" i="302"/>
  <c r="B37" i="302"/>
  <c r="K36" i="302"/>
  <c r="B36" i="302"/>
  <c r="I35" i="302"/>
  <c r="G35" i="302"/>
  <c r="F35" i="302"/>
  <c r="D35" i="302"/>
  <c r="C35" i="302"/>
  <c r="B35" i="302"/>
  <c r="M34" i="302"/>
  <c r="B34" i="302"/>
  <c r="I33" i="302"/>
  <c r="G33" i="302"/>
  <c r="F33" i="302"/>
  <c r="D33" i="302"/>
  <c r="C33" i="302"/>
  <c r="B33" i="302"/>
  <c r="K32" i="302"/>
  <c r="B32" i="302"/>
  <c r="I31" i="302"/>
  <c r="G31" i="302"/>
  <c r="F31" i="302"/>
  <c r="D31" i="302"/>
  <c r="C31" i="302"/>
  <c r="B31" i="302"/>
  <c r="B30" i="302"/>
  <c r="I29" i="302"/>
  <c r="G29" i="302"/>
  <c r="F29" i="302"/>
  <c r="D29" i="302"/>
  <c r="C29" i="302"/>
  <c r="B29" i="302"/>
  <c r="K28" i="302"/>
  <c r="B28" i="302"/>
  <c r="I27" i="302"/>
  <c r="G27" i="302"/>
  <c r="F27" i="302"/>
  <c r="D27" i="302"/>
  <c r="C27" i="302"/>
  <c r="B27" i="302"/>
  <c r="M26" i="302"/>
  <c r="B26" i="302"/>
  <c r="I25" i="302"/>
  <c r="G25" i="302"/>
  <c r="F25" i="302"/>
  <c r="D25" i="302"/>
  <c r="C25" i="302"/>
  <c r="B25" i="302"/>
  <c r="K24" i="302"/>
  <c r="B24" i="302"/>
  <c r="I23" i="302"/>
  <c r="G23" i="302"/>
  <c r="F23" i="302"/>
  <c r="D23" i="302"/>
  <c r="C23" i="302"/>
  <c r="B23" i="302"/>
  <c r="B22" i="302"/>
  <c r="I21" i="302"/>
  <c r="G21" i="302"/>
  <c r="F21" i="302"/>
  <c r="D21" i="302"/>
  <c r="C21" i="302"/>
  <c r="B21" i="302"/>
  <c r="K20" i="302"/>
  <c r="B20" i="302"/>
  <c r="I19" i="302"/>
  <c r="G19" i="302"/>
  <c r="F19" i="302"/>
  <c r="D19" i="302"/>
  <c r="C19" i="302"/>
  <c r="B19" i="302"/>
  <c r="M18" i="302"/>
  <c r="B18" i="302"/>
  <c r="I17" i="302"/>
  <c r="G17" i="302"/>
  <c r="F17" i="302"/>
  <c r="D17" i="302"/>
  <c r="C17" i="302"/>
  <c r="B17" i="302"/>
  <c r="U16" i="302"/>
  <c r="K16" i="302"/>
  <c r="B16" i="302"/>
  <c r="I15" i="302"/>
  <c r="G15" i="302"/>
  <c r="F15" i="302"/>
  <c r="D15" i="302"/>
  <c r="C15" i="302"/>
  <c r="B15" i="302"/>
  <c r="B14" i="302"/>
  <c r="I13" i="302"/>
  <c r="G13" i="302"/>
  <c r="F13" i="302"/>
  <c r="D13" i="302"/>
  <c r="C13" i="302"/>
  <c r="B13" i="302"/>
  <c r="K12" i="302"/>
  <c r="B12" i="302"/>
  <c r="I11" i="302"/>
  <c r="G11" i="302"/>
  <c r="F11" i="302"/>
  <c r="D11" i="302"/>
  <c r="C11" i="302"/>
  <c r="B11" i="302"/>
  <c r="M10" i="302"/>
  <c r="B10" i="302"/>
  <c r="I9" i="302"/>
  <c r="G9" i="302"/>
  <c r="F9" i="302"/>
  <c r="D9" i="302"/>
  <c r="C9" i="302"/>
  <c r="B9" i="302"/>
  <c r="K8" i="302"/>
  <c r="U7" i="302"/>
  <c r="I7" i="302"/>
  <c r="G7" i="302"/>
  <c r="F7" i="302"/>
  <c r="D7" i="302"/>
  <c r="C7" i="302"/>
  <c r="B7" i="302"/>
  <c r="R4" i="302"/>
  <c r="O47" i="302"/>
  <c r="K4" i="302"/>
  <c r="G4" i="302"/>
  <c r="A4" i="302"/>
  <c r="A1" i="302"/>
  <c r="R32" i="301"/>
  <c r="F25" i="301"/>
  <c r="I21" i="301"/>
  <c r="G21" i="301"/>
  <c r="F21" i="301"/>
  <c r="D21" i="301"/>
  <c r="C21" i="301"/>
  <c r="B21" i="301"/>
  <c r="K20" i="301"/>
  <c r="I19" i="301"/>
  <c r="G19" i="301"/>
  <c r="F19" i="301"/>
  <c r="D19" i="301"/>
  <c r="C19" i="301"/>
  <c r="B19" i="301"/>
  <c r="I17" i="301"/>
  <c r="G17" i="301"/>
  <c r="F17" i="301"/>
  <c r="D17" i="301"/>
  <c r="C17" i="301"/>
  <c r="B17" i="301"/>
  <c r="U16" i="301"/>
  <c r="K16" i="301"/>
  <c r="I15" i="301"/>
  <c r="G15" i="301"/>
  <c r="F15" i="301"/>
  <c r="D15" i="301"/>
  <c r="C15" i="301"/>
  <c r="B15" i="301"/>
  <c r="I13" i="301"/>
  <c r="G13" i="301"/>
  <c r="F13" i="301"/>
  <c r="D13" i="301"/>
  <c r="C13" i="301"/>
  <c r="B13" i="301"/>
  <c r="K12" i="301"/>
  <c r="I11" i="301"/>
  <c r="G11" i="301"/>
  <c r="F11" i="301"/>
  <c r="D11" i="301"/>
  <c r="C11" i="301"/>
  <c r="B11" i="301"/>
  <c r="I9" i="301"/>
  <c r="G9" i="301"/>
  <c r="F9" i="301"/>
  <c r="D9" i="301"/>
  <c r="C9" i="301"/>
  <c r="B9" i="301"/>
  <c r="K8" i="301"/>
  <c r="U7" i="301"/>
  <c r="I7" i="301"/>
  <c r="G7" i="301"/>
  <c r="F7" i="301"/>
  <c r="D7" i="301"/>
  <c r="C7" i="301"/>
  <c r="B7" i="301"/>
  <c r="R4" i="301"/>
  <c r="O32" i="301"/>
  <c r="K4" i="301"/>
  <c r="G4" i="301"/>
  <c r="A4" i="301"/>
  <c r="A1" i="301"/>
  <c r="R31" i="300"/>
  <c r="I21" i="300"/>
  <c r="G21" i="300"/>
  <c r="F21" i="300"/>
  <c r="D21" i="300"/>
  <c r="C21" i="300"/>
  <c r="B21" i="300"/>
  <c r="K20" i="300"/>
  <c r="I19" i="300"/>
  <c r="G19" i="300"/>
  <c r="F19" i="300"/>
  <c r="D19" i="300"/>
  <c r="C19" i="300"/>
  <c r="B19" i="300"/>
  <c r="M18" i="300"/>
  <c r="I17" i="300"/>
  <c r="G17" i="300"/>
  <c r="F17" i="300"/>
  <c r="D17" i="300"/>
  <c r="C17" i="300"/>
  <c r="B17" i="300"/>
  <c r="U16" i="300"/>
  <c r="K16" i="300"/>
  <c r="I15" i="300"/>
  <c r="G15" i="300"/>
  <c r="F15" i="300"/>
  <c r="D15" i="300"/>
  <c r="C15" i="300"/>
  <c r="B15" i="300"/>
  <c r="I13" i="300"/>
  <c r="G13" i="300"/>
  <c r="F13" i="300"/>
  <c r="D13" i="300"/>
  <c r="C13" i="300"/>
  <c r="B13" i="300"/>
  <c r="K12" i="300"/>
  <c r="I11" i="300"/>
  <c r="G11" i="300"/>
  <c r="F11" i="300"/>
  <c r="D11" i="300"/>
  <c r="C11" i="300"/>
  <c r="B11" i="300"/>
  <c r="M10" i="300"/>
  <c r="I9" i="300"/>
  <c r="G9" i="300"/>
  <c r="F9" i="300"/>
  <c r="D9" i="300"/>
  <c r="C9" i="300"/>
  <c r="B9" i="300"/>
  <c r="K8" i="300"/>
  <c r="U7" i="300"/>
  <c r="I7" i="300"/>
  <c r="G7" i="300"/>
  <c r="F7" i="300"/>
  <c r="D7" i="300"/>
  <c r="C7" i="300"/>
  <c r="B7" i="300"/>
  <c r="R4" i="300"/>
  <c r="O31" i="300"/>
  <c r="K4" i="300"/>
  <c r="G4" i="300"/>
  <c r="A4" i="300"/>
  <c r="A1" i="300"/>
  <c r="N122" i="299"/>
  <c r="K122" i="299"/>
  <c r="J122" i="299"/>
  <c r="I122" i="299"/>
  <c r="H122" i="299"/>
  <c r="N121" i="299"/>
  <c r="K121" i="299"/>
  <c r="J121" i="299"/>
  <c r="I121" i="299"/>
  <c r="H121" i="299"/>
  <c r="N120" i="299"/>
  <c r="K120" i="299"/>
  <c r="J120" i="299"/>
  <c r="I120" i="299"/>
  <c r="H120" i="299"/>
  <c r="N119" i="299"/>
  <c r="K119" i="299"/>
  <c r="J119" i="299"/>
  <c r="I119" i="299"/>
  <c r="H119" i="299"/>
  <c r="N118" i="299"/>
  <c r="K118" i="299"/>
  <c r="J118" i="299"/>
  <c r="I118" i="299"/>
  <c r="H118" i="299"/>
  <c r="N117" i="299"/>
  <c r="K117" i="299"/>
  <c r="J117" i="299"/>
  <c r="I117" i="299"/>
  <c r="H117" i="299"/>
  <c r="N116" i="299"/>
  <c r="K116" i="299"/>
  <c r="J116" i="299"/>
  <c r="I116" i="299"/>
  <c r="H116" i="299"/>
  <c r="N115" i="299"/>
  <c r="K115" i="299"/>
  <c r="J115" i="299"/>
  <c r="I115" i="299"/>
  <c r="H115" i="299"/>
  <c r="N114" i="299"/>
  <c r="K114" i="299"/>
  <c r="J114" i="299"/>
  <c r="I114" i="299"/>
  <c r="H114" i="299"/>
  <c r="N113" i="299"/>
  <c r="K113" i="299"/>
  <c r="J113" i="299"/>
  <c r="I113" i="299"/>
  <c r="H113" i="299"/>
  <c r="N112" i="299"/>
  <c r="K112" i="299"/>
  <c r="J112" i="299"/>
  <c r="I112" i="299"/>
  <c r="H112" i="299"/>
  <c r="N111" i="299"/>
  <c r="K111" i="299"/>
  <c r="J111" i="299"/>
  <c r="I111" i="299"/>
  <c r="H111" i="299"/>
  <c r="N110" i="299"/>
  <c r="K110" i="299"/>
  <c r="J110" i="299"/>
  <c r="I110" i="299"/>
  <c r="H110" i="299"/>
  <c r="N109" i="299"/>
  <c r="K109" i="299"/>
  <c r="J109" i="299"/>
  <c r="I109" i="299"/>
  <c r="H109" i="299"/>
  <c r="N108" i="299"/>
  <c r="K108" i="299"/>
  <c r="J108" i="299"/>
  <c r="I108" i="299"/>
  <c r="H108" i="299"/>
  <c r="N107" i="299"/>
  <c r="K107" i="299"/>
  <c r="J107" i="299"/>
  <c r="I107" i="299"/>
  <c r="H107" i="299"/>
  <c r="N106" i="299"/>
  <c r="K106" i="299"/>
  <c r="J106" i="299"/>
  <c r="I106" i="299"/>
  <c r="H106" i="299"/>
  <c r="N105" i="299"/>
  <c r="K105" i="299"/>
  <c r="J105" i="299"/>
  <c r="I105" i="299"/>
  <c r="H105" i="299"/>
  <c r="N104" i="299"/>
  <c r="K104" i="299"/>
  <c r="J104" i="299"/>
  <c r="I104" i="299"/>
  <c r="H104" i="299"/>
  <c r="N103" i="299"/>
  <c r="K103" i="299"/>
  <c r="J103" i="299"/>
  <c r="I103" i="299"/>
  <c r="H103" i="299"/>
  <c r="N102" i="299"/>
  <c r="K102" i="299"/>
  <c r="J102" i="299"/>
  <c r="I102" i="299"/>
  <c r="H102" i="299"/>
  <c r="N101" i="299"/>
  <c r="K101" i="299"/>
  <c r="J101" i="299"/>
  <c r="I101" i="299"/>
  <c r="H101" i="299"/>
  <c r="N100" i="299"/>
  <c r="K100" i="299"/>
  <c r="J100" i="299"/>
  <c r="I100" i="299"/>
  <c r="H100" i="299"/>
  <c r="N99" i="299"/>
  <c r="K99" i="299"/>
  <c r="J99" i="299"/>
  <c r="I99" i="299"/>
  <c r="H99" i="299"/>
  <c r="N98" i="299"/>
  <c r="K98" i="299"/>
  <c r="J98" i="299"/>
  <c r="I98" i="299"/>
  <c r="H98" i="299"/>
  <c r="N97" i="299"/>
  <c r="K97" i="299"/>
  <c r="J97" i="299"/>
  <c r="I97" i="299"/>
  <c r="H97" i="299"/>
  <c r="N96" i="299"/>
  <c r="K96" i="299"/>
  <c r="J96" i="299"/>
  <c r="I96" i="299"/>
  <c r="H96" i="299"/>
  <c r="N95" i="299"/>
  <c r="K95" i="299"/>
  <c r="J95" i="299"/>
  <c r="I95" i="299"/>
  <c r="H95" i="299"/>
  <c r="N94" i="299"/>
  <c r="K94" i="299"/>
  <c r="J94" i="299"/>
  <c r="I94" i="299"/>
  <c r="H94" i="299"/>
  <c r="N93" i="299"/>
  <c r="K93" i="299"/>
  <c r="J93" i="299"/>
  <c r="I93" i="299"/>
  <c r="H93" i="299"/>
  <c r="N92" i="299"/>
  <c r="K92" i="299"/>
  <c r="J92" i="299"/>
  <c r="I92" i="299"/>
  <c r="H92" i="299"/>
  <c r="N91" i="299"/>
  <c r="K91" i="299"/>
  <c r="J91" i="299"/>
  <c r="I91" i="299"/>
  <c r="H91" i="299"/>
  <c r="N90" i="299"/>
  <c r="K90" i="299"/>
  <c r="J90" i="299"/>
  <c r="I90" i="299"/>
  <c r="H90" i="299"/>
  <c r="N89" i="299"/>
  <c r="K89" i="299"/>
  <c r="J89" i="299"/>
  <c r="I89" i="299"/>
  <c r="H89" i="299"/>
  <c r="N88" i="299"/>
  <c r="K88" i="299"/>
  <c r="J88" i="299"/>
  <c r="I88" i="299"/>
  <c r="H88" i="299"/>
  <c r="N87" i="299"/>
  <c r="K87" i="299"/>
  <c r="J87" i="299"/>
  <c r="I87" i="299"/>
  <c r="H87" i="299"/>
  <c r="N86" i="299"/>
  <c r="K86" i="299"/>
  <c r="J86" i="299"/>
  <c r="I86" i="299"/>
  <c r="H86" i="299"/>
  <c r="N85" i="299"/>
  <c r="K85" i="299"/>
  <c r="J85" i="299"/>
  <c r="I85" i="299"/>
  <c r="H85" i="299"/>
  <c r="N84" i="299"/>
  <c r="K84" i="299"/>
  <c r="J84" i="299"/>
  <c r="I84" i="299"/>
  <c r="H84" i="299"/>
  <c r="N83" i="299"/>
  <c r="K83" i="299"/>
  <c r="J83" i="299"/>
  <c r="I83" i="299"/>
  <c r="H83" i="299"/>
  <c r="N82" i="299"/>
  <c r="K82" i="299"/>
  <c r="J82" i="299"/>
  <c r="I82" i="299"/>
  <c r="H82" i="299"/>
  <c r="N81" i="299"/>
  <c r="K81" i="299"/>
  <c r="J81" i="299"/>
  <c r="I81" i="299"/>
  <c r="H81" i="299"/>
  <c r="N80" i="299"/>
  <c r="K80" i="299"/>
  <c r="J80" i="299"/>
  <c r="I80" i="299"/>
  <c r="H80" i="299"/>
  <c r="N79" i="299"/>
  <c r="K79" i="299"/>
  <c r="J79" i="299"/>
  <c r="I79" i="299"/>
  <c r="H79" i="299"/>
  <c r="N78" i="299"/>
  <c r="K78" i="299"/>
  <c r="J78" i="299"/>
  <c r="I78" i="299"/>
  <c r="H78" i="299"/>
  <c r="N77" i="299"/>
  <c r="K77" i="299"/>
  <c r="J77" i="299"/>
  <c r="I77" i="299"/>
  <c r="H77" i="299"/>
  <c r="N76" i="299"/>
  <c r="K76" i="299"/>
  <c r="J76" i="299"/>
  <c r="I76" i="299"/>
  <c r="H76" i="299"/>
  <c r="N75" i="299"/>
  <c r="K75" i="299"/>
  <c r="J75" i="299"/>
  <c r="I75" i="299"/>
  <c r="H75" i="299"/>
  <c r="N74" i="299"/>
  <c r="K74" i="299"/>
  <c r="J74" i="299"/>
  <c r="I74" i="299"/>
  <c r="H74" i="299"/>
  <c r="N73" i="299"/>
  <c r="K73" i="299"/>
  <c r="J73" i="299"/>
  <c r="I73" i="299"/>
  <c r="H73" i="299"/>
  <c r="N72" i="299"/>
  <c r="K72" i="299"/>
  <c r="J72" i="299"/>
  <c r="I72" i="299"/>
  <c r="H72" i="299"/>
  <c r="N71" i="299"/>
  <c r="K71" i="299"/>
  <c r="J71" i="299"/>
  <c r="I71" i="299"/>
  <c r="H71" i="299"/>
  <c r="N70" i="299"/>
  <c r="K70" i="299"/>
  <c r="J70" i="299"/>
  <c r="I70" i="299"/>
  <c r="H70" i="299"/>
  <c r="N69" i="299"/>
  <c r="K69" i="299"/>
  <c r="J69" i="299"/>
  <c r="I69" i="299"/>
  <c r="H69" i="299"/>
  <c r="N68" i="299"/>
  <c r="K68" i="299"/>
  <c r="J68" i="299"/>
  <c r="I68" i="299"/>
  <c r="H68" i="299"/>
  <c r="N67" i="299"/>
  <c r="K67" i="299"/>
  <c r="J67" i="299"/>
  <c r="I67" i="299"/>
  <c r="H67" i="299"/>
  <c r="N66" i="299"/>
  <c r="K66" i="299"/>
  <c r="J66" i="299"/>
  <c r="I66" i="299"/>
  <c r="H66" i="299"/>
  <c r="N65" i="299"/>
  <c r="K65" i="299"/>
  <c r="J65" i="299"/>
  <c r="I65" i="299"/>
  <c r="H65" i="299"/>
  <c r="N64" i="299"/>
  <c r="K64" i="299"/>
  <c r="J64" i="299"/>
  <c r="I64" i="299"/>
  <c r="H64" i="299"/>
  <c r="N63" i="299"/>
  <c r="K63" i="299"/>
  <c r="J63" i="299"/>
  <c r="I63" i="299"/>
  <c r="H63" i="299"/>
  <c r="N62" i="299"/>
  <c r="K62" i="299"/>
  <c r="J62" i="299"/>
  <c r="I62" i="299"/>
  <c r="H62" i="299"/>
  <c r="N61" i="299"/>
  <c r="K61" i="299"/>
  <c r="J61" i="299"/>
  <c r="I61" i="299"/>
  <c r="H61" i="299"/>
  <c r="N60" i="299"/>
  <c r="K60" i="299"/>
  <c r="J60" i="299"/>
  <c r="I60" i="299"/>
  <c r="H60" i="299"/>
  <c r="N59" i="299"/>
  <c r="K59" i="299"/>
  <c r="J59" i="299"/>
  <c r="I59" i="299"/>
  <c r="H59" i="299"/>
  <c r="N58" i="299"/>
  <c r="K58" i="299"/>
  <c r="J58" i="299"/>
  <c r="I58" i="299"/>
  <c r="H58" i="299"/>
  <c r="N57" i="299"/>
  <c r="K57" i="299"/>
  <c r="J57" i="299"/>
  <c r="I57" i="299"/>
  <c r="H57" i="299"/>
  <c r="N56" i="299"/>
  <c r="K56" i="299"/>
  <c r="J56" i="299"/>
  <c r="I56" i="299"/>
  <c r="H56" i="299"/>
  <c r="N55" i="299"/>
  <c r="K55" i="299"/>
  <c r="J55" i="299"/>
  <c r="I55" i="299"/>
  <c r="H55" i="299"/>
  <c r="N54" i="299"/>
  <c r="K54" i="299"/>
  <c r="J54" i="299"/>
  <c r="I54" i="299"/>
  <c r="H54" i="299"/>
  <c r="N53" i="299"/>
  <c r="K53" i="299"/>
  <c r="J53" i="299"/>
  <c r="I53" i="299"/>
  <c r="H53" i="299"/>
  <c r="N52" i="299"/>
  <c r="K52" i="299"/>
  <c r="J52" i="299"/>
  <c r="I52" i="299"/>
  <c r="H52" i="299"/>
  <c r="N51" i="299"/>
  <c r="K51" i="299"/>
  <c r="J51" i="299"/>
  <c r="I51" i="299"/>
  <c r="H51" i="299"/>
  <c r="N50" i="299"/>
  <c r="K50" i="299"/>
  <c r="J50" i="299"/>
  <c r="I50" i="299"/>
  <c r="H50" i="299"/>
  <c r="N49" i="299"/>
  <c r="K49" i="299"/>
  <c r="J49" i="299"/>
  <c r="I49" i="299"/>
  <c r="H49" i="299"/>
  <c r="N48" i="299"/>
  <c r="K48" i="299"/>
  <c r="J48" i="299"/>
  <c r="I48" i="299"/>
  <c r="H48" i="299"/>
  <c r="N47" i="299"/>
  <c r="K47" i="299"/>
  <c r="J47" i="299"/>
  <c r="I47" i="299"/>
  <c r="H47" i="299"/>
  <c r="N46" i="299"/>
  <c r="K46" i="299"/>
  <c r="J46" i="299"/>
  <c r="I46" i="299"/>
  <c r="H46" i="299"/>
  <c r="N45" i="299"/>
  <c r="K45" i="299"/>
  <c r="J45" i="299"/>
  <c r="I45" i="299"/>
  <c r="H45" i="299"/>
  <c r="N44" i="299"/>
  <c r="K44" i="299"/>
  <c r="J44" i="299"/>
  <c r="I44" i="299"/>
  <c r="H44" i="299"/>
  <c r="N43" i="299"/>
  <c r="K43" i="299"/>
  <c r="J43" i="299"/>
  <c r="I43" i="299"/>
  <c r="H43" i="299"/>
  <c r="N42" i="299"/>
  <c r="K42" i="299"/>
  <c r="J42" i="299"/>
  <c r="I42" i="299"/>
  <c r="H42" i="299"/>
  <c r="N41" i="299"/>
  <c r="K41" i="299"/>
  <c r="J41" i="299"/>
  <c r="I41" i="299"/>
  <c r="H41" i="299"/>
  <c r="N40" i="299"/>
  <c r="K40" i="299"/>
  <c r="J40" i="299"/>
  <c r="I40" i="299"/>
  <c r="H40" i="299"/>
  <c r="N39" i="299"/>
  <c r="K39" i="299"/>
  <c r="J39" i="299"/>
  <c r="I39" i="299"/>
  <c r="H39" i="299"/>
  <c r="N38" i="299"/>
  <c r="K38" i="299"/>
  <c r="J38" i="299"/>
  <c r="I38" i="299"/>
  <c r="H38" i="299"/>
  <c r="N37" i="299"/>
  <c r="K37" i="299"/>
  <c r="J37" i="299"/>
  <c r="I37" i="299"/>
  <c r="H37" i="299"/>
  <c r="N36" i="299"/>
  <c r="K36" i="299"/>
  <c r="J36" i="299"/>
  <c r="I36" i="299"/>
  <c r="H36" i="299"/>
  <c r="N35" i="299"/>
  <c r="K35" i="299"/>
  <c r="J35" i="299"/>
  <c r="I35" i="299"/>
  <c r="H35" i="299"/>
  <c r="N34" i="299"/>
  <c r="K34" i="299"/>
  <c r="J34" i="299"/>
  <c r="I34" i="299"/>
  <c r="H34" i="299"/>
  <c r="N33" i="299"/>
  <c r="K33" i="299"/>
  <c r="J33" i="299"/>
  <c r="I33" i="299"/>
  <c r="H33" i="299"/>
  <c r="N32" i="299"/>
  <c r="N31" i="299"/>
  <c r="N30" i="299"/>
  <c r="G5" i="299"/>
  <c r="D5" i="299"/>
  <c r="C5" i="299"/>
  <c r="A5" i="299"/>
  <c r="A1" i="299"/>
  <c r="F2" i="298"/>
  <c r="F2" i="297"/>
  <c r="F2" i="296"/>
  <c r="C2" i="290"/>
  <c r="E2" i="289"/>
  <c r="E2" i="288"/>
  <c r="E2" i="287"/>
  <c r="E2" i="286"/>
  <c r="E2" i="285"/>
  <c r="E2" i="284"/>
  <c r="E2" i="283"/>
  <c r="E2" i="282"/>
  <c r="E2" i="281"/>
  <c r="E2" i="280"/>
  <c r="C2" i="279"/>
  <c r="E2" i="278"/>
  <c r="E2" i="277"/>
  <c r="E2" i="276"/>
  <c r="C2" i="275"/>
  <c r="M154" i="298"/>
  <c r="K154" i="298"/>
  <c r="G154" i="298"/>
  <c r="M153" i="298"/>
  <c r="K153" i="298"/>
  <c r="G153" i="298"/>
  <c r="M152" i="298"/>
  <c r="K152" i="298"/>
  <c r="G152" i="298"/>
  <c r="M151" i="298"/>
  <c r="K151" i="298"/>
  <c r="G151" i="298"/>
  <c r="M150" i="298"/>
  <c r="K150" i="298"/>
  <c r="G150" i="298"/>
  <c r="M149" i="298"/>
  <c r="K149" i="298"/>
  <c r="G149" i="298"/>
  <c r="M148" i="298"/>
  <c r="G148" i="298"/>
  <c r="M147" i="298"/>
  <c r="K147" i="298"/>
  <c r="G147" i="298"/>
  <c r="Q146" i="298"/>
  <c r="Q143" i="298"/>
  <c r="I143" i="298"/>
  <c r="G143" i="298"/>
  <c r="F143" i="298"/>
  <c r="E143" i="298"/>
  <c r="I142" i="298"/>
  <c r="G142" i="298"/>
  <c r="F142" i="298"/>
  <c r="E142" i="298"/>
  <c r="C142" i="298"/>
  <c r="B142" i="298"/>
  <c r="K141" i="298"/>
  <c r="K140" i="298"/>
  <c r="K139" i="298"/>
  <c r="I139" i="298"/>
  <c r="G139" i="298"/>
  <c r="F139" i="298"/>
  <c r="E139" i="298"/>
  <c r="Q138" i="298"/>
  <c r="O138" i="298"/>
  <c r="I138" i="298"/>
  <c r="G138" i="298"/>
  <c r="F138" i="298"/>
  <c r="E138" i="298"/>
  <c r="C138" i="298"/>
  <c r="B138" i="298"/>
  <c r="M137" i="298"/>
  <c r="M136" i="298"/>
  <c r="I135" i="298"/>
  <c r="G135" i="298"/>
  <c r="F135" i="298"/>
  <c r="E135" i="298"/>
  <c r="I134" i="298"/>
  <c r="G134" i="298"/>
  <c r="F134" i="298"/>
  <c r="E134" i="298"/>
  <c r="C134" i="298"/>
  <c r="B134" i="298"/>
  <c r="K133" i="298"/>
  <c r="K132" i="298"/>
  <c r="K131" i="298"/>
  <c r="I131" i="298"/>
  <c r="G131" i="298"/>
  <c r="F131" i="298"/>
  <c r="E131" i="298"/>
  <c r="I130" i="298"/>
  <c r="G130" i="298"/>
  <c r="F130" i="298"/>
  <c r="E130" i="298"/>
  <c r="C130" i="298"/>
  <c r="B130" i="298"/>
  <c r="O129" i="298"/>
  <c r="O128" i="298"/>
  <c r="I127" i="298"/>
  <c r="G127" i="298"/>
  <c r="F127" i="298"/>
  <c r="E127" i="298"/>
  <c r="I126" i="298"/>
  <c r="G126" i="298"/>
  <c r="F126" i="298"/>
  <c r="E126" i="298"/>
  <c r="C126" i="298"/>
  <c r="B126" i="298"/>
  <c r="K125" i="298"/>
  <c r="K124" i="298"/>
  <c r="K123" i="298"/>
  <c r="I123" i="298"/>
  <c r="G123" i="298"/>
  <c r="F123" i="298"/>
  <c r="E123" i="298"/>
  <c r="I122" i="298"/>
  <c r="G122" i="298"/>
  <c r="F122" i="298"/>
  <c r="E122" i="298"/>
  <c r="C122" i="298"/>
  <c r="B122" i="298"/>
  <c r="M121" i="298"/>
  <c r="M120" i="298"/>
  <c r="I119" i="298"/>
  <c r="G119" i="298"/>
  <c r="F119" i="298"/>
  <c r="E119" i="298"/>
  <c r="I118" i="298"/>
  <c r="G118" i="298"/>
  <c r="F118" i="298"/>
  <c r="E118" i="298"/>
  <c r="C118" i="298"/>
  <c r="B118" i="298"/>
  <c r="K117" i="298"/>
  <c r="K116" i="298"/>
  <c r="K115" i="298"/>
  <c r="I115" i="298"/>
  <c r="G115" i="298"/>
  <c r="F115" i="298"/>
  <c r="E115" i="298"/>
  <c r="I114" i="298"/>
  <c r="G114" i="298"/>
  <c r="F114" i="298"/>
  <c r="E114" i="298"/>
  <c r="C114" i="298"/>
  <c r="B114" i="298"/>
  <c r="Q113" i="298"/>
  <c r="Q112" i="298"/>
  <c r="I111" i="298"/>
  <c r="G111" i="298"/>
  <c r="F111" i="298"/>
  <c r="E111" i="298"/>
  <c r="I110" i="298"/>
  <c r="G110" i="298"/>
  <c r="F110" i="298"/>
  <c r="E110" i="298"/>
  <c r="C110" i="298"/>
  <c r="B110" i="298"/>
  <c r="K109" i="298"/>
  <c r="K108" i="298"/>
  <c r="K107" i="298"/>
  <c r="I107" i="298"/>
  <c r="G107" i="298"/>
  <c r="F107" i="298"/>
  <c r="E107" i="298"/>
  <c r="I106" i="298"/>
  <c r="G106" i="298"/>
  <c r="F106" i="298"/>
  <c r="E106" i="298"/>
  <c r="C106" i="298"/>
  <c r="B106" i="298"/>
  <c r="M105" i="298"/>
  <c r="M104" i="298"/>
  <c r="I103" i="298"/>
  <c r="G103" i="298"/>
  <c r="F103" i="298"/>
  <c r="E103" i="298"/>
  <c r="I102" i="298"/>
  <c r="G102" i="298"/>
  <c r="F102" i="298"/>
  <c r="E102" i="298"/>
  <c r="C102" i="298"/>
  <c r="B102" i="298"/>
  <c r="K101" i="298"/>
  <c r="K100" i="298"/>
  <c r="K99" i="298"/>
  <c r="I99" i="298"/>
  <c r="G99" i="298"/>
  <c r="F99" i="298"/>
  <c r="E99" i="298"/>
  <c r="I98" i="298"/>
  <c r="G98" i="298"/>
  <c r="F98" i="298"/>
  <c r="E98" i="298"/>
  <c r="C98" i="298"/>
  <c r="B98" i="298"/>
  <c r="O97" i="298"/>
  <c r="O96" i="298"/>
  <c r="I95" i="298"/>
  <c r="G95" i="298"/>
  <c r="F95" i="298"/>
  <c r="E95" i="298"/>
  <c r="I94" i="298"/>
  <c r="G94" i="298"/>
  <c r="F94" i="298"/>
  <c r="E94" i="298"/>
  <c r="C94" i="298"/>
  <c r="B94" i="298"/>
  <c r="K93" i="298"/>
  <c r="K92" i="298"/>
  <c r="U91" i="298"/>
  <c r="K91" i="298"/>
  <c r="I91" i="298"/>
  <c r="G91" i="298"/>
  <c r="F91" i="298"/>
  <c r="E91" i="298"/>
  <c r="U90" i="298"/>
  <c r="I90" i="298"/>
  <c r="G90" i="298"/>
  <c r="F90" i="298"/>
  <c r="E90" i="298"/>
  <c r="C90" i="298"/>
  <c r="B90" i="298"/>
  <c r="U89" i="298"/>
  <c r="M89" i="298"/>
  <c r="U88" i="298"/>
  <c r="M88" i="298"/>
  <c r="U87" i="298"/>
  <c r="I87" i="298"/>
  <c r="G87" i="298"/>
  <c r="F87" i="298"/>
  <c r="E87" i="298"/>
  <c r="U86" i="298"/>
  <c r="I86" i="298"/>
  <c r="G86" i="298"/>
  <c r="F86" i="298"/>
  <c r="E86" i="298"/>
  <c r="C86" i="298"/>
  <c r="B86" i="298"/>
  <c r="U85" i="298"/>
  <c r="K85" i="298"/>
  <c r="U84" i="298"/>
  <c r="K84" i="298"/>
  <c r="U83" i="298"/>
  <c r="K83" i="298"/>
  <c r="I83" i="298"/>
  <c r="G83" i="298"/>
  <c r="F83" i="298"/>
  <c r="E83" i="298"/>
  <c r="U82" i="298"/>
  <c r="I82" i="298"/>
  <c r="G82" i="298"/>
  <c r="F82" i="298"/>
  <c r="E82" i="298"/>
  <c r="C82" i="298"/>
  <c r="B82" i="298"/>
  <c r="O69" i="298"/>
  <c r="O144" i="298"/>
  <c r="O68" i="298"/>
  <c r="O143" i="298"/>
  <c r="I68" i="298"/>
  <c r="G68" i="298"/>
  <c r="F68" i="298"/>
  <c r="E68" i="298"/>
  <c r="Q67" i="298"/>
  <c r="Q142" i="298"/>
  <c r="I67" i="298"/>
  <c r="G67" i="298"/>
  <c r="F67" i="298"/>
  <c r="E67" i="298"/>
  <c r="C67" i="298"/>
  <c r="B67" i="298"/>
  <c r="Q66" i="298"/>
  <c r="Q141" i="298"/>
  <c r="K66" i="298"/>
  <c r="O65" i="298"/>
  <c r="O140" i="298"/>
  <c r="K65" i="298"/>
  <c r="O64" i="298"/>
  <c r="O139" i="298"/>
  <c r="K64" i="298"/>
  <c r="I64" i="298"/>
  <c r="G64" i="298"/>
  <c r="F64" i="298"/>
  <c r="E64" i="298"/>
  <c r="I63" i="298"/>
  <c r="G63" i="298"/>
  <c r="F63" i="298"/>
  <c r="E63" i="298"/>
  <c r="C63" i="298"/>
  <c r="B63" i="298"/>
  <c r="M62" i="298"/>
  <c r="M61" i="298"/>
  <c r="I60" i="298"/>
  <c r="G60" i="298"/>
  <c r="F60" i="298"/>
  <c r="E60" i="298"/>
  <c r="I59" i="298"/>
  <c r="G59" i="298"/>
  <c r="F59" i="298"/>
  <c r="E59" i="298"/>
  <c r="C59" i="298"/>
  <c r="B59" i="298"/>
  <c r="K58" i="298"/>
  <c r="K57" i="298"/>
  <c r="K56" i="298"/>
  <c r="I56" i="298"/>
  <c r="G56" i="298"/>
  <c r="F56" i="298"/>
  <c r="E56" i="298"/>
  <c r="I55" i="298"/>
  <c r="G55" i="298"/>
  <c r="F55" i="298"/>
  <c r="E55" i="298"/>
  <c r="C55" i="298"/>
  <c r="B55" i="298"/>
  <c r="O54" i="298"/>
  <c r="O53" i="298"/>
  <c r="I52" i="298"/>
  <c r="G52" i="298"/>
  <c r="F52" i="298"/>
  <c r="E52" i="298"/>
  <c r="I51" i="298"/>
  <c r="G51" i="298"/>
  <c r="F51" i="298"/>
  <c r="E51" i="298"/>
  <c r="C51" i="298"/>
  <c r="B51" i="298"/>
  <c r="K50" i="298"/>
  <c r="K49" i="298"/>
  <c r="K48" i="298"/>
  <c r="I48" i="298"/>
  <c r="G48" i="298"/>
  <c r="F48" i="298"/>
  <c r="E48" i="298"/>
  <c r="I47" i="298"/>
  <c r="G47" i="298"/>
  <c r="F47" i="298"/>
  <c r="E47" i="298"/>
  <c r="C47" i="298"/>
  <c r="B47" i="298"/>
  <c r="M46" i="298"/>
  <c r="M45" i="298"/>
  <c r="I44" i="298"/>
  <c r="G44" i="298"/>
  <c r="F44" i="298"/>
  <c r="E44" i="298"/>
  <c r="I43" i="298"/>
  <c r="G43" i="298"/>
  <c r="F43" i="298"/>
  <c r="E43" i="298"/>
  <c r="C43" i="298"/>
  <c r="B43" i="298"/>
  <c r="K42" i="298"/>
  <c r="K41" i="298"/>
  <c r="K40" i="298"/>
  <c r="I40" i="298"/>
  <c r="G40" i="298"/>
  <c r="F40" i="298"/>
  <c r="E40" i="298"/>
  <c r="I39" i="298"/>
  <c r="G39" i="298"/>
  <c r="F39" i="298"/>
  <c r="E39" i="298"/>
  <c r="C39" i="298"/>
  <c r="B39" i="298"/>
  <c r="Q38" i="298"/>
  <c r="Q37" i="298"/>
  <c r="I36" i="298"/>
  <c r="G36" i="298"/>
  <c r="F36" i="298"/>
  <c r="E36" i="298"/>
  <c r="I35" i="298"/>
  <c r="G35" i="298"/>
  <c r="F35" i="298"/>
  <c r="E35" i="298"/>
  <c r="C35" i="298"/>
  <c r="B35" i="298"/>
  <c r="K34" i="298"/>
  <c r="K33" i="298"/>
  <c r="K32" i="298"/>
  <c r="I32" i="298"/>
  <c r="G32" i="298"/>
  <c r="F32" i="298"/>
  <c r="E32" i="298"/>
  <c r="I31" i="298"/>
  <c r="G31" i="298"/>
  <c r="F31" i="298"/>
  <c r="E31" i="298"/>
  <c r="C31" i="298"/>
  <c r="B31" i="298"/>
  <c r="M30" i="298"/>
  <c r="M29" i="298"/>
  <c r="I28" i="298"/>
  <c r="G28" i="298"/>
  <c r="F28" i="298"/>
  <c r="E28" i="298"/>
  <c r="I27" i="298"/>
  <c r="G27" i="298"/>
  <c r="F27" i="298"/>
  <c r="E27" i="298"/>
  <c r="C27" i="298"/>
  <c r="B27" i="298"/>
  <c r="K26" i="298"/>
  <c r="K25" i="298"/>
  <c r="K24" i="298"/>
  <c r="I24" i="298"/>
  <c r="G24" i="298"/>
  <c r="F24" i="298"/>
  <c r="E24" i="298"/>
  <c r="I23" i="298"/>
  <c r="G23" i="298"/>
  <c r="F23" i="298"/>
  <c r="E23" i="298"/>
  <c r="C23" i="298"/>
  <c r="B23" i="298"/>
  <c r="O22" i="298"/>
  <c r="O21" i="298"/>
  <c r="I20" i="298"/>
  <c r="G20" i="298"/>
  <c r="F20" i="298"/>
  <c r="E20" i="298"/>
  <c r="I19" i="298"/>
  <c r="G19" i="298"/>
  <c r="F19" i="298"/>
  <c r="E19" i="298"/>
  <c r="C19" i="298"/>
  <c r="B19" i="298"/>
  <c r="K18" i="298"/>
  <c r="K17" i="298"/>
  <c r="U16" i="298"/>
  <c r="K16" i="298"/>
  <c r="I16" i="298"/>
  <c r="G16" i="298"/>
  <c r="F16" i="298"/>
  <c r="E16" i="298"/>
  <c r="I15" i="298"/>
  <c r="G15" i="298"/>
  <c r="F15" i="298"/>
  <c r="E15" i="298"/>
  <c r="C15" i="298"/>
  <c r="B15" i="298"/>
  <c r="M14" i="298"/>
  <c r="M13" i="298"/>
  <c r="I12" i="298"/>
  <c r="G12" i="298"/>
  <c r="F12" i="298"/>
  <c r="E12" i="298"/>
  <c r="I11" i="298"/>
  <c r="G11" i="298"/>
  <c r="F11" i="298"/>
  <c r="E11" i="298"/>
  <c r="C11" i="298"/>
  <c r="B11" i="298"/>
  <c r="K10" i="298"/>
  <c r="K9" i="298"/>
  <c r="K8" i="298"/>
  <c r="I8" i="298"/>
  <c r="G8" i="298"/>
  <c r="F8" i="298"/>
  <c r="E8" i="298"/>
  <c r="U7" i="298"/>
  <c r="I7" i="298"/>
  <c r="G7" i="298"/>
  <c r="F7" i="298"/>
  <c r="E7" i="298"/>
  <c r="C7" i="298"/>
  <c r="B7" i="298"/>
  <c r="R4" i="298"/>
  <c r="O79" i="298"/>
  <c r="O154" i="298"/>
  <c r="G4" i="298"/>
  <c r="A4" i="298"/>
  <c r="A1" i="298"/>
  <c r="I68" i="297"/>
  <c r="G68" i="297"/>
  <c r="F68" i="297"/>
  <c r="E68" i="297"/>
  <c r="I67" i="297"/>
  <c r="G67" i="297"/>
  <c r="F67" i="297"/>
  <c r="E67" i="297"/>
  <c r="C67" i="297"/>
  <c r="B67" i="297"/>
  <c r="K66" i="297"/>
  <c r="K65" i="297"/>
  <c r="K64" i="297"/>
  <c r="I64" i="297"/>
  <c r="G64" i="297"/>
  <c r="F64" i="297"/>
  <c r="E64" i="297"/>
  <c r="I63" i="297"/>
  <c r="G63" i="297"/>
  <c r="F63" i="297"/>
  <c r="E63" i="297"/>
  <c r="C63" i="297"/>
  <c r="B63" i="297"/>
  <c r="M62" i="297"/>
  <c r="M61" i="297"/>
  <c r="I60" i="297"/>
  <c r="G60" i="297"/>
  <c r="F60" i="297"/>
  <c r="E60" i="297"/>
  <c r="I59" i="297"/>
  <c r="G59" i="297"/>
  <c r="F59" i="297"/>
  <c r="E59" i="297"/>
  <c r="C59" i="297"/>
  <c r="B59" i="297"/>
  <c r="K58" i="297"/>
  <c r="K57" i="297"/>
  <c r="K56" i="297"/>
  <c r="I56" i="297"/>
  <c r="G56" i="297"/>
  <c r="F56" i="297"/>
  <c r="E56" i="297"/>
  <c r="I55" i="297"/>
  <c r="G55" i="297"/>
  <c r="F55" i="297"/>
  <c r="E55" i="297"/>
  <c r="C55" i="297"/>
  <c r="B55" i="297"/>
  <c r="O54" i="297"/>
  <c r="O53" i="297"/>
  <c r="I52" i="297"/>
  <c r="G52" i="297"/>
  <c r="F52" i="297"/>
  <c r="E52" i="297"/>
  <c r="I51" i="297"/>
  <c r="G51" i="297"/>
  <c r="F51" i="297"/>
  <c r="E51" i="297"/>
  <c r="C51" i="297"/>
  <c r="B51" i="297"/>
  <c r="K50" i="297"/>
  <c r="K49" i="297"/>
  <c r="K48" i="297"/>
  <c r="I48" i="297"/>
  <c r="G48" i="297"/>
  <c r="F48" i="297"/>
  <c r="E48" i="297"/>
  <c r="I47" i="297"/>
  <c r="G47" i="297"/>
  <c r="F47" i="297"/>
  <c r="E47" i="297"/>
  <c r="C47" i="297"/>
  <c r="B47" i="297"/>
  <c r="M46" i="297"/>
  <c r="M45" i="297"/>
  <c r="I44" i="297"/>
  <c r="G44" i="297"/>
  <c r="F44" i="297"/>
  <c r="E44" i="297"/>
  <c r="I43" i="297"/>
  <c r="G43" i="297"/>
  <c r="F43" i="297"/>
  <c r="E43" i="297"/>
  <c r="C43" i="297"/>
  <c r="B43" i="297"/>
  <c r="K42" i="297"/>
  <c r="K41" i="297"/>
  <c r="K40" i="297"/>
  <c r="I40" i="297"/>
  <c r="G40" i="297"/>
  <c r="F40" i="297"/>
  <c r="E40" i="297"/>
  <c r="I39" i="297"/>
  <c r="G39" i="297"/>
  <c r="F39" i="297"/>
  <c r="E39" i="297"/>
  <c r="C39" i="297"/>
  <c r="B39" i="297"/>
  <c r="Q38" i="297"/>
  <c r="Q37" i="297"/>
  <c r="I36" i="297"/>
  <c r="G36" i="297"/>
  <c r="F36" i="297"/>
  <c r="E36" i="297"/>
  <c r="I35" i="297"/>
  <c r="G35" i="297"/>
  <c r="F35" i="297"/>
  <c r="E35" i="297"/>
  <c r="C35" i="297"/>
  <c r="B35" i="297"/>
  <c r="K34" i="297"/>
  <c r="K33" i="297"/>
  <c r="K32" i="297"/>
  <c r="I32" i="297"/>
  <c r="G32" i="297"/>
  <c r="F32" i="297"/>
  <c r="E32" i="297"/>
  <c r="I31" i="297"/>
  <c r="G31" i="297"/>
  <c r="F31" i="297"/>
  <c r="E31" i="297"/>
  <c r="C31" i="297"/>
  <c r="B31" i="297"/>
  <c r="M30" i="297"/>
  <c r="M29" i="297"/>
  <c r="I28" i="297"/>
  <c r="G28" i="297"/>
  <c r="F28" i="297"/>
  <c r="E28" i="297"/>
  <c r="I27" i="297"/>
  <c r="G27" i="297"/>
  <c r="F27" i="297"/>
  <c r="E27" i="297"/>
  <c r="C27" i="297"/>
  <c r="B27" i="297"/>
  <c r="K26" i="297"/>
  <c r="K25" i="297"/>
  <c r="K24" i="297"/>
  <c r="I24" i="297"/>
  <c r="G24" i="297"/>
  <c r="F24" i="297"/>
  <c r="E24" i="297"/>
  <c r="I23" i="297"/>
  <c r="G23" i="297"/>
  <c r="F23" i="297"/>
  <c r="E23" i="297"/>
  <c r="C23" i="297"/>
  <c r="B23" i="297"/>
  <c r="O22" i="297"/>
  <c r="O21" i="297"/>
  <c r="I20" i="297"/>
  <c r="G20" i="297"/>
  <c r="F20" i="297"/>
  <c r="E20" i="297"/>
  <c r="I19" i="297"/>
  <c r="G19" i="297"/>
  <c r="F19" i="297"/>
  <c r="E19" i="297"/>
  <c r="C19" i="297"/>
  <c r="B19" i="297"/>
  <c r="K18" i="297"/>
  <c r="K17" i="297"/>
  <c r="U16" i="297"/>
  <c r="K16" i="297"/>
  <c r="I16" i="297"/>
  <c r="G16" i="297"/>
  <c r="F16" i="297"/>
  <c r="E16" i="297"/>
  <c r="I15" i="297"/>
  <c r="G15" i="297"/>
  <c r="F15" i="297"/>
  <c r="E15" i="297"/>
  <c r="C15" i="297"/>
  <c r="B15" i="297"/>
  <c r="M14" i="297"/>
  <c r="M13" i="297"/>
  <c r="I12" i="297"/>
  <c r="G12" i="297"/>
  <c r="F12" i="297"/>
  <c r="E12" i="297"/>
  <c r="I11" i="297"/>
  <c r="G11" i="297"/>
  <c r="F11" i="297"/>
  <c r="E11" i="297"/>
  <c r="C11" i="297"/>
  <c r="B11" i="297"/>
  <c r="K10" i="297"/>
  <c r="K9" i="297"/>
  <c r="K8" i="297"/>
  <c r="I8" i="297"/>
  <c r="G8" i="297"/>
  <c r="F8" i="297"/>
  <c r="E8" i="297"/>
  <c r="U7" i="297"/>
  <c r="I7" i="297"/>
  <c r="G7" i="297"/>
  <c r="F7" i="297"/>
  <c r="E7" i="297"/>
  <c r="C7" i="297"/>
  <c r="B7" i="297"/>
  <c r="R4" i="297"/>
  <c r="O79" i="297"/>
  <c r="G4" i="297"/>
  <c r="A4" i="297"/>
  <c r="A1" i="297"/>
  <c r="Q37" i="296"/>
  <c r="I36" i="296"/>
  <c r="G36" i="296"/>
  <c r="F36" i="296"/>
  <c r="E36" i="296"/>
  <c r="I35" i="296"/>
  <c r="G35" i="296"/>
  <c r="F35" i="296"/>
  <c r="E35" i="296"/>
  <c r="C35" i="296"/>
  <c r="B35" i="296"/>
  <c r="K34" i="296"/>
  <c r="K33" i="296"/>
  <c r="K32" i="296"/>
  <c r="I32" i="296"/>
  <c r="G32" i="296"/>
  <c r="F32" i="296"/>
  <c r="E32" i="296"/>
  <c r="I31" i="296"/>
  <c r="G31" i="296"/>
  <c r="F31" i="296"/>
  <c r="E31" i="296"/>
  <c r="C31" i="296"/>
  <c r="B31" i="296"/>
  <c r="M30" i="296"/>
  <c r="M29" i="296"/>
  <c r="I28" i="296"/>
  <c r="G28" i="296"/>
  <c r="F28" i="296"/>
  <c r="E28" i="296"/>
  <c r="I27" i="296"/>
  <c r="G27" i="296"/>
  <c r="F27" i="296"/>
  <c r="E27" i="296"/>
  <c r="C27" i="296"/>
  <c r="B27" i="296"/>
  <c r="K26" i="296"/>
  <c r="K25" i="296"/>
  <c r="K24" i="296"/>
  <c r="I24" i="296"/>
  <c r="G24" i="296"/>
  <c r="F24" i="296"/>
  <c r="E24" i="296"/>
  <c r="I23" i="296"/>
  <c r="G23" i="296"/>
  <c r="F23" i="296"/>
  <c r="E23" i="296"/>
  <c r="C23" i="296"/>
  <c r="B23" i="296"/>
  <c r="O22" i="296"/>
  <c r="O21" i="296"/>
  <c r="I20" i="296"/>
  <c r="G20" i="296"/>
  <c r="F20" i="296"/>
  <c r="E20" i="296"/>
  <c r="I19" i="296"/>
  <c r="G19" i="296"/>
  <c r="F19" i="296"/>
  <c r="E19" i="296"/>
  <c r="C19" i="296"/>
  <c r="B19" i="296"/>
  <c r="K18" i="296"/>
  <c r="K17" i="296"/>
  <c r="U16" i="296"/>
  <c r="K16" i="296"/>
  <c r="I16" i="296"/>
  <c r="G16" i="296"/>
  <c r="F16" i="296"/>
  <c r="E16" i="296"/>
  <c r="I15" i="296"/>
  <c r="G15" i="296"/>
  <c r="F15" i="296"/>
  <c r="E15" i="296"/>
  <c r="C15" i="296"/>
  <c r="B15" i="296"/>
  <c r="M14" i="296"/>
  <c r="M13" i="296"/>
  <c r="I12" i="296"/>
  <c r="G12" i="296"/>
  <c r="F12" i="296"/>
  <c r="E12" i="296"/>
  <c r="I11" i="296"/>
  <c r="G11" i="296"/>
  <c r="F11" i="296"/>
  <c r="E11" i="296"/>
  <c r="C11" i="296"/>
  <c r="B11" i="296"/>
  <c r="K10" i="296"/>
  <c r="K9" i="296"/>
  <c r="K8" i="296"/>
  <c r="I8" i="296"/>
  <c r="G8" i="296"/>
  <c r="F8" i="296"/>
  <c r="E8" i="296"/>
  <c r="U7" i="296"/>
  <c r="I7" i="296"/>
  <c r="G7" i="296"/>
  <c r="F7" i="296"/>
  <c r="E7" i="296"/>
  <c r="C7" i="296"/>
  <c r="B7" i="296"/>
  <c r="R4" i="296"/>
  <c r="O79" i="296"/>
  <c r="G4" i="296"/>
  <c r="A4" i="296"/>
  <c r="A1" i="296"/>
  <c r="O26" i="290"/>
  <c r="O25" i="290"/>
  <c r="O24" i="290"/>
  <c r="O23" i="290"/>
  <c r="O22" i="290"/>
  <c r="O21" i="290"/>
  <c r="O20" i="290"/>
  <c r="O19" i="290"/>
  <c r="O18" i="290"/>
  <c r="O17" i="290"/>
  <c r="O16" i="290"/>
  <c r="O15" i="290"/>
  <c r="O14" i="290"/>
  <c r="O13" i="290"/>
  <c r="O12" i="290"/>
  <c r="O11" i="290"/>
  <c r="O10" i="290"/>
  <c r="O9" i="290"/>
  <c r="O8" i="290"/>
  <c r="P5" i="290"/>
  <c r="R79" i="298"/>
  <c r="L5" i="290"/>
  <c r="C5" i="290"/>
  <c r="A5" i="290"/>
  <c r="A2" i="290"/>
  <c r="A1" i="290"/>
  <c r="R80" i="289"/>
  <c r="F80" i="289"/>
  <c r="F79" i="289"/>
  <c r="F78" i="289"/>
  <c r="F77" i="289"/>
  <c r="F76" i="289"/>
  <c r="F75" i="289"/>
  <c r="F74" i="289"/>
  <c r="F73" i="289"/>
  <c r="I70" i="289"/>
  <c r="G70" i="289"/>
  <c r="F70" i="289"/>
  <c r="D70" i="289"/>
  <c r="C70" i="289"/>
  <c r="B70" i="289"/>
  <c r="K69" i="289"/>
  <c r="I69" i="289"/>
  <c r="G69" i="289"/>
  <c r="F69" i="289"/>
  <c r="D69" i="289"/>
  <c r="C69" i="289"/>
  <c r="B69" i="289"/>
  <c r="M68" i="289"/>
  <c r="I68" i="289"/>
  <c r="G68" i="289"/>
  <c r="F68" i="289"/>
  <c r="D68" i="289"/>
  <c r="C68" i="289"/>
  <c r="B68" i="289"/>
  <c r="K67" i="289"/>
  <c r="I67" i="289"/>
  <c r="G67" i="289"/>
  <c r="F67" i="289"/>
  <c r="D67" i="289"/>
  <c r="C67" i="289"/>
  <c r="B67" i="289"/>
  <c r="O66" i="289"/>
  <c r="I66" i="289"/>
  <c r="G66" i="289"/>
  <c r="F66" i="289"/>
  <c r="D66" i="289"/>
  <c r="C66" i="289"/>
  <c r="B66" i="289"/>
  <c r="K65" i="289"/>
  <c r="I65" i="289"/>
  <c r="G65" i="289"/>
  <c r="F65" i="289"/>
  <c r="D65" i="289"/>
  <c r="C65" i="289"/>
  <c r="B65" i="289"/>
  <c r="M64" i="289"/>
  <c r="I64" i="289"/>
  <c r="G64" i="289"/>
  <c r="F64" i="289"/>
  <c r="D64" i="289"/>
  <c r="C64" i="289"/>
  <c r="B64" i="289"/>
  <c r="K63" i="289"/>
  <c r="I63" i="289"/>
  <c r="G63" i="289"/>
  <c r="F63" i="289"/>
  <c r="D63" i="289"/>
  <c r="C63" i="289"/>
  <c r="B63" i="289"/>
  <c r="Q62" i="289"/>
  <c r="I62" i="289"/>
  <c r="G62" i="289"/>
  <c r="F62" i="289"/>
  <c r="D62" i="289"/>
  <c r="C62" i="289"/>
  <c r="B62" i="289"/>
  <c r="K61" i="289"/>
  <c r="I61" i="289"/>
  <c r="G61" i="289"/>
  <c r="F61" i="289"/>
  <c r="D61" i="289"/>
  <c r="C61" i="289"/>
  <c r="B61" i="289"/>
  <c r="M60" i="289"/>
  <c r="I60" i="289"/>
  <c r="G60" i="289"/>
  <c r="F60" i="289"/>
  <c r="D60" i="289"/>
  <c r="C60" i="289"/>
  <c r="B60" i="289"/>
  <c r="K59" i="289"/>
  <c r="I59" i="289"/>
  <c r="G59" i="289"/>
  <c r="F59" i="289"/>
  <c r="D59" i="289"/>
  <c r="C59" i="289"/>
  <c r="B59" i="289"/>
  <c r="O58" i="289"/>
  <c r="I58" i="289"/>
  <c r="G58" i="289"/>
  <c r="F58" i="289"/>
  <c r="D58" i="289"/>
  <c r="C58" i="289"/>
  <c r="B58" i="289"/>
  <c r="K57" i="289"/>
  <c r="I57" i="289"/>
  <c r="G57" i="289"/>
  <c r="F57" i="289"/>
  <c r="D57" i="289"/>
  <c r="C57" i="289"/>
  <c r="B57" i="289"/>
  <c r="M56" i="289"/>
  <c r="I56" i="289"/>
  <c r="G56" i="289"/>
  <c r="F56" i="289"/>
  <c r="D56" i="289"/>
  <c r="C56" i="289"/>
  <c r="B56" i="289"/>
  <c r="K55" i="289"/>
  <c r="I55" i="289"/>
  <c r="G55" i="289"/>
  <c r="F55" i="289"/>
  <c r="D55" i="289"/>
  <c r="C55" i="289"/>
  <c r="B55" i="289"/>
  <c r="Q54" i="289"/>
  <c r="I54" i="289"/>
  <c r="G54" i="289"/>
  <c r="F54" i="289"/>
  <c r="D54" i="289"/>
  <c r="C54" i="289"/>
  <c r="B54" i="289"/>
  <c r="K53" i="289"/>
  <c r="I53" i="289"/>
  <c r="G53" i="289"/>
  <c r="F53" i="289"/>
  <c r="D53" i="289"/>
  <c r="C53" i="289"/>
  <c r="B53" i="289"/>
  <c r="M52" i="289"/>
  <c r="I52" i="289"/>
  <c r="G52" i="289"/>
  <c r="F52" i="289"/>
  <c r="D52" i="289"/>
  <c r="C52" i="289"/>
  <c r="B52" i="289"/>
  <c r="K51" i="289"/>
  <c r="I51" i="289"/>
  <c r="G51" i="289"/>
  <c r="F51" i="289"/>
  <c r="D51" i="289"/>
  <c r="C51" i="289"/>
  <c r="B51" i="289"/>
  <c r="O50" i="289"/>
  <c r="I50" i="289"/>
  <c r="G50" i="289"/>
  <c r="F50" i="289"/>
  <c r="D50" i="289"/>
  <c r="C50" i="289"/>
  <c r="B50" i="289"/>
  <c r="K49" i="289"/>
  <c r="I49" i="289"/>
  <c r="G49" i="289"/>
  <c r="F49" i="289"/>
  <c r="D49" i="289"/>
  <c r="C49" i="289"/>
  <c r="B49" i="289"/>
  <c r="M48" i="289"/>
  <c r="I48" i="289"/>
  <c r="G48" i="289"/>
  <c r="F48" i="289"/>
  <c r="D48" i="289"/>
  <c r="C48" i="289"/>
  <c r="B48" i="289"/>
  <c r="K47" i="289"/>
  <c r="I47" i="289"/>
  <c r="G47" i="289"/>
  <c r="F47" i="289"/>
  <c r="D47" i="289"/>
  <c r="C47" i="289"/>
  <c r="B47" i="289"/>
  <c r="Q46" i="289"/>
  <c r="I46" i="289"/>
  <c r="G46" i="289"/>
  <c r="F46" i="289"/>
  <c r="D46" i="289"/>
  <c r="C46" i="289"/>
  <c r="B46" i="289"/>
  <c r="K45" i="289"/>
  <c r="I45" i="289"/>
  <c r="G45" i="289"/>
  <c r="F45" i="289"/>
  <c r="D45" i="289"/>
  <c r="C45" i="289"/>
  <c r="B45" i="289"/>
  <c r="M44" i="289"/>
  <c r="I44" i="289"/>
  <c r="G44" i="289"/>
  <c r="F44" i="289"/>
  <c r="D44" i="289"/>
  <c r="C44" i="289"/>
  <c r="B44" i="289"/>
  <c r="K43" i="289"/>
  <c r="I43" i="289"/>
  <c r="G43" i="289"/>
  <c r="F43" i="289"/>
  <c r="D43" i="289"/>
  <c r="C43" i="289"/>
  <c r="B43" i="289"/>
  <c r="O42" i="289"/>
  <c r="I42" i="289"/>
  <c r="G42" i="289"/>
  <c r="F42" i="289"/>
  <c r="D42" i="289"/>
  <c r="C42" i="289"/>
  <c r="B42" i="289"/>
  <c r="K41" i="289"/>
  <c r="I41" i="289"/>
  <c r="G41" i="289"/>
  <c r="F41" i="289"/>
  <c r="D41" i="289"/>
  <c r="C41" i="289"/>
  <c r="B41" i="289"/>
  <c r="M40" i="289"/>
  <c r="I40" i="289"/>
  <c r="G40" i="289"/>
  <c r="F40" i="289"/>
  <c r="D40" i="289"/>
  <c r="C40" i="289"/>
  <c r="B40" i="289"/>
  <c r="O39" i="289"/>
  <c r="K39" i="289"/>
  <c r="I39" i="289"/>
  <c r="G39" i="289"/>
  <c r="F39" i="289"/>
  <c r="D39" i="289"/>
  <c r="C39" i="289"/>
  <c r="B39" i="289"/>
  <c r="Q38" i="289"/>
  <c r="I38" i="289"/>
  <c r="G38" i="289"/>
  <c r="F38" i="289"/>
  <c r="D38" i="289"/>
  <c r="C38" i="289"/>
  <c r="B38" i="289"/>
  <c r="O37" i="289"/>
  <c r="K37" i="289"/>
  <c r="I37" i="289"/>
  <c r="G37" i="289"/>
  <c r="F37" i="289"/>
  <c r="D37" i="289"/>
  <c r="C37" i="289"/>
  <c r="B37" i="289"/>
  <c r="M36" i="289"/>
  <c r="I36" i="289"/>
  <c r="G36" i="289"/>
  <c r="F36" i="289"/>
  <c r="D36" i="289"/>
  <c r="C36" i="289"/>
  <c r="B36" i="289"/>
  <c r="K35" i="289"/>
  <c r="I35" i="289"/>
  <c r="G35" i="289"/>
  <c r="F35" i="289"/>
  <c r="D35" i="289"/>
  <c r="C35" i="289"/>
  <c r="B35" i="289"/>
  <c r="O34" i="289"/>
  <c r="I34" i="289"/>
  <c r="G34" i="289"/>
  <c r="F34" i="289"/>
  <c r="D34" i="289"/>
  <c r="C34" i="289"/>
  <c r="B34" i="289"/>
  <c r="K33" i="289"/>
  <c r="I33" i="289"/>
  <c r="G33" i="289"/>
  <c r="F33" i="289"/>
  <c r="D33" i="289"/>
  <c r="C33" i="289"/>
  <c r="B33" i="289"/>
  <c r="M32" i="289"/>
  <c r="I32" i="289"/>
  <c r="G32" i="289"/>
  <c r="F32" i="289"/>
  <c r="D32" i="289"/>
  <c r="C32" i="289"/>
  <c r="B32" i="289"/>
  <c r="K31" i="289"/>
  <c r="I31" i="289"/>
  <c r="G31" i="289"/>
  <c r="F31" i="289"/>
  <c r="D31" i="289"/>
  <c r="C31" i="289"/>
  <c r="B31" i="289"/>
  <c r="Q30" i="289"/>
  <c r="I30" i="289"/>
  <c r="G30" i="289"/>
  <c r="F30" i="289"/>
  <c r="D30" i="289"/>
  <c r="C30" i="289"/>
  <c r="B30" i="289"/>
  <c r="K29" i="289"/>
  <c r="I29" i="289"/>
  <c r="G29" i="289"/>
  <c r="F29" i="289"/>
  <c r="D29" i="289"/>
  <c r="C29" i="289"/>
  <c r="B29" i="289"/>
  <c r="M28" i="289"/>
  <c r="I28" i="289"/>
  <c r="G28" i="289"/>
  <c r="F28" i="289"/>
  <c r="D28" i="289"/>
  <c r="C28" i="289"/>
  <c r="B28" i="289"/>
  <c r="K27" i="289"/>
  <c r="I27" i="289"/>
  <c r="G27" i="289"/>
  <c r="F27" i="289"/>
  <c r="D27" i="289"/>
  <c r="C27" i="289"/>
  <c r="B27" i="289"/>
  <c r="O26" i="289"/>
  <c r="I26" i="289"/>
  <c r="G26" i="289"/>
  <c r="F26" i="289"/>
  <c r="D26" i="289"/>
  <c r="C26" i="289"/>
  <c r="B26" i="289"/>
  <c r="K25" i="289"/>
  <c r="I25" i="289"/>
  <c r="G25" i="289"/>
  <c r="F25" i="289"/>
  <c r="D25" i="289"/>
  <c r="C25" i="289"/>
  <c r="B25" i="289"/>
  <c r="M24" i="289"/>
  <c r="I24" i="289"/>
  <c r="G24" i="289"/>
  <c r="F24" i="289"/>
  <c r="D24" i="289"/>
  <c r="C24" i="289"/>
  <c r="B24" i="289"/>
  <c r="K23" i="289"/>
  <c r="I23" i="289"/>
  <c r="G23" i="289"/>
  <c r="F23" i="289"/>
  <c r="D23" i="289"/>
  <c r="C23" i="289"/>
  <c r="B23" i="289"/>
  <c r="Q22" i="289"/>
  <c r="I22" i="289"/>
  <c r="G22" i="289"/>
  <c r="F22" i="289"/>
  <c r="D22" i="289"/>
  <c r="C22" i="289"/>
  <c r="B22" i="289"/>
  <c r="K21" i="289"/>
  <c r="I21" i="289"/>
  <c r="G21" i="289"/>
  <c r="F21" i="289"/>
  <c r="D21" i="289"/>
  <c r="C21" i="289"/>
  <c r="B21" i="289"/>
  <c r="M20" i="289"/>
  <c r="I20" i="289"/>
  <c r="G20" i="289"/>
  <c r="F20" i="289"/>
  <c r="D20" i="289"/>
  <c r="C20" i="289"/>
  <c r="B20" i="289"/>
  <c r="K19" i="289"/>
  <c r="I19" i="289"/>
  <c r="G19" i="289"/>
  <c r="F19" i="289"/>
  <c r="D19" i="289"/>
  <c r="C19" i="289"/>
  <c r="B19" i="289"/>
  <c r="O18" i="289"/>
  <c r="I18" i="289"/>
  <c r="G18" i="289"/>
  <c r="F18" i="289"/>
  <c r="D18" i="289"/>
  <c r="C18" i="289"/>
  <c r="B18" i="289"/>
  <c r="K17" i="289"/>
  <c r="I17" i="289"/>
  <c r="G17" i="289"/>
  <c r="F17" i="289"/>
  <c r="D17" i="289"/>
  <c r="C17" i="289"/>
  <c r="B17" i="289"/>
  <c r="U16" i="289"/>
  <c r="M16" i="289"/>
  <c r="I16" i="289"/>
  <c r="G16" i="289"/>
  <c r="F16" i="289"/>
  <c r="D16" i="289"/>
  <c r="C16" i="289"/>
  <c r="B16" i="289"/>
  <c r="K15" i="289"/>
  <c r="I15" i="289"/>
  <c r="G15" i="289"/>
  <c r="F15" i="289"/>
  <c r="D15" i="289"/>
  <c r="C15" i="289"/>
  <c r="B15" i="289"/>
  <c r="Q14" i="289"/>
  <c r="I14" i="289"/>
  <c r="G14" i="289"/>
  <c r="F14" i="289"/>
  <c r="D14" i="289"/>
  <c r="C14" i="289"/>
  <c r="B14" i="289"/>
  <c r="K13" i="289"/>
  <c r="I13" i="289"/>
  <c r="G13" i="289"/>
  <c r="F13" i="289"/>
  <c r="D13" i="289"/>
  <c r="C13" i="289"/>
  <c r="B13" i="289"/>
  <c r="M12" i="289"/>
  <c r="I12" i="289"/>
  <c r="G12" i="289"/>
  <c r="F12" i="289"/>
  <c r="D12" i="289"/>
  <c r="C12" i="289"/>
  <c r="B12" i="289"/>
  <c r="K11" i="289"/>
  <c r="I11" i="289"/>
  <c r="G11" i="289"/>
  <c r="F11" i="289"/>
  <c r="D11" i="289"/>
  <c r="C11" i="289"/>
  <c r="B11" i="289"/>
  <c r="O10" i="289"/>
  <c r="I10" i="289"/>
  <c r="G10" i="289"/>
  <c r="F10" i="289"/>
  <c r="D10" i="289"/>
  <c r="C10" i="289"/>
  <c r="B10" i="289"/>
  <c r="K9" i="289"/>
  <c r="I9" i="289"/>
  <c r="G9" i="289"/>
  <c r="F9" i="289"/>
  <c r="D9" i="289"/>
  <c r="C9" i="289"/>
  <c r="B9" i="289"/>
  <c r="M8" i="289"/>
  <c r="I8" i="289"/>
  <c r="G8" i="289"/>
  <c r="F8" i="289"/>
  <c r="D8" i="289"/>
  <c r="C8" i="289"/>
  <c r="B8" i="289"/>
  <c r="U7" i="289"/>
  <c r="K7" i="289"/>
  <c r="I7" i="289"/>
  <c r="G7" i="289"/>
  <c r="F7" i="289"/>
  <c r="D7" i="289"/>
  <c r="C7" i="289"/>
  <c r="B7" i="289"/>
  <c r="Y5" i="289"/>
  <c r="R4" i="289"/>
  <c r="O80" i="289"/>
  <c r="G4" i="289"/>
  <c r="A4" i="289"/>
  <c r="Y3" i="289"/>
  <c r="AE1" i="289"/>
  <c r="A1" i="289"/>
  <c r="R79" i="288"/>
  <c r="I69" i="288"/>
  <c r="G69" i="288"/>
  <c r="F69" i="288"/>
  <c r="D69" i="288"/>
  <c r="C69" i="288"/>
  <c r="B69" i="288"/>
  <c r="K68" i="288"/>
  <c r="I67" i="288"/>
  <c r="G67" i="288"/>
  <c r="F67" i="288"/>
  <c r="D67" i="288"/>
  <c r="C67" i="288"/>
  <c r="B67" i="288"/>
  <c r="M66" i="288"/>
  <c r="I65" i="288"/>
  <c r="G65" i="288"/>
  <c r="F65" i="288"/>
  <c r="D65" i="288"/>
  <c r="C65" i="288"/>
  <c r="B65" i="288"/>
  <c r="K64" i="288"/>
  <c r="I63" i="288"/>
  <c r="G63" i="288"/>
  <c r="F63" i="288"/>
  <c r="D63" i="288"/>
  <c r="C63" i="288"/>
  <c r="B63" i="288"/>
  <c r="O62" i="288"/>
  <c r="I61" i="288"/>
  <c r="G61" i="288"/>
  <c r="F61" i="288"/>
  <c r="D61" i="288"/>
  <c r="C61" i="288"/>
  <c r="B61" i="288"/>
  <c r="K60" i="288"/>
  <c r="I59" i="288"/>
  <c r="G59" i="288"/>
  <c r="F59" i="288"/>
  <c r="D59" i="288"/>
  <c r="C59" i="288"/>
  <c r="B59" i="288"/>
  <c r="M58" i="288"/>
  <c r="I57" i="288"/>
  <c r="G57" i="288"/>
  <c r="F57" i="288"/>
  <c r="D57" i="288"/>
  <c r="C57" i="288"/>
  <c r="B57" i="288"/>
  <c r="K56" i="288"/>
  <c r="I55" i="288"/>
  <c r="G55" i="288"/>
  <c r="F55" i="288"/>
  <c r="D55" i="288"/>
  <c r="C55" i="288"/>
  <c r="B55" i="288"/>
  <c r="Q54" i="288"/>
  <c r="I53" i="288"/>
  <c r="G53" i="288"/>
  <c r="F53" i="288"/>
  <c r="D53" i="288"/>
  <c r="C53" i="288"/>
  <c r="B53" i="288"/>
  <c r="K52" i="288"/>
  <c r="I51" i="288"/>
  <c r="G51" i="288"/>
  <c r="F51" i="288"/>
  <c r="D51" i="288"/>
  <c r="C51" i="288"/>
  <c r="B51" i="288"/>
  <c r="M50" i="288"/>
  <c r="I49" i="288"/>
  <c r="G49" i="288"/>
  <c r="F49" i="288"/>
  <c r="D49" i="288"/>
  <c r="C49" i="288"/>
  <c r="B49" i="288"/>
  <c r="K48" i="288"/>
  <c r="I47" i="288"/>
  <c r="G47" i="288"/>
  <c r="F47" i="288"/>
  <c r="D47" i="288"/>
  <c r="C47" i="288"/>
  <c r="B47" i="288"/>
  <c r="O46" i="288"/>
  <c r="I45" i="288"/>
  <c r="G45" i="288"/>
  <c r="F45" i="288"/>
  <c r="D45" i="288"/>
  <c r="C45" i="288"/>
  <c r="B45" i="288"/>
  <c r="K44" i="288"/>
  <c r="I43" i="288"/>
  <c r="G43" i="288"/>
  <c r="F43" i="288"/>
  <c r="D43" i="288"/>
  <c r="C43" i="288"/>
  <c r="B43" i="288"/>
  <c r="M42" i="288"/>
  <c r="I41" i="288"/>
  <c r="G41" i="288"/>
  <c r="F41" i="288"/>
  <c r="D41" i="288"/>
  <c r="C41" i="288"/>
  <c r="B41" i="288"/>
  <c r="K40" i="288"/>
  <c r="I39" i="288"/>
  <c r="G39" i="288"/>
  <c r="F39" i="288"/>
  <c r="D39" i="288"/>
  <c r="C39" i="288"/>
  <c r="B39" i="288"/>
  <c r="Q38" i="288"/>
  <c r="I37" i="288"/>
  <c r="G37" i="288"/>
  <c r="F37" i="288"/>
  <c r="D37" i="288"/>
  <c r="C37" i="288"/>
  <c r="B37" i="288"/>
  <c r="K36" i="288"/>
  <c r="I35" i="288"/>
  <c r="G35" i="288"/>
  <c r="F35" i="288"/>
  <c r="D35" i="288"/>
  <c r="C35" i="288"/>
  <c r="B35" i="288"/>
  <c r="M34" i="288"/>
  <c r="I33" i="288"/>
  <c r="G33" i="288"/>
  <c r="F33" i="288"/>
  <c r="D33" i="288"/>
  <c r="C33" i="288"/>
  <c r="B33" i="288"/>
  <c r="K32" i="288"/>
  <c r="I31" i="288"/>
  <c r="G31" i="288"/>
  <c r="F31" i="288"/>
  <c r="D31" i="288"/>
  <c r="C31" i="288"/>
  <c r="B31" i="288"/>
  <c r="O30" i="288"/>
  <c r="I29" i="288"/>
  <c r="G29" i="288"/>
  <c r="F29" i="288"/>
  <c r="D29" i="288"/>
  <c r="C29" i="288"/>
  <c r="B29" i="288"/>
  <c r="K28" i="288"/>
  <c r="I27" i="288"/>
  <c r="G27" i="288"/>
  <c r="F27" i="288"/>
  <c r="D27" i="288"/>
  <c r="C27" i="288"/>
  <c r="B27" i="288"/>
  <c r="M26" i="288"/>
  <c r="I25" i="288"/>
  <c r="G25" i="288"/>
  <c r="F25" i="288"/>
  <c r="D25" i="288"/>
  <c r="C25" i="288"/>
  <c r="B25" i="288"/>
  <c r="K24" i="288"/>
  <c r="I23" i="288"/>
  <c r="G23" i="288"/>
  <c r="F23" i="288"/>
  <c r="D23" i="288"/>
  <c r="C23" i="288"/>
  <c r="B23" i="288"/>
  <c r="Q22" i="288"/>
  <c r="I21" i="288"/>
  <c r="G21" i="288"/>
  <c r="F21" i="288"/>
  <c r="D21" i="288"/>
  <c r="C21" i="288"/>
  <c r="B21" i="288"/>
  <c r="K20" i="288"/>
  <c r="I19" i="288"/>
  <c r="G19" i="288"/>
  <c r="F19" i="288"/>
  <c r="D19" i="288"/>
  <c r="C19" i="288"/>
  <c r="B19" i="288"/>
  <c r="M18" i="288"/>
  <c r="I17" i="288"/>
  <c r="G17" i="288"/>
  <c r="F17" i="288"/>
  <c r="D17" i="288"/>
  <c r="C17" i="288"/>
  <c r="B17" i="288"/>
  <c r="U16" i="288"/>
  <c r="K16" i="288"/>
  <c r="I15" i="288"/>
  <c r="G15" i="288"/>
  <c r="F15" i="288"/>
  <c r="D15" i="288"/>
  <c r="C15" i="288"/>
  <c r="B15" i="288"/>
  <c r="O14" i="288"/>
  <c r="I13" i="288"/>
  <c r="G13" i="288"/>
  <c r="F13" i="288"/>
  <c r="D13" i="288"/>
  <c r="C13" i="288"/>
  <c r="B13" i="288"/>
  <c r="K12" i="288"/>
  <c r="I11" i="288"/>
  <c r="G11" i="288"/>
  <c r="F11" i="288"/>
  <c r="D11" i="288"/>
  <c r="C11" i="288"/>
  <c r="B11" i="288"/>
  <c r="M10" i="288"/>
  <c r="I9" i="288"/>
  <c r="G9" i="288"/>
  <c r="F9" i="288"/>
  <c r="D9" i="288"/>
  <c r="C9" i="288"/>
  <c r="B9" i="288"/>
  <c r="K8" i="288"/>
  <c r="U7" i="288"/>
  <c r="I7" i="288"/>
  <c r="G7" i="288"/>
  <c r="F7" i="288"/>
  <c r="D7" i="288"/>
  <c r="C7" i="288"/>
  <c r="B7" i="288"/>
  <c r="Y5" i="288"/>
  <c r="R4" i="288"/>
  <c r="O79" i="288"/>
  <c r="G4" i="288"/>
  <c r="A4" i="288"/>
  <c r="Y3" i="288"/>
  <c r="A1" i="288"/>
  <c r="R57" i="287"/>
  <c r="F51" i="287"/>
  <c r="F53" i="287"/>
  <c r="F52" i="287"/>
  <c r="F50" i="287"/>
  <c r="I37" i="287"/>
  <c r="G37" i="287"/>
  <c r="F37" i="287"/>
  <c r="D37" i="287"/>
  <c r="C37" i="287"/>
  <c r="B37" i="287"/>
  <c r="K36" i="287"/>
  <c r="I35" i="287"/>
  <c r="G35" i="287"/>
  <c r="F35" i="287"/>
  <c r="D35" i="287"/>
  <c r="C35" i="287"/>
  <c r="B35" i="287"/>
  <c r="M34" i="287"/>
  <c r="I33" i="287"/>
  <c r="G33" i="287"/>
  <c r="F33" i="287"/>
  <c r="D33" i="287"/>
  <c r="C33" i="287"/>
  <c r="B33" i="287"/>
  <c r="K32" i="287"/>
  <c r="I31" i="287"/>
  <c r="G31" i="287"/>
  <c r="F31" i="287"/>
  <c r="D31" i="287"/>
  <c r="C31" i="287"/>
  <c r="B31" i="287"/>
  <c r="O30" i="287"/>
  <c r="I29" i="287"/>
  <c r="G29" i="287"/>
  <c r="F29" i="287"/>
  <c r="D29" i="287"/>
  <c r="C29" i="287"/>
  <c r="B29" i="287"/>
  <c r="K28" i="287"/>
  <c r="I27" i="287"/>
  <c r="G27" i="287"/>
  <c r="F27" i="287"/>
  <c r="D27" i="287"/>
  <c r="C27" i="287"/>
  <c r="B27" i="287"/>
  <c r="M26" i="287"/>
  <c r="I25" i="287"/>
  <c r="G25" i="287"/>
  <c r="F25" i="287"/>
  <c r="D25" i="287"/>
  <c r="C25" i="287"/>
  <c r="B25" i="287"/>
  <c r="K24" i="287"/>
  <c r="I23" i="287"/>
  <c r="G23" i="287"/>
  <c r="F23" i="287"/>
  <c r="D23" i="287"/>
  <c r="C23" i="287"/>
  <c r="B23" i="287"/>
  <c r="Q22" i="287"/>
  <c r="I21" i="287"/>
  <c r="G21" i="287"/>
  <c r="F21" i="287"/>
  <c r="D21" i="287"/>
  <c r="C21" i="287"/>
  <c r="B21" i="287"/>
  <c r="K20" i="287"/>
  <c r="I19" i="287"/>
  <c r="G19" i="287"/>
  <c r="F19" i="287"/>
  <c r="D19" i="287"/>
  <c r="C19" i="287"/>
  <c r="B19" i="287"/>
  <c r="M18" i="287"/>
  <c r="I17" i="287"/>
  <c r="G17" i="287"/>
  <c r="F17" i="287"/>
  <c r="D17" i="287"/>
  <c r="C17" i="287"/>
  <c r="B17" i="287"/>
  <c r="U16" i="287"/>
  <c r="K16" i="287"/>
  <c r="I15" i="287"/>
  <c r="G15" i="287"/>
  <c r="F15" i="287"/>
  <c r="D15" i="287"/>
  <c r="C15" i="287"/>
  <c r="B15" i="287"/>
  <c r="O14" i="287"/>
  <c r="I13" i="287"/>
  <c r="G13" i="287"/>
  <c r="F13" i="287"/>
  <c r="D13" i="287"/>
  <c r="C13" i="287"/>
  <c r="B13" i="287"/>
  <c r="K12" i="287"/>
  <c r="I11" i="287"/>
  <c r="G11" i="287"/>
  <c r="F11" i="287"/>
  <c r="D11" i="287"/>
  <c r="C11" i="287"/>
  <c r="B11" i="287"/>
  <c r="M10" i="287"/>
  <c r="I9" i="287"/>
  <c r="G9" i="287"/>
  <c r="F9" i="287"/>
  <c r="D9" i="287"/>
  <c r="C9" i="287"/>
  <c r="B9" i="287"/>
  <c r="K8" i="287"/>
  <c r="U7" i="287"/>
  <c r="I7" i="287"/>
  <c r="G7" i="287"/>
  <c r="F7" i="287"/>
  <c r="D7" i="287"/>
  <c r="C7" i="287"/>
  <c r="B7" i="287"/>
  <c r="Y5" i="287"/>
  <c r="R4" i="287"/>
  <c r="O57" i="287"/>
  <c r="G4" i="287"/>
  <c r="A4" i="287"/>
  <c r="Y3" i="287"/>
  <c r="AF1" i="287"/>
  <c r="A1" i="287"/>
  <c r="R62" i="286"/>
  <c r="F56" i="286"/>
  <c r="F55" i="286"/>
  <c r="I21" i="286"/>
  <c r="G21" i="286"/>
  <c r="F21" i="286"/>
  <c r="D21" i="286"/>
  <c r="C21" i="286"/>
  <c r="B21" i="286"/>
  <c r="K20" i="286"/>
  <c r="I19" i="286"/>
  <c r="G19" i="286"/>
  <c r="F19" i="286"/>
  <c r="D19" i="286"/>
  <c r="C19" i="286"/>
  <c r="B19" i="286"/>
  <c r="M18" i="286"/>
  <c r="I17" i="286"/>
  <c r="G17" i="286"/>
  <c r="F17" i="286"/>
  <c r="D17" i="286"/>
  <c r="C17" i="286"/>
  <c r="B17" i="286"/>
  <c r="U16" i="286"/>
  <c r="K16" i="286"/>
  <c r="I15" i="286"/>
  <c r="G15" i="286"/>
  <c r="F15" i="286"/>
  <c r="D15" i="286"/>
  <c r="C15" i="286"/>
  <c r="B15" i="286"/>
  <c r="O14" i="286"/>
  <c r="I13" i="286"/>
  <c r="G13" i="286"/>
  <c r="F13" i="286"/>
  <c r="D13" i="286"/>
  <c r="C13" i="286"/>
  <c r="B13" i="286"/>
  <c r="K12" i="286"/>
  <c r="I11" i="286"/>
  <c r="G11" i="286"/>
  <c r="F11" i="286"/>
  <c r="D11" i="286"/>
  <c r="C11" i="286"/>
  <c r="B11" i="286"/>
  <c r="M10" i="286"/>
  <c r="I9" i="286"/>
  <c r="G9" i="286"/>
  <c r="F9" i="286"/>
  <c r="D9" i="286"/>
  <c r="C9" i="286"/>
  <c r="B9" i="286"/>
  <c r="K8" i="286"/>
  <c r="U7" i="286"/>
  <c r="I7" i="286"/>
  <c r="G7" i="286"/>
  <c r="F7" i="286"/>
  <c r="D7" i="286"/>
  <c r="C7" i="286"/>
  <c r="B7" i="286"/>
  <c r="Y5" i="286"/>
  <c r="AG1" i="286"/>
  <c r="R4" i="286"/>
  <c r="O62" i="286"/>
  <c r="G4" i="286"/>
  <c r="A4" i="286"/>
  <c r="Y3" i="286"/>
  <c r="O6" i="286"/>
  <c r="AD1" i="286"/>
  <c r="A1" i="286"/>
  <c r="R47" i="285"/>
  <c r="E47" i="285"/>
  <c r="E46" i="285"/>
  <c r="L21" i="285"/>
  <c r="I21" i="285"/>
  <c r="G21" i="285"/>
  <c r="E21" i="285"/>
  <c r="B34" i="285"/>
  <c r="F43" i="285"/>
  <c r="D21" i="285"/>
  <c r="C21" i="285"/>
  <c r="L19" i="285"/>
  <c r="I19" i="285"/>
  <c r="G19" i="285"/>
  <c r="E19" i="285"/>
  <c r="B33" i="285"/>
  <c r="F41" i="285"/>
  <c r="D19" i="285"/>
  <c r="C19" i="285"/>
  <c r="L17" i="285"/>
  <c r="I17" i="285"/>
  <c r="G17" i="285"/>
  <c r="E17" i="285"/>
  <c r="B32" i="285"/>
  <c r="F39" i="285"/>
  <c r="D17" i="285"/>
  <c r="C17" i="285"/>
  <c r="L15" i="285"/>
  <c r="I15" i="285"/>
  <c r="G15" i="285"/>
  <c r="E15" i="285"/>
  <c r="B31" i="285"/>
  <c r="F37" i="285"/>
  <c r="D15" i="285"/>
  <c r="C15" i="285"/>
  <c r="L13" i="285"/>
  <c r="I13" i="285"/>
  <c r="G13" i="285"/>
  <c r="E13" i="285"/>
  <c r="B28" i="285"/>
  <c r="C37" i="285"/>
  <c r="D13" i="285"/>
  <c r="C13" i="285"/>
  <c r="L11" i="285"/>
  <c r="I11" i="285"/>
  <c r="G11" i="285"/>
  <c r="E11" i="285"/>
  <c r="B27" i="285"/>
  <c r="C39" i="285"/>
  <c r="D11" i="285"/>
  <c r="C11" i="285"/>
  <c r="L9" i="285"/>
  <c r="I9" i="285"/>
  <c r="G9" i="285"/>
  <c r="E9" i="285"/>
  <c r="B26" i="285"/>
  <c r="C41" i="285"/>
  <c r="D9" i="285"/>
  <c r="C9" i="285"/>
  <c r="L7" i="285"/>
  <c r="I7" i="285"/>
  <c r="G7" i="285"/>
  <c r="E7" i="285"/>
  <c r="B25" i="285"/>
  <c r="C43" i="285"/>
  <c r="D7" i="285"/>
  <c r="C7" i="285"/>
  <c r="Y5" i="285"/>
  <c r="L4" i="285"/>
  <c r="K53" i="285"/>
  <c r="E4" i="285"/>
  <c r="A4" i="285"/>
  <c r="Y3" i="285"/>
  <c r="A1" i="285"/>
  <c r="R44" i="284"/>
  <c r="E43" i="284"/>
  <c r="E42" i="284"/>
  <c r="L19" i="284"/>
  <c r="I19" i="284"/>
  <c r="G19" i="284"/>
  <c r="E19" i="284"/>
  <c r="B31" i="284"/>
  <c r="D19" i="284"/>
  <c r="C19" i="284"/>
  <c r="L17" i="284"/>
  <c r="I17" i="284"/>
  <c r="G17" i="284"/>
  <c r="E17" i="284"/>
  <c r="B30" i="284"/>
  <c r="F38" i="284"/>
  <c r="D17" i="284"/>
  <c r="C17" i="284"/>
  <c r="L15" i="284"/>
  <c r="I15" i="284"/>
  <c r="G15" i="284"/>
  <c r="E15" i="284"/>
  <c r="B29" i="284"/>
  <c r="F36" i="284"/>
  <c r="D15" i="284"/>
  <c r="C15" i="284"/>
  <c r="L13" i="284"/>
  <c r="I13" i="284"/>
  <c r="G13" i="284"/>
  <c r="E13" i="284"/>
  <c r="B28" i="284"/>
  <c r="F34" i="284"/>
  <c r="D13" i="284"/>
  <c r="C13" i="284"/>
  <c r="L11" i="284"/>
  <c r="I11" i="284"/>
  <c r="G11" i="284"/>
  <c r="E11" i="284"/>
  <c r="B25" i="284"/>
  <c r="C38" i="284"/>
  <c r="D11" i="284"/>
  <c r="C11" i="284"/>
  <c r="L9" i="284"/>
  <c r="I9" i="284"/>
  <c r="G9" i="284"/>
  <c r="E9" i="284"/>
  <c r="B24" i="284"/>
  <c r="C36" i="284"/>
  <c r="D9" i="284"/>
  <c r="C9" i="284"/>
  <c r="L7" i="284"/>
  <c r="I7" i="284"/>
  <c r="G7" i="284"/>
  <c r="E7" i="284"/>
  <c r="B23" i="284"/>
  <c r="C34" i="284"/>
  <c r="D7" i="284"/>
  <c r="C7" i="284"/>
  <c r="Y5" i="284"/>
  <c r="L4" i="284"/>
  <c r="K49" i="284"/>
  <c r="E4" i="284"/>
  <c r="A4" i="284"/>
  <c r="Y3" i="284"/>
  <c r="AB1" i="284"/>
  <c r="A1" i="284"/>
  <c r="R47" i="283"/>
  <c r="E41" i="283"/>
  <c r="L17" i="283"/>
  <c r="I17" i="283"/>
  <c r="G17" i="283"/>
  <c r="E17" i="283"/>
  <c r="B30" i="283"/>
  <c r="F34" i="283"/>
  <c r="D17" i="283"/>
  <c r="C17" i="283"/>
  <c r="L15" i="283"/>
  <c r="I15" i="283"/>
  <c r="G15" i="283"/>
  <c r="E15" i="283"/>
  <c r="B29" i="283"/>
  <c r="F36" i="283"/>
  <c r="D15" i="283"/>
  <c r="C15" i="283"/>
  <c r="L13" i="283"/>
  <c r="I13" i="283"/>
  <c r="G13" i="283"/>
  <c r="E13" i="283"/>
  <c r="B28" i="283"/>
  <c r="F32" i="283"/>
  <c r="D13" i="283"/>
  <c r="C13" i="283"/>
  <c r="L11" i="283"/>
  <c r="I11" i="283"/>
  <c r="G11" i="283"/>
  <c r="E11" i="283"/>
  <c r="B25" i="283"/>
  <c r="C36" i="283"/>
  <c r="D11" i="283"/>
  <c r="C11" i="283"/>
  <c r="L9" i="283"/>
  <c r="I9" i="283"/>
  <c r="G9" i="283"/>
  <c r="E9" i="283"/>
  <c r="B24" i="283"/>
  <c r="C34" i="283"/>
  <c r="D9" i="283"/>
  <c r="C9" i="283"/>
  <c r="L7" i="283"/>
  <c r="I7" i="283"/>
  <c r="G7" i="283"/>
  <c r="E7" i="283"/>
  <c r="B23" i="283"/>
  <c r="C32" i="283"/>
  <c r="D7" i="283"/>
  <c r="C7" i="283"/>
  <c r="Y5" i="283"/>
  <c r="AK1" i="283"/>
  <c r="L4" i="283"/>
  <c r="K47" i="283"/>
  <c r="E4" i="283"/>
  <c r="A4" i="283"/>
  <c r="Y3" i="283"/>
  <c r="AJ1" i="283"/>
  <c r="AI1" i="283"/>
  <c r="AG1" i="283"/>
  <c r="AE1" i="283"/>
  <c r="AC1" i="283"/>
  <c r="AB1" i="283"/>
  <c r="A1" i="283"/>
  <c r="L15" i="282"/>
  <c r="I15" i="282"/>
  <c r="G15" i="282"/>
  <c r="E15" i="282"/>
  <c r="B23" i="282"/>
  <c r="D15" i="282"/>
  <c r="C15" i="282"/>
  <c r="L13" i="282"/>
  <c r="I13" i="282"/>
  <c r="G13" i="282"/>
  <c r="E13" i="282"/>
  <c r="B22" i="282"/>
  <c r="D13" i="282"/>
  <c r="C13" i="282"/>
  <c r="L11" i="282"/>
  <c r="I11" i="282"/>
  <c r="G11" i="282"/>
  <c r="E11" i="282"/>
  <c r="B21" i="282"/>
  <c r="D11" i="282"/>
  <c r="C11" i="282"/>
  <c r="L9" i="282"/>
  <c r="I9" i="282"/>
  <c r="G9" i="282"/>
  <c r="E9" i="282"/>
  <c r="B20" i="282"/>
  <c r="D9" i="282"/>
  <c r="C9" i="282"/>
  <c r="L7" i="282"/>
  <c r="I7" i="282"/>
  <c r="G7" i="282"/>
  <c r="E7" i="282"/>
  <c r="B19" i="282"/>
  <c r="D7" i="282"/>
  <c r="C7" i="282"/>
  <c r="Y5" i="282"/>
  <c r="AE1" i="282"/>
  <c r="L4" i="282"/>
  <c r="K41" i="282"/>
  <c r="E4" i="282"/>
  <c r="A4" i="282"/>
  <c r="Y3" i="282"/>
  <c r="AI1" i="282"/>
  <c r="A1" i="282"/>
  <c r="L13" i="281"/>
  <c r="I13" i="281"/>
  <c r="G13" i="281"/>
  <c r="E13" i="281"/>
  <c r="B22" i="281"/>
  <c r="D13" i="281"/>
  <c r="C13" i="281"/>
  <c r="L11" i="281"/>
  <c r="I11" i="281"/>
  <c r="G11" i="281"/>
  <c r="E11" i="281"/>
  <c r="B21" i="281"/>
  <c r="D11" i="281"/>
  <c r="C11" i="281"/>
  <c r="L9" i="281"/>
  <c r="I9" i="281"/>
  <c r="G9" i="281"/>
  <c r="E9" i="281"/>
  <c r="B20" i="281"/>
  <c r="D9" i="281"/>
  <c r="C9" i="281"/>
  <c r="L7" i="281"/>
  <c r="I7" i="281"/>
  <c r="G7" i="281"/>
  <c r="E7" i="281"/>
  <c r="B19" i="281"/>
  <c r="D7" i="281"/>
  <c r="C7" i="281"/>
  <c r="Y5" i="281"/>
  <c r="M4" i="281"/>
  <c r="K41" i="281"/>
  <c r="E4" i="281"/>
  <c r="A4" i="281"/>
  <c r="Y3" i="281"/>
  <c r="A1" i="281"/>
  <c r="L11" i="280"/>
  <c r="I11" i="280"/>
  <c r="G11" i="280"/>
  <c r="E11" i="280"/>
  <c r="B21" i="280"/>
  <c r="D11" i="280"/>
  <c r="C11" i="280"/>
  <c r="L9" i="280"/>
  <c r="I9" i="280"/>
  <c r="G9" i="280"/>
  <c r="E9" i="280"/>
  <c r="B20" i="280"/>
  <c r="D9" i="280"/>
  <c r="C9" i="280"/>
  <c r="L7" i="280"/>
  <c r="I7" i="280"/>
  <c r="G7" i="280"/>
  <c r="E7" i="280"/>
  <c r="B19" i="280"/>
  <c r="D7" i="280"/>
  <c r="C7" i="280"/>
  <c r="Y5" i="280"/>
  <c r="L4" i="280"/>
  <c r="K41" i="280"/>
  <c r="E4" i="280"/>
  <c r="A4" i="280"/>
  <c r="Y3" i="280"/>
  <c r="A1" i="280"/>
  <c r="P156" i="279"/>
  <c r="M156" i="279"/>
  <c r="L156" i="279"/>
  <c r="K156" i="279"/>
  <c r="J156" i="279"/>
  <c r="P155" i="279"/>
  <c r="M155" i="279"/>
  <c r="L155" i="279"/>
  <c r="K155" i="279"/>
  <c r="J155" i="279"/>
  <c r="P154" i="279"/>
  <c r="M154" i="279"/>
  <c r="L154" i="279"/>
  <c r="K154" i="279"/>
  <c r="J154" i="279"/>
  <c r="P153" i="279"/>
  <c r="M153" i="279"/>
  <c r="L153" i="279"/>
  <c r="K153" i="279"/>
  <c r="J153" i="279"/>
  <c r="P152" i="279"/>
  <c r="M152" i="279"/>
  <c r="L152" i="279"/>
  <c r="K152" i="279"/>
  <c r="J152" i="279"/>
  <c r="P151" i="279"/>
  <c r="M151" i="279"/>
  <c r="L151" i="279"/>
  <c r="K151" i="279"/>
  <c r="J151" i="279"/>
  <c r="P150" i="279"/>
  <c r="M150" i="279"/>
  <c r="L150" i="279"/>
  <c r="K150" i="279"/>
  <c r="J150" i="279"/>
  <c r="P149" i="279"/>
  <c r="M149" i="279"/>
  <c r="L149" i="279"/>
  <c r="K149" i="279"/>
  <c r="J149" i="279"/>
  <c r="P148" i="279"/>
  <c r="M148" i="279"/>
  <c r="L148" i="279"/>
  <c r="K148" i="279"/>
  <c r="J148" i="279"/>
  <c r="P147" i="279"/>
  <c r="M147" i="279"/>
  <c r="L147" i="279"/>
  <c r="K147" i="279"/>
  <c r="J147" i="279"/>
  <c r="P146" i="279"/>
  <c r="M146" i="279"/>
  <c r="L146" i="279"/>
  <c r="K146" i="279"/>
  <c r="J146" i="279"/>
  <c r="P145" i="279"/>
  <c r="M145" i="279"/>
  <c r="L145" i="279"/>
  <c r="K145" i="279"/>
  <c r="J145" i="279"/>
  <c r="P144" i="279"/>
  <c r="M144" i="279"/>
  <c r="L144" i="279"/>
  <c r="K144" i="279"/>
  <c r="J144" i="279"/>
  <c r="P143" i="279"/>
  <c r="M143" i="279"/>
  <c r="L143" i="279"/>
  <c r="K143" i="279"/>
  <c r="J143" i="279"/>
  <c r="P142" i="279"/>
  <c r="M142" i="279"/>
  <c r="L142" i="279"/>
  <c r="K142" i="279"/>
  <c r="J142" i="279"/>
  <c r="P141" i="279"/>
  <c r="M141" i="279"/>
  <c r="L141" i="279"/>
  <c r="K141" i="279"/>
  <c r="J141" i="279"/>
  <c r="P140" i="279"/>
  <c r="M140" i="279"/>
  <c r="L140" i="279"/>
  <c r="K140" i="279"/>
  <c r="J140" i="279"/>
  <c r="P139" i="279"/>
  <c r="M139" i="279"/>
  <c r="L139" i="279"/>
  <c r="K139" i="279"/>
  <c r="J139" i="279"/>
  <c r="P138" i="279"/>
  <c r="M138" i="279"/>
  <c r="L138" i="279"/>
  <c r="K138" i="279"/>
  <c r="J138" i="279"/>
  <c r="P137" i="279"/>
  <c r="M137" i="279"/>
  <c r="L137" i="279"/>
  <c r="K137" i="279"/>
  <c r="J137" i="279"/>
  <c r="P136" i="279"/>
  <c r="M136" i="279"/>
  <c r="L136" i="279"/>
  <c r="K136" i="279"/>
  <c r="J136" i="279"/>
  <c r="P135" i="279"/>
  <c r="M135" i="279"/>
  <c r="L135" i="279"/>
  <c r="K135" i="279"/>
  <c r="J135" i="279"/>
  <c r="P134" i="279"/>
  <c r="M134" i="279"/>
  <c r="L134" i="279"/>
  <c r="K134" i="279"/>
  <c r="J134" i="279"/>
  <c r="P133" i="279"/>
  <c r="M133" i="279"/>
  <c r="L133" i="279"/>
  <c r="K133" i="279"/>
  <c r="J133" i="279"/>
  <c r="P132" i="279"/>
  <c r="M132" i="279"/>
  <c r="L132" i="279"/>
  <c r="K132" i="279"/>
  <c r="J132" i="279"/>
  <c r="P131" i="279"/>
  <c r="M131" i="279"/>
  <c r="L131" i="279"/>
  <c r="K131" i="279"/>
  <c r="J131" i="279"/>
  <c r="P130" i="279"/>
  <c r="M130" i="279"/>
  <c r="L130" i="279"/>
  <c r="K130" i="279"/>
  <c r="J130" i="279"/>
  <c r="P129" i="279"/>
  <c r="M129" i="279"/>
  <c r="L129" i="279"/>
  <c r="K129" i="279"/>
  <c r="J129" i="279"/>
  <c r="P128" i="279"/>
  <c r="M128" i="279"/>
  <c r="L128" i="279"/>
  <c r="K128" i="279"/>
  <c r="J128" i="279"/>
  <c r="P127" i="279"/>
  <c r="M127" i="279"/>
  <c r="L127" i="279"/>
  <c r="K127" i="279"/>
  <c r="J127" i="279"/>
  <c r="P126" i="279"/>
  <c r="M126" i="279"/>
  <c r="L126" i="279"/>
  <c r="K126" i="279"/>
  <c r="J126" i="279"/>
  <c r="P125" i="279"/>
  <c r="M125" i="279"/>
  <c r="L125" i="279"/>
  <c r="K125" i="279"/>
  <c r="J125" i="279"/>
  <c r="P124" i="279"/>
  <c r="M124" i="279"/>
  <c r="L124" i="279"/>
  <c r="K124" i="279"/>
  <c r="J124" i="279"/>
  <c r="P123" i="279"/>
  <c r="M123" i="279"/>
  <c r="L123" i="279"/>
  <c r="K123" i="279"/>
  <c r="J123" i="279"/>
  <c r="P122" i="279"/>
  <c r="M122" i="279"/>
  <c r="L122" i="279"/>
  <c r="K122" i="279"/>
  <c r="J122" i="279"/>
  <c r="P121" i="279"/>
  <c r="M121" i="279"/>
  <c r="L121" i="279"/>
  <c r="K121" i="279"/>
  <c r="J121" i="279"/>
  <c r="P120" i="279"/>
  <c r="M120" i="279"/>
  <c r="L120" i="279"/>
  <c r="K120" i="279"/>
  <c r="J120" i="279"/>
  <c r="P119" i="279"/>
  <c r="M119" i="279"/>
  <c r="L119" i="279"/>
  <c r="K119" i="279"/>
  <c r="J119" i="279"/>
  <c r="P118" i="279"/>
  <c r="M118" i="279"/>
  <c r="L118" i="279"/>
  <c r="K118" i="279"/>
  <c r="J118" i="279"/>
  <c r="P117" i="279"/>
  <c r="M117" i="279"/>
  <c r="L117" i="279"/>
  <c r="K117" i="279"/>
  <c r="J117" i="279"/>
  <c r="P116" i="279"/>
  <c r="M116" i="279"/>
  <c r="L116" i="279"/>
  <c r="K116" i="279"/>
  <c r="J116" i="279"/>
  <c r="P115" i="279"/>
  <c r="M115" i="279"/>
  <c r="L115" i="279"/>
  <c r="K115" i="279"/>
  <c r="J115" i="279"/>
  <c r="P114" i="279"/>
  <c r="M114" i="279"/>
  <c r="L114" i="279"/>
  <c r="K114" i="279"/>
  <c r="J114" i="279"/>
  <c r="P113" i="279"/>
  <c r="M113" i="279"/>
  <c r="L113" i="279"/>
  <c r="K113" i="279"/>
  <c r="J113" i="279"/>
  <c r="P112" i="279"/>
  <c r="M112" i="279"/>
  <c r="L112" i="279"/>
  <c r="K112" i="279"/>
  <c r="J112" i="279"/>
  <c r="P111" i="279"/>
  <c r="M111" i="279"/>
  <c r="L111" i="279"/>
  <c r="K111" i="279"/>
  <c r="J111" i="279"/>
  <c r="P110" i="279"/>
  <c r="M110" i="279"/>
  <c r="L110" i="279"/>
  <c r="K110" i="279"/>
  <c r="J110" i="279"/>
  <c r="P109" i="279"/>
  <c r="M109" i="279"/>
  <c r="L109" i="279"/>
  <c r="K109" i="279"/>
  <c r="J109" i="279"/>
  <c r="P108" i="279"/>
  <c r="M108" i="279"/>
  <c r="L108" i="279"/>
  <c r="K108" i="279"/>
  <c r="J108" i="279"/>
  <c r="P107" i="279"/>
  <c r="M107" i="279"/>
  <c r="L107" i="279"/>
  <c r="K107" i="279"/>
  <c r="J107" i="279"/>
  <c r="P106" i="279"/>
  <c r="M106" i="279"/>
  <c r="L106" i="279"/>
  <c r="K106" i="279"/>
  <c r="J106" i="279"/>
  <c r="P105" i="279"/>
  <c r="M105" i="279"/>
  <c r="L105" i="279"/>
  <c r="K105" i="279"/>
  <c r="J105" i="279"/>
  <c r="P104" i="279"/>
  <c r="M104" i="279"/>
  <c r="L104" i="279"/>
  <c r="K104" i="279"/>
  <c r="J104" i="279"/>
  <c r="P103" i="279"/>
  <c r="M103" i="279"/>
  <c r="L103" i="279"/>
  <c r="K103" i="279"/>
  <c r="J103" i="279"/>
  <c r="P102" i="279"/>
  <c r="M102" i="279"/>
  <c r="L102" i="279"/>
  <c r="K102" i="279"/>
  <c r="J102" i="279"/>
  <c r="P101" i="279"/>
  <c r="M101" i="279"/>
  <c r="L101" i="279"/>
  <c r="K101" i="279"/>
  <c r="J101" i="279"/>
  <c r="P100" i="279"/>
  <c r="M100" i="279"/>
  <c r="L100" i="279"/>
  <c r="K100" i="279"/>
  <c r="J100" i="279"/>
  <c r="P99" i="279"/>
  <c r="M99" i="279"/>
  <c r="L99" i="279"/>
  <c r="K99" i="279"/>
  <c r="J99" i="279"/>
  <c r="P98" i="279"/>
  <c r="M98" i="279"/>
  <c r="L98" i="279"/>
  <c r="K98" i="279"/>
  <c r="J98" i="279"/>
  <c r="P97" i="279"/>
  <c r="M97" i="279"/>
  <c r="L97" i="279"/>
  <c r="K97" i="279"/>
  <c r="J97" i="279"/>
  <c r="P96" i="279"/>
  <c r="M96" i="279"/>
  <c r="L96" i="279"/>
  <c r="K96" i="279"/>
  <c r="J96" i="279"/>
  <c r="P95" i="279"/>
  <c r="M95" i="279"/>
  <c r="L95" i="279"/>
  <c r="K95" i="279"/>
  <c r="J95" i="279"/>
  <c r="P94" i="279"/>
  <c r="M94" i="279"/>
  <c r="L94" i="279"/>
  <c r="K94" i="279"/>
  <c r="J94" i="279"/>
  <c r="P93" i="279"/>
  <c r="M93" i="279"/>
  <c r="L93" i="279"/>
  <c r="K93" i="279"/>
  <c r="J93" i="279"/>
  <c r="P92" i="279"/>
  <c r="M92" i="279"/>
  <c r="L92" i="279"/>
  <c r="K92" i="279"/>
  <c r="J92" i="279"/>
  <c r="P91" i="279"/>
  <c r="M91" i="279"/>
  <c r="L91" i="279"/>
  <c r="K91" i="279"/>
  <c r="J91" i="279"/>
  <c r="P90" i="279"/>
  <c r="M90" i="279"/>
  <c r="L90" i="279"/>
  <c r="K90" i="279"/>
  <c r="J90" i="279"/>
  <c r="P89" i="279"/>
  <c r="M89" i="279"/>
  <c r="L89" i="279"/>
  <c r="K89" i="279"/>
  <c r="J89" i="279"/>
  <c r="P88" i="279"/>
  <c r="M88" i="279"/>
  <c r="L88" i="279"/>
  <c r="K88" i="279"/>
  <c r="J88" i="279"/>
  <c r="P87" i="279"/>
  <c r="M87" i="279"/>
  <c r="L87" i="279"/>
  <c r="K87" i="279"/>
  <c r="J87" i="279"/>
  <c r="P86" i="279"/>
  <c r="M86" i="279"/>
  <c r="L86" i="279"/>
  <c r="K86" i="279"/>
  <c r="J86" i="279"/>
  <c r="P85" i="279"/>
  <c r="M85" i="279"/>
  <c r="L85" i="279"/>
  <c r="K85" i="279"/>
  <c r="J85" i="279"/>
  <c r="P84" i="279"/>
  <c r="M84" i="279"/>
  <c r="L84" i="279"/>
  <c r="K84" i="279"/>
  <c r="J84" i="279"/>
  <c r="P83" i="279"/>
  <c r="M83" i="279"/>
  <c r="L83" i="279"/>
  <c r="K83" i="279"/>
  <c r="J83" i="279"/>
  <c r="P82" i="279"/>
  <c r="M82" i="279"/>
  <c r="L82" i="279"/>
  <c r="K82" i="279"/>
  <c r="J82" i="279"/>
  <c r="P81" i="279"/>
  <c r="M81" i="279"/>
  <c r="L81" i="279"/>
  <c r="K81" i="279"/>
  <c r="J81" i="279"/>
  <c r="P80" i="279"/>
  <c r="M80" i="279"/>
  <c r="L80" i="279"/>
  <c r="K80" i="279"/>
  <c r="J80" i="279"/>
  <c r="P79" i="279"/>
  <c r="M79" i="279"/>
  <c r="L79" i="279"/>
  <c r="K79" i="279"/>
  <c r="J79" i="279"/>
  <c r="P78" i="279"/>
  <c r="M78" i="279"/>
  <c r="L78" i="279"/>
  <c r="K78" i="279"/>
  <c r="J78" i="279"/>
  <c r="P77" i="279"/>
  <c r="M77" i="279"/>
  <c r="L77" i="279"/>
  <c r="K77" i="279"/>
  <c r="J77" i="279"/>
  <c r="P76" i="279"/>
  <c r="M76" i="279"/>
  <c r="L76" i="279"/>
  <c r="K76" i="279"/>
  <c r="J76" i="279"/>
  <c r="P75" i="279"/>
  <c r="M75" i="279"/>
  <c r="L75" i="279"/>
  <c r="K75" i="279"/>
  <c r="J75" i="279"/>
  <c r="P74" i="279"/>
  <c r="M74" i="279"/>
  <c r="L74" i="279"/>
  <c r="K74" i="279"/>
  <c r="J74" i="279"/>
  <c r="P73" i="279"/>
  <c r="M73" i="279"/>
  <c r="L73" i="279"/>
  <c r="K73" i="279"/>
  <c r="J73" i="279"/>
  <c r="P72" i="279"/>
  <c r="M72" i="279"/>
  <c r="L72" i="279"/>
  <c r="K72" i="279"/>
  <c r="J72" i="279"/>
  <c r="P71" i="279"/>
  <c r="M71" i="279"/>
  <c r="L71" i="279"/>
  <c r="K71" i="279"/>
  <c r="J71" i="279"/>
  <c r="P70" i="279"/>
  <c r="M70" i="279"/>
  <c r="L70" i="279"/>
  <c r="K70" i="279"/>
  <c r="J70" i="279"/>
  <c r="P69" i="279"/>
  <c r="M69" i="279"/>
  <c r="L69" i="279"/>
  <c r="K69" i="279"/>
  <c r="J69" i="279"/>
  <c r="P68" i="279"/>
  <c r="M68" i="279"/>
  <c r="L68" i="279"/>
  <c r="K68" i="279"/>
  <c r="J68" i="279"/>
  <c r="P67" i="279"/>
  <c r="M67" i="279"/>
  <c r="L67" i="279"/>
  <c r="K67" i="279"/>
  <c r="J67" i="279"/>
  <c r="P66" i="279"/>
  <c r="M66" i="279"/>
  <c r="L66" i="279"/>
  <c r="K66" i="279"/>
  <c r="J66" i="279"/>
  <c r="P65" i="279"/>
  <c r="M65" i="279"/>
  <c r="L65" i="279"/>
  <c r="K65" i="279"/>
  <c r="J65" i="279"/>
  <c r="P64" i="279"/>
  <c r="M64" i="279"/>
  <c r="L64" i="279"/>
  <c r="K64" i="279"/>
  <c r="J64" i="279"/>
  <c r="P63" i="279"/>
  <c r="M63" i="279"/>
  <c r="L63" i="279"/>
  <c r="K63" i="279"/>
  <c r="J63" i="279"/>
  <c r="P62" i="279"/>
  <c r="M62" i="279"/>
  <c r="L62" i="279"/>
  <c r="K62" i="279"/>
  <c r="J62" i="279"/>
  <c r="P61" i="279"/>
  <c r="M61" i="279"/>
  <c r="L61" i="279"/>
  <c r="K61" i="279"/>
  <c r="J61" i="279"/>
  <c r="P60" i="279"/>
  <c r="M60" i="279"/>
  <c r="L60" i="279"/>
  <c r="K60" i="279"/>
  <c r="J60" i="279"/>
  <c r="P59" i="279"/>
  <c r="M59" i="279"/>
  <c r="L59" i="279"/>
  <c r="K59" i="279"/>
  <c r="J59" i="279"/>
  <c r="P58" i="279"/>
  <c r="M58" i="279"/>
  <c r="L58" i="279"/>
  <c r="K58" i="279"/>
  <c r="J58" i="279"/>
  <c r="P57" i="279"/>
  <c r="M57" i="279"/>
  <c r="L57" i="279"/>
  <c r="K57" i="279"/>
  <c r="J57" i="279"/>
  <c r="P56" i="279"/>
  <c r="M56" i="279"/>
  <c r="L56" i="279"/>
  <c r="K56" i="279"/>
  <c r="J56" i="279"/>
  <c r="P55" i="279"/>
  <c r="M55" i="279"/>
  <c r="L55" i="279"/>
  <c r="K55" i="279"/>
  <c r="J55" i="279"/>
  <c r="P54" i="279"/>
  <c r="M54" i="279"/>
  <c r="L54" i="279"/>
  <c r="K54" i="279"/>
  <c r="J54" i="279"/>
  <c r="P53" i="279"/>
  <c r="M53" i="279"/>
  <c r="L53" i="279"/>
  <c r="K53" i="279"/>
  <c r="J53" i="279"/>
  <c r="P52" i="279"/>
  <c r="M52" i="279"/>
  <c r="L52" i="279"/>
  <c r="K52" i="279"/>
  <c r="J52" i="279"/>
  <c r="P51" i="279"/>
  <c r="M51" i="279"/>
  <c r="L51" i="279"/>
  <c r="K51" i="279"/>
  <c r="J51" i="279"/>
  <c r="P50" i="279"/>
  <c r="M50" i="279"/>
  <c r="L50" i="279"/>
  <c r="K50" i="279"/>
  <c r="J50" i="279"/>
  <c r="P49" i="279"/>
  <c r="M49" i="279"/>
  <c r="L49" i="279"/>
  <c r="K49" i="279"/>
  <c r="J49" i="279"/>
  <c r="P48" i="279"/>
  <c r="M48" i="279"/>
  <c r="L48" i="279"/>
  <c r="K48" i="279"/>
  <c r="J48" i="279"/>
  <c r="P47" i="279"/>
  <c r="M47" i="279"/>
  <c r="L47" i="279"/>
  <c r="K47" i="279"/>
  <c r="J47" i="279"/>
  <c r="P46" i="279"/>
  <c r="M46" i="279"/>
  <c r="L46" i="279"/>
  <c r="K46" i="279"/>
  <c r="J46" i="279"/>
  <c r="P45" i="279"/>
  <c r="M45" i="279"/>
  <c r="L45" i="279"/>
  <c r="K45" i="279"/>
  <c r="J45" i="279"/>
  <c r="P44" i="279"/>
  <c r="M44" i="279"/>
  <c r="L44" i="279"/>
  <c r="K44" i="279"/>
  <c r="J44" i="279"/>
  <c r="P43" i="279"/>
  <c r="M43" i="279"/>
  <c r="L43" i="279"/>
  <c r="K43" i="279"/>
  <c r="J43" i="279"/>
  <c r="P42" i="279"/>
  <c r="M42" i="279"/>
  <c r="L42" i="279"/>
  <c r="K42" i="279"/>
  <c r="J42" i="279"/>
  <c r="P41" i="279"/>
  <c r="M41" i="279"/>
  <c r="L41" i="279"/>
  <c r="K41" i="279"/>
  <c r="J41" i="279"/>
  <c r="P40" i="279"/>
  <c r="M40" i="279"/>
  <c r="L40" i="279"/>
  <c r="K40" i="279"/>
  <c r="J40" i="279"/>
  <c r="H5" i="279"/>
  <c r="D5" i="279"/>
  <c r="C5" i="279"/>
  <c r="A5" i="279"/>
  <c r="A1" i="279"/>
  <c r="R47" i="278"/>
  <c r="F42" i="278"/>
  <c r="F43" i="278"/>
  <c r="F41" i="278"/>
  <c r="F40" i="278"/>
  <c r="I37" i="278"/>
  <c r="G37" i="278"/>
  <c r="F37" i="278"/>
  <c r="D37" i="278"/>
  <c r="C37" i="278"/>
  <c r="B37" i="278"/>
  <c r="K36" i="278"/>
  <c r="B36" i="278"/>
  <c r="I35" i="278"/>
  <c r="G35" i="278"/>
  <c r="F35" i="278"/>
  <c r="D35" i="278"/>
  <c r="C35" i="278"/>
  <c r="B35" i="278"/>
  <c r="M34" i="278"/>
  <c r="B34" i="278"/>
  <c r="I33" i="278"/>
  <c r="G33" i="278"/>
  <c r="F33" i="278"/>
  <c r="D33" i="278"/>
  <c r="C33" i="278"/>
  <c r="B33" i="278"/>
  <c r="K32" i="278"/>
  <c r="B32" i="278"/>
  <c r="I31" i="278"/>
  <c r="G31" i="278"/>
  <c r="F31" i="278"/>
  <c r="D31" i="278"/>
  <c r="C31" i="278"/>
  <c r="B31" i="278"/>
  <c r="B30" i="278"/>
  <c r="I29" i="278"/>
  <c r="G29" i="278"/>
  <c r="F29" i="278"/>
  <c r="D29" i="278"/>
  <c r="C29" i="278"/>
  <c r="B29" i="278"/>
  <c r="K28" i="278"/>
  <c r="B28" i="278"/>
  <c r="I27" i="278"/>
  <c r="G27" i="278"/>
  <c r="F27" i="278"/>
  <c r="D27" i="278"/>
  <c r="C27" i="278"/>
  <c r="B27" i="278"/>
  <c r="M26" i="278"/>
  <c r="B26" i="278"/>
  <c r="I25" i="278"/>
  <c r="G25" i="278"/>
  <c r="F25" i="278"/>
  <c r="D25" i="278"/>
  <c r="C25" i="278"/>
  <c r="B25" i="278"/>
  <c r="K24" i="278"/>
  <c r="B24" i="278"/>
  <c r="I23" i="278"/>
  <c r="G23" i="278"/>
  <c r="F23" i="278"/>
  <c r="D23" i="278"/>
  <c r="C23" i="278"/>
  <c r="B23" i="278"/>
  <c r="B22" i="278"/>
  <c r="I21" i="278"/>
  <c r="G21" i="278"/>
  <c r="F21" i="278"/>
  <c r="D21" i="278"/>
  <c r="C21" i="278"/>
  <c r="B21" i="278"/>
  <c r="K20" i="278"/>
  <c r="B20" i="278"/>
  <c r="I19" i="278"/>
  <c r="G19" i="278"/>
  <c r="F19" i="278"/>
  <c r="D19" i="278"/>
  <c r="C19" i="278"/>
  <c r="B19" i="278"/>
  <c r="M18" i="278"/>
  <c r="B18" i="278"/>
  <c r="I17" i="278"/>
  <c r="G17" i="278"/>
  <c r="F17" i="278"/>
  <c r="D17" i="278"/>
  <c r="C17" i="278"/>
  <c r="B17" i="278"/>
  <c r="U16" i="278"/>
  <c r="K16" i="278"/>
  <c r="B16" i="278"/>
  <c r="I15" i="278"/>
  <c r="G15" i="278"/>
  <c r="F15" i="278"/>
  <c r="D15" i="278"/>
  <c r="C15" i="278"/>
  <c r="B15" i="278"/>
  <c r="B14" i="278"/>
  <c r="I13" i="278"/>
  <c r="G13" i="278"/>
  <c r="F13" i="278"/>
  <c r="D13" i="278"/>
  <c r="C13" i="278"/>
  <c r="B13" i="278"/>
  <c r="K12" i="278"/>
  <c r="B12" i="278"/>
  <c r="I11" i="278"/>
  <c r="G11" i="278"/>
  <c r="F11" i="278"/>
  <c r="D11" i="278"/>
  <c r="C11" i="278"/>
  <c r="B11" i="278"/>
  <c r="M10" i="278"/>
  <c r="B10" i="278"/>
  <c r="I9" i="278"/>
  <c r="G9" i="278"/>
  <c r="F9" i="278"/>
  <c r="D9" i="278"/>
  <c r="C9" i="278"/>
  <c r="B9" i="278"/>
  <c r="K8" i="278"/>
  <c r="U7" i="278"/>
  <c r="I7" i="278"/>
  <c r="G7" i="278"/>
  <c r="F7" i="278"/>
  <c r="D7" i="278"/>
  <c r="C7" i="278"/>
  <c r="B7" i="278"/>
  <c r="R4" i="278"/>
  <c r="O47" i="278"/>
  <c r="K4" i="278"/>
  <c r="G4" i="278"/>
  <c r="A4" i="278"/>
  <c r="A1" i="278"/>
  <c r="R32" i="277"/>
  <c r="I21" i="277"/>
  <c r="G21" i="277"/>
  <c r="F21" i="277"/>
  <c r="D21" i="277"/>
  <c r="C21" i="277"/>
  <c r="B21" i="277"/>
  <c r="K20" i="277"/>
  <c r="I19" i="277"/>
  <c r="G19" i="277"/>
  <c r="F19" i="277"/>
  <c r="D19" i="277"/>
  <c r="C19" i="277"/>
  <c r="B19" i="277"/>
  <c r="I17" i="277"/>
  <c r="G17" i="277"/>
  <c r="F17" i="277"/>
  <c r="D17" i="277"/>
  <c r="C17" i="277"/>
  <c r="B17" i="277"/>
  <c r="U16" i="277"/>
  <c r="K16" i="277"/>
  <c r="I15" i="277"/>
  <c r="G15" i="277"/>
  <c r="F15" i="277"/>
  <c r="D15" i="277"/>
  <c r="C15" i="277"/>
  <c r="B15" i="277"/>
  <c r="I13" i="277"/>
  <c r="G13" i="277"/>
  <c r="F13" i="277"/>
  <c r="D13" i="277"/>
  <c r="C13" i="277"/>
  <c r="B13" i="277"/>
  <c r="K12" i="277"/>
  <c r="I11" i="277"/>
  <c r="G11" i="277"/>
  <c r="F11" i="277"/>
  <c r="D11" i="277"/>
  <c r="C11" i="277"/>
  <c r="B11" i="277"/>
  <c r="I9" i="277"/>
  <c r="G9" i="277"/>
  <c r="F9" i="277"/>
  <c r="D9" i="277"/>
  <c r="C9" i="277"/>
  <c r="B9" i="277"/>
  <c r="K8" i="277"/>
  <c r="U7" i="277"/>
  <c r="I7" i="277"/>
  <c r="G7" i="277"/>
  <c r="F7" i="277"/>
  <c r="D7" i="277"/>
  <c r="C7" i="277"/>
  <c r="B7" i="277"/>
  <c r="R4" i="277"/>
  <c r="O32" i="277"/>
  <c r="K4" i="277"/>
  <c r="G4" i="277"/>
  <c r="A4" i="277"/>
  <c r="A1" i="277"/>
  <c r="R31" i="276"/>
  <c r="F24" i="276"/>
  <c r="F25" i="276"/>
  <c r="I21" i="276"/>
  <c r="G21" i="276"/>
  <c r="F21" i="276"/>
  <c r="D21" i="276"/>
  <c r="C21" i="276"/>
  <c r="B21" i="276"/>
  <c r="K20" i="276"/>
  <c r="I19" i="276"/>
  <c r="G19" i="276"/>
  <c r="F19" i="276"/>
  <c r="D19" i="276"/>
  <c r="C19" i="276"/>
  <c r="B19" i="276"/>
  <c r="M18" i="276"/>
  <c r="I17" i="276"/>
  <c r="G17" i="276"/>
  <c r="F17" i="276"/>
  <c r="D17" i="276"/>
  <c r="C17" i="276"/>
  <c r="B17" i="276"/>
  <c r="U16" i="276"/>
  <c r="K16" i="276"/>
  <c r="I15" i="276"/>
  <c r="G15" i="276"/>
  <c r="F15" i="276"/>
  <c r="D15" i="276"/>
  <c r="C15" i="276"/>
  <c r="B15" i="276"/>
  <c r="I13" i="276"/>
  <c r="G13" i="276"/>
  <c r="F13" i="276"/>
  <c r="D13" i="276"/>
  <c r="C13" i="276"/>
  <c r="B13" i="276"/>
  <c r="K12" i="276"/>
  <c r="I11" i="276"/>
  <c r="G11" i="276"/>
  <c r="F11" i="276"/>
  <c r="D11" i="276"/>
  <c r="C11" i="276"/>
  <c r="B11" i="276"/>
  <c r="M10" i="276"/>
  <c r="I9" i="276"/>
  <c r="G9" i="276"/>
  <c r="F9" i="276"/>
  <c r="D9" i="276"/>
  <c r="C9" i="276"/>
  <c r="B9" i="276"/>
  <c r="K8" i="276"/>
  <c r="U7" i="276"/>
  <c r="I7" i="276"/>
  <c r="G7" i="276"/>
  <c r="F7" i="276"/>
  <c r="D7" i="276"/>
  <c r="C7" i="276"/>
  <c r="B7" i="276"/>
  <c r="R4" i="276"/>
  <c r="O31" i="276"/>
  <c r="K4" i="276"/>
  <c r="G4" i="276"/>
  <c r="A4" i="276"/>
  <c r="A1" i="276"/>
  <c r="N122" i="275"/>
  <c r="K122" i="275"/>
  <c r="J122" i="275"/>
  <c r="I122" i="275"/>
  <c r="H122" i="275"/>
  <c r="N121" i="275"/>
  <c r="K121" i="275"/>
  <c r="J121" i="275"/>
  <c r="I121" i="275"/>
  <c r="H121" i="275"/>
  <c r="N120" i="275"/>
  <c r="K120" i="275"/>
  <c r="J120" i="275"/>
  <c r="I120" i="275"/>
  <c r="H120" i="275"/>
  <c r="N119" i="275"/>
  <c r="K119" i="275"/>
  <c r="J119" i="275"/>
  <c r="I119" i="275"/>
  <c r="H119" i="275"/>
  <c r="N118" i="275"/>
  <c r="K118" i="275"/>
  <c r="J118" i="275"/>
  <c r="I118" i="275"/>
  <c r="H118" i="275"/>
  <c r="N117" i="275"/>
  <c r="K117" i="275"/>
  <c r="J117" i="275"/>
  <c r="I117" i="275"/>
  <c r="H117" i="275"/>
  <c r="N116" i="275"/>
  <c r="K116" i="275"/>
  <c r="J116" i="275"/>
  <c r="I116" i="275"/>
  <c r="H116" i="275"/>
  <c r="N115" i="275"/>
  <c r="K115" i="275"/>
  <c r="J115" i="275"/>
  <c r="I115" i="275"/>
  <c r="H115" i="275"/>
  <c r="N114" i="275"/>
  <c r="K114" i="275"/>
  <c r="J114" i="275"/>
  <c r="I114" i="275"/>
  <c r="H114" i="275"/>
  <c r="N113" i="275"/>
  <c r="K113" i="275"/>
  <c r="J113" i="275"/>
  <c r="I113" i="275"/>
  <c r="H113" i="275"/>
  <c r="N112" i="275"/>
  <c r="K112" i="275"/>
  <c r="J112" i="275"/>
  <c r="I112" i="275"/>
  <c r="H112" i="275"/>
  <c r="N111" i="275"/>
  <c r="K111" i="275"/>
  <c r="J111" i="275"/>
  <c r="I111" i="275"/>
  <c r="H111" i="275"/>
  <c r="N110" i="275"/>
  <c r="K110" i="275"/>
  <c r="J110" i="275"/>
  <c r="I110" i="275"/>
  <c r="H110" i="275"/>
  <c r="N109" i="275"/>
  <c r="K109" i="275"/>
  <c r="J109" i="275"/>
  <c r="I109" i="275"/>
  <c r="H109" i="275"/>
  <c r="N108" i="275"/>
  <c r="K108" i="275"/>
  <c r="J108" i="275"/>
  <c r="I108" i="275"/>
  <c r="H108" i="275"/>
  <c r="N107" i="275"/>
  <c r="K107" i="275"/>
  <c r="J107" i="275"/>
  <c r="I107" i="275"/>
  <c r="H107" i="275"/>
  <c r="N106" i="275"/>
  <c r="K106" i="275"/>
  <c r="J106" i="275"/>
  <c r="I106" i="275"/>
  <c r="H106" i="275"/>
  <c r="N105" i="275"/>
  <c r="K105" i="275"/>
  <c r="J105" i="275"/>
  <c r="I105" i="275"/>
  <c r="H105" i="275"/>
  <c r="N104" i="275"/>
  <c r="K104" i="275"/>
  <c r="J104" i="275"/>
  <c r="I104" i="275"/>
  <c r="H104" i="275"/>
  <c r="N103" i="275"/>
  <c r="K103" i="275"/>
  <c r="J103" i="275"/>
  <c r="I103" i="275"/>
  <c r="H103" i="275"/>
  <c r="N102" i="275"/>
  <c r="K102" i="275"/>
  <c r="J102" i="275"/>
  <c r="I102" i="275"/>
  <c r="H102" i="275"/>
  <c r="N101" i="275"/>
  <c r="K101" i="275"/>
  <c r="J101" i="275"/>
  <c r="I101" i="275"/>
  <c r="H101" i="275"/>
  <c r="N100" i="275"/>
  <c r="K100" i="275"/>
  <c r="J100" i="275"/>
  <c r="I100" i="275"/>
  <c r="H100" i="275"/>
  <c r="N99" i="275"/>
  <c r="K99" i="275"/>
  <c r="J99" i="275"/>
  <c r="I99" i="275"/>
  <c r="H99" i="275"/>
  <c r="N98" i="275"/>
  <c r="K98" i="275"/>
  <c r="J98" i="275"/>
  <c r="I98" i="275"/>
  <c r="H98" i="275"/>
  <c r="N97" i="275"/>
  <c r="K97" i="275"/>
  <c r="J97" i="275"/>
  <c r="I97" i="275"/>
  <c r="H97" i="275"/>
  <c r="N96" i="275"/>
  <c r="K96" i="275"/>
  <c r="J96" i="275"/>
  <c r="I96" i="275"/>
  <c r="H96" i="275"/>
  <c r="N95" i="275"/>
  <c r="K95" i="275"/>
  <c r="J95" i="275"/>
  <c r="I95" i="275"/>
  <c r="H95" i="275"/>
  <c r="N94" i="275"/>
  <c r="K94" i="275"/>
  <c r="J94" i="275"/>
  <c r="I94" i="275"/>
  <c r="H94" i="275"/>
  <c r="N93" i="275"/>
  <c r="K93" i="275"/>
  <c r="J93" i="275"/>
  <c r="I93" i="275"/>
  <c r="H93" i="275"/>
  <c r="N92" i="275"/>
  <c r="K92" i="275"/>
  <c r="J92" i="275"/>
  <c r="I92" i="275"/>
  <c r="H92" i="275"/>
  <c r="N91" i="275"/>
  <c r="K91" i="275"/>
  <c r="J91" i="275"/>
  <c r="I91" i="275"/>
  <c r="H91" i="275"/>
  <c r="N90" i="275"/>
  <c r="K90" i="275"/>
  <c r="J90" i="275"/>
  <c r="I90" i="275"/>
  <c r="H90" i="275"/>
  <c r="N89" i="275"/>
  <c r="K89" i="275"/>
  <c r="J89" i="275"/>
  <c r="I89" i="275"/>
  <c r="H89" i="275"/>
  <c r="N88" i="275"/>
  <c r="K88" i="275"/>
  <c r="J88" i="275"/>
  <c r="I88" i="275"/>
  <c r="H88" i="275"/>
  <c r="N87" i="275"/>
  <c r="K87" i="275"/>
  <c r="J87" i="275"/>
  <c r="I87" i="275"/>
  <c r="H87" i="275"/>
  <c r="N86" i="275"/>
  <c r="K86" i="275"/>
  <c r="J86" i="275"/>
  <c r="I86" i="275"/>
  <c r="H86" i="275"/>
  <c r="N85" i="275"/>
  <c r="K85" i="275"/>
  <c r="J85" i="275"/>
  <c r="I85" i="275"/>
  <c r="H85" i="275"/>
  <c r="N84" i="275"/>
  <c r="K84" i="275"/>
  <c r="J84" i="275"/>
  <c r="I84" i="275"/>
  <c r="H84" i="275"/>
  <c r="N83" i="275"/>
  <c r="K83" i="275"/>
  <c r="J83" i="275"/>
  <c r="I83" i="275"/>
  <c r="H83" i="275"/>
  <c r="N82" i="275"/>
  <c r="K82" i="275"/>
  <c r="J82" i="275"/>
  <c r="I82" i="275"/>
  <c r="H82" i="275"/>
  <c r="N81" i="275"/>
  <c r="K81" i="275"/>
  <c r="J81" i="275"/>
  <c r="I81" i="275"/>
  <c r="H81" i="275"/>
  <c r="N80" i="275"/>
  <c r="K80" i="275"/>
  <c r="J80" i="275"/>
  <c r="I80" i="275"/>
  <c r="H80" i="275"/>
  <c r="N79" i="275"/>
  <c r="K79" i="275"/>
  <c r="J79" i="275"/>
  <c r="I79" i="275"/>
  <c r="H79" i="275"/>
  <c r="N78" i="275"/>
  <c r="K78" i="275"/>
  <c r="J78" i="275"/>
  <c r="I78" i="275"/>
  <c r="H78" i="275"/>
  <c r="N77" i="275"/>
  <c r="K77" i="275"/>
  <c r="J77" i="275"/>
  <c r="I77" i="275"/>
  <c r="H77" i="275"/>
  <c r="N76" i="275"/>
  <c r="K76" i="275"/>
  <c r="J76" i="275"/>
  <c r="I76" i="275"/>
  <c r="H76" i="275"/>
  <c r="N75" i="275"/>
  <c r="K75" i="275"/>
  <c r="J75" i="275"/>
  <c r="I75" i="275"/>
  <c r="H75" i="275"/>
  <c r="N74" i="275"/>
  <c r="K74" i="275"/>
  <c r="J74" i="275"/>
  <c r="I74" i="275"/>
  <c r="H74" i="275"/>
  <c r="N73" i="275"/>
  <c r="K73" i="275"/>
  <c r="J73" i="275"/>
  <c r="I73" i="275"/>
  <c r="H73" i="275"/>
  <c r="N72" i="275"/>
  <c r="K72" i="275"/>
  <c r="J72" i="275"/>
  <c r="I72" i="275"/>
  <c r="H72" i="275"/>
  <c r="N71" i="275"/>
  <c r="K71" i="275"/>
  <c r="J71" i="275"/>
  <c r="I71" i="275"/>
  <c r="H71" i="275"/>
  <c r="N70" i="275"/>
  <c r="K70" i="275"/>
  <c r="J70" i="275"/>
  <c r="I70" i="275"/>
  <c r="H70" i="275"/>
  <c r="N69" i="275"/>
  <c r="K69" i="275"/>
  <c r="J69" i="275"/>
  <c r="I69" i="275"/>
  <c r="H69" i="275"/>
  <c r="N68" i="275"/>
  <c r="K68" i="275"/>
  <c r="J68" i="275"/>
  <c r="I68" i="275"/>
  <c r="H68" i="275"/>
  <c r="N67" i="275"/>
  <c r="K67" i="275"/>
  <c r="J67" i="275"/>
  <c r="I67" i="275"/>
  <c r="H67" i="275"/>
  <c r="N66" i="275"/>
  <c r="K66" i="275"/>
  <c r="J66" i="275"/>
  <c r="I66" i="275"/>
  <c r="H66" i="275"/>
  <c r="N65" i="275"/>
  <c r="K65" i="275"/>
  <c r="J65" i="275"/>
  <c r="I65" i="275"/>
  <c r="H65" i="275"/>
  <c r="N64" i="275"/>
  <c r="K64" i="275"/>
  <c r="J64" i="275"/>
  <c r="I64" i="275"/>
  <c r="H64" i="275"/>
  <c r="N63" i="275"/>
  <c r="K63" i="275"/>
  <c r="J63" i="275"/>
  <c r="I63" i="275"/>
  <c r="H63" i="275"/>
  <c r="N62" i="275"/>
  <c r="K62" i="275"/>
  <c r="J62" i="275"/>
  <c r="I62" i="275"/>
  <c r="H62" i="275"/>
  <c r="N61" i="275"/>
  <c r="K61" i="275"/>
  <c r="J61" i="275"/>
  <c r="I61" i="275"/>
  <c r="H61" i="275"/>
  <c r="N60" i="275"/>
  <c r="K60" i="275"/>
  <c r="J60" i="275"/>
  <c r="I60" i="275"/>
  <c r="H60" i="275"/>
  <c r="N59" i="275"/>
  <c r="K59" i="275"/>
  <c r="J59" i="275"/>
  <c r="I59" i="275"/>
  <c r="H59" i="275"/>
  <c r="N58" i="275"/>
  <c r="K58" i="275"/>
  <c r="J58" i="275"/>
  <c r="I58" i="275"/>
  <c r="H58" i="275"/>
  <c r="N57" i="275"/>
  <c r="K57" i="275"/>
  <c r="J57" i="275"/>
  <c r="I57" i="275"/>
  <c r="H57" i="275"/>
  <c r="N56" i="275"/>
  <c r="K56" i="275"/>
  <c r="J56" i="275"/>
  <c r="I56" i="275"/>
  <c r="H56" i="275"/>
  <c r="N55" i="275"/>
  <c r="K55" i="275"/>
  <c r="J55" i="275"/>
  <c r="I55" i="275"/>
  <c r="H55" i="275"/>
  <c r="N54" i="275"/>
  <c r="K54" i="275"/>
  <c r="J54" i="275"/>
  <c r="I54" i="275"/>
  <c r="H54" i="275"/>
  <c r="N53" i="275"/>
  <c r="K53" i="275"/>
  <c r="J53" i="275"/>
  <c r="I53" i="275"/>
  <c r="H53" i="275"/>
  <c r="N52" i="275"/>
  <c r="K52" i="275"/>
  <c r="J52" i="275"/>
  <c r="I52" i="275"/>
  <c r="H52" i="275"/>
  <c r="N51" i="275"/>
  <c r="K51" i="275"/>
  <c r="J51" i="275"/>
  <c r="I51" i="275"/>
  <c r="H51" i="275"/>
  <c r="N50" i="275"/>
  <c r="K50" i="275"/>
  <c r="J50" i="275"/>
  <c r="I50" i="275"/>
  <c r="H50" i="275"/>
  <c r="N49" i="275"/>
  <c r="K49" i="275"/>
  <c r="J49" i="275"/>
  <c r="I49" i="275"/>
  <c r="H49" i="275"/>
  <c r="N48" i="275"/>
  <c r="K48" i="275"/>
  <c r="J48" i="275"/>
  <c r="I48" i="275"/>
  <c r="H48" i="275"/>
  <c r="N47" i="275"/>
  <c r="K47" i="275"/>
  <c r="J47" i="275"/>
  <c r="I47" i="275"/>
  <c r="H47" i="275"/>
  <c r="N46" i="275"/>
  <c r="K46" i="275"/>
  <c r="J46" i="275"/>
  <c r="I46" i="275"/>
  <c r="H46" i="275"/>
  <c r="N45" i="275"/>
  <c r="K45" i="275"/>
  <c r="J45" i="275"/>
  <c r="I45" i="275"/>
  <c r="H45" i="275"/>
  <c r="N44" i="275"/>
  <c r="K44" i="275"/>
  <c r="J44" i="275"/>
  <c r="I44" i="275"/>
  <c r="H44" i="275"/>
  <c r="N43" i="275"/>
  <c r="K43" i="275"/>
  <c r="J43" i="275"/>
  <c r="I43" i="275"/>
  <c r="H43" i="275"/>
  <c r="N42" i="275"/>
  <c r="K42" i="275"/>
  <c r="J42" i="275"/>
  <c r="I42" i="275"/>
  <c r="H42" i="275"/>
  <c r="N41" i="275"/>
  <c r="K41" i="275"/>
  <c r="J41" i="275"/>
  <c r="I41" i="275"/>
  <c r="H41" i="275"/>
  <c r="N40" i="275"/>
  <c r="K40" i="275"/>
  <c r="J40" i="275"/>
  <c r="I40" i="275"/>
  <c r="H40" i="275"/>
  <c r="N39" i="275"/>
  <c r="K39" i="275"/>
  <c r="J39" i="275"/>
  <c r="I39" i="275"/>
  <c r="H39" i="275"/>
  <c r="N38" i="275"/>
  <c r="K38" i="275"/>
  <c r="J38" i="275"/>
  <c r="I38" i="275"/>
  <c r="H38" i="275"/>
  <c r="N37" i="275"/>
  <c r="K37" i="275"/>
  <c r="J37" i="275"/>
  <c r="I37" i="275"/>
  <c r="H37" i="275"/>
  <c r="N36" i="275"/>
  <c r="K36" i="275"/>
  <c r="J36" i="275"/>
  <c r="I36" i="275"/>
  <c r="H36" i="275"/>
  <c r="N35" i="275"/>
  <c r="K35" i="275"/>
  <c r="J35" i="275"/>
  <c r="I35" i="275"/>
  <c r="H35" i="275"/>
  <c r="N34" i="275"/>
  <c r="K34" i="275"/>
  <c r="J34" i="275"/>
  <c r="I34" i="275"/>
  <c r="H34" i="275"/>
  <c r="N33" i="275"/>
  <c r="K33" i="275"/>
  <c r="J33" i="275"/>
  <c r="I33" i="275"/>
  <c r="H33" i="275"/>
  <c r="N32" i="275"/>
  <c r="N31" i="275"/>
  <c r="N30" i="275"/>
  <c r="G5" i="275"/>
  <c r="D5" i="275"/>
  <c r="C5" i="275"/>
  <c r="A5" i="275"/>
  <c r="A1" i="275"/>
  <c r="F2" i="249"/>
  <c r="F2" i="248"/>
  <c r="C2" i="242"/>
  <c r="E2" i="241"/>
  <c r="E2" i="240"/>
  <c r="E2" i="239"/>
  <c r="E2" i="238"/>
  <c r="E2" i="237"/>
  <c r="E2" i="236"/>
  <c r="E2" i="235"/>
  <c r="E2" i="234"/>
  <c r="E2" i="233"/>
  <c r="E2" i="232"/>
  <c r="C2" i="231"/>
  <c r="E2" i="230"/>
  <c r="E2" i="229"/>
  <c r="E2" i="228"/>
  <c r="C2" i="227"/>
  <c r="M154" i="250"/>
  <c r="K154" i="250"/>
  <c r="G154" i="250"/>
  <c r="M153" i="250"/>
  <c r="K153" i="250"/>
  <c r="G153" i="250"/>
  <c r="M152" i="250"/>
  <c r="K152" i="250"/>
  <c r="G152" i="250"/>
  <c r="M151" i="250"/>
  <c r="K151" i="250"/>
  <c r="G151" i="250"/>
  <c r="M150" i="250"/>
  <c r="K150" i="250"/>
  <c r="G150" i="250"/>
  <c r="M149" i="250"/>
  <c r="K149" i="250"/>
  <c r="G149" i="250"/>
  <c r="M148" i="250"/>
  <c r="G148" i="250"/>
  <c r="M147" i="250"/>
  <c r="K147" i="250"/>
  <c r="G147" i="250"/>
  <c r="Q146" i="250"/>
  <c r="Q143" i="250"/>
  <c r="I143" i="250"/>
  <c r="G143" i="250"/>
  <c r="F143" i="250"/>
  <c r="E143" i="250"/>
  <c r="I142" i="250"/>
  <c r="G142" i="250"/>
  <c r="F142" i="250"/>
  <c r="E142" i="250"/>
  <c r="B142" i="250"/>
  <c r="K141" i="250"/>
  <c r="K140" i="250"/>
  <c r="K139" i="250"/>
  <c r="I139" i="250"/>
  <c r="G139" i="250"/>
  <c r="F139" i="250"/>
  <c r="E139" i="250"/>
  <c r="Q138" i="250"/>
  <c r="O138" i="250"/>
  <c r="I138" i="250"/>
  <c r="G138" i="250"/>
  <c r="F138" i="250"/>
  <c r="E138" i="250"/>
  <c r="B138" i="250"/>
  <c r="M137" i="250"/>
  <c r="M136" i="250"/>
  <c r="I135" i="250"/>
  <c r="G135" i="250"/>
  <c r="F135" i="250"/>
  <c r="E135" i="250"/>
  <c r="I134" i="250"/>
  <c r="G134" i="250"/>
  <c r="F134" i="250"/>
  <c r="E134" i="250"/>
  <c r="B134" i="250"/>
  <c r="K133" i="250"/>
  <c r="K132" i="250"/>
  <c r="K131" i="250"/>
  <c r="I131" i="250"/>
  <c r="G131" i="250"/>
  <c r="F131" i="250"/>
  <c r="E131" i="250"/>
  <c r="I130" i="250"/>
  <c r="G130" i="250"/>
  <c r="F130" i="250"/>
  <c r="E130" i="250"/>
  <c r="B130" i="250"/>
  <c r="O129" i="250"/>
  <c r="O128" i="250"/>
  <c r="I127" i="250"/>
  <c r="G127" i="250"/>
  <c r="F127" i="250"/>
  <c r="E127" i="250"/>
  <c r="I126" i="250"/>
  <c r="G126" i="250"/>
  <c r="F126" i="250"/>
  <c r="E126" i="250"/>
  <c r="B126" i="250"/>
  <c r="K125" i="250"/>
  <c r="K124" i="250"/>
  <c r="K123" i="250"/>
  <c r="I123" i="250"/>
  <c r="G123" i="250"/>
  <c r="F123" i="250"/>
  <c r="E123" i="250"/>
  <c r="I122" i="250"/>
  <c r="G122" i="250"/>
  <c r="F122" i="250"/>
  <c r="E122" i="250"/>
  <c r="B122" i="250"/>
  <c r="M121" i="250"/>
  <c r="M120" i="250"/>
  <c r="I119" i="250"/>
  <c r="G119" i="250"/>
  <c r="F119" i="250"/>
  <c r="E119" i="250"/>
  <c r="I118" i="250"/>
  <c r="G118" i="250"/>
  <c r="F118" i="250"/>
  <c r="E118" i="250"/>
  <c r="B118" i="250"/>
  <c r="K117" i="250"/>
  <c r="K116" i="250"/>
  <c r="K115" i="250"/>
  <c r="I115" i="250"/>
  <c r="G115" i="250"/>
  <c r="F115" i="250"/>
  <c r="E115" i="250"/>
  <c r="I114" i="250"/>
  <c r="G114" i="250"/>
  <c r="F114" i="250"/>
  <c r="E114" i="250"/>
  <c r="B114" i="250"/>
  <c r="Q113" i="250"/>
  <c r="Q112" i="250"/>
  <c r="I111" i="250"/>
  <c r="G111" i="250"/>
  <c r="F111" i="250"/>
  <c r="E111" i="250"/>
  <c r="I110" i="250"/>
  <c r="G110" i="250"/>
  <c r="F110" i="250"/>
  <c r="E110" i="250"/>
  <c r="B110" i="250"/>
  <c r="K109" i="250"/>
  <c r="K108" i="250"/>
  <c r="K107" i="250"/>
  <c r="I107" i="250"/>
  <c r="G107" i="250"/>
  <c r="F107" i="250"/>
  <c r="E107" i="250"/>
  <c r="I106" i="250"/>
  <c r="G106" i="250"/>
  <c r="F106" i="250"/>
  <c r="E106" i="250"/>
  <c r="B106" i="250"/>
  <c r="M105" i="250"/>
  <c r="M104" i="250"/>
  <c r="I103" i="250"/>
  <c r="G103" i="250"/>
  <c r="F103" i="250"/>
  <c r="E103" i="250"/>
  <c r="I102" i="250"/>
  <c r="G102" i="250"/>
  <c r="F102" i="250"/>
  <c r="E102" i="250"/>
  <c r="B102" i="250"/>
  <c r="K101" i="250"/>
  <c r="K100" i="250"/>
  <c r="K99" i="250"/>
  <c r="I99" i="250"/>
  <c r="G99" i="250"/>
  <c r="F99" i="250"/>
  <c r="E99" i="250"/>
  <c r="I98" i="250"/>
  <c r="G98" i="250"/>
  <c r="F98" i="250"/>
  <c r="E98" i="250"/>
  <c r="B98" i="250"/>
  <c r="O97" i="250"/>
  <c r="O96" i="250"/>
  <c r="I95" i="250"/>
  <c r="G95" i="250"/>
  <c r="F95" i="250"/>
  <c r="E95" i="250"/>
  <c r="I94" i="250"/>
  <c r="G94" i="250"/>
  <c r="F94" i="250"/>
  <c r="E94" i="250"/>
  <c r="B94" i="250"/>
  <c r="K93" i="250"/>
  <c r="K92" i="250"/>
  <c r="U91" i="250"/>
  <c r="K91" i="250"/>
  <c r="I91" i="250"/>
  <c r="G91" i="250"/>
  <c r="F91" i="250"/>
  <c r="E91" i="250"/>
  <c r="U90" i="250"/>
  <c r="I90" i="250"/>
  <c r="G90" i="250"/>
  <c r="F90" i="250"/>
  <c r="E90" i="250"/>
  <c r="B90" i="250"/>
  <c r="U89" i="250"/>
  <c r="M89" i="250"/>
  <c r="U88" i="250"/>
  <c r="M88" i="250"/>
  <c r="U87" i="250"/>
  <c r="I87" i="250"/>
  <c r="G87" i="250"/>
  <c r="F87" i="250"/>
  <c r="E87" i="250"/>
  <c r="U86" i="250"/>
  <c r="I86" i="250"/>
  <c r="G86" i="250"/>
  <c r="F86" i="250"/>
  <c r="E86" i="250"/>
  <c r="B86" i="250"/>
  <c r="U85" i="250"/>
  <c r="K85" i="250"/>
  <c r="U84" i="250"/>
  <c r="K84" i="250"/>
  <c r="U83" i="250"/>
  <c r="K83" i="250"/>
  <c r="I83" i="250"/>
  <c r="G83" i="250"/>
  <c r="F83" i="250"/>
  <c r="E83" i="250"/>
  <c r="U82" i="250"/>
  <c r="I82" i="250"/>
  <c r="G82" i="250"/>
  <c r="F82" i="250"/>
  <c r="E82" i="250"/>
  <c r="B82" i="250"/>
  <c r="O69" i="250"/>
  <c r="O144" i="250"/>
  <c r="O68" i="250"/>
  <c r="O143" i="250"/>
  <c r="I68" i="250"/>
  <c r="G68" i="250"/>
  <c r="F68" i="250"/>
  <c r="E68" i="250"/>
  <c r="Q67" i="250"/>
  <c r="Q142" i="250"/>
  <c r="I67" i="250"/>
  <c r="G67" i="250"/>
  <c r="F67" i="250"/>
  <c r="E67" i="250"/>
  <c r="B67" i="250"/>
  <c r="Q66" i="250"/>
  <c r="Q141" i="250"/>
  <c r="K66" i="250"/>
  <c r="O65" i="250"/>
  <c r="O140" i="250"/>
  <c r="K65" i="250"/>
  <c r="O64" i="250"/>
  <c r="O139" i="250"/>
  <c r="K64" i="250"/>
  <c r="I64" i="250"/>
  <c r="G64" i="250"/>
  <c r="F64" i="250"/>
  <c r="E64" i="250"/>
  <c r="I63" i="250"/>
  <c r="G63" i="250"/>
  <c r="F63" i="250"/>
  <c r="E63" i="250"/>
  <c r="B63" i="250"/>
  <c r="M62" i="250"/>
  <c r="M61" i="250"/>
  <c r="I60" i="250"/>
  <c r="G60" i="250"/>
  <c r="F60" i="250"/>
  <c r="E60" i="250"/>
  <c r="I59" i="250"/>
  <c r="G59" i="250"/>
  <c r="F59" i="250"/>
  <c r="E59" i="250"/>
  <c r="B59" i="250"/>
  <c r="K58" i="250"/>
  <c r="K57" i="250"/>
  <c r="K56" i="250"/>
  <c r="I56" i="250"/>
  <c r="G56" i="250"/>
  <c r="F56" i="250"/>
  <c r="E56" i="250"/>
  <c r="I55" i="250"/>
  <c r="G55" i="250"/>
  <c r="F55" i="250"/>
  <c r="E55" i="250"/>
  <c r="B55" i="250"/>
  <c r="O54" i="250"/>
  <c r="O53" i="250"/>
  <c r="I52" i="250"/>
  <c r="G52" i="250"/>
  <c r="F52" i="250"/>
  <c r="E52" i="250"/>
  <c r="I51" i="250"/>
  <c r="G51" i="250"/>
  <c r="F51" i="250"/>
  <c r="E51" i="250"/>
  <c r="B51" i="250"/>
  <c r="K50" i="250"/>
  <c r="K49" i="250"/>
  <c r="K48" i="250"/>
  <c r="I48" i="250"/>
  <c r="G48" i="250"/>
  <c r="F48" i="250"/>
  <c r="E48" i="250"/>
  <c r="I47" i="250"/>
  <c r="G47" i="250"/>
  <c r="F47" i="250"/>
  <c r="E47" i="250"/>
  <c r="B47" i="250"/>
  <c r="M46" i="250"/>
  <c r="M45" i="250"/>
  <c r="I44" i="250"/>
  <c r="G44" i="250"/>
  <c r="F44" i="250"/>
  <c r="E44" i="250"/>
  <c r="I43" i="250"/>
  <c r="G43" i="250"/>
  <c r="F43" i="250"/>
  <c r="E43" i="250"/>
  <c r="B43" i="250"/>
  <c r="K42" i="250"/>
  <c r="K41" i="250"/>
  <c r="K40" i="250"/>
  <c r="I40" i="250"/>
  <c r="G40" i="250"/>
  <c r="F40" i="250"/>
  <c r="E40" i="250"/>
  <c r="I39" i="250"/>
  <c r="G39" i="250"/>
  <c r="F39" i="250"/>
  <c r="E39" i="250"/>
  <c r="B39" i="250"/>
  <c r="Q38" i="250"/>
  <c r="Q37" i="250"/>
  <c r="I36" i="250"/>
  <c r="G36" i="250"/>
  <c r="F36" i="250"/>
  <c r="E36" i="250"/>
  <c r="I35" i="250"/>
  <c r="G35" i="250"/>
  <c r="F35" i="250"/>
  <c r="E35" i="250"/>
  <c r="B35" i="250"/>
  <c r="K34" i="250"/>
  <c r="K33" i="250"/>
  <c r="K32" i="250"/>
  <c r="I32" i="250"/>
  <c r="G32" i="250"/>
  <c r="F32" i="250"/>
  <c r="E32" i="250"/>
  <c r="I31" i="250"/>
  <c r="G31" i="250"/>
  <c r="F31" i="250"/>
  <c r="E31" i="250"/>
  <c r="B31" i="250"/>
  <c r="M30" i="250"/>
  <c r="M29" i="250"/>
  <c r="I28" i="250"/>
  <c r="G28" i="250"/>
  <c r="F28" i="250"/>
  <c r="E28" i="250"/>
  <c r="I27" i="250"/>
  <c r="G27" i="250"/>
  <c r="F27" i="250"/>
  <c r="E27" i="250"/>
  <c r="B27" i="250"/>
  <c r="K26" i="250"/>
  <c r="K25" i="250"/>
  <c r="K24" i="250"/>
  <c r="I24" i="250"/>
  <c r="G24" i="250"/>
  <c r="F24" i="250"/>
  <c r="E24" i="250"/>
  <c r="I23" i="250"/>
  <c r="G23" i="250"/>
  <c r="F23" i="250"/>
  <c r="E23" i="250"/>
  <c r="B23" i="250"/>
  <c r="O22" i="250"/>
  <c r="O21" i="250"/>
  <c r="I20" i="250"/>
  <c r="G20" i="250"/>
  <c r="F20" i="250"/>
  <c r="E20" i="250"/>
  <c r="I19" i="250"/>
  <c r="G19" i="250"/>
  <c r="F19" i="250"/>
  <c r="E19" i="250"/>
  <c r="B19" i="250"/>
  <c r="K18" i="250"/>
  <c r="K17" i="250"/>
  <c r="U16" i="250"/>
  <c r="K16" i="250"/>
  <c r="I16" i="250"/>
  <c r="G16" i="250"/>
  <c r="F16" i="250"/>
  <c r="E16" i="250"/>
  <c r="I15" i="250"/>
  <c r="G15" i="250"/>
  <c r="F15" i="250"/>
  <c r="E15" i="250"/>
  <c r="B15" i="250"/>
  <c r="M14" i="250"/>
  <c r="M13" i="250"/>
  <c r="I12" i="250"/>
  <c r="G12" i="250"/>
  <c r="F12" i="250"/>
  <c r="E12" i="250"/>
  <c r="I11" i="250"/>
  <c r="G11" i="250"/>
  <c r="F11" i="250"/>
  <c r="E11" i="250"/>
  <c r="B11" i="250"/>
  <c r="K10" i="250"/>
  <c r="K9" i="250"/>
  <c r="K8" i="250"/>
  <c r="I8" i="250"/>
  <c r="G8" i="250"/>
  <c r="F8" i="250"/>
  <c r="E8" i="250"/>
  <c r="U7" i="250"/>
  <c r="I7" i="250"/>
  <c r="G7" i="250"/>
  <c r="F7" i="250"/>
  <c r="E7" i="250"/>
  <c r="B7" i="250"/>
  <c r="R4" i="250"/>
  <c r="O79" i="250"/>
  <c r="O154" i="250"/>
  <c r="G4" i="250"/>
  <c r="A4" i="250"/>
  <c r="A1" i="250"/>
  <c r="I68" i="249"/>
  <c r="G68" i="249"/>
  <c r="F68" i="249"/>
  <c r="E68" i="249"/>
  <c r="I67" i="249"/>
  <c r="G67" i="249"/>
  <c r="F67" i="249"/>
  <c r="E67" i="249"/>
  <c r="B67" i="249"/>
  <c r="K66" i="249"/>
  <c r="K65" i="249"/>
  <c r="K64" i="249"/>
  <c r="I64" i="249"/>
  <c r="G64" i="249"/>
  <c r="F64" i="249"/>
  <c r="E64" i="249"/>
  <c r="I63" i="249"/>
  <c r="G63" i="249"/>
  <c r="F63" i="249"/>
  <c r="E63" i="249"/>
  <c r="B63" i="249"/>
  <c r="M62" i="249"/>
  <c r="M61" i="249"/>
  <c r="I60" i="249"/>
  <c r="G60" i="249"/>
  <c r="F60" i="249"/>
  <c r="E60" i="249"/>
  <c r="I59" i="249"/>
  <c r="G59" i="249"/>
  <c r="F59" i="249"/>
  <c r="E59" i="249"/>
  <c r="B59" i="249"/>
  <c r="K58" i="249"/>
  <c r="K57" i="249"/>
  <c r="K56" i="249"/>
  <c r="I56" i="249"/>
  <c r="G56" i="249"/>
  <c r="F56" i="249"/>
  <c r="E56" i="249"/>
  <c r="I55" i="249"/>
  <c r="G55" i="249"/>
  <c r="F55" i="249"/>
  <c r="E55" i="249"/>
  <c r="B55" i="249"/>
  <c r="O54" i="249"/>
  <c r="O53" i="249"/>
  <c r="I52" i="249"/>
  <c r="G52" i="249"/>
  <c r="F52" i="249"/>
  <c r="E52" i="249"/>
  <c r="I51" i="249"/>
  <c r="G51" i="249"/>
  <c r="F51" i="249"/>
  <c r="E51" i="249"/>
  <c r="B51" i="249"/>
  <c r="K50" i="249"/>
  <c r="K49" i="249"/>
  <c r="K48" i="249"/>
  <c r="I48" i="249"/>
  <c r="G48" i="249"/>
  <c r="F48" i="249"/>
  <c r="E48" i="249"/>
  <c r="I47" i="249"/>
  <c r="G47" i="249"/>
  <c r="F47" i="249"/>
  <c r="E47" i="249"/>
  <c r="B47" i="249"/>
  <c r="M46" i="249"/>
  <c r="M45" i="249"/>
  <c r="I44" i="249"/>
  <c r="G44" i="249"/>
  <c r="F44" i="249"/>
  <c r="E44" i="249"/>
  <c r="I43" i="249"/>
  <c r="G43" i="249"/>
  <c r="F43" i="249"/>
  <c r="E43" i="249"/>
  <c r="B43" i="249"/>
  <c r="K42" i="249"/>
  <c r="K41" i="249"/>
  <c r="K40" i="249"/>
  <c r="I40" i="249"/>
  <c r="G40" i="249"/>
  <c r="F40" i="249"/>
  <c r="E40" i="249"/>
  <c r="I39" i="249"/>
  <c r="G39" i="249"/>
  <c r="F39" i="249"/>
  <c r="E39" i="249"/>
  <c r="B39" i="249"/>
  <c r="Q38" i="249"/>
  <c r="Q37" i="249"/>
  <c r="I36" i="249"/>
  <c r="G36" i="249"/>
  <c r="F36" i="249"/>
  <c r="E36" i="249"/>
  <c r="I35" i="249"/>
  <c r="G35" i="249"/>
  <c r="F35" i="249"/>
  <c r="E35" i="249"/>
  <c r="B35" i="249"/>
  <c r="K34" i="249"/>
  <c r="K33" i="249"/>
  <c r="K32" i="249"/>
  <c r="I32" i="249"/>
  <c r="G32" i="249"/>
  <c r="F32" i="249"/>
  <c r="E32" i="249"/>
  <c r="I31" i="249"/>
  <c r="G31" i="249"/>
  <c r="F31" i="249"/>
  <c r="E31" i="249"/>
  <c r="B31" i="249"/>
  <c r="M30" i="249"/>
  <c r="M29" i="249"/>
  <c r="I28" i="249"/>
  <c r="G28" i="249"/>
  <c r="F28" i="249"/>
  <c r="E28" i="249"/>
  <c r="I27" i="249"/>
  <c r="G27" i="249"/>
  <c r="F27" i="249"/>
  <c r="E27" i="249"/>
  <c r="B27" i="249"/>
  <c r="K26" i="249"/>
  <c r="K25" i="249"/>
  <c r="K24" i="249"/>
  <c r="I24" i="249"/>
  <c r="G24" i="249"/>
  <c r="F24" i="249"/>
  <c r="E24" i="249"/>
  <c r="I23" i="249"/>
  <c r="G23" i="249"/>
  <c r="F23" i="249"/>
  <c r="E23" i="249"/>
  <c r="B23" i="249"/>
  <c r="O22" i="249"/>
  <c r="O21" i="249"/>
  <c r="I20" i="249"/>
  <c r="G20" i="249"/>
  <c r="F20" i="249"/>
  <c r="E20" i="249"/>
  <c r="I19" i="249"/>
  <c r="G19" i="249"/>
  <c r="F19" i="249"/>
  <c r="E19" i="249"/>
  <c r="B19" i="249"/>
  <c r="K18" i="249"/>
  <c r="K17" i="249"/>
  <c r="U16" i="249"/>
  <c r="K16" i="249"/>
  <c r="I16" i="249"/>
  <c r="G16" i="249"/>
  <c r="F16" i="249"/>
  <c r="E16" i="249"/>
  <c r="I15" i="249"/>
  <c r="G15" i="249"/>
  <c r="F15" i="249"/>
  <c r="E15" i="249"/>
  <c r="B15" i="249"/>
  <c r="M14" i="249"/>
  <c r="M13" i="249"/>
  <c r="I12" i="249"/>
  <c r="G12" i="249"/>
  <c r="F12" i="249"/>
  <c r="E12" i="249"/>
  <c r="I11" i="249"/>
  <c r="G11" i="249"/>
  <c r="F11" i="249"/>
  <c r="E11" i="249"/>
  <c r="B11" i="249"/>
  <c r="K10" i="249"/>
  <c r="K9" i="249"/>
  <c r="K8" i="249"/>
  <c r="I8" i="249"/>
  <c r="G8" i="249"/>
  <c r="F8" i="249"/>
  <c r="E8" i="249"/>
  <c r="U7" i="249"/>
  <c r="I7" i="249"/>
  <c r="G7" i="249"/>
  <c r="F7" i="249"/>
  <c r="E7" i="249"/>
  <c r="B7" i="249"/>
  <c r="R4" i="249"/>
  <c r="O79" i="249"/>
  <c r="G4" i="249"/>
  <c r="A4" i="249"/>
  <c r="A1" i="249"/>
  <c r="Q37" i="248"/>
  <c r="I36" i="248"/>
  <c r="G36" i="248"/>
  <c r="F36" i="248"/>
  <c r="E36" i="248"/>
  <c r="I35" i="248"/>
  <c r="G35" i="248"/>
  <c r="F35" i="248"/>
  <c r="E35" i="248"/>
  <c r="B35" i="248"/>
  <c r="K34" i="248"/>
  <c r="K33" i="248"/>
  <c r="K32" i="248"/>
  <c r="I32" i="248"/>
  <c r="G32" i="248"/>
  <c r="F32" i="248"/>
  <c r="E32" i="248"/>
  <c r="I31" i="248"/>
  <c r="G31" i="248"/>
  <c r="F31" i="248"/>
  <c r="E31" i="248"/>
  <c r="B31" i="248"/>
  <c r="M30" i="248"/>
  <c r="M29" i="248"/>
  <c r="I28" i="248"/>
  <c r="G28" i="248"/>
  <c r="F28" i="248"/>
  <c r="E28" i="248"/>
  <c r="I27" i="248"/>
  <c r="G27" i="248"/>
  <c r="F27" i="248"/>
  <c r="E27" i="248"/>
  <c r="B27" i="248"/>
  <c r="K26" i="248"/>
  <c r="K25" i="248"/>
  <c r="K24" i="248"/>
  <c r="I24" i="248"/>
  <c r="G24" i="248"/>
  <c r="F24" i="248"/>
  <c r="E24" i="248"/>
  <c r="I23" i="248"/>
  <c r="G23" i="248"/>
  <c r="F23" i="248"/>
  <c r="E23" i="248"/>
  <c r="B23" i="248"/>
  <c r="O22" i="248"/>
  <c r="O21" i="248"/>
  <c r="I20" i="248"/>
  <c r="G20" i="248"/>
  <c r="F20" i="248"/>
  <c r="E20" i="248"/>
  <c r="I19" i="248"/>
  <c r="G19" i="248"/>
  <c r="F19" i="248"/>
  <c r="E19" i="248"/>
  <c r="B19" i="248"/>
  <c r="K18" i="248"/>
  <c r="K17" i="248"/>
  <c r="U16" i="248"/>
  <c r="K16" i="248"/>
  <c r="I16" i="248"/>
  <c r="G16" i="248"/>
  <c r="F16" i="248"/>
  <c r="E16" i="248"/>
  <c r="I15" i="248"/>
  <c r="G15" i="248"/>
  <c r="F15" i="248"/>
  <c r="E15" i="248"/>
  <c r="B15" i="248"/>
  <c r="M14" i="248"/>
  <c r="M13" i="248"/>
  <c r="I12" i="248"/>
  <c r="G12" i="248"/>
  <c r="F12" i="248"/>
  <c r="E12" i="248"/>
  <c r="I11" i="248"/>
  <c r="G11" i="248"/>
  <c r="F11" i="248"/>
  <c r="E11" i="248"/>
  <c r="B11" i="248"/>
  <c r="K10" i="248"/>
  <c r="K9" i="248"/>
  <c r="K8" i="248"/>
  <c r="I8" i="248"/>
  <c r="G8" i="248"/>
  <c r="F8" i="248"/>
  <c r="E8" i="248"/>
  <c r="U7" i="248"/>
  <c r="I7" i="248"/>
  <c r="G7" i="248"/>
  <c r="F7" i="248"/>
  <c r="E7" i="248"/>
  <c r="B7" i="248"/>
  <c r="R4" i="248"/>
  <c r="O79" i="248"/>
  <c r="G4" i="248"/>
  <c r="A4" i="248"/>
  <c r="A1" i="248"/>
  <c r="O26" i="242"/>
  <c r="O25" i="242"/>
  <c r="O24" i="242"/>
  <c r="O23" i="242"/>
  <c r="O22" i="242"/>
  <c r="C126" i="250"/>
  <c r="O21" i="242"/>
  <c r="C122" i="250"/>
  <c r="O20" i="242"/>
  <c r="C118" i="250"/>
  <c r="O19" i="242"/>
  <c r="C138" i="250"/>
  <c r="O18" i="242"/>
  <c r="C134" i="250"/>
  <c r="O17" i="242"/>
  <c r="C130" i="250"/>
  <c r="O16" i="242"/>
  <c r="C102" i="250"/>
  <c r="O15" i="242"/>
  <c r="C23" i="250"/>
  <c r="O14" i="242"/>
  <c r="C19" i="250"/>
  <c r="O13" i="242"/>
  <c r="C15" i="250"/>
  <c r="O12" i="242"/>
  <c r="C82" i="250"/>
  <c r="O11" i="242"/>
  <c r="C114" i="250"/>
  <c r="O10" i="242"/>
  <c r="C110" i="250"/>
  <c r="O9" i="242"/>
  <c r="C142" i="250"/>
  <c r="O8" i="242"/>
  <c r="C7" i="250"/>
  <c r="P5" i="242"/>
  <c r="R79" i="250"/>
  <c r="L5" i="242"/>
  <c r="C5" i="242"/>
  <c r="A5" i="242"/>
  <c r="A2" i="242"/>
  <c r="A1" i="242"/>
  <c r="R80" i="241"/>
  <c r="F80" i="241"/>
  <c r="H80" i="241"/>
  <c r="H79" i="241"/>
  <c r="F79" i="241"/>
  <c r="H78" i="241"/>
  <c r="H77" i="241"/>
  <c r="F77" i="241"/>
  <c r="H76" i="241"/>
  <c r="H75" i="241"/>
  <c r="F75" i="241"/>
  <c r="H74" i="241"/>
  <c r="H73" i="241"/>
  <c r="F73" i="241"/>
  <c r="I70" i="241"/>
  <c r="G70" i="241"/>
  <c r="F70" i="241"/>
  <c r="D70" i="241"/>
  <c r="C70" i="241"/>
  <c r="B70" i="241"/>
  <c r="K69" i="241"/>
  <c r="I69" i="241"/>
  <c r="G69" i="241"/>
  <c r="F69" i="241"/>
  <c r="D69" i="241"/>
  <c r="C69" i="241"/>
  <c r="B69" i="241"/>
  <c r="M68" i="241"/>
  <c r="I68" i="241"/>
  <c r="G68" i="241"/>
  <c r="F68" i="241"/>
  <c r="D68" i="241"/>
  <c r="C68" i="241"/>
  <c r="B68" i="241"/>
  <c r="K67" i="241"/>
  <c r="I67" i="241"/>
  <c r="G67" i="241"/>
  <c r="F67" i="241"/>
  <c r="D67" i="241"/>
  <c r="C67" i="241"/>
  <c r="B67" i="241"/>
  <c r="O66" i="241"/>
  <c r="I66" i="241"/>
  <c r="G66" i="241"/>
  <c r="F66" i="241"/>
  <c r="D66" i="241"/>
  <c r="C66" i="241"/>
  <c r="B66" i="241"/>
  <c r="K65" i="241"/>
  <c r="I65" i="241"/>
  <c r="G65" i="241"/>
  <c r="F65" i="241"/>
  <c r="D65" i="241"/>
  <c r="C65" i="241"/>
  <c r="B65" i="241"/>
  <c r="M64" i="241"/>
  <c r="I64" i="241"/>
  <c r="G64" i="241"/>
  <c r="F64" i="241"/>
  <c r="D64" i="241"/>
  <c r="C64" i="241"/>
  <c r="B64" i="241"/>
  <c r="K63" i="241"/>
  <c r="I63" i="241"/>
  <c r="G63" i="241"/>
  <c r="F63" i="241"/>
  <c r="D63" i="241"/>
  <c r="C63" i="241"/>
  <c r="B63" i="241"/>
  <c r="Q62" i="241"/>
  <c r="I62" i="241"/>
  <c r="G62" i="241"/>
  <c r="F62" i="241"/>
  <c r="D62" i="241"/>
  <c r="C62" i="241"/>
  <c r="B62" i="241"/>
  <c r="K61" i="241"/>
  <c r="I61" i="241"/>
  <c r="G61" i="241"/>
  <c r="F61" i="241"/>
  <c r="D61" i="241"/>
  <c r="C61" i="241"/>
  <c r="B61" i="241"/>
  <c r="M60" i="241"/>
  <c r="I60" i="241"/>
  <c r="G60" i="241"/>
  <c r="F60" i="241"/>
  <c r="D60" i="241"/>
  <c r="C60" i="241"/>
  <c r="B60" i="241"/>
  <c r="K59" i="241"/>
  <c r="I59" i="241"/>
  <c r="G59" i="241"/>
  <c r="F59" i="241"/>
  <c r="D59" i="241"/>
  <c r="C59" i="241"/>
  <c r="B59" i="241"/>
  <c r="O58" i="241"/>
  <c r="I58" i="241"/>
  <c r="G58" i="241"/>
  <c r="F58" i="241"/>
  <c r="D58" i="241"/>
  <c r="C58" i="241"/>
  <c r="B58" i="241"/>
  <c r="K57" i="241"/>
  <c r="I57" i="241"/>
  <c r="G57" i="241"/>
  <c r="F57" i="241"/>
  <c r="D57" i="241"/>
  <c r="C57" i="241"/>
  <c r="B57" i="241"/>
  <c r="M56" i="241"/>
  <c r="I56" i="241"/>
  <c r="G56" i="241"/>
  <c r="F56" i="241"/>
  <c r="D56" i="241"/>
  <c r="C56" i="241"/>
  <c r="B56" i="241"/>
  <c r="K55" i="241"/>
  <c r="I55" i="241"/>
  <c r="G55" i="241"/>
  <c r="F55" i="241"/>
  <c r="D55" i="241"/>
  <c r="C55" i="241"/>
  <c r="B55" i="241"/>
  <c r="Q54" i="241"/>
  <c r="I54" i="241"/>
  <c r="G54" i="241"/>
  <c r="F54" i="241"/>
  <c r="D54" i="241"/>
  <c r="C54" i="241"/>
  <c r="B54" i="241"/>
  <c r="K53" i="241"/>
  <c r="I53" i="241"/>
  <c r="G53" i="241"/>
  <c r="F53" i="241"/>
  <c r="D53" i="241"/>
  <c r="C53" i="241"/>
  <c r="B53" i="241"/>
  <c r="M52" i="241"/>
  <c r="I52" i="241"/>
  <c r="G52" i="241"/>
  <c r="F52" i="241"/>
  <c r="D52" i="241"/>
  <c r="C52" i="241"/>
  <c r="B52" i="241"/>
  <c r="K51" i="241"/>
  <c r="I51" i="241"/>
  <c r="G51" i="241"/>
  <c r="F51" i="241"/>
  <c r="D51" i="241"/>
  <c r="C51" i="241"/>
  <c r="B51" i="241"/>
  <c r="O50" i="241"/>
  <c r="I50" i="241"/>
  <c r="G50" i="241"/>
  <c r="F50" i="241"/>
  <c r="D50" i="241"/>
  <c r="C50" i="241"/>
  <c r="B50" i="241"/>
  <c r="K49" i="241"/>
  <c r="I49" i="241"/>
  <c r="G49" i="241"/>
  <c r="F49" i="241"/>
  <c r="D49" i="241"/>
  <c r="C49" i="241"/>
  <c r="B49" i="241"/>
  <c r="M48" i="241"/>
  <c r="I48" i="241"/>
  <c r="G48" i="241"/>
  <c r="F48" i="241"/>
  <c r="D48" i="241"/>
  <c r="C48" i="241"/>
  <c r="B48" i="241"/>
  <c r="K47" i="241"/>
  <c r="I47" i="241"/>
  <c r="G47" i="241"/>
  <c r="F47" i="241"/>
  <c r="D47" i="241"/>
  <c r="C47" i="241"/>
  <c r="B47" i="241"/>
  <c r="Q46" i="241"/>
  <c r="I46" i="241"/>
  <c r="G46" i="241"/>
  <c r="F46" i="241"/>
  <c r="D46" i="241"/>
  <c r="C46" i="241"/>
  <c r="B46" i="241"/>
  <c r="K45" i="241"/>
  <c r="I45" i="241"/>
  <c r="G45" i="241"/>
  <c r="F45" i="241"/>
  <c r="D45" i="241"/>
  <c r="C45" i="241"/>
  <c r="B45" i="241"/>
  <c r="M44" i="241"/>
  <c r="I44" i="241"/>
  <c r="G44" i="241"/>
  <c r="F44" i="241"/>
  <c r="D44" i="241"/>
  <c r="C44" i="241"/>
  <c r="B44" i="241"/>
  <c r="K43" i="241"/>
  <c r="I43" i="241"/>
  <c r="G43" i="241"/>
  <c r="F43" i="241"/>
  <c r="D43" i="241"/>
  <c r="C43" i="241"/>
  <c r="B43" i="241"/>
  <c r="O42" i="241"/>
  <c r="I42" i="241"/>
  <c r="G42" i="241"/>
  <c r="F42" i="241"/>
  <c r="D42" i="241"/>
  <c r="C42" i="241"/>
  <c r="B42" i="241"/>
  <c r="K41" i="241"/>
  <c r="I41" i="241"/>
  <c r="G41" i="241"/>
  <c r="F41" i="241"/>
  <c r="D41" i="241"/>
  <c r="C41" i="241"/>
  <c r="B41" i="241"/>
  <c r="M40" i="241"/>
  <c r="I40" i="241"/>
  <c r="G40" i="241"/>
  <c r="F40" i="241"/>
  <c r="D40" i="241"/>
  <c r="C40" i="241"/>
  <c r="B40" i="241"/>
  <c r="O39" i="241"/>
  <c r="K39" i="241"/>
  <c r="I39" i="241"/>
  <c r="G39" i="241"/>
  <c r="F39" i="241"/>
  <c r="D39" i="241"/>
  <c r="C39" i="241"/>
  <c r="B39" i="241"/>
  <c r="Q38" i="241"/>
  <c r="I38" i="241"/>
  <c r="G38" i="241"/>
  <c r="F38" i="241"/>
  <c r="D38" i="241"/>
  <c r="C38" i="241"/>
  <c r="B38" i="241"/>
  <c r="O37" i="241"/>
  <c r="K37" i="241"/>
  <c r="I37" i="241"/>
  <c r="G37" i="241"/>
  <c r="F37" i="241"/>
  <c r="D37" i="241"/>
  <c r="C37" i="241"/>
  <c r="B37" i="241"/>
  <c r="M36" i="241"/>
  <c r="I36" i="241"/>
  <c r="G36" i="241"/>
  <c r="F36" i="241"/>
  <c r="D36" i="241"/>
  <c r="C36" i="241"/>
  <c r="B36" i="241"/>
  <c r="K35" i="241"/>
  <c r="I35" i="241"/>
  <c r="G35" i="241"/>
  <c r="F35" i="241"/>
  <c r="D35" i="241"/>
  <c r="C35" i="241"/>
  <c r="B35" i="241"/>
  <c r="O34" i="241"/>
  <c r="I34" i="241"/>
  <c r="G34" i="241"/>
  <c r="F34" i="241"/>
  <c r="D34" i="241"/>
  <c r="C34" i="241"/>
  <c r="B34" i="241"/>
  <c r="K33" i="241"/>
  <c r="I33" i="241"/>
  <c r="G33" i="241"/>
  <c r="F33" i="241"/>
  <c r="D33" i="241"/>
  <c r="C33" i="241"/>
  <c r="B33" i="241"/>
  <c r="M32" i="241"/>
  <c r="I32" i="241"/>
  <c r="G32" i="241"/>
  <c r="F32" i="241"/>
  <c r="D32" i="241"/>
  <c r="C32" i="241"/>
  <c r="B32" i="241"/>
  <c r="K31" i="241"/>
  <c r="I31" i="241"/>
  <c r="G31" i="241"/>
  <c r="F31" i="241"/>
  <c r="D31" i="241"/>
  <c r="C31" i="241"/>
  <c r="B31" i="241"/>
  <c r="Q30" i="241"/>
  <c r="I30" i="241"/>
  <c r="G30" i="241"/>
  <c r="F30" i="241"/>
  <c r="D30" i="241"/>
  <c r="C30" i="241"/>
  <c r="B30" i="241"/>
  <c r="K29" i="241"/>
  <c r="I29" i="241"/>
  <c r="G29" i="241"/>
  <c r="F29" i="241"/>
  <c r="D29" i="241"/>
  <c r="C29" i="241"/>
  <c r="B29" i="241"/>
  <c r="M28" i="241"/>
  <c r="I28" i="241"/>
  <c r="G28" i="241"/>
  <c r="F28" i="241"/>
  <c r="D28" i="241"/>
  <c r="C28" i="241"/>
  <c r="B28" i="241"/>
  <c r="K27" i="241"/>
  <c r="I27" i="241"/>
  <c r="G27" i="241"/>
  <c r="F27" i="241"/>
  <c r="D27" i="241"/>
  <c r="C27" i="241"/>
  <c r="B27" i="241"/>
  <c r="O26" i="241"/>
  <c r="I26" i="241"/>
  <c r="G26" i="241"/>
  <c r="F26" i="241"/>
  <c r="D26" i="241"/>
  <c r="C26" i="241"/>
  <c r="B26" i="241"/>
  <c r="K25" i="241"/>
  <c r="I25" i="241"/>
  <c r="G25" i="241"/>
  <c r="F25" i="241"/>
  <c r="D25" i="241"/>
  <c r="C25" i="241"/>
  <c r="B25" i="241"/>
  <c r="M24" i="241"/>
  <c r="I24" i="241"/>
  <c r="G24" i="241"/>
  <c r="F24" i="241"/>
  <c r="D24" i="241"/>
  <c r="C24" i="241"/>
  <c r="B24" i="241"/>
  <c r="K23" i="241"/>
  <c r="I23" i="241"/>
  <c r="G23" i="241"/>
  <c r="F23" i="241"/>
  <c r="D23" i="241"/>
  <c r="C23" i="241"/>
  <c r="B23" i="241"/>
  <c r="Q22" i="241"/>
  <c r="I22" i="241"/>
  <c r="G22" i="241"/>
  <c r="F22" i="241"/>
  <c r="D22" i="241"/>
  <c r="C22" i="241"/>
  <c r="B22" i="241"/>
  <c r="K21" i="241"/>
  <c r="I21" i="241"/>
  <c r="G21" i="241"/>
  <c r="F21" i="241"/>
  <c r="D21" i="241"/>
  <c r="C21" i="241"/>
  <c r="B21" i="241"/>
  <c r="M20" i="241"/>
  <c r="I20" i="241"/>
  <c r="G20" i="241"/>
  <c r="F20" i="241"/>
  <c r="D20" i="241"/>
  <c r="C20" i="241"/>
  <c r="B20" i="241"/>
  <c r="K19" i="241"/>
  <c r="I19" i="241"/>
  <c r="G19" i="241"/>
  <c r="F19" i="241"/>
  <c r="D19" i="241"/>
  <c r="C19" i="241"/>
  <c r="B19" i="241"/>
  <c r="O18" i="241"/>
  <c r="I18" i="241"/>
  <c r="G18" i="241"/>
  <c r="F18" i="241"/>
  <c r="D18" i="241"/>
  <c r="C18" i="241"/>
  <c r="B18" i="241"/>
  <c r="K17" i="241"/>
  <c r="I17" i="241"/>
  <c r="G17" i="241"/>
  <c r="F17" i="241"/>
  <c r="D17" i="241"/>
  <c r="C17" i="241"/>
  <c r="B17" i="241"/>
  <c r="U16" i="241"/>
  <c r="M16" i="241"/>
  <c r="I16" i="241"/>
  <c r="G16" i="241"/>
  <c r="F16" i="241"/>
  <c r="D16" i="241"/>
  <c r="C16" i="241"/>
  <c r="B16" i="241"/>
  <c r="K15" i="241"/>
  <c r="I15" i="241"/>
  <c r="G15" i="241"/>
  <c r="F15" i="241"/>
  <c r="D15" i="241"/>
  <c r="C15" i="241"/>
  <c r="B15" i="241"/>
  <c r="Q14" i="241"/>
  <c r="I14" i="241"/>
  <c r="G14" i="241"/>
  <c r="F14" i="241"/>
  <c r="D14" i="241"/>
  <c r="C14" i="241"/>
  <c r="B14" i="241"/>
  <c r="K13" i="241"/>
  <c r="I13" i="241"/>
  <c r="G13" i="241"/>
  <c r="F13" i="241"/>
  <c r="D13" i="241"/>
  <c r="C13" i="241"/>
  <c r="B13" i="241"/>
  <c r="M12" i="241"/>
  <c r="I12" i="241"/>
  <c r="G12" i="241"/>
  <c r="F12" i="241"/>
  <c r="D12" i="241"/>
  <c r="C12" i="241"/>
  <c r="B12" i="241"/>
  <c r="K11" i="241"/>
  <c r="I11" i="241"/>
  <c r="G11" i="241"/>
  <c r="F11" i="241"/>
  <c r="D11" i="241"/>
  <c r="C11" i="241"/>
  <c r="B11" i="241"/>
  <c r="O10" i="241"/>
  <c r="I10" i="241"/>
  <c r="G10" i="241"/>
  <c r="F10" i="241"/>
  <c r="D10" i="241"/>
  <c r="C10" i="241"/>
  <c r="B10" i="241"/>
  <c r="K9" i="241"/>
  <c r="I9" i="241"/>
  <c r="G9" i="241"/>
  <c r="F9" i="241"/>
  <c r="D9" i="241"/>
  <c r="C9" i="241"/>
  <c r="B9" i="241"/>
  <c r="M8" i="241"/>
  <c r="I8" i="241"/>
  <c r="G8" i="241"/>
  <c r="F8" i="241"/>
  <c r="D8" i="241"/>
  <c r="C8" i="241"/>
  <c r="B8" i="241"/>
  <c r="U7" i="241"/>
  <c r="K7" i="241"/>
  <c r="I7" i="241"/>
  <c r="G7" i="241"/>
  <c r="F7" i="241"/>
  <c r="D7" i="241"/>
  <c r="C7" i="241"/>
  <c r="B7" i="241"/>
  <c r="Y5" i="241"/>
  <c r="AD1" i="241"/>
  <c r="R4" i="241"/>
  <c r="O80" i="241"/>
  <c r="G4" i="241"/>
  <c r="A4" i="241"/>
  <c r="Y3" i="241"/>
  <c r="AH1" i="241"/>
  <c r="A1" i="241"/>
  <c r="R79" i="240"/>
  <c r="F76" i="240"/>
  <c r="F78" i="240"/>
  <c r="F74" i="240"/>
  <c r="F72" i="240"/>
  <c r="I69" i="240"/>
  <c r="G69" i="240"/>
  <c r="F69" i="240"/>
  <c r="D69" i="240"/>
  <c r="C69" i="240"/>
  <c r="B69" i="240"/>
  <c r="K68" i="240"/>
  <c r="I67" i="240"/>
  <c r="G67" i="240"/>
  <c r="F67" i="240"/>
  <c r="D67" i="240"/>
  <c r="C67" i="240"/>
  <c r="B67" i="240"/>
  <c r="M66" i="240"/>
  <c r="I65" i="240"/>
  <c r="G65" i="240"/>
  <c r="F65" i="240"/>
  <c r="D65" i="240"/>
  <c r="C65" i="240"/>
  <c r="B65" i="240"/>
  <c r="K64" i="240"/>
  <c r="I63" i="240"/>
  <c r="G63" i="240"/>
  <c r="F63" i="240"/>
  <c r="D63" i="240"/>
  <c r="C63" i="240"/>
  <c r="B63" i="240"/>
  <c r="O62" i="240"/>
  <c r="I61" i="240"/>
  <c r="G61" i="240"/>
  <c r="F61" i="240"/>
  <c r="D61" i="240"/>
  <c r="C61" i="240"/>
  <c r="B61" i="240"/>
  <c r="K60" i="240"/>
  <c r="I59" i="240"/>
  <c r="G59" i="240"/>
  <c r="F59" i="240"/>
  <c r="D59" i="240"/>
  <c r="C59" i="240"/>
  <c r="B59" i="240"/>
  <c r="M58" i="240"/>
  <c r="I57" i="240"/>
  <c r="G57" i="240"/>
  <c r="F57" i="240"/>
  <c r="D57" i="240"/>
  <c r="C57" i="240"/>
  <c r="B57" i="240"/>
  <c r="K56" i="240"/>
  <c r="I55" i="240"/>
  <c r="G55" i="240"/>
  <c r="F55" i="240"/>
  <c r="D55" i="240"/>
  <c r="C55" i="240"/>
  <c r="B55" i="240"/>
  <c r="Q54" i="240"/>
  <c r="I53" i="240"/>
  <c r="G53" i="240"/>
  <c r="F53" i="240"/>
  <c r="D53" i="240"/>
  <c r="C53" i="240"/>
  <c r="B53" i="240"/>
  <c r="K52" i="240"/>
  <c r="I51" i="240"/>
  <c r="G51" i="240"/>
  <c r="F51" i="240"/>
  <c r="D51" i="240"/>
  <c r="C51" i="240"/>
  <c r="B51" i="240"/>
  <c r="M50" i="240"/>
  <c r="I49" i="240"/>
  <c r="G49" i="240"/>
  <c r="F49" i="240"/>
  <c r="D49" i="240"/>
  <c r="C49" i="240"/>
  <c r="B49" i="240"/>
  <c r="K48" i="240"/>
  <c r="I47" i="240"/>
  <c r="G47" i="240"/>
  <c r="F47" i="240"/>
  <c r="D47" i="240"/>
  <c r="C47" i="240"/>
  <c r="B47" i="240"/>
  <c r="O46" i="240"/>
  <c r="I45" i="240"/>
  <c r="G45" i="240"/>
  <c r="F45" i="240"/>
  <c r="D45" i="240"/>
  <c r="C45" i="240"/>
  <c r="B45" i="240"/>
  <c r="K44" i="240"/>
  <c r="I43" i="240"/>
  <c r="G43" i="240"/>
  <c r="F43" i="240"/>
  <c r="D43" i="240"/>
  <c r="C43" i="240"/>
  <c r="B43" i="240"/>
  <c r="M42" i="240"/>
  <c r="I41" i="240"/>
  <c r="G41" i="240"/>
  <c r="F41" i="240"/>
  <c r="D41" i="240"/>
  <c r="C41" i="240"/>
  <c r="B41" i="240"/>
  <c r="K40" i="240"/>
  <c r="I39" i="240"/>
  <c r="G39" i="240"/>
  <c r="F39" i="240"/>
  <c r="D39" i="240"/>
  <c r="C39" i="240"/>
  <c r="B39" i="240"/>
  <c r="Q38" i="240"/>
  <c r="I37" i="240"/>
  <c r="G37" i="240"/>
  <c r="F37" i="240"/>
  <c r="D37" i="240"/>
  <c r="C37" i="240"/>
  <c r="B37" i="240"/>
  <c r="K36" i="240"/>
  <c r="I35" i="240"/>
  <c r="G35" i="240"/>
  <c r="F35" i="240"/>
  <c r="D35" i="240"/>
  <c r="C35" i="240"/>
  <c r="B35" i="240"/>
  <c r="M34" i="240"/>
  <c r="I33" i="240"/>
  <c r="G33" i="240"/>
  <c r="F33" i="240"/>
  <c r="D33" i="240"/>
  <c r="C33" i="240"/>
  <c r="B33" i="240"/>
  <c r="K32" i="240"/>
  <c r="I31" i="240"/>
  <c r="G31" i="240"/>
  <c r="F31" i="240"/>
  <c r="D31" i="240"/>
  <c r="C31" i="240"/>
  <c r="B31" i="240"/>
  <c r="O30" i="240"/>
  <c r="I29" i="240"/>
  <c r="G29" i="240"/>
  <c r="F29" i="240"/>
  <c r="D29" i="240"/>
  <c r="C29" i="240"/>
  <c r="B29" i="240"/>
  <c r="K28" i="240"/>
  <c r="I27" i="240"/>
  <c r="G27" i="240"/>
  <c r="F27" i="240"/>
  <c r="D27" i="240"/>
  <c r="C27" i="240"/>
  <c r="B27" i="240"/>
  <c r="M26" i="240"/>
  <c r="I25" i="240"/>
  <c r="G25" i="240"/>
  <c r="F25" i="240"/>
  <c r="D25" i="240"/>
  <c r="C25" i="240"/>
  <c r="B25" i="240"/>
  <c r="K24" i="240"/>
  <c r="I23" i="240"/>
  <c r="G23" i="240"/>
  <c r="F23" i="240"/>
  <c r="D23" i="240"/>
  <c r="C23" i="240"/>
  <c r="B23" i="240"/>
  <c r="Q22" i="240"/>
  <c r="I21" i="240"/>
  <c r="G21" i="240"/>
  <c r="F21" i="240"/>
  <c r="D21" i="240"/>
  <c r="C21" i="240"/>
  <c r="B21" i="240"/>
  <c r="K20" i="240"/>
  <c r="I19" i="240"/>
  <c r="G19" i="240"/>
  <c r="F19" i="240"/>
  <c r="D19" i="240"/>
  <c r="C19" i="240"/>
  <c r="B19" i="240"/>
  <c r="M18" i="240"/>
  <c r="I17" i="240"/>
  <c r="G17" i="240"/>
  <c r="F17" i="240"/>
  <c r="D17" i="240"/>
  <c r="C17" i="240"/>
  <c r="B17" i="240"/>
  <c r="U16" i="240"/>
  <c r="K16" i="240"/>
  <c r="I15" i="240"/>
  <c r="G15" i="240"/>
  <c r="F15" i="240"/>
  <c r="D15" i="240"/>
  <c r="C15" i="240"/>
  <c r="B15" i="240"/>
  <c r="O14" i="240"/>
  <c r="I13" i="240"/>
  <c r="G13" i="240"/>
  <c r="F13" i="240"/>
  <c r="D13" i="240"/>
  <c r="C13" i="240"/>
  <c r="B13" i="240"/>
  <c r="K12" i="240"/>
  <c r="I11" i="240"/>
  <c r="G11" i="240"/>
  <c r="F11" i="240"/>
  <c r="D11" i="240"/>
  <c r="C11" i="240"/>
  <c r="B11" i="240"/>
  <c r="M10" i="240"/>
  <c r="I9" i="240"/>
  <c r="G9" i="240"/>
  <c r="F9" i="240"/>
  <c r="D9" i="240"/>
  <c r="C9" i="240"/>
  <c r="B9" i="240"/>
  <c r="K8" i="240"/>
  <c r="U7" i="240"/>
  <c r="I7" i="240"/>
  <c r="G7" i="240"/>
  <c r="F7" i="240"/>
  <c r="D7" i="240"/>
  <c r="C7" i="240"/>
  <c r="B7" i="240"/>
  <c r="Y5" i="240"/>
  <c r="AC1" i="240"/>
  <c r="R4" i="240"/>
  <c r="O79" i="240"/>
  <c r="G4" i="240"/>
  <c r="A4" i="240"/>
  <c r="Y3" i="240"/>
  <c r="Q41" i="240"/>
  <c r="AE1" i="240"/>
  <c r="A1" i="240"/>
  <c r="R57" i="239"/>
  <c r="F52" i="239"/>
  <c r="F53" i="239"/>
  <c r="F51" i="239"/>
  <c r="F50" i="239"/>
  <c r="I37" i="239"/>
  <c r="G37" i="239"/>
  <c r="F37" i="239"/>
  <c r="D37" i="239"/>
  <c r="C37" i="239"/>
  <c r="B37" i="239"/>
  <c r="K36" i="239"/>
  <c r="I35" i="239"/>
  <c r="G35" i="239"/>
  <c r="F35" i="239"/>
  <c r="D35" i="239"/>
  <c r="C35" i="239"/>
  <c r="B35" i="239"/>
  <c r="M34" i="239"/>
  <c r="I33" i="239"/>
  <c r="G33" i="239"/>
  <c r="F33" i="239"/>
  <c r="D33" i="239"/>
  <c r="C33" i="239"/>
  <c r="B33" i="239"/>
  <c r="K32" i="239"/>
  <c r="I31" i="239"/>
  <c r="G31" i="239"/>
  <c r="F31" i="239"/>
  <c r="D31" i="239"/>
  <c r="C31" i="239"/>
  <c r="B31" i="239"/>
  <c r="O30" i="239"/>
  <c r="I29" i="239"/>
  <c r="G29" i="239"/>
  <c r="F29" i="239"/>
  <c r="D29" i="239"/>
  <c r="C29" i="239"/>
  <c r="B29" i="239"/>
  <c r="K28" i="239"/>
  <c r="I27" i="239"/>
  <c r="G27" i="239"/>
  <c r="F27" i="239"/>
  <c r="D27" i="239"/>
  <c r="C27" i="239"/>
  <c r="B27" i="239"/>
  <c r="M26" i="239"/>
  <c r="I25" i="239"/>
  <c r="G25" i="239"/>
  <c r="F25" i="239"/>
  <c r="D25" i="239"/>
  <c r="C25" i="239"/>
  <c r="B25" i="239"/>
  <c r="K24" i="239"/>
  <c r="I23" i="239"/>
  <c r="G23" i="239"/>
  <c r="F23" i="239"/>
  <c r="D23" i="239"/>
  <c r="C23" i="239"/>
  <c r="B23" i="239"/>
  <c r="Q22" i="239"/>
  <c r="I21" i="239"/>
  <c r="G21" i="239"/>
  <c r="F21" i="239"/>
  <c r="D21" i="239"/>
  <c r="C21" i="239"/>
  <c r="B21" i="239"/>
  <c r="K20" i="239"/>
  <c r="I19" i="239"/>
  <c r="G19" i="239"/>
  <c r="F19" i="239"/>
  <c r="D19" i="239"/>
  <c r="C19" i="239"/>
  <c r="B19" i="239"/>
  <c r="M18" i="239"/>
  <c r="I17" i="239"/>
  <c r="G17" i="239"/>
  <c r="F17" i="239"/>
  <c r="D17" i="239"/>
  <c r="C17" i="239"/>
  <c r="B17" i="239"/>
  <c r="U16" i="239"/>
  <c r="K16" i="239"/>
  <c r="I15" i="239"/>
  <c r="G15" i="239"/>
  <c r="F15" i="239"/>
  <c r="D15" i="239"/>
  <c r="C15" i="239"/>
  <c r="B15" i="239"/>
  <c r="O14" i="239"/>
  <c r="I13" i="239"/>
  <c r="G13" i="239"/>
  <c r="F13" i="239"/>
  <c r="D13" i="239"/>
  <c r="C13" i="239"/>
  <c r="B13" i="239"/>
  <c r="K12" i="239"/>
  <c r="I11" i="239"/>
  <c r="G11" i="239"/>
  <c r="F11" i="239"/>
  <c r="D11" i="239"/>
  <c r="C11" i="239"/>
  <c r="B11" i="239"/>
  <c r="M10" i="239"/>
  <c r="I9" i="239"/>
  <c r="G9" i="239"/>
  <c r="F9" i="239"/>
  <c r="D9" i="239"/>
  <c r="C9" i="239"/>
  <c r="B9" i="239"/>
  <c r="K8" i="239"/>
  <c r="U7" i="239"/>
  <c r="I7" i="239"/>
  <c r="G7" i="239"/>
  <c r="F7" i="239"/>
  <c r="D7" i="239"/>
  <c r="C7" i="239"/>
  <c r="B7" i="239"/>
  <c r="Y5" i="239"/>
  <c r="R4" i="239"/>
  <c r="O57" i="239"/>
  <c r="G4" i="239"/>
  <c r="A4" i="239"/>
  <c r="Y3" i="239"/>
  <c r="A1" i="239"/>
  <c r="R62" i="238"/>
  <c r="I21" i="238"/>
  <c r="G21" i="238"/>
  <c r="F21" i="238"/>
  <c r="D21" i="238"/>
  <c r="C21" i="238"/>
  <c r="B21" i="238"/>
  <c r="K20" i="238"/>
  <c r="I19" i="238"/>
  <c r="G19" i="238"/>
  <c r="F19" i="238"/>
  <c r="D19" i="238"/>
  <c r="C19" i="238"/>
  <c r="B19" i="238"/>
  <c r="M18" i="238"/>
  <c r="I17" i="238"/>
  <c r="G17" i="238"/>
  <c r="F17" i="238"/>
  <c r="D17" i="238"/>
  <c r="C17" i="238"/>
  <c r="B17" i="238"/>
  <c r="U16" i="238"/>
  <c r="K16" i="238"/>
  <c r="I15" i="238"/>
  <c r="G15" i="238"/>
  <c r="F15" i="238"/>
  <c r="D15" i="238"/>
  <c r="C15" i="238"/>
  <c r="B15" i="238"/>
  <c r="O14" i="238"/>
  <c r="I13" i="238"/>
  <c r="G13" i="238"/>
  <c r="F13" i="238"/>
  <c r="D13" i="238"/>
  <c r="C13" i="238"/>
  <c r="B13" i="238"/>
  <c r="K12" i="238"/>
  <c r="I11" i="238"/>
  <c r="G11" i="238"/>
  <c r="F11" i="238"/>
  <c r="D11" i="238"/>
  <c r="C11" i="238"/>
  <c r="B11" i="238"/>
  <c r="M10" i="238"/>
  <c r="I9" i="238"/>
  <c r="G9" i="238"/>
  <c r="F9" i="238"/>
  <c r="D9" i="238"/>
  <c r="C9" i="238"/>
  <c r="B9" i="238"/>
  <c r="K8" i="238"/>
  <c r="U7" i="238"/>
  <c r="I7" i="238"/>
  <c r="G7" i="238"/>
  <c r="F7" i="238"/>
  <c r="D7" i="238"/>
  <c r="C7" i="238"/>
  <c r="B7" i="238"/>
  <c r="Y5" i="238"/>
  <c r="AE1" i="238"/>
  <c r="R4" i="238"/>
  <c r="O62" i="238"/>
  <c r="G4" i="238"/>
  <c r="A4" i="238"/>
  <c r="Y3" i="238"/>
  <c r="O6" i="238"/>
  <c r="A1" i="238"/>
  <c r="R47" i="237"/>
  <c r="E46" i="237"/>
  <c r="E47" i="237"/>
  <c r="L21" i="237"/>
  <c r="I21" i="237"/>
  <c r="G21" i="237"/>
  <c r="E21" i="237"/>
  <c r="D21" i="237"/>
  <c r="C21" i="237"/>
  <c r="L19" i="237"/>
  <c r="I19" i="237"/>
  <c r="G19" i="237"/>
  <c r="E19" i="237"/>
  <c r="D19" i="237"/>
  <c r="C19" i="237"/>
  <c r="L17" i="237"/>
  <c r="I17" i="237"/>
  <c r="G17" i="237"/>
  <c r="E17" i="237"/>
  <c r="D17" i="237"/>
  <c r="C17" i="237"/>
  <c r="L15" i="237"/>
  <c r="I15" i="237"/>
  <c r="G15" i="237"/>
  <c r="E15" i="237"/>
  <c r="D15" i="237"/>
  <c r="C15" i="237"/>
  <c r="L13" i="237"/>
  <c r="I13" i="237"/>
  <c r="G13" i="237"/>
  <c r="E13" i="237"/>
  <c r="B28" i="237"/>
  <c r="C37" i="237"/>
  <c r="D13" i="237"/>
  <c r="C13" i="237"/>
  <c r="L11" i="237"/>
  <c r="I11" i="237"/>
  <c r="G11" i="237"/>
  <c r="E11" i="237"/>
  <c r="B27" i="237"/>
  <c r="C39" i="237"/>
  <c r="D11" i="237"/>
  <c r="C11" i="237"/>
  <c r="L9" i="237"/>
  <c r="I9" i="237"/>
  <c r="G9" i="237"/>
  <c r="E9" i="237"/>
  <c r="B26" i="237"/>
  <c r="C41" i="237"/>
  <c r="D9" i="237"/>
  <c r="C9" i="237"/>
  <c r="L7" i="237"/>
  <c r="I7" i="237"/>
  <c r="G7" i="237"/>
  <c r="E7" i="237"/>
  <c r="B25" i="237"/>
  <c r="C43" i="237"/>
  <c r="D7" i="237"/>
  <c r="C7" i="237"/>
  <c r="Y5" i="237"/>
  <c r="L4" i="237"/>
  <c r="K53" i="237"/>
  <c r="E4" i="237"/>
  <c r="A4" i="237"/>
  <c r="Y3" i="237"/>
  <c r="AG1" i="237"/>
  <c r="A1" i="237"/>
  <c r="R44" i="236"/>
  <c r="E42" i="236"/>
  <c r="E43" i="236"/>
  <c r="L19" i="236"/>
  <c r="I19" i="236"/>
  <c r="G19" i="236"/>
  <c r="E19" i="236"/>
  <c r="B31" i="236"/>
  <c r="D19" i="236"/>
  <c r="C19" i="236"/>
  <c r="L17" i="236"/>
  <c r="I17" i="236"/>
  <c r="G17" i="236"/>
  <c r="E17" i="236"/>
  <c r="B30" i="236"/>
  <c r="F38" i="236"/>
  <c r="D17" i="236"/>
  <c r="C17" i="236"/>
  <c r="L15" i="236"/>
  <c r="I15" i="236"/>
  <c r="G15" i="236"/>
  <c r="E15" i="236"/>
  <c r="B29" i="236"/>
  <c r="F36" i="236"/>
  <c r="D15" i="236"/>
  <c r="C15" i="236"/>
  <c r="L13" i="236"/>
  <c r="I13" i="236"/>
  <c r="G13" i="236"/>
  <c r="E13" i="236"/>
  <c r="B28" i="236"/>
  <c r="F34" i="236"/>
  <c r="D13" i="236"/>
  <c r="C13" i="236"/>
  <c r="L11" i="236"/>
  <c r="I11" i="236"/>
  <c r="G11" i="236"/>
  <c r="E11" i="236"/>
  <c r="B25" i="236"/>
  <c r="C38" i="236"/>
  <c r="D11" i="236"/>
  <c r="C11" i="236"/>
  <c r="L9" i="236"/>
  <c r="I9" i="236"/>
  <c r="G9" i="236"/>
  <c r="E9" i="236"/>
  <c r="B24" i="236"/>
  <c r="C36" i="236"/>
  <c r="D9" i="236"/>
  <c r="C9" i="236"/>
  <c r="L7" i="236"/>
  <c r="I7" i="236"/>
  <c r="G7" i="236"/>
  <c r="E7" i="236"/>
  <c r="B23" i="236"/>
  <c r="C34" i="236"/>
  <c r="D7" i="236"/>
  <c r="C7" i="236"/>
  <c r="Y5" i="236"/>
  <c r="L4" i="236"/>
  <c r="K49" i="236"/>
  <c r="E4" i="236"/>
  <c r="A4" i="236"/>
  <c r="Y3" i="236"/>
  <c r="A1" i="236"/>
  <c r="R47" i="235"/>
  <c r="E41" i="235"/>
  <c r="L17" i="235"/>
  <c r="I17" i="235"/>
  <c r="G17" i="235"/>
  <c r="E17" i="235"/>
  <c r="B30" i="235"/>
  <c r="F34" i="235"/>
  <c r="D17" i="235"/>
  <c r="C17" i="235"/>
  <c r="L15" i="235"/>
  <c r="I15" i="235"/>
  <c r="G15" i="235"/>
  <c r="E15" i="235"/>
  <c r="B29" i="235"/>
  <c r="F36" i="235"/>
  <c r="D15" i="235"/>
  <c r="C15" i="235"/>
  <c r="L13" i="235"/>
  <c r="I13" i="235"/>
  <c r="G13" i="235"/>
  <c r="E13" i="235"/>
  <c r="B28" i="235"/>
  <c r="F32" i="235"/>
  <c r="D13" i="235"/>
  <c r="C13" i="235"/>
  <c r="L11" i="235"/>
  <c r="I11" i="235"/>
  <c r="G11" i="235"/>
  <c r="E11" i="235"/>
  <c r="B25" i="235"/>
  <c r="C36" i="235"/>
  <c r="D11" i="235"/>
  <c r="C11" i="235"/>
  <c r="L9" i="235"/>
  <c r="I9" i="235"/>
  <c r="G9" i="235"/>
  <c r="E9" i="235"/>
  <c r="B24" i="235"/>
  <c r="C34" i="235"/>
  <c r="D9" i="235"/>
  <c r="C9" i="235"/>
  <c r="L7" i="235"/>
  <c r="I7" i="235"/>
  <c r="G7" i="235"/>
  <c r="E7" i="235"/>
  <c r="B23" i="235"/>
  <c r="C32" i="235"/>
  <c r="D7" i="235"/>
  <c r="C7" i="235"/>
  <c r="Y5" i="235"/>
  <c r="L4" i="235"/>
  <c r="K47" i="235"/>
  <c r="E4" i="235"/>
  <c r="A4" i="235"/>
  <c r="Y3" i="235"/>
  <c r="AD1" i="235"/>
  <c r="A1" i="235"/>
  <c r="L15" i="234"/>
  <c r="I15" i="234"/>
  <c r="G15" i="234"/>
  <c r="E15" i="234"/>
  <c r="B23" i="234"/>
  <c r="D15" i="234"/>
  <c r="C15" i="234"/>
  <c r="L13" i="234"/>
  <c r="I13" i="234"/>
  <c r="G13" i="234"/>
  <c r="E13" i="234"/>
  <c r="B22" i="234"/>
  <c r="D13" i="234"/>
  <c r="C13" i="234"/>
  <c r="L11" i="234"/>
  <c r="I11" i="234"/>
  <c r="G11" i="234"/>
  <c r="E11" i="234"/>
  <c r="B21" i="234"/>
  <c r="D11" i="234"/>
  <c r="C11" i="234"/>
  <c r="L9" i="234"/>
  <c r="I9" i="234"/>
  <c r="G9" i="234"/>
  <c r="E9" i="234"/>
  <c r="B20" i="234"/>
  <c r="D9" i="234"/>
  <c r="C9" i="234"/>
  <c r="L7" i="234"/>
  <c r="I7" i="234"/>
  <c r="G7" i="234"/>
  <c r="E7" i="234"/>
  <c r="B19" i="234"/>
  <c r="D7" i="234"/>
  <c r="C7" i="234"/>
  <c r="Y5" i="234"/>
  <c r="L4" i="234"/>
  <c r="K41" i="234"/>
  <c r="E4" i="234"/>
  <c r="A4" i="234"/>
  <c r="Y3" i="234"/>
  <c r="AD1" i="234"/>
  <c r="A1" i="234"/>
  <c r="L13" i="233"/>
  <c r="I13" i="233"/>
  <c r="G13" i="233"/>
  <c r="E13" i="233"/>
  <c r="B22" i="233"/>
  <c r="D13" i="233"/>
  <c r="C13" i="233"/>
  <c r="L11" i="233"/>
  <c r="I11" i="233"/>
  <c r="G11" i="233"/>
  <c r="E11" i="233"/>
  <c r="B21" i="233"/>
  <c r="D11" i="233"/>
  <c r="C11" i="233"/>
  <c r="L9" i="233"/>
  <c r="I9" i="233"/>
  <c r="G9" i="233"/>
  <c r="E9" i="233"/>
  <c r="B20" i="233"/>
  <c r="D9" i="233"/>
  <c r="C9" i="233"/>
  <c r="L7" i="233"/>
  <c r="I7" i="233"/>
  <c r="G7" i="233"/>
  <c r="E7" i="233"/>
  <c r="B19" i="233"/>
  <c r="D7" i="233"/>
  <c r="C7" i="233"/>
  <c r="Y5" i="233"/>
  <c r="M4" i="233"/>
  <c r="K41" i="233"/>
  <c r="E4" i="233"/>
  <c r="A4" i="233"/>
  <c r="Y3" i="233"/>
  <c r="A1" i="233"/>
  <c r="L11" i="232"/>
  <c r="I11" i="232"/>
  <c r="G11" i="232"/>
  <c r="E11" i="232"/>
  <c r="B21" i="232"/>
  <c r="D11" i="232"/>
  <c r="C11" i="232"/>
  <c r="L9" i="232"/>
  <c r="I9" i="232"/>
  <c r="G9" i="232"/>
  <c r="E9" i="232"/>
  <c r="B20" i="232"/>
  <c r="D9" i="232"/>
  <c r="C9" i="232"/>
  <c r="L7" i="232"/>
  <c r="I7" i="232"/>
  <c r="G7" i="232"/>
  <c r="E7" i="232"/>
  <c r="B19" i="232"/>
  <c r="D7" i="232"/>
  <c r="C7" i="232"/>
  <c r="Y5" i="232"/>
  <c r="L4" i="232"/>
  <c r="K41" i="232"/>
  <c r="E4" i="232"/>
  <c r="A4" i="232"/>
  <c r="Y3" i="232"/>
  <c r="AG1" i="232"/>
  <c r="A1" i="232"/>
  <c r="P156" i="231"/>
  <c r="M156" i="231"/>
  <c r="L156" i="231"/>
  <c r="K156" i="231"/>
  <c r="J156" i="231"/>
  <c r="P155" i="231"/>
  <c r="M155" i="231"/>
  <c r="L155" i="231"/>
  <c r="K155" i="231"/>
  <c r="J155" i="231"/>
  <c r="P154" i="231"/>
  <c r="M154" i="231"/>
  <c r="L154" i="231"/>
  <c r="K154" i="231"/>
  <c r="J154" i="231"/>
  <c r="P153" i="231"/>
  <c r="M153" i="231"/>
  <c r="L153" i="231"/>
  <c r="K153" i="231"/>
  <c r="J153" i="231"/>
  <c r="P152" i="231"/>
  <c r="M152" i="231"/>
  <c r="L152" i="231"/>
  <c r="K152" i="231"/>
  <c r="J152" i="231"/>
  <c r="P151" i="231"/>
  <c r="M151" i="231"/>
  <c r="L151" i="231"/>
  <c r="K151" i="231"/>
  <c r="J151" i="231"/>
  <c r="P150" i="231"/>
  <c r="M150" i="231"/>
  <c r="L150" i="231"/>
  <c r="K150" i="231"/>
  <c r="J150" i="231"/>
  <c r="P149" i="231"/>
  <c r="M149" i="231"/>
  <c r="L149" i="231"/>
  <c r="K149" i="231"/>
  <c r="J149" i="231"/>
  <c r="P148" i="231"/>
  <c r="M148" i="231"/>
  <c r="L148" i="231"/>
  <c r="K148" i="231"/>
  <c r="J148" i="231"/>
  <c r="P147" i="231"/>
  <c r="M147" i="231"/>
  <c r="L147" i="231"/>
  <c r="K147" i="231"/>
  <c r="J147" i="231"/>
  <c r="P146" i="231"/>
  <c r="M146" i="231"/>
  <c r="L146" i="231"/>
  <c r="K146" i="231"/>
  <c r="J146" i="231"/>
  <c r="P145" i="231"/>
  <c r="M145" i="231"/>
  <c r="L145" i="231"/>
  <c r="K145" i="231"/>
  <c r="J145" i="231"/>
  <c r="P144" i="231"/>
  <c r="M144" i="231"/>
  <c r="L144" i="231"/>
  <c r="K144" i="231"/>
  <c r="J144" i="231"/>
  <c r="P143" i="231"/>
  <c r="M143" i="231"/>
  <c r="L143" i="231"/>
  <c r="K143" i="231"/>
  <c r="J143" i="231"/>
  <c r="P142" i="231"/>
  <c r="M142" i="231"/>
  <c r="L142" i="231"/>
  <c r="K142" i="231"/>
  <c r="J142" i="231"/>
  <c r="P141" i="231"/>
  <c r="M141" i="231"/>
  <c r="L141" i="231"/>
  <c r="K141" i="231"/>
  <c r="J141" i="231"/>
  <c r="P140" i="231"/>
  <c r="M140" i="231"/>
  <c r="L140" i="231"/>
  <c r="K140" i="231"/>
  <c r="J140" i="231"/>
  <c r="P139" i="231"/>
  <c r="M139" i="231"/>
  <c r="L139" i="231"/>
  <c r="K139" i="231"/>
  <c r="J139" i="231"/>
  <c r="P138" i="231"/>
  <c r="M138" i="231"/>
  <c r="L138" i="231"/>
  <c r="K138" i="231"/>
  <c r="J138" i="231"/>
  <c r="P137" i="231"/>
  <c r="M137" i="231"/>
  <c r="L137" i="231"/>
  <c r="K137" i="231"/>
  <c r="J137" i="231"/>
  <c r="P136" i="231"/>
  <c r="M136" i="231"/>
  <c r="L136" i="231"/>
  <c r="K136" i="231"/>
  <c r="J136" i="231"/>
  <c r="P135" i="231"/>
  <c r="M135" i="231"/>
  <c r="L135" i="231"/>
  <c r="K135" i="231"/>
  <c r="J135" i="231"/>
  <c r="P134" i="231"/>
  <c r="M134" i="231"/>
  <c r="L134" i="231"/>
  <c r="K134" i="231"/>
  <c r="J134" i="231"/>
  <c r="P133" i="231"/>
  <c r="M133" i="231"/>
  <c r="L133" i="231"/>
  <c r="K133" i="231"/>
  <c r="J133" i="231"/>
  <c r="P132" i="231"/>
  <c r="M132" i="231"/>
  <c r="L132" i="231"/>
  <c r="K132" i="231"/>
  <c r="J132" i="231"/>
  <c r="P131" i="231"/>
  <c r="M131" i="231"/>
  <c r="L131" i="231"/>
  <c r="K131" i="231"/>
  <c r="J131" i="231"/>
  <c r="P130" i="231"/>
  <c r="M130" i="231"/>
  <c r="L130" i="231"/>
  <c r="K130" i="231"/>
  <c r="J130" i="231"/>
  <c r="P129" i="231"/>
  <c r="M129" i="231"/>
  <c r="L129" i="231"/>
  <c r="K129" i="231"/>
  <c r="J129" i="231"/>
  <c r="P128" i="231"/>
  <c r="M128" i="231"/>
  <c r="L128" i="231"/>
  <c r="K128" i="231"/>
  <c r="J128" i="231"/>
  <c r="P127" i="231"/>
  <c r="M127" i="231"/>
  <c r="L127" i="231"/>
  <c r="K127" i="231"/>
  <c r="J127" i="231"/>
  <c r="P126" i="231"/>
  <c r="M126" i="231"/>
  <c r="L126" i="231"/>
  <c r="K126" i="231"/>
  <c r="J126" i="231"/>
  <c r="P125" i="231"/>
  <c r="M125" i="231"/>
  <c r="L125" i="231"/>
  <c r="K125" i="231"/>
  <c r="J125" i="231"/>
  <c r="P124" i="231"/>
  <c r="M124" i="231"/>
  <c r="L124" i="231"/>
  <c r="K124" i="231"/>
  <c r="J124" i="231"/>
  <c r="P123" i="231"/>
  <c r="M123" i="231"/>
  <c r="L123" i="231"/>
  <c r="K123" i="231"/>
  <c r="J123" i="231"/>
  <c r="P122" i="231"/>
  <c r="M122" i="231"/>
  <c r="L122" i="231"/>
  <c r="K122" i="231"/>
  <c r="J122" i="231"/>
  <c r="P121" i="231"/>
  <c r="M121" i="231"/>
  <c r="L121" i="231"/>
  <c r="K121" i="231"/>
  <c r="J121" i="231"/>
  <c r="P120" i="231"/>
  <c r="M120" i="231"/>
  <c r="L120" i="231"/>
  <c r="K120" i="231"/>
  <c r="J120" i="231"/>
  <c r="P119" i="231"/>
  <c r="M119" i="231"/>
  <c r="L119" i="231"/>
  <c r="K119" i="231"/>
  <c r="J119" i="231"/>
  <c r="P118" i="231"/>
  <c r="M118" i="231"/>
  <c r="L118" i="231"/>
  <c r="K118" i="231"/>
  <c r="J118" i="231"/>
  <c r="P117" i="231"/>
  <c r="M117" i="231"/>
  <c r="L117" i="231"/>
  <c r="K117" i="231"/>
  <c r="J117" i="231"/>
  <c r="P116" i="231"/>
  <c r="M116" i="231"/>
  <c r="L116" i="231"/>
  <c r="K116" i="231"/>
  <c r="J116" i="231"/>
  <c r="P115" i="231"/>
  <c r="M115" i="231"/>
  <c r="L115" i="231"/>
  <c r="K115" i="231"/>
  <c r="J115" i="231"/>
  <c r="P114" i="231"/>
  <c r="M114" i="231"/>
  <c r="L114" i="231"/>
  <c r="K114" i="231"/>
  <c r="J114" i="231"/>
  <c r="P113" i="231"/>
  <c r="M113" i="231"/>
  <c r="L113" i="231"/>
  <c r="K113" i="231"/>
  <c r="J113" i="231"/>
  <c r="P112" i="231"/>
  <c r="M112" i="231"/>
  <c r="L112" i="231"/>
  <c r="K112" i="231"/>
  <c r="J112" i="231"/>
  <c r="P111" i="231"/>
  <c r="M111" i="231"/>
  <c r="L111" i="231"/>
  <c r="K111" i="231"/>
  <c r="J111" i="231"/>
  <c r="P110" i="231"/>
  <c r="M110" i="231"/>
  <c r="L110" i="231"/>
  <c r="K110" i="231"/>
  <c r="J110" i="231"/>
  <c r="P109" i="231"/>
  <c r="M109" i="231"/>
  <c r="L109" i="231"/>
  <c r="K109" i="231"/>
  <c r="J109" i="231"/>
  <c r="P108" i="231"/>
  <c r="M108" i="231"/>
  <c r="L108" i="231"/>
  <c r="K108" i="231"/>
  <c r="J108" i="231"/>
  <c r="P107" i="231"/>
  <c r="M107" i="231"/>
  <c r="L107" i="231"/>
  <c r="K107" i="231"/>
  <c r="J107" i="231"/>
  <c r="P106" i="231"/>
  <c r="M106" i="231"/>
  <c r="L106" i="231"/>
  <c r="K106" i="231"/>
  <c r="J106" i="231"/>
  <c r="P105" i="231"/>
  <c r="M105" i="231"/>
  <c r="L105" i="231"/>
  <c r="K105" i="231"/>
  <c r="J105" i="231"/>
  <c r="P104" i="231"/>
  <c r="M104" i="231"/>
  <c r="L104" i="231"/>
  <c r="K104" i="231"/>
  <c r="J104" i="231"/>
  <c r="P103" i="231"/>
  <c r="M103" i="231"/>
  <c r="L103" i="231"/>
  <c r="K103" i="231"/>
  <c r="J103" i="231"/>
  <c r="P102" i="231"/>
  <c r="M102" i="231"/>
  <c r="L102" i="231"/>
  <c r="K102" i="231"/>
  <c r="J102" i="231"/>
  <c r="P101" i="231"/>
  <c r="M101" i="231"/>
  <c r="L101" i="231"/>
  <c r="K101" i="231"/>
  <c r="J101" i="231"/>
  <c r="P100" i="231"/>
  <c r="M100" i="231"/>
  <c r="L100" i="231"/>
  <c r="K100" i="231"/>
  <c r="J100" i="231"/>
  <c r="P99" i="231"/>
  <c r="M99" i="231"/>
  <c r="L99" i="231"/>
  <c r="K99" i="231"/>
  <c r="J99" i="231"/>
  <c r="P98" i="231"/>
  <c r="M98" i="231"/>
  <c r="L98" i="231"/>
  <c r="K98" i="231"/>
  <c r="J98" i="231"/>
  <c r="P97" i="231"/>
  <c r="M97" i="231"/>
  <c r="L97" i="231"/>
  <c r="K97" i="231"/>
  <c r="J97" i="231"/>
  <c r="P96" i="231"/>
  <c r="M96" i="231"/>
  <c r="L96" i="231"/>
  <c r="K96" i="231"/>
  <c r="J96" i="231"/>
  <c r="P95" i="231"/>
  <c r="M95" i="231"/>
  <c r="L95" i="231"/>
  <c r="K95" i="231"/>
  <c r="J95" i="231"/>
  <c r="P94" i="231"/>
  <c r="M94" i="231"/>
  <c r="L94" i="231"/>
  <c r="K94" i="231"/>
  <c r="J94" i="231"/>
  <c r="P93" i="231"/>
  <c r="M93" i="231"/>
  <c r="L93" i="231"/>
  <c r="K93" i="231"/>
  <c r="J93" i="231"/>
  <c r="P92" i="231"/>
  <c r="M92" i="231"/>
  <c r="L92" i="231"/>
  <c r="K92" i="231"/>
  <c r="J92" i="231"/>
  <c r="P91" i="231"/>
  <c r="M91" i="231"/>
  <c r="L91" i="231"/>
  <c r="K91" i="231"/>
  <c r="J91" i="231"/>
  <c r="P90" i="231"/>
  <c r="M90" i="231"/>
  <c r="L90" i="231"/>
  <c r="K90" i="231"/>
  <c r="J90" i="231"/>
  <c r="P89" i="231"/>
  <c r="M89" i="231"/>
  <c r="L89" i="231"/>
  <c r="K89" i="231"/>
  <c r="J89" i="231"/>
  <c r="P88" i="231"/>
  <c r="M88" i="231"/>
  <c r="L88" i="231"/>
  <c r="K88" i="231"/>
  <c r="J88" i="231"/>
  <c r="P87" i="231"/>
  <c r="M87" i="231"/>
  <c r="L87" i="231"/>
  <c r="K87" i="231"/>
  <c r="J87" i="231"/>
  <c r="P86" i="231"/>
  <c r="M86" i="231"/>
  <c r="L86" i="231"/>
  <c r="K86" i="231"/>
  <c r="J86" i="231"/>
  <c r="P85" i="231"/>
  <c r="M85" i="231"/>
  <c r="L85" i="231"/>
  <c r="K85" i="231"/>
  <c r="J85" i="231"/>
  <c r="P84" i="231"/>
  <c r="M84" i="231"/>
  <c r="L84" i="231"/>
  <c r="K84" i="231"/>
  <c r="J84" i="231"/>
  <c r="P83" i="231"/>
  <c r="M83" i="231"/>
  <c r="L83" i="231"/>
  <c r="K83" i="231"/>
  <c r="J83" i="231"/>
  <c r="P82" i="231"/>
  <c r="M82" i="231"/>
  <c r="L82" i="231"/>
  <c r="K82" i="231"/>
  <c r="J82" i="231"/>
  <c r="P81" i="231"/>
  <c r="M81" i="231"/>
  <c r="L81" i="231"/>
  <c r="K81" i="231"/>
  <c r="J81" i="231"/>
  <c r="P80" i="231"/>
  <c r="M80" i="231"/>
  <c r="L80" i="231"/>
  <c r="K80" i="231"/>
  <c r="J80" i="231"/>
  <c r="P79" i="231"/>
  <c r="M79" i="231"/>
  <c r="L79" i="231"/>
  <c r="K79" i="231"/>
  <c r="J79" i="231"/>
  <c r="P78" i="231"/>
  <c r="M78" i="231"/>
  <c r="L78" i="231"/>
  <c r="K78" i="231"/>
  <c r="J78" i="231"/>
  <c r="P77" i="231"/>
  <c r="M77" i="231"/>
  <c r="L77" i="231"/>
  <c r="K77" i="231"/>
  <c r="J77" i="231"/>
  <c r="P76" i="231"/>
  <c r="M76" i="231"/>
  <c r="L76" i="231"/>
  <c r="K76" i="231"/>
  <c r="J76" i="231"/>
  <c r="P75" i="231"/>
  <c r="M75" i="231"/>
  <c r="L75" i="231"/>
  <c r="K75" i="231"/>
  <c r="J75" i="231"/>
  <c r="P74" i="231"/>
  <c r="M74" i="231"/>
  <c r="L74" i="231"/>
  <c r="K74" i="231"/>
  <c r="J74" i="231"/>
  <c r="P73" i="231"/>
  <c r="M73" i="231"/>
  <c r="L73" i="231"/>
  <c r="K73" i="231"/>
  <c r="J73" i="231"/>
  <c r="P72" i="231"/>
  <c r="M72" i="231"/>
  <c r="L72" i="231"/>
  <c r="K72" i="231"/>
  <c r="J72" i="231"/>
  <c r="P71" i="231"/>
  <c r="M71" i="231"/>
  <c r="L71" i="231"/>
  <c r="K71" i="231"/>
  <c r="J71" i="231"/>
  <c r="P70" i="231"/>
  <c r="M70" i="231"/>
  <c r="L70" i="231"/>
  <c r="K70" i="231"/>
  <c r="J70" i="231"/>
  <c r="P69" i="231"/>
  <c r="M69" i="231"/>
  <c r="L69" i="231"/>
  <c r="K69" i="231"/>
  <c r="J69" i="231"/>
  <c r="P68" i="231"/>
  <c r="M68" i="231"/>
  <c r="L68" i="231"/>
  <c r="K68" i="231"/>
  <c r="J68" i="231"/>
  <c r="P67" i="231"/>
  <c r="M67" i="231"/>
  <c r="L67" i="231"/>
  <c r="K67" i="231"/>
  <c r="J67" i="231"/>
  <c r="P66" i="231"/>
  <c r="M66" i="231"/>
  <c r="L66" i="231"/>
  <c r="K66" i="231"/>
  <c r="J66" i="231"/>
  <c r="P65" i="231"/>
  <c r="M65" i="231"/>
  <c r="L65" i="231"/>
  <c r="K65" i="231"/>
  <c r="J65" i="231"/>
  <c r="P64" i="231"/>
  <c r="M64" i="231"/>
  <c r="L64" i="231"/>
  <c r="K64" i="231"/>
  <c r="J64" i="231"/>
  <c r="P63" i="231"/>
  <c r="M63" i="231"/>
  <c r="L63" i="231"/>
  <c r="K63" i="231"/>
  <c r="J63" i="231"/>
  <c r="P62" i="231"/>
  <c r="M62" i="231"/>
  <c r="L62" i="231"/>
  <c r="K62" i="231"/>
  <c r="J62" i="231"/>
  <c r="P61" i="231"/>
  <c r="M61" i="231"/>
  <c r="L61" i="231"/>
  <c r="K61" i="231"/>
  <c r="J61" i="231"/>
  <c r="P60" i="231"/>
  <c r="M60" i="231"/>
  <c r="L60" i="231"/>
  <c r="K60" i="231"/>
  <c r="J60" i="231"/>
  <c r="P59" i="231"/>
  <c r="M59" i="231"/>
  <c r="L59" i="231"/>
  <c r="K59" i="231"/>
  <c r="J59" i="231"/>
  <c r="P58" i="231"/>
  <c r="M58" i="231"/>
  <c r="L58" i="231"/>
  <c r="K58" i="231"/>
  <c r="J58" i="231"/>
  <c r="P57" i="231"/>
  <c r="M57" i="231"/>
  <c r="L57" i="231"/>
  <c r="K57" i="231"/>
  <c r="J57" i="231"/>
  <c r="P56" i="231"/>
  <c r="M56" i="231"/>
  <c r="L56" i="231"/>
  <c r="K56" i="231"/>
  <c r="J56" i="231"/>
  <c r="P55" i="231"/>
  <c r="M55" i="231"/>
  <c r="L55" i="231"/>
  <c r="K55" i="231"/>
  <c r="J55" i="231"/>
  <c r="P54" i="231"/>
  <c r="M54" i="231"/>
  <c r="L54" i="231"/>
  <c r="K54" i="231"/>
  <c r="J54" i="231"/>
  <c r="P53" i="231"/>
  <c r="M53" i="231"/>
  <c r="L53" i="231"/>
  <c r="K53" i="231"/>
  <c r="J53" i="231"/>
  <c r="P52" i="231"/>
  <c r="M52" i="231"/>
  <c r="L52" i="231"/>
  <c r="K52" i="231"/>
  <c r="J52" i="231"/>
  <c r="P51" i="231"/>
  <c r="M51" i="231"/>
  <c r="L51" i="231"/>
  <c r="K51" i="231"/>
  <c r="J51" i="231"/>
  <c r="P50" i="231"/>
  <c r="M50" i="231"/>
  <c r="L50" i="231"/>
  <c r="K50" i="231"/>
  <c r="J50" i="231"/>
  <c r="P49" i="231"/>
  <c r="M49" i="231"/>
  <c r="L49" i="231"/>
  <c r="K49" i="231"/>
  <c r="J49" i="231"/>
  <c r="P48" i="231"/>
  <c r="M48" i="231"/>
  <c r="L48" i="231"/>
  <c r="K48" i="231"/>
  <c r="J48" i="231"/>
  <c r="P47" i="231"/>
  <c r="M47" i="231"/>
  <c r="L47" i="231"/>
  <c r="K47" i="231"/>
  <c r="J47" i="231"/>
  <c r="P46" i="231"/>
  <c r="M46" i="231"/>
  <c r="L46" i="231"/>
  <c r="K46" i="231"/>
  <c r="J46" i="231"/>
  <c r="P45" i="231"/>
  <c r="M45" i="231"/>
  <c r="L45" i="231"/>
  <c r="K45" i="231"/>
  <c r="J45" i="231"/>
  <c r="P44" i="231"/>
  <c r="M44" i="231"/>
  <c r="L44" i="231"/>
  <c r="K44" i="231"/>
  <c r="J44" i="231"/>
  <c r="P43" i="231"/>
  <c r="M43" i="231"/>
  <c r="L43" i="231"/>
  <c r="K43" i="231"/>
  <c r="J43" i="231"/>
  <c r="P42" i="231"/>
  <c r="M42" i="231"/>
  <c r="L42" i="231"/>
  <c r="K42" i="231"/>
  <c r="J42" i="231"/>
  <c r="P41" i="231"/>
  <c r="M41" i="231"/>
  <c r="L41" i="231"/>
  <c r="K41" i="231"/>
  <c r="J41" i="231"/>
  <c r="P40" i="231"/>
  <c r="M40" i="231"/>
  <c r="L40" i="231"/>
  <c r="K40" i="231"/>
  <c r="J40" i="231"/>
  <c r="H5" i="231"/>
  <c r="D5" i="231"/>
  <c r="C5" i="231"/>
  <c r="A5" i="231"/>
  <c r="A1" i="231"/>
  <c r="R47" i="230"/>
  <c r="F43" i="230"/>
  <c r="F42" i="230"/>
  <c r="F40" i="230"/>
  <c r="I37" i="230"/>
  <c r="G37" i="230"/>
  <c r="F37" i="230"/>
  <c r="D37" i="230"/>
  <c r="C37" i="230"/>
  <c r="B37" i="230"/>
  <c r="K36" i="230"/>
  <c r="B36" i="230"/>
  <c r="I35" i="230"/>
  <c r="G35" i="230"/>
  <c r="F35" i="230"/>
  <c r="D35" i="230"/>
  <c r="C35" i="230"/>
  <c r="B35" i="230"/>
  <c r="M34" i="230"/>
  <c r="B34" i="230"/>
  <c r="I33" i="230"/>
  <c r="G33" i="230"/>
  <c r="F33" i="230"/>
  <c r="D33" i="230"/>
  <c r="C33" i="230"/>
  <c r="B33" i="230"/>
  <c r="K32" i="230"/>
  <c r="B32" i="230"/>
  <c r="I31" i="230"/>
  <c r="G31" i="230"/>
  <c r="F31" i="230"/>
  <c r="D31" i="230"/>
  <c r="C31" i="230"/>
  <c r="B31" i="230"/>
  <c r="B30" i="230"/>
  <c r="I29" i="230"/>
  <c r="G29" i="230"/>
  <c r="F29" i="230"/>
  <c r="D29" i="230"/>
  <c r="C29" i="230"/>
  <c r="B29" i="230"/>
  <c r="K28" i="230"/>
  <c r="B28" i="230"/>
  <c r="I27" i="230"/>
  <c r="G27" i="230"/>
  <c r="F27" i="230"/>
  <c r="D27" i="230"/>
  <c r="C27" i="230"/>
  <c r="B27" i="230"/>
  <c r="M26" i="230"/>
  <c r="B26" i="230"/>
  <c r="I25" i="230"/>
  <c r="G25" i="230"/>
  <c r="F25" i="230"/>
  <c r="D25" i="230"/>
  <c r="C25" i="230"/>
  <c r="B25" i="230"/>
  <c r="K24" i="230"/>
  <c r="B24" i="230"/>
  <c r="I23" i="230"/>
  <c r="G23" i="230"/>
  <c r="F23" i="230"/>
  <c r="D23" i="230"/>
  <c r="C23" i="230"/>
  <c r="B23" i="230"/>
  <c r="B22" i="230"/>
  <c r="I21" i="230"/>
  <c r="G21" i="230"/>
  <c r="F21" i="230"/>
  <c r="D21" i="230"/>
  <c r="C21" i="230"/>
  <c r="B21" i="230"/>
  <c r="K20" i="230"/>
  <c r="B20" i="230"/>
  <c r="I19" i="230"/>
  <c r="G19" i="230"/>
  <c r="F19" i="230"/>
  <c r="D19" i="230"/>
  <c r="C19" i="230"/>
  <c r="B19" i="230"/>
  <c r="M18" i="230"/>
  <c r="B18" i="230"/>
  <c r="I17" i="230"/>
  <c r="G17" i="230"/>
  <c r="F17" i="230"/>
  <c r="D17" i="230"/>
  <c r="C17" i="230"/>
  <c r="B17" i="230"/>
  <c r="U16" i="230"/>
  <c r="K16" i="230"/>
  <c r="B16" i="230"/>
  <c r="I15" i="230"/>
  <c r="G15" i="230"/>
  <c r="F15" i="230"/>
  <c r="D15" i="230"/>
  <c r="C15" i="230"/>
  <c r="B15" i="230"/>
  <c r="B14" i="230"/>
  <c r="I13" i="230"/>
  <c r="G13" i="230"/>
  <c r="F13" i="230"/>
  <c r="D13" i="230"/>
  <c r="C13" i="230"/>
  <c r="B13" i="230"/>
  <c r="K12" i="230"/>
  <c r="B12" i="230"/>
  <c r="I11" i="230"/>
  <c r="G11" i="230"/>
  <c r="F11" i="230"/>
  <c r="D11" i="230"/>
  <c r="C11" i="230"/>
  <c r="B11" i="230"/>
  <c r="M10" i="230"/>
  <c r="B10" i="230"/>
  <c r="I9" i="230"/>
  <c r="G9" i="230"/>
  <c r="F9" i="230"/>
  <c r="D9" i="230"/>
  <c r="C9" i="230"/>
  <c r="B9" i="230"/>
  <c r="K8" i="230"/>
  <c r="U7" i="230"/>
  <c r="I7" i="230"/>
  <c r="G7" i="230"/>
  <c r="F7" i="230"/>
  <c r="D7" i="230"/>
  <c r="C7" i="230"/>
  <c r="B7" i="230"/>
  <c r="R4" i="230"/>
  <c r="O47" i="230"/>
  <c r="K4" i="230"/>
  <c r="G4" i="230"/>
  <c r="A4" i="230"/>
  <c r="A1" i="230"/>
  <c r="R32" i="229"/>
  <c r="F28" i="229"/>
  <c r="F25" i="229"/>
  <c r="I21" i="229"/>
  <c r="G21" i="229"/>
  <c r="F21" i="229"/>
  <c r="D21" i="229"/>
  <c r="C21" i="229"/>
  <c r="B21" i="229"/>
  <c r="K20" i="229"/>
  <c r="I19" i="229"/>
  <c r="G19" i="229"/>
  <c r="F19" i="229"/>
  <c r="D19" i="229"/>
  <c r="C19" i="229"/>
  <c r="B19" i="229"/>
  <c r="I17" i="229"/>
  <c r="G17" i="229"/>
  <c r="F17" i="229"/>
  <c r="D17" i="229"/>
  <c r="C17" i="229"/>
  <c r="B17" i="229"/>
  <c r="U16" i="229"/>
  <c r="K16" i="229"/>
  <c r="I15" i="229"/>
  <c r="G15" i="229"/>
  <c r="F15" i="229"/>
  <c r="D15" i="229"/>
  <c r="C15" i="229"/>
  <c r="B15" i="229"/>
  <c r="I13" i="229"/>
  <c r="G13" i="229"/>
  <c r="F13" i="229"/>
  <c r="D13" i="229"/>
  <c r="C13" i="229"/>
  <c r="B13" i="229"/>
  <c r="K12" i="229"/>
  <c r="I11" i="229"/>
  <c r="G11" i="229"/>
  <c r="F11" i="229"/>
  <c r="D11" i="229"/>
  <c r="C11" i="229"/>
  <c r="B11" i="229"/>
  <c r="I9" i="229"/>
  <c r="G9" i="229"/>
  <c r="F9" i="229"/>
  <c r="D9" i="229"/>
  <c r="C9" i="229"/>
  <c r="B9" i="229"/>
  <c r="K8" i="229"/>
  <c r="U7" i="229"/>
  <c r="I7" i="229"/>
  <c r="G7" i="229"/>
  <c r="F7" i="229"/>
  <c r="D7" i="229"/>
  <c r="C7" i="229"/>
  <c r="B7" i="229"/>
  <c r="R4" i="229"/>
  <c r="O32" i="229"/>
  <c r="K4" i="229"/>
  <c r="G4" i="229"/>
  <c r="A4" i="229"/>
  <c r="A1" i="229"/>
  <c r="R31" i="228"/>
  <c r="F25" i="228"/>
  <c r="F24" i="228"/>
  <c r="I21" i="228"/>
  <c r="G21" i="228"/>
  <c r="F21" i="228"/>
  <c r="D21" i="228"/>
  <c r="C21" i="228"/>
  <c r="B21" i="228"/>
  <c r="K20" i="228"/>
  <c r="I19" i="228"/>
  <c r="G19" i="228"/>
  <c r="F19" i="228"/>
  <c r="D19" i="228"/>
  <c r="C19" i="228"/>
  <c r="B19" i="228"/>
  <c r="M18" i="228"/>
  <c r="I17" i="228"/>
  <c r="G17" i="228"/>
  <c r="F17" i="228"/>
  <c r="D17" i="228"/>
  <c r="C17" i="228"/>
  <c r="B17" i="228"/>
  <c r="U16" i="228"/>
  <c r="K16" i="228"/>
  <c r="I15" i="228"/>
  <c r="G15" i="228"/>
  <c r="F15" i="228"/>
  <c r="D15" i="228"/>
  <c r="C15" i="228"/>
  <c r="B15" i="228"/>
  <c r="I13" i="228"/>
  <c r="G13" i="228"/>
  <c r="F13" i="228"/>
  <c r="D13" i="228"/>
  <c r="C13" i="228"/>
  <c r="B13" i="228"/>
  <c r="K12" i="228"/>
  <c r="I11" i="228"/>
  <c r="G11" i="228"/>
  <c r="F11" i="228"/>
  <c r="D11" i="228"/>
  <c r="C11" i="228"/>
  <c r="B11" i="228"/>
  <c r="M10" i="228"/>
  <c r="I9" i="228"/>
  <c r="G9" i="228"/>
  <c r="F9" i="228"/>
  <c r="D9" i="228"/>
  <c r="C9" i="228"/>
  <c r="B9" i="228"/>
  <c r="K8" i="228"/>
  <c r="U7" i="228"/>
  <c r="I7" i="228"/>
  <c r="G7" i="228"/>
  <c r="F7" i="228"/>
  <c r="D7" i="228"/>
  <c r="C7" i="228"/>
  <c r="B7" i="228"/>
  <c r="R4" i="228"/>
  <c r="O31" i="228"/>
  <c r="K4" i="228"/>
  <c r="G4" i="228"/>
  <c r="A4" i="228"/>
  <c r="A1" i="228"/>
  <c r="N122" i="227"/>
  <c r="K122" i="227"/>
  <c r="J122" i="227"/>
  <c r="I122" i="227"/>
  <c r="H122" i="227"/>
  <c r="N121" i="227"/>
  <c r="K121" i="227"/>
  <c r="J121" i="227"/>
  <c r="I121" i="227"/>
  <c r="H121" i="227"/>
  <c r="N120" i="227"/>
  <c r="K120" i="227"/>
  <c r="J120" i="227"/>
  <c r="I120" i="227"/>
  <c r="H120" i="227"/>
  <c r="N119" i="227"/>
  <c r="K119" i="227"/>
  <c r="J119" i="227"/>
  <c r="I119" i="227"/>
  <c r="H119" i="227"/>
  <c r="N118" i="227"/>
  <c r="K118" i="227"/>
  <c r="J118" i="227"/>
  <c r="I118" i="227"/>
  <c r="H118" i="227"/>
  <c r="N117" i="227"/>
  <c r="K117" i="227"/>
  <c r="J117" i="227"/>
  <c r="I117" i="227"/>
  <c r="H117" i="227"/>
  <c r="N116" i="227"/>
  <c r="K116" i="227"/>
  <c r="J116" i="227"/>
  <c r="I116" i="227"/>
  <c r="H116" i="227"/>
  <c r="N115" i="227"/>
  <c r="K115" i="227"/>
  <c r="J115" i="227"/>
  <c r="I115" i="227"/>
  <c r="H115" i="227"/>
  <c r="N114" i="227"/>
  <c r="K114" i="227"/>
  <c r="J114" i="227"/>
  <c r="I114" i="227"/>
  <c r="H114" i="227"/>
  <c r="N113" i="227"/>
  <c r="K113" i="227"/>
  <c r="J113" i="227"/>
  <c r="I113" i="227"/>
  <c r="H113" i="227"/>
  <c r="N112" i="227"/>
  <c r="K112" i="227"/>
  <c r="J112" i="227"/>
  <c r="I112" i="227"/>
  <c r="H112" i="227"/>
  <c r="N111" i="227"/>
  <c r="K111" i="227"/>
  <c r="J111" i="227"/>
  <c r="I111" i="227"/>
  <c r="H111" i="227"/>
  <c r="N110" i="227"/>
  <c r="K110" i="227"/>
  <c r="J110" i="227"/>
  <c r="I110" i="227"/>
  <c r="H110" i="227"/>
  <c r="N109" i="227"/>
  <c r="K109" i="227"/>
  <c r="J109" i="227"/>
  <c r="I109" i="227"/>
  <c r="H109" i="227"/>
  <c r="N108" i="227"/>
  <c r="K108" i="227"/>
  <c r="J108" i="227"/>
  <c r="I108" i="227"/>
  <c r="H108" i="227"/>
  <c r="N107" i="227"/>
  <c r="K107" i="227"/>
  <c r="J107" i="227"/>
  <c r="I107" i="227"/>
  <c r="H107" i="227"/>
  <c r="N106" i="227"/>
  <c r="K106" i="227"/>
  <c r="J106" i="227"/>
  <c r="I106" i="227"/>
  <c r="H106" i="227"/>
  <c r="N105" i="227"/>
  <c r="K105" i="227"/>
  <c r="J105" i="227"/>
  <c r="I105" i="227"/>
  <c r="H105" i="227"/>
  <c r="N104" i="227"/>
  <c r="K104" i="227"/>
  <c r="J104" i="227"/>
  <c r="I104" i="227"/>
  <c r="H104" i="227"/>
  <c r="N103" i="227"/>
  <c r="K103" i="227"/>
  <c r="J103" i="227"/>
  <c r="I103" i="227"/>
  <c r="H103" i="227"/>
  <c r="N102" i="227"/>
  <c r="K102" i="227"/>
  <c r="J102" i="227"/>
  <c r="I102" i="227"/>
  <c r="H102" i="227"/>
  <c r="N101" i="227"/>
  <c r="K101" i="227"/>
  <c r="J101" i="227"/>
  <c r="I101" i="227"/>
  <c r="H101" i="227"/>
  <c r="N100" i="227"/>
  <c r="K100" i="227"/>
  <c r="J100" i="227"/>
  <c r="I100" i="227"/>
  <c r="H100" i="227"/>
  <c r="N99" i="227"/>
  <c r="K99" i="227"/>
  <c r="J99" i="227"/>
  <c r="I99" i="227"/>
  <c r="H99" i="227"/>
  <c r="N98" i="227"/>
  <c r="K98" i="227"/>
  <c r="J98" i="227"/>
  <c r="I98" i="227"/>
  <c r="H98" i="227"/>
  <c r="N97" i="227"/>
  <c r="K97" i="227"/>
  <c r="J97" i="227"/>
  <c r="I97" i="227"/>
  <c r="H97" i="227"/>
  <c r="N96" i="227"/>
  <c r="K96" i="227"/>
  <c r="J96" i="227"/>
  <c r="I96" i="227"/>
  <c r="H96" i="227"/>
  <c r="N95" i="227"/>
  <c r="K95" i="227"/>
  <c r="J95" i="227"/>
  <c r="I95" i="227"/>
  <c r="H95" i="227"/>
  <c r="N94" i="227"/>
  <c r="K94" i="227"/>
  <c r="J94" i="227"/>
  <c r="I94" i="227"/>
  <c r="H94" i="227"/>
  <c r="N93" i="227"/>
  <c r="K93" i="227"/>
  <c r="J93" i="227"/>
  <c r="I93" i="227"/>
  <c r="H93" i="227"/>
  <c r="N92" i="227"/>
  <c r="K92" i="227"/>
  <c r="J92" i="227"/>
  <c r="I92" i="227"/>
  <c r="H92" i="227"/>
  <c r="N91" i="227"/>
  <c r="K91" i="227"/>
  <c r="J91" i="227"/>
  <c r="I91" i="227"/>
  <c r="H91" i="227"/>
  <c r="N90" i="227"/>
  <c r="K90" i="227"/>
  <c r="J90" i="227"/>
  <c r="I90" i="227"/>
  <c r="H90" i="227"/>
  <c r="N89" i="227"/>
  <c r="K89" i="227"/>
  <c r="J89" i="227"/>
  <c r="I89" i="227"/>
  <c r="H89" i="227"/>
  <c r="N88" i="227"/>
  <c r="K88" i="227"/>
  <c r="J88" i="227"/>
  <c r="I88" i="227"/>
  <c r="H88" i="227"/>
  <c r="N87" i="227"/>
  <c r="K87" i="227"/>
  <c r="J87" i="227"/>
  <c r="I87" i="227"/>
  <c r="H87" i="227"/>
  <c r="N86" i="227"/>
  <c r="K86" i="227"/>
  <c r="J86" i="227"/>
  <c r="I86" i="227"/>
  <c r="H86" i="227"/>
  <c r="N85" i="227"/>
  <c r="K85" i="227"/>
  <c r="J85" i="227"/>
  <c r="I85" i="227"/>
  <c r="H85" i="227"/>
  <c r="N84" i="227"/>
  <c r="K84" i="227"/>
  <c r="J84" i="227"/>
  <c r="I84" i="227"/>
  <c r="H84" i="227"/>
  <c r="N83" i="227"/>
  <c r="K83" i="227"/>
  <c r="J83" i="227"/>
  <c r="I83" i="227"/>
  <c r="H83" i="227"/>
  <c r="N82" i="227"/>
  <c r="K82" i="227"/>
  <c r="J82" i="227"/>
  <c r="I82" i="227"/>
  <c r="H82" i="227"/>
  <c r="N81" i="227"/>
  <c r="K81" i="227"/>
  <c r="J81" i="227"/>
  <c r="I81" i="227"/>
  <c r="H81" i="227"/>
  <c r="N80" i="227"/>
  <c r="K80" i="227"/>
  <c r="J80" i="227"/>
  <c r="I80" i="227"/>
  <c r="H80" i="227"/>
  <c r="N79" i="227"/>
  <c r="K79" i="227"/>
  <c r="J79" i="227"/>
  <c r="I79" i="227"/>
  <c r="H79" i="227"/>
  <c r="N78" i="227"/>
  <c r="K78" i="227"/>
  <c r="J78" i="227"/>
  <c r="I78" i="227"/>
  <c r="H78" i="227"/>
  <c r="N77" i="227"/>
  <c r="K77" i="227"/>
  <c r="J77" i="227"/>
  <c r="I77" i="227"/>
  <c r="H77" i="227"/>
  <c r="N76" i="227"/>
  <c r="K76" i="227"/>
  <c r="J76" i="227"/>
  <c r="I76" i="227"/>
  <c r="H76" i="227"/>
  <c r="N75" i="227"/>
  <c r="K75" i="227"/>
  <c r="J75" i="227"/>
  <c r="I75" i="227"/>
  <c r="H75" i="227"/>
  <c r="N74" i="227"/>
  <c r="K74" i="227"/>
  <c r="J74" i="227"/>
  <c r="I74" i="227"/>
  <c r="H74" i="227"/>
  <c r="N73" i="227"/>
  <c r="K73" i="227"/>
  <c r="J73" i="227"/>
  <c r="I73" i="227"/>
  <c r="H73" i="227"/>
  <c r="N72" i="227"/>
  <c r="K72" i="227"/>
  <c r="J72" i="227"/>
  <c r="I72" i="227"/>
  <c r="H72" i="227"/>
  <c r="N71" i="227"/>
  <c r="K71" i="227"/>
  <c r="J71" i="227"/>
  <c r="I71" i="227"/>
  <c r="H71" i="227"/>
  <c r="N70" i="227"/>
  <c r="K70" i="227"/>
  <c r="J70" i="227"/>
  <c r="I70" i="227"/>
  <c r="H70" i="227"/>
  <c r="N69" i="227"/>
  <c r="K69" i="227"/>
  <c r="J69" i="227"/>
  <c r="I69" i="227"/>
  <c r="H69" i="227"/>
  <c r="N68" i="227"/>
  <c r="K68" i="227"/>
  <c r="J68" i="227"/>
  <c r="I68" i="227"/>
  <c r="H68" i="227"/>
  <c r="N67" i="227"/>
  <c r="K67" i="227"/>
  <c r="J67" i="227"/>
  <c r="I67" i="227"/>
  <c r="H67" i="227"/>
  <c r="N66" i="227"/>
  <c r="K66" i="227"/>
  <c r="J66" i="227"/>
  <c r="I66" i="227"/>
  <c r="H66" i="227"/>
  <c r="N65" i="227"/>
  <c r="K65" i="227"/>
  <c r="J65" i="227"/>
  <c r="I65" i="227"/>
  <c r="H65" i="227"/>
  <c r="N64" i="227"/>
  <c r="K64" i="227"/>
  <c r="J64" i="227"/>
  <c r="I64" i="227"/>
  <c r="H64" i="227"/>
  <c r="N63" i="227"/>
  <c r="K63" i="227"/>
  <c r="J63" i="227"/>
  <c r="I63" i="227"/>
  <c r="H63" i="227"/>
  <c r="N62" i="227"/>
  <c r="K62" i="227"/>
  <c r="J62" i="227"/>
  <c r="I62" i="227"/>
  <c r="H62" i="227"/>
  <c r="N61" i="227"/>
  <c r="K61" i="227"/>
  <c r="J61" i="227"/>
  <c r="I61" i="227"/>
  <c r="H61" i="227"/>
  <c r="N60" i="227"/>
  <c r="K60" i="227"/>
  <c r="J60" i="227"/>
  <c r="I60" i="227"/>
  <c r="H60" i="227"/>
  <c r="N59" i="227"/>
  <c r="K59" i="227"/>
  <c r="J59" i="227"/>
  <c r="I59" i="227"/>
  <c r="H59" i="227"/>
  <c r="N58" i="227"/>
  <c r="K58" i="227"/>
  <c r="J58" i="227"/>
  <c r="I58" i="227"/>
  <c r="H58" i="227"/>
  <c r="N57" i="227"/>
  <c r="K57" i="227"/>
  <c r="J57" i="227"/>
  <c r="I57" i="227"/>
  <c r="H57" i="227"/>
  <c r="N56" i="227"/>
  <c r="K56" i="227"/>
  <c r="J56" i="227"/>
  <c r="I56" i="227"/>
  <c r="H56" i="227"/>
  <c r="N55" i="227"/>
  <c r="K55" i="227"/>
  <c r="J55" i="227"/>
  <c r="I55" i="227"/>
  <c r="H55" i="227"/>
  <c r="N54" i="227"/>
  <c r="K54" i="227"/>
  <c r="J54" i="227"/>
  <c r="I54" i="227"/>
  <c r="H54" i="227"/>
  <c r="N53" i="227"/>
  <c r="K53" i="227"/>
  <c r="J53" i="227"/>
  <c r="I53" i="227"/>
  <c r="H53" i="227"/>
  <c r="N52" i="227"/>
  <c r="K52" i="227"/>
  <c r="J52" i="227"/>
  <c r="I52" i="227"/>
  <c r="H52" i="227"/>
  <c r="N51" i="227"/>
  <c r="K51" i="227"/>
  <c r="J51" i="227"/>
  <c r="I51" i="227"/>
  <c r="H51" i="227"/>
  <c r="N50" i="227"/>
  <c r="K50" i="227"/>
  <c r="J50" i="227"/>
  <c r="I50" i="227"/>
  <c r="H50" i="227"/>
  <c r="N49" i="227"/>
  <c r="K49" i="227"/>
  <c r="J49" i="227"/>
  <c r="I49" i="227"/>
  <c r="H49" i="227"/>
  <c r="N48" i="227"/>
  <c r="K48" i="227"/>
  <c r="J48" i="227"/>
  <c r="I48" i="227"/>
  <c r="H48" i="227"/>
  <c r="N47" i="227"/>
  <c r="K47" i="227"/>
  <c r="J47" i="227"/>
  <c r="I47" i="227"/>
  <c r="H47" i="227"/>
  <c r="N46" i="227"/>
  <c r="K46" i="227"/>
  <c r="J46" i="227"/>
  <c r="I46" i="227"/>
  <c r="H46" i="227"/>
  <c r="N45" i="227"/>
  <c r="K45" i="227"/>
  <c r="J45" i="227"/>
  <c r="I45" i="227"/>
  <c r="H45" i="227"/>
  <c r="N44" i="227"/>
  <c r="K44" i="227"/>
  <c r="J44" i="227"/>
  <c r="I44" i="227"/>
  <c r="H44" i="227"/>
  <c r="N43" i="227"/>
  <c r="K43" i="227"/>
  <c r="J43" i="227"/>
  <c r="I43" i="227"/>
  <c r="H43" i="227"/>
  <c r="N42" i="227"/>
  <c r="K42" i="227"/>
  <c r="J42" i="227"/>
  <c r="I42" i="227"/>
  <c r="H42" i="227"/>
  <c r="N41" i="227"/>
  <c r="K41" i="227"/>
  <c r="J41" i="227"/>
  <c r="I41" i="227"/>
  <c r="H41" i="227"/>
  <c r="N40" i="227"/>
  <c r="K40" i="227"/>
  <c r="J40" i="227"/>
  <c r="I40" i="227"/>
  <c r="H40" i="227"/>
  <c r="N39" i="227"/>
  <c r="K39" i="227"/>
  <c r="J39" i="227"/>
  <c r="I39" i="227"/>
  <c r="H39" i="227"/>
  <c r="N38" i="227"/>
  <c r="K38" i="227"/>
  <c r="J38" i="227"/>
  <c r="I38" i="227"/>
  <c r="H38" i="227"/>
  <c r="N37" i="227"/>
  <c r="K37" i="227"/>
  <c r="J37" i="227"/>
  <c r="I37" i="227"/>
  <c r="H37" i="227"/>
  <c r="N36" i="227"/>
  <c r="K36" i="227"/>
  <c r="J36" i="227"/>
  <c r="I36" i="227"/>
  <c r="H36" i="227"/>
  <c r="N35" i="227"/>
  <c r="K35" i="227"/>
  <c r="J35" i="227"/>
  <c r="I35" i="227"/>
  <c r="H35" i="227"/>
  <c r="N34" i="227"/>
  <c r="K34" i="227"/>
  <c r="J34" i="227"/>
  <c r="I34" i="227"/>
  <c r="H34" i="227"/>
  <c r="N33" i="227"/>
  <c r="K33" i="227"/>
  <c r="J33" i="227"/>
  <c r="I33" i="227"/>
  <c r="H33" i="227"/>
  <c r="N32" i="227"/>
  <c r="N31" i="227"/>
  <c r="N30" i="227"/>
  <c r="G5" i="227"/>
  <c r="D5" i="227"/>
  <c r="C5" i="227"/>
  <c r="A5" i="227"/>
  <c r="A1" i="227"/>
  <c r="I9" i="10"/>
  <c r="L21" i="197"/>
  <c r="I21" i="197"/>
  <c r="G21" i="197"/>
  <c r="E21" i="197"/>
  <c r="B34" i="197"/>
  <c r="F43" i="197"/>
  <c r="D21" i="197"/>
  <c r="C21" i="197"/>
  <c r="R47" i="197"/>
  <c r="E47" i="197"/>
  <c r="E46" i="197"/>
  <c r="L19" i="197"/>
  <c r="I19" i="197"/>
  <c r="G19" i="197"/>
  <c r="E19" i="197"/>
  <c r="B33" i="197"/>
  <c r="D19" i="197"/>
  <c r="C19" i="197"/>
  <c r="L17" i="197"/>
  <c r="I17" i="197"/>
  <c r="G17" i="197"/>
  <c r="E17" i="197"/>
  <c r="D17" i="197"/>
  <c r="C17" i="197"/>
  <c r="L15" i="197"/>
  <c r="I15" i="197"/>
  <c r="G15" i="197"/>
  <c r="E15" i="197"/>
  <c r="B31" i="197"/>
  <c r="D15" i="197"/>
  <c r="C15" i="197"/>
  <c r="L13" i="197"/>
  <c r="I13" i="197"/>
  <c r="G13" i="197"/>
  <c r="E13" i="197"/>
  <c r="D13" i="197"/>
  <c r="C13" i="197"/>
  <c r="L11" i="197"/>
  <c r="I11" i="197"/>
  <c r="G11" i="197"/>
  <c r="E11" i="197"/>
  <c r="D11" i="197"/>
  <c r="C11" i="197"/>
  <c r="L9" i="197"/>
  <c r="I9" i="197"/>
  <c r="G9" i="197"/>
  <c r="E9" i="197"/>
  <c r="D9" i="197"/>
  <c r="C9" i="197"/>
  <c r="L7" i="197"/>
  <c r="I7" i="197"/>
  <c r="G7" i="197"/>
  <c r="E7" i="197"/>
  <c r="D7" i="197"/>
  <c r="C7" i="197"/>
  <c r="Y5" i="197"/>
  <c r="AI1" i="197"/>
  <c r="L4" i="197"/>
  <c r="K53" i="197"/>
  <c r="E4" i="197"/>
  <c r="A4" i="197"/>
  <c r="Y3" i="197"/>
  <c r="E2" i="197"/>
  <c r="AE1" i="197"/>
  <c r="A1" i="197"/>
  <c r="E82" i="39"/>
  <c r="F82" i="39"/>
  <c r="G82" i="39"/>
  <c r="I82" i="39"/>
  <c r="E83" i="39"/>
  <c r="F83" i="39"/>
  <c r="G83" i="39"/>
  <c r="I83" i="39"/>
  <c r="K83" i="39"/>
  <c r="I143" i="39"/>
  <c r="G143" i="39"/>
  <c r="F143" i="39"/>
  <c r="E143" i="39"/>
  <c r="I142" i="39"/>
  <c r="G142" i="39"/>
  <c r="F142" i="39"/>
  <c r="E142" i="39"/>
  <c r="B142" i="39"/>
  <c r="I139" i="39"/>
  <c r="G139" i="39"/>
  <c r="F139" i="39"/>
  <c r="E139" i="39"/>
  <c r="I138" i="39"/>
  <c r="G138" i="39"/>
  <c r="F138" i="39"/>
  <c r="E138" i="39"/>
  <c r="B138" i="39"/>
  <c r="I135" i="39"/>
  <c r="G135" i="39"/>
  <c r="F135" i="39"/>
  <c r="E135" i="39"/>
  <c r="I134" i="39"/>
  <c r="G134" i="39"/>
  <c r="F134" i="39"/>
  <c r="E134" i="39"/>
  <c r="B134" i="39"/>
  <c r="I131" i="39"/>
  <c r="G131" i="39"/>
  <c r="F131" i="39"/>
  <c r="E131" i="39"/>
  <c r="I130" i="39"/>
  <c r="G130" i="39"/>
  <c r="F130" i="39"/>
  <c r="E130" i="39"/>
  <c r="B130" i="39"/>
  <c r="I127" i="39"/>
  <c r="G127" i="39"/>
  <c r="F127" i="39"/>
  <c r="E127" i="39"/>
  <c r="I126" i="39"/>
  <c r="G126" i="39"/>
  <c r="F126" i="39"/>
  <c r="E126" i="39"/>
  <c r="B126" i="39"/>
  <c r="I123" i="39"/>
  <c r="G123" i="39"/>
  <c r="F123" i="39"/>
  <c r="E123" i="39"/>
  <c r="I122" i="39"/>
  <c r="G122" i="39"/>
  <c r="F122" i="39"/>
  <c r="E122" i="39"/>
  <c r="B122" i="39"/>
  <c r="I119" i="39"/>
  <c r="G119" i="39"/>
  <c r="F119" i="39"/>
  <c r="E119" i="39"/>
  <c r="I118" i="39"/>
  <c r="G118" i="39"/>
  <c r="F118" i="39"/>
  <c r="E118" i="39"/>
  <c r="B118" i="39"/>
  <c r="I115" i="39"/>
  <c r="G115" i="39"/>
  <c r="F115" i="39"/>
  <c r="E115" i="39"/>
  <c r="I114" i="39"/>
  <c r="G114" i="39"/>
  <c r="F114" i="39"/>
  <c r="E114" i="39"/>
  <c r="B114" i="39"/>
  <c r="I111" i="39"/>
  <c r="G111" i="39"/>
  <c r="F111" i="39"/>
  <c r="E111" i="39"/>
  <c r="I110" i="39"/>
  <c r="G110" i="39"/>
  <c r="F110" i="39"/>
  <c r="E110" i="39"/>
  <c r="B110" i="39"/>
  <c r="I107" i="39"/>
  <c r="G107" i="39"/>
  <c r="F107" i="39"/>
  <c r="E107" i="39"/>
  <c r="I106" i="39"/>
  <c r="G106" i="39"/>
  <c r="F106" i="39"/>
  <c r="E106" i="39"/>
  <c r="B106" i="39"/>
  <c r="I103" i="39"/>
  <c r="G103" i="39"/>
  <c r="F103" i="39"/>
  <c r="E103" i="39"/>
  <c r="I102" i="39"/>
  <c r="G102" i="39"/>
  <c r="F102" i="39"/>
  <c r="E102" i="39"/>
  <c r="B102" i="39"/>
  <c r="I99" i="39"/>
  <c r="G99" i="39"/>
  <c r="F99" i="39"/>
  <c r="E99" i="39"/>
  <c r="I98" i="39"/>
  <c r="G98" i="39"/>
  <c r="F98" i="39"/>
  <c r="E98" i="39"/>
  <c r="B98" i="39"/>
  <c r="I95" i="39"/>
  <c r="G95" i="39"/>
  <c r="F95" i="39"/>
  <c r="E95" i="39"/>
  <c r="I94" i="39"/>
  <c r="G94" i="39"/>
  <c r="F94" i="39"/>
  <c r="E94" i="39"/>
  <c r="B94" i="39"/>
  <c r="I91" i="39"/>
  <c r="G91" i="39"/>
  <c r="F91" i="39"/>
  <c r="E91" i="39"/>
  <c r="I90" i="39"/>
  <c r="G90" i="39"/>
  <c r="F90" i="39"/>
  <c r="E90" i="39"/>
  <c r="B90" i="39"/>
  <c r="I87" i="39"/>
  <c r="G87" i="39"/>
  <c r="F87" i="39"/>
  <c r="E87" i="39"/>
  <c r="I86" i="39"/>
  <c r="G86" i="39"/>
  <c r="F86" i="39"/>
  <c r="E86" i="39"/>
  <c r="B86" i="39"/>
  <c r="I64" i="39"/>
  <c r="G64" i="39"/>
  <c r="F64" i="39"/>
  <c r="E64" i="39"/>
  <c r="I60" i="39"/>
  <c r="G60" i="39"/>
  <c r="F60" i="39"/>
  <c r="E60" i="39"/>
  <c r="I56" i="39"/>
  <c r="G56" i="39"/>
  <c r="F56" i="39"/>
  <c r="E56" i="39"/>
  <c r="I52" i="39"/>
  <c r="G52" i="39"/>
  <c r="F52" i="39"/>
  <c r="E52" i="39"/>
  <c r="I48" i="39"/>
  <c r="G48" i="39"/>
  <c r="F48" i="39"/>
  <c r="E48" i="39"/>
  <c r="I44" i="39"/>
  <c r="G44" i="39"/>
  <c r="F44" i="39"/>
  <c r="E44" i="39"/>
  <c r="I32" i="39"/>
  <c r="G32" i="39"/>
  <c r="F32" i="39"/>
  <c r="E32" i="39"/>
  <c r="I28" i="39"/>
  <c r="G28" i="39"/>
  <c r="F28" i="39"/>
  <c r="E28" i="39"/>
  <c r="I24" i="39"/>
  <c r="G24" i="39"/>
  <c r="F24" i="39"/>
  <c r="E24" i="39"/>
  <c r="I20" i="39"/>
  <c r="G20" i="39"/>
  <c r="F20" i="39"/>
  <c r="E20" i="39"/>
  <c r="I16" i="39"/>
  <c r="G16" i="39"/>
  <c r="F16" i="39"/>
  <c r="E16" i="39"/>
  <c r="I12" i="39"/>
  <c r="G12" i="39"/>
  <c r="F12" i="39"/>
  <c r="E12" i="39"/>
  <c r="E67" i="39"/>
  <c r="F67" i="39"/>
  <c r="G67" i="39"/>
  <c r="I67" i="39"/>
  <c r="I68" i="39"/>
  <c r="G68" i="39"/>
  <c r="F68" i="39"/>
  <c r="E68" i="39"/>
  <c r="I40" i="39"/>
  <c r="G40" i="39"/>
  <c r="F40" i="39"/>
  <c r="E40" i="39"/>
  <c r="I36" i="39"/>
  <c r="G36" i="39"/>
  <c r="F36" i="39"/>
  <c r="E36" i="39"/>
  <c r="I8" i="39"/>
  <c r="G8" i="39"/>
  <c r="F8" i="39"/>
  <c r="E8" i="39"/>
  <c r="B67" i="39"/>
  <c r="B63" i="39"/>
  <c r="B59" i="39"/>
  <c r="B55" i="39"/>
  <c r="B51" i="39"/>
  <c r="B47" i="39"/>
  <c r="B43" i="39"/>
  <c r="B39" i="39"/>
  <c r="B35" i="39"/>
  <c r="B31" i="39"/>
  <c r="B27" i="39"/>
  <c r="B23" i="39"/>
  <c r="B19" i="39"/>
  <c r="B15" i="39"/>
  <c r="B11" i="39"/>
  <c r="B7" i="39"/>
  <c r="I68" i="38"/>
  <c r="G68" i="38"/>
  <c r="F68" i="38"/>
  <c r="E68" i="38"/>
  <c r="I64" i="38"/>
  <c r="G64" i="38"/>
  <c r="F64" i="38"/>
  <c r="E64" i="38"/>
  <c r="I60" i="38"/>
  <c r="G60" i="38"/>
  <c r="F60" i="38"/>
  <c r="E60" i="38"/>
  <c r="I56" i="38"/>
  <c r="G56" i="38"/>
  <c r="F56" i="38"/>
  <c r="E56" i="38"/>
  <c r="I52" i="38"/>
  <c r="G52" i="38"/>
  <c r="F52" i="38"/>
  <c r="E52" i="38"/>
  <c r="I48" i="38"/>
  <c r="G48" i="38"/>
  <c r="F48" i="38"/>
  <c r="E48" i="38"/>
  <c r="I44" i="38"/>
  <c r="G44" i="38"/>
  <c r="F44" i="38"/>
  <c r="E44" i="38"/>
  <c r="I40" i="38"/>
  <c r="G40" i="38"/>
  <c r="F40" i="38"/>
  <c r="E40" i="38"/>
  <c r="I36" i="38"/>
  <c r="G36" i="38"/>
  <c r="F36" i="38"/>
  <c r="E36" i="38"/>
  <c r="I32" i="38"/>
  <c r="G32" i="38"/>
  <c r="F32" i="38"/>
  <c r="E32" i="38"/>
  <c r="I28" i="38"/>
  <c r="G28" i="38"/>
  <c r="F28" i="38"/>
  <c r="E28" i="38"/>
  <c r="I24" i="38"/>
  <c r="G24" i="38"/>
  <c r="F24" i="38"/>
  <c r="E24" i="38"/>
  <c r="I20" i="38"/>
  <c r="G20" i="38"/>
  <c r="F20" i="38"/>
  <c r="E20" i="38"/>
  <c r="I16" i="38"/>
  <c r="G16" i="38"/>
  <c r="F16" i="38"/>
  <c r="E16" i="38"/>
  <c r="I12" i="38"/>
  <c r="G12" i="38"/>
  <c r="F12" i="38"/>
  <c r="E12" i="38"/>
  <c r="I8" i="38"/>
  <c r="G8" i="38"/>
  <c r="F8" i="38"/>
  <c r="E8" i="38"/>
  <c r="B67" i="38"/>
  <c r="B63" i="38"/>
  <c r="B59" i="38"/>
  <c r="B55" i="38"/>
  <c r="B51" i="38"/>
  <c r="B47" i="38"/>
  <c r="B43" i="38"/>
  <c r="B39" i="38"/>
  <c r="B35" i="38"/>
  <c r="B31" i="38"/>
  <c r="B27" i="38"/>
  <c r="B23" i="38"/>
  <c r="B19" i="38"/>
  <c r="B15" i="38"/>
  <c r="B11" i="38"/>
  <c r="B7" i="38"/>
  <c r="B35" i="81"/>
  <c r="B31" i="81"/>
  <c r="B27" i="81"/>
  <c r="B23" i="81"/>
  <c r="B19" i="81"/>
  <c r="B15" i="81"/>
  <c r="B11" i="81"/>
  <c r="B7" i="81"/>
  <c r="I36" i="81"/>
  <c r="G36" i="81"/>
  <c r="F36" i="81"/>
  <c r="E36" i="81"/>
  <c r="I32" i="81"/>
  <c r="G32" i="81"/>
  <c r="F32" i="81"/>
  <c r="E32" i="81"/>
  <c r="I28" i="81"/>
  <c r="G28" i="81"/>
  <c r="F28" i="81"/>
  <c r="E28" i="81"/>
  <c r="I24" i="81"/>
  <c r="G24" i="81"/>
  <c r="F24" i="81"/>
  <c r="E24" i="81"/>
  <c r="I20" i="81"/>
  <c r="G20" i="81"/>
  <c r="F20" i="81"/>
  <c r="E20" i="81"/>
  <c r="I16" i="81"/>
  <c r="G16" i="81"/>
  <c r="F16" i="81"/>
  <c r="E16" i="81"/>
  <c r="I12" i="81"/>
  <c r="G12" i="81"/>
  <c r="F12" i="81"/>
  <c r="E12" i="81"/>
  <c r="I8" i="81"/>
  <c r="G8" i="81"/>
  <c r="F8" i="81"/>
  <c r="E8" i="81"/>
  <c r="I9" i="85"/>
  <c r="B21" i="24"/>
  <c r="B19" i="24"/>
  <c r="B17" i="24"/>
  <c r="B15" i="24"/>
  <c r="B13" i="24"/>
  <c r="B11" i="24"/>
  <c r="B9" i="24"/>
  <c r="B7" i="24"/>
  <c r="C21" i="24"/>
  <c r="C19" i="24"/>
  <c r="C17" i="24"/>
  <c r="C15" i="24"/>
  <c r="C13" i="24"/>
  <c r="C11" i="24"/>
  <c r="C9" i="24"/>
  <c r="C7" i="24"/>
  <c r="B21" i="23"/>
  <c r="B19" i="23"/>
  <c r="B17" i="23"/>
  <c r="B15" i="23"/>
  <c r="B13" i="23"/>
  <c r="B11" i="23"/>
  <c r="B9" i="23"/>
  <c r="B7" i="23"/>
  <c r="C21" i="23"/>
  <c r="C19" i="23"/>
  <c r="C17" i="23"/>
  <c r="C15" i="23"/>
  <c r="C13" i="23"/>
  <c r="C11" i="23"/>
  <c r="C9" i="23"/>
  <c r="C7" i="23"/>
  <c r="B36" i="22"/>
  <c r="B10" i="22"/>
  <c r="B12" i="22"/>
  <c r="B14" i="22"/>
  <c r="B16" i="22"/>
  <c r="B18" i="22"/>
  <c r="B20" i="22"/>
  <c r="B22" i="22"/>
  <c r="B24" i="22"/>
  <c r="B26" i="22"/>
  <c r="B28" i="22"/>
  <c r="B30" i="22"/>
  <c r="B32" i="22"/>
  <c r="B34" i="22"/>
  <c r="B37" i="22"/>
  <c r="B35" i="22"/>
  <c r="B33" i="22"/>
  <c r="B31" i="22"/>
  <c r="B29" i="22"/>
  <c r="B27" i="22"/>
  <c r="B25" i="22"/>
  <c r="B23" i="22"/>
  <c r="B21" i="22"/>
  <c r="B19" i="22"/>
  <c r="B17" i="22"/>
  <c r="B15" i="22"/>
  <c r="B13" i="22"/>
  <c r="B11" i="22"/>
  <c r="B9" i="22"/>
  <c r="B7" i="22"/>
  <c r="C37" i="22"/>
  <c r="C35" i="22"/>
  <c r="C33" i="22"/>
  <c r="C31" i="22"/>
  <c r="C29" i="22"/>
  <c r="C27" i="22"/>
  <c r="C25" i="22"/>
  <c r="C23" i="22"/>
  <c r="C21" i="22"/>
  <c r="C19" i="22"/>
  <c r="C17" i="22"/>
  <c r="C15" i="22"/>
  <c r="C13" i="22"/>
  <c r="C11" i="22"/>
  <c r="C9" i="22"/>
  <c r="C7" i="22"/>
  <c r="D5" i="9"/>
  <c r="F19" i="23"/>
  <c r="F9" i="23"/>
  <c r="I63" i="39"/>
  <c r="G63" i="39"/>
  <c r="F63" i="39"/>
  <c r="E63" i="39"/>
  <c r="I59" i="39"/>
  <c r="G59" i="39"/>
  <c r="F59" i="39"/>
  <c r="E59" i="39"/>
  <c r="I55" i="39"/>
  <c r="G55" i="39"/>
  <c r="F55" i="39"/>
  <c r="E55" i="39"/>
  <c r="I51" i="39"/>
  <c r="G51" i="39"/>
  <c r="F51" i="39"/>
  <c r="E51" i="39"/>
  <c r="I47" i="39"/>
  <c r="G47" i="39"/>
  <c r="F47" i="39"/>
  <c r="E47" i="39"/>
  <c r="I43" i="39"/>
  <c r="G43" i="39"/>
  <c r="F43" i="39"/>
  <c r="E43" i="39"/>
  <c r="I39" i="39"/>
  <c r="G39" i="39"/>
  <c r="F39" i="39"/>
  <c r="E39" i="39"/>
  <c r="I35" i="39"/>
  <c r="G35" i="39"/>
  <c r="F35" i="39"/>
  <c r="E35" i="39"/>
  <c r="I31" i="39"/>
  <c r="G31" i="39"/>
  <c r="F31" i="39"/>
  <c r="E31" i="39"/>
  <c r="I27" i="39"/>
  <c r="G27" i="39"/>
  <c r="F27" i="39"/>
  <c r="E27" i="39"/>
  <c r="I23" i="39"/>
  <c r="G23" i="39"/>
  <c r="F23" i="39"/>
  <c r="E23" i="39"/>
  <c r="I19" i="39"/>
  <c r="G19" i="39"/>
  <c r="F19" i="39"/>
  <c r="E19" i="39"/>
  <c r="I15" i="39"/>
  <c r="G15" i="39"/>
  <c r="F15" i="39"/>
  <c r="E15" i="39"/>
  <c r="I11" i="39"/>
  <c r="G11" i="39"/>
  <c r="F11" i="39"/>
  <c r="E11" i="39"/>
  <c r="P22" i="2"/>
  <c r="U8" i="346"/>
  <c r="P23" i="2"/>
  <c r="U9" i="346"/>
  <c r="P24" i="2"/>
  <c r="U10" i="335"/>
  <c r="P25" i="2"/>
  <c r="U11" i="85"/>
  <c r="P26" i="2"/>
  <c r="P27" i="2"/>
  <c r="U13" i="311"/>
  <c r="P28" i="2"/>
  <c r="U14" i="302"/>
  <c r="P29" i="2"/>
  <c r="Y3" i="12"/>
  <c r="Y5" i="12"/>
  <c r="AB1" i="12"/>
  <c r="Q6" i="12"/>
  <c r="F6" i="12"/>
  <c r="Y3" i="11"/>
  <c r="Q6" i="11"/>
  <c r="Y5" i="11"/>
  <c r="AH1" i="11"/>
  <c r="AG1" i="11"/>
  <c r="Y3" i="10"/>
  <c r="AG1" i="10"/>
  <c r="Y5" i="10"/>
  <c r="Y3" i="85"/>
  <c r="F6" i="85"/>
  <c r="Y5" i="85"/>
  <c r="AG1" i="85"/>
  <c r="M6" i="85"/>
  <c r="L11" i="89"/>
  <c r="L9" i="89"/>
  <c r="L7" i="89"/>
  <c r="L13" i="88"/>
  <c r="L11" i="88"/>
  <c r="L9" i="88"/>
  <c r="L7" i="88"/>
  <c r="L15" i="87"/>
  <c r="L13" i="87"/>
  <c r="L11" i="87"/>
  <c r="L9" i="87"/>
  <c r="L7" i="87"/>
  <c r="L17" i="90"/>
  <c r="L15" i="90"/>
  <c r="L13" i="90"/>
  <c r="L11" i="90"/>
  <c r="L9" i="90"/>
  <c r="L7" i="90"/>
  <c r="Y5" i="89"/>
  <c r="Y3" i="89"/>
  <c r="Y5" i="88"/>
  <c r="Y3" i="88"/>
  <c r="Y5" i="87"/>
  <c r="AF1" i="87"/>
  <c r="Y3" i="87"/>
  <c r="AJ1" i="87"/>
  <c r="AB1" i="87"/>
  <c r="Y5" i="90"/>
  <c r="AE1" i="90"/>
  <c r="Y3" i="90"/>
  <c r="AJ1" i="90"/>
  <c r="AI1" i="90"/>
  <c r="AF1" i="90"/>
  <c r="AB1" i="90"/>
  <c r="Y3" i="86"/>
  <c r="Y5" i="86"/>
  <c r="L19" i="86"/>
  <c r="L17" i="86"/>
  <c r="L15" i="86"/>
  <c r="L13" i="86"/>
  <c r="L11" i="86"/>
  <c r="L9" i="86"/>
  <c r="L7" i="86"/>
  <c r="C2" i="37"/>
  <c r="R44" i="86"/>
  <c r="R47" i="90"/>
  <c r="E40" i="90"/>
  <c r="P5" i="37"/>
  <c r="R79" i="81"/>
  <c r="I19" i="86"/>
  <c r="G19" i="86"/>
  <c r="E19" i="86"/>
  <c r="J27" i="86"/>
  <c r="D19" i="86"/>
  <c r="C19" i="86"/>
  <c r="E15" i="86"/>
  <c r="F27" i="86"/>
  <c r="E13" i="86"/>
  <c r="B28" i="86"/>
  <c r="E17" i="86"/>
  <c r="B30" i="86"/>
  <c r="F38" i="86"/>
  <c r="F36" i="86"/>
  <c r="F34" i="86"/>
  <c r="L4" i="86"/>
  <c r="K49" i="86"/>
  <c r="E11" i="86"/>
  <c r="B25" i="86"/>
  <c r="C38" i="86"/>
  <c r="E9" i="86"/>
  <c r="B24" i="86"/>
  <c r="C36" i="86"/>
  <c r="E7" i="86"/>
  <c r="B23" i="86"/>
  <c r="C34" i="86"/>
  <c r="I17" i="86"/>
  <c r="G17" i="86"/>
  <c r="D17" i="86"/>
  <c r="C17" i="86"/>
  <c r="I15" i="86"/>
  <c r="G15" i="86"/>
  <c r="D15" i="86"/>
  <c r="C15" i="86"/>
  <c r="I13" i="86"/>
  <c r="G13" i="86"/>
  <c r="D13" i="86"/>
  <c r="C13" i="86"/>
  <c r="I11" i="86"/>
  <c r="G11" i="86"/>
  <c r="D11" i="86"/>
  <c r="C11" i="86"/>
  <c r="I9" i="86"/>
  <c r="G9" i="86"/>
  <c r="D9" i="86"/>
  <c r="C9" i="86"/>
  <c r="I7" i="86"/>
  <c r="G7" i="86"/>
  <c r="D7" i="86"/>
  <c r="C7" i="86"/>
  <c r="E4" i="86"/>
  <c r="A4" i="86"/>
  <c r="E2" i="86"/>
  <c r="A1" i="86"/>
  <c r="E17" i="90"/>
  <c r="H27" i="90"/>
  <c r="E15" i="90"/>
  <c r="B29" i="90"/>
  <c r="E13" i="90"/>
  <c r="D27" i="90"/>
  <c r="F34" i="90"/>
  <c r="F36" i="90"/>
  <c r="F32" i="90"/>
  <c r="I17" i="90"/>
  <c r="G17" i="90"/>
  <c r="D17" i="90"/>
  <c r="C17" i="90"/>
  <c r="I15" i="90"/>
  <c r="G15" i="90"/>
  <c r="D15" i="90"/>
  <c r="C15" i="90"/>
  <c r="I13" i="90"/>
  <c r="G13" i="90"/>
  <c r="D13" i="90"/>
  <c r="C13" i="90"/>
  <c r="L4" i="90"/>
  <c r="K47" i="90"/>
  <c r="E11" i="90"/>
  <c r="B25" i="90"/>
  <c r="C36" i="90"/>
  <c r="E9" i="90"/>
  <c r="F22" i="90"/>
  <c r="C34" i="90"/>
  <c r="E7" i="90"/>
  <c r="B23" i="90"/>
  <c r="C32" i="90"/>
  <c r="I11" i="90"/>
  <c r="G11" i="90"/>
  <c r="D11" i="90"/>
  <c r="C11" i="90"/>
  <c r="I9" i="90"/>
  <c r="G9" i="90"/>
  <c r="D9" i="90"/>
  <c r="C9" i="90"/>
  <c r="I7" i="90"/>
  <c r="G7" i="90"/>
  <c r="D7" i="90"/>
  <c r="C7" i="90"/>
  <c r="E4" i="90"/>
  <c r="A4" i="90"/>
  <c r="E2" i="90"/>
  <c r="A1" i="90"/>
  <c r="E15" i="87"/>
  <c r="B23" i="87"/>
  <c r="I15" i="87"/>
  <c r="G15" i="87"/>
  <c r="D15" i="87"/>
  <c r="C15" i="87"/>
  <c r="L4" i="87"/>
  <c r="K41" i="87"/>
  <c r="E13" i="87"/>
  <c r="B22" i="87"/>
  <c r="E11" i="87"/>
  <c r="H18" i="87"/>
  <c r="E9" i="87"/>
  <c r="F18" i="87"/>
  <c r="E7" i="87"/>
  <c r="B19" i="87"/>
  <c r="J18" i="87"/>
  <c r="I13" i="87"/>
  <c r="G13" i="87"/>
  <c r="D13" i="87"/>
  <c r="C13" i="87"/>
  <c r="I11" i="87"/>
  <c r="G11" i="87"/>
  <c r="D11" i="87"/>
  <c r="C11" i="87"/>
  <c r="I9" i="87"/>
  <c r="G9" i="87"/>
  <c r="D9" i="87"/>
  <c r="C9" i="87"/>
  <c r="I7" i="87"/>
  <c r="G7" i="87"/>
  <c r="D7" i="87"/>
  <c r="C7" i="87"/>
  <c r="E4" i="87"/>
  <c r="A4" i="87"/>
  <c r="E2" i="87"/>
  <c r="A1" i="87"/>
  <c r="E13" i="88"/>
  <c r="J18" i="88"/>
  <c r="I13" i="88"/>
  <c r="G13" i="88"/>
  <c r="D13" i="88"/>
  <c r="C13" i="88"/>
  <c r="E11" i="88"/>
  <c r="B21" i="88"/>
  <c r="E9" i="88"/>
  <c r="B20" i="88"/>
  <c r="E7" i="88"/>
  <c r="B19" i="88"/>
  <c r="I11" i="88"/>
  <c r="G11" i="88"/>
  <c r="D11" i="88"/>
  <c r="C11" i="88"/>
  <c r="I9" i="88"/>
  <c r="G9" i="88"/>
  <c r="D9" i="88"/>
  <c r="C9" i="88"/>
  <c r="I7" i="88"/>
  <c r="G7" i="88"/>
  <c r="D7" i="88"/>
  <c r="C7" i="88"/>
  <c r="E2" i="88"/>
  <c r="I11" i="89"/>
  <c r="H18" i="89"/>
  <c r="D11" i="89"/>
  <c r="C11" i="89"/>
  <c r="I9" i="89"/>
  <c r="F18" i="89"/>
  <c r="D9" i="89"/>
  <c r="C9" i="89"/>
  <c r="I7" i="89"/>
  <c r="D18" i="89"/>
  <c r="D7" i="89"/>
  <c r="C7" i="89"/>
  <c r="E2" i="89"/>
  <c r="I7" i="39"/>
  <c r="G7" i="39"/>
  <c r="F7" i="39"/>
  <c r="E7" i="39"/>
  <c r="I67" i="38"/>
  <c r="G67" i="38"/>
  <c r="F67" i="38"/>
  <c r="E67" i="38"/>
  <c r="I63" i="38"/>
  <c r="G63" i="38"/>
  <c r="F63" i="38"/>
  <c r="E63" i="38"/>
  <c r="I59" i="38"/>
  <c r="G59" i="38"/>
  <c r="F59" i="38"/>
  <c r="E59" i="38"/>
  <c r="I55" i="38"/>
  <c r="G55" i="38"/>
  <c r="F55" i="38"/>
  <c r="E55" i="38"/>
  <c r="I51" i="38"/>
  <c r="G51" i="38"/>
  <c r="F51" i="38"/>
  <c r="E51" i="38"/>
  <c r="I47" i="38"/>
  <c r="G47" i="38"/>
  <c r="F47" i="38"/>
  <c r="E47" i="38"/>
  <c r="I43" i="38"/>
  <c r="G43" i="38"/>
  <c r="F43" i="38"/>
  <c r="E43" i="38"/>
  <c r="I39" i="38"/>
  <c r="G39" i="38"/>
  <c r="F39" i="38"/>
  <c r="E39" i="38"/>
  <c r="I35" i="38"/>
  <c r="G35" i="38"/>
  <c r="F35" i="38"/>
  <c r="E35" i="38"/>
  <c r="I31" i="38"/>
  <c r="G31" i="38"/>
  <c r="F31" i="38"/>
  <c r="E31" i="38"/>
  <c r="I27" i="38"/>
  <c r="G27" i="38"/>
  <c r="F27" i="38"/>
  <c r="E27" i="38"/>
  <c r="I23" i="38"/>
  <c r="G23" i="38"/>
  <c r="F23" i="38"/>
  <c r="E23" i="38"/>
  <c r="I19" i="38"/>
  <c r="G19" i="38"/>
  <c r="F19" i="38"/>
  <c r="E19" i="38"/>
  <c r="I15" i="38"/>
  <c r="G15" i="38"/>
  <c r="F15" i="38"/>
  <c r="E15" i="38"/>
  <c r="I11" i="38"/>
  <c r="G11" i="38"/>
  <c r="F11" i="38"/>
  <c r="E11" i="38"/>
  <c r="I7" i="38"/>
  <c r="E7" i="38"/>
  <c r="I35" i="81"/>
  <c r="G35" i="81"/>
  <c r="F35" i="81"/>
  <c r="E35" i="81"/>
  <c r="I31" i="81"/>
  <c r="G31" i="81"/>
  <c r="F31" i="81"/>
  <c r="E31" i="81"/>
  <c r="I27" i="81"/>
  <c r="G27" i="81"/>
  <c r="F27" i="81"/>
  <c r="E27" i="81"/>
  <c r="I23" i="81"/>
  <c r="G23" i="81"/>
  <c r="F23" i="81"/>
  <c r="E23" i="81"/>
  <c r="I19" i="81"/>
  <c r="G19" i="81"/>
  <c r="F19" i="81"/>
  <c r="E19" i="81"/>
  <c r="I15" i="81"/>
  <c r="G15" i="81"/>
  <c r="F15" i="81"/>
  <c r="E15" i="81"/>
  <c r="I11" i="81"/>
  <c r="G11" i="81"/>
  <c r="F11" i="81"/>
  <c r="E11" i="81"/>
  <c r="I7" i="81"/>
  <c r="E7" i="81"/>
  <c r="R62" i="85"/>
  <c r="R4" i="85"/>
  <c r="O62" i="85"/>
  <c r="F56" i="85"/>
  <c r="F55" i="85"/>
  <c r="I21" i="85"/>
  <c r="G21" i="85"/>
  <c r="F21" i="85"/>
  <c r="D21" i="85"/>
  <c r="C21" i="85"/>
  <c r="B21" i="85"/>
  <c r="K20" i="85"/>
  <c r="I19" i="85"/>
  <c r="G19" i="85"/>
  <c r="F19" i="85"/>
  <c r="D19" i="85"/>
  <c r="C19" i="85"/>
  <c r="B19" i="85"/>
  <c r="M18" i="85"/>
  <c r="I17" i="85"/>
  <c r="G17" i="85"/>
  <c r="F17" i="85"/>
  <c r="D17" i="85"/>
  <c r="C17" i="85"/>
  <c r="B17" i="85"/>
  <c r="U16" i="85"/>
  <c r="K16" i="85"/>
  <c r="U15" i="85"/>
  <c r="I15" i="85"/>
  <c r="G15" i="85"/>
  <c r="F15" i="85"/>
  <c r="D15" i="85"/>
  <c r="C15" i="85"/>
  <c r="B15" i="85"/>
  <c r="O14" i="85"/>
  <c r="I13" i="85"/>
  <c r="G13" i="85"/>
  <c r="F13" i="85"/>
  <c r="D13" i="85"/>
  <c r="C13" i="85"/>
  <c r="B13" i="85"/>
  <c r="U12" i="85"/>
  <c r="K12" i="85"/>
  <c r="I11" i="85"/>
  <c r="G11" i="85"/>
  <c r="F11" i="85"/>
  <c r="D11" i="85"/>
  <c r="C11" i="85"/>
  <c r="B11" i="85"/>
  <c r="U10" i="85"/>
  <c r="M10" i="85"/>
  <c r="U9" i="85"/>
  <c r="G9" i="85"/>
  <c r="F9" i="85"/>
  <c r="D9" i="85"/>
  <c r="C9" i="85"/>
  <c r="B9" i="85"/>
  <c r="U8" i="85"/>
  <c r="K8" i="85"/>
  <c r="U7" i="85"/>
  <c r="I7" i="85"/>
  <c r="G7" i="85"/>
  <c r="F7" i="85"/>
  <c r="D7" i="85"/>
  <c r="C7" i="85"/>
  <c r="B7" i="85"/>
  <c r="G4" i="85"/>
  <c r="A4" i="85"/>
  <c r="E2" i="85"/>
  <c r="A1" i="85"/>
  <c r="J151" i="9"/>
  <c r="K151" i="9"/>
  <c r="L151" i="9"/>
  <c r="P151" i="9"/>
  <c r="M151" i="9"/>
  <c r="J152" i="9"/>
  <c r="K152" i="9"/>
  <c r="L152" i="9"/>
  <c r="P152" i="9"/>
  <c r="M152" i="9"/>
  <c r="J153" i="9"/>
  <c r="K153" i="9"/>
  <c r="L153" i="9"/>
  <c r="P153" i="9"/>
  <c r="M153" i="9"/>
  <c r="J154" i="9"/>
  <c r="K154" i="9"/>
  <c r="L154" i="9"/>
  <c r="P154" i="9"/>
  <c r="M154" i="9"/>
  <c r="J155" i="9"/>
  <c r="K155" i="9"/>
  <c r="L155" i="9"/>
  <c r="P155" i="9"/>
  <c r="M155" i="9"/>
  <c r="J156" i="9"/>
  <c r="K156" i="9"/>
  <c r="L156" i="9"/>
  <c r="P156" i="9"/>
  <c r="M156" i="9"/>
  <c r="J135" i="9"/>
  <c r="K135" i="9"/>
  <c r="L135" i="9"/>
  <c r="P135" i="9"/>
  <c r="M135" i="9"/>
  <c r="J136" i="9"/>
  <c r="K136" i="9"/>
  <c r="L136" i="9"/>
  <c r="P136" i="9"/>
  <c r="M136" i="9"/>
  <c r="J137" i="9"/>
  <c r="K137" i="9"/>
  <c r="L137" i="9"/>
  <c r="P137" i="9"/>
  <c r="M137" i="9"/>
  <c r="J138" i="9"/>
  <c r="K138" i="9"/>
  <c r="L138" i="9"/>
  <c r="P138" i="9"/>
  <c r="M138" i="9"/>
  <c r="J139" i="9"/>
  <c r="K139" i="9"/>
  <c r="L139" i="9"/>
  <c r="P139" i="9"/>
  <c r="M139" i="9"/>
  <c r="J140" i="9"/>
  <c r="K140" i="9"/>
  <c r="L140" i="9"/>
  <c r="P140" i="9"/>
  <c r="M140" i="9"/>
  <c r="J141" i="9"/>
  <c r="K141" i="9"/>
  <c r="L141" i="9"/>
  <c r="P141" i="9"/>
  <c r="M141" i="9"/>
  <c r="J142" i="9"/>
  <c r="K142" i="9"/>
  <c r="L142" i="9"/>
  <c r="P142" i="9"/>
  <c r="M142" i="9"/>
  <c r="J143" i="9"/>
  <c r="K143" i="9"/>
  <c r="L143" i="9"/>
  <c r="P143" i="9"/>
  <c r="M143" i="9"/>
  <c r="J144" i="9"/>
  <c r="K144" i="9"/>
  <c r="L144" i="9"/>
  <c r="P144" i="9"/>
  <c r="M144" i="9"/>
  <c r="J145" i="9"/>
  <c r="K145" i="9"/>
  <c r="L145" i="9"/>
  <c r="P145" i="9"/>
  <c r="M145" i="9"/>
  <c r="J146" i="9"/>
  <c r="K146" i="9"/>
  <c r="L146" i="9"/>
  <c r="P146" i="9"/>
  <c r="M146" i="9"/>
  <c r="J147" i="9"/>
  <c r="K147" i="9"/>
  <c r="L147" i="9"/>
  <c r="P147" i="9"/>
  <c r="M147" i="9"/>
  <c r="J148" i="9"/>
  <c r="K148" i="9"/>
  <c r="L148" i="9"/>
  <c r="P148" i="9"/>
  <c r="M148" i="9"/>
  <c r="J149" i="9"/>
  <c r="K149" i="9"/>
  <c r="L149" i="9"/>
  <c r="P149" i="9"/>
  <c r="M149" i="9"/>
  <c r="J150" i="9"/>
  <c r="K150" i="9"/>
  <c r="L150" i="9"/>
  <c r="P150" i="9"/>
  <c r="M150" i="9"/>
  <c r="I70" i="12"/>
  <c r="G70" i="12"/>
  <c r="F70" i="12"/>
  <c r="I69" i="12"/>
  <c r="G69" i="12"/>
  <c r="F69" i="12"/>
  <c r="I68" i="12"/>
  <c r="G68" i="12"/>
  <c r="F68" i="12"/>
  <c r="I67" i="12"/>
  <c r="G67" i="12"/>
  <c r="F67" i="12"/>
  <c r="I66" i="12"/>
  <c r="G66" i="12"/>
  <c r="F66" i="12"/>
  <c r="I65" i="12"/>
  <c r="G65" i="12"/>
  <c r="F65" i="12"/>
  <c r="I64" i="12"/>
  <c r="G64" i="12"/>
  <c r="F64" i="12"/>
  <c r="I63" i="12"/>
  <c r="G63" i="12"/>
  <c r="F63" i="12"/>
  <c r="I62" i="12"/>
  <c r="G62" i="12"/>
  <c r="F62" i="12"/>
  <c r="I61" i="12"/>
  <c r="G61" i="12"/>
  <c r="F61" i="12"/>
  <c r="I60" i="12"/>
  <c r="G60" i="12"/>
  <c r="F60" i="12"/>
  <c r="I59" i="12"/>
  <c r="G59" i="12"/>
  <c r="F59" i="12"/>
  <c r="I58" i="12"/>
  <c r="G58" i="12"/>
  <c r="F58" i="12"/>
  <c r="I57" i="12"/>
  <c r="G57" i="12"/>
  <c r="F57" i="12"/>
  <c r="I56" i="12"/>
  <c r="G56" i="12"/>
  <c r="F56" i="12"/>
  <c r="I55" i="12"/>
  <c r="G55" i="12"/>
  <c r="F55" i="12"/>
  <c r="I54" i="12"/>
  <c r="G54" i="12"/>
  <c r="F54" i="12"/>
  <c r="I53" i="12"/>
  <c r="G53" i="12"/>
  <c r="F53" i="12"/>
  <c r="I52" i="12"/>
  <c r="G52" i="12"/>
  <c r="F52" i="12"/>
  <c r="I51" i="12"/>
  <c r="G51" i="12"/>
  <c r="F51" i="12"/>
  <c r="I50" i="12"/>
  <c r="G50" i="12"/>
  <c r="F50" i="12"/>
  <c r="I49" i="12"/>
  <c r="G49" i="12"/>
  <c r="F49" i="12"/>
  <c r="I48" i="12"/>
  <c r="G48" i="12"/>
  <c r="F48" i="12"/>
  <c r="I47" i="12"/>
  <c r="G47" i="12"/>
  <c r="F47" i="12"/>
  <c r="I46" i="12"/>
  <c r="G46" i="12"/>
  <c r="F46" i="12"/>
  <c r="I45" i="12"/>
  <c r="G45" i="12"/>
  <c r="F45" i="12"/>
  <c r="I44" i="12"/>
  <c r="G44" i="12"/>
  <c r="F44" i="12"/>
  <c r="I43" i="12"/>
  <c r="G43" i="12"/>
  <c r="F43" i="12"/>
  <c r="I42" i="12"/>
  <c r="G42" i="12"/>
  <c r="F42" i="12"/>
  <c r="I41" i="12"/>
  <c r="G41" i="12"/>
  <c r="F41" i="12"/>
  <c r="I40" i="12"/>
  <c r="G40" i="12"/>
  <c r="F40" i="12"/>
  <c r="I39" i="12"/>
  <c r="G39" i="12"/>
  <c r="F39" i="12"/>
  <c r="I38" i="12"/>
  <c r="G38" i="12"/>
  <c r="F38" i="12"/>
  <c r="I37" i="12"/>
  <c r="G37" i="12"/>
  <c r="F37" i="12"/>
  <c r="I36" i="12"/>
  <c r="G36" i="12"/>
  <c r="F36" i="12"/>
  <c r="I35" i="12"/>
  <c r="G35" i="12"/>
  <c r="F35" i="12"/>
  <c r="I34" i="12"/>
  <c r="G34" i="12"/>
  <c r="F34" i="12"/>
  <c r="I33" i="12"/>
  <c r="G33" i="12"/>
  <c r="F33" i="12"/>
  <c r="I32" i="12"/>
  <c r="G32" i="12"/>
  <c r="F32" i="12"/>
  <c r="I31" i="12"/>
  <c r="G31" i="12"/>
  <c r="F31" i="12"/>
  <c r="I30" i="12"/>
  <c r="G30" i="12"/>
  <c r="F30" i="12"/>
  <c r="I29" i="12"/>
  <c r="G29" i="12"/>
  <c r="F29" i="12"/>
  <c r="I28" i="12"/>
  <c r="G28" i="12"/>
  <c r="F28" i="12"/>
  <c r="I27" i="12"/>
  <c r="G27" i="12"/>
  <c r="F27" i="12"/>
  <c r="I26" i="12"/>
  <c r="G26" i="12"/>
  <c r="F26" i="12"/>
  <c r="I25" i="12"/>
  <c r="G25" i="12"/>
  <c r="F25" i="12"/>
  <c r="I24" i="12"/>
  <c r="G24" i="12"/>
  <c r="F24" i="12"/>
  <c r="I23" i="12"/>
  <c r="G23" i="12"/>
  <c r="F23" i="12"/>
  <c r="I22" i="12"/>
  <c r="G22" i="12"/>
  <c r="F22" i="12"/>
  <c r="I21" i="12"/>
  <c r="G21" i="12"/>
  <c r="F21" i="12"/>
  <c r="I20" i="12"/>
  <c r="G20" i="12"/>
  <c r="F20" i="12"/>
  <c r="I19" i="12"/>
  <c r="G19" i="12"/>
  <c r="F19" i="12"/>
  <c r="I18" i="12"/>
  <c r="G18" i="12"/>
  <c r="F18" i="12"/>
  <c r="I17" i="12"/>
  <c r="G17" i="12"/>
  <c r="F17" i="12"/>
  <c r="I16" i="12"/>
  <c r="G16" i="12"/>
  <c r="F16" i="12"/>
  <c r="I15" i="12"/>
  <c r="G15" i="12"/>
  <c r="F15" i="12"/>
  <c r="I14" i="12"/>
  <c r="G14" i="12"/>
  <c r="F14" i="12"/>
  <c r="I13" i="12"/>
  <c r="G13" i="12"/>
  <c r="F13" i="12"/>
  <c r="I12" i="12"/>
  <c r="G12" i="12"/>
  <c r="F12" i="12"/>
  <c r="I11" i="12"/>
  <c r="G11" i="12"/>
  <c r="F11" i="12"/>
  <c r="I10" i="12"/>
  <c r="G10" i="12"/>
  <c r="F10" i="12"/>
  <c r="I9" i="12"/>
  <c r="G9" i="12"/>
  <c r="F9" i="12"/>
  <c r="I8" i="12"/>
  <c r="G8" i="12"/>
  <c r="F8" i="12"/>
  <c r="D70" i="12"/>
  <c r="C70" i="12"/>
  <c r="B70" i="12"/>
  <c r="D69" i="12"/>
  <c r="C69" i="12"/>
  <c r="B69" i="12"/>
  <c r="D68" i="12"/>
  <c r="C68" i="12"/>
  <c r="B68" i="12"/>
  <c r="D67" i="12"/>
  <c r="C67" i="12"/>
  <c r="B67" i="12"/>
  <c r="D66" i="12"/>
  <c r="C66" i="12"/>
  <c r="B66" i="12"/>
  <c r="D65" i="12"/>
  <c r="C65" i="12"/>
  <c r="B65" i="12"/>
  <c r="D64" i="12"/>
  <c r="C64" i="12"/>
  <c r="B64" i="12"/>
  <c r="D63" i="12"/>
  <c r="C63" i="12"/>
  <c r="B63" i="12"/>
  <c r="D62" i="12"/>
  <c r="C62" i="12"/>
  <c r="B62" i="12"/>
  <c r="D61" i="12"/>
  <c r="C61" i="12"/>
  <c r="B61" i="12"/>
  <c r="D60" i="12"/>
  <c r="C60" i="12"/>
  <c r="B60" i="12"/>
  <c r="D59" i="12"/>
  <c r="C59" i="12"/>
  <c r="B59" i="12"/>
  <c r="D58" i="12"/>
  <c r="C58" i="12"/>
  <c r="B58" i="12"/>
  <c r="D57" i="12"/>
  <c r="C57" i="12"/>
  <c r="B57" i="12"/>
  <c r="D56" i="12"/>
  <c r="C56" i="12"/>
  <c r="B56" i="12"/>
  <c r="D55" i="12"/>
  <c r="C55" i="12"/>
  <c r="B55" i="12"/>
  <c r="D54" i="12"/>
  <c r="C54" i="12"/>
  <c r="B54" i="12"/>
  <c r="D53" i="12"/>
  <c r="C53" i="12"/>
  <c r="B53" i="12"/>
  <c r="D52" i="12"/>
  <c r="C52" i="12"/>
  <c r="B52" i="12"/>
  <c r="D51" i="12"/>
  <c r="C51" i="12"/>
  <c r="B51" i="12"/>
  <c r="D50" i="12"/>
  <c r="C50" i="12"/>
  <c r="B50" i="12"/>
  <c r="D49" i="12"/>
  <c r="C49" i="12"/>
  <c r="B49" i="12"/>
  <c r="D48" i="12"/>
  <c r="C48" i="12"/>
  <c r="B48" i="12"/>
  <c r="D47" i="12"/>
  <c r="C47" i="12"/>
  <c r="B47" i="12"/>
  <c r="D46" i="12"/>
  <c r="C46" i="12"/>
  <c r="B46" i="12"/>
  <c r="D45" i="12"/>
  <c r="C45" i="12"/>
  <c r="B45" i="12"/>
  <c r="D44" i="12"/>
  <c r="C44" i="12"/>
  <c r="B44" i="12"/>
  <c r="D43" i="12"/>
  <c r="C43" i="12"/>
  <c r="B43" i="12"/>
  <c r="D42" i="12"/>
  <c r="C42" i="12"/>
  <c r="B42" i="12"/>
  <c r="D41" i="12"/>
  <c r="C41" i="12"/>
  <c r="B41" i="12"/>
  <c r="D40" i="12"/>
  <c r="C40" i="12"/>
  <c r="B40" i="12"/>
  <c r="D39" i="12"/>
  <c r="C39" i="12"/>
  <c r="B39" i="12"/>
  <c r="D38" i="12"/>
  <c r="C38" i="12"/>
  <c r="B38" i="12"/>
  <c r="D37" i="12"/>
  <c r="C37" i="12"/>
  <c r="B37" i="12"/>
  <c r="D36" i="12"/>
  <c r="C36" i="12"/>
  <c r="B36" i="12"/>
  <c r="D35" i="12"/>
  <c r="C35" i="12"/>
  <c r="B35" i="12"/>
  <c r="D34" i="12"/>
  <c r="C34" i="12"/>
  <c r="B34" i="12"/>
  <c r="D33" i="12"/>
  <c r="C33" i="12"/>
  <c r="B33" i="12"/>
  <c r="D32" i="12"/>
  <c r="C32" i="12"/>
  <c r="B32" i="12"/>
  <c r="D31" i="12"/>
  <c r="C31" i="12"/>
  <c r="B31" i="12"/>
  <c r="D30" i="12"/>
  <c r="C30" i="12"/>
  <c r="B30" i="12"/>
  <c r="D29" i="12"/>
  <c r="C29" i="12"/>
  <c r="B29" i="12"/>
  <c r="D28" i="12"/>
  <c r="C28" i="12"/>
  <c r="B28" i="12"/>
  <c r="D27" i="12"/>
  <c r="C27" i="12"/>
  <c r="B27" i="12"/>
  <c r="D26" i="12"/>
  <c r="C26" i="12"/>
  <c r="B26" i="12"/>
  <c r="D25" i="12"/>
  <c r="C25" i="12"/>
  <c r="B25" i="12"/>
  <c r="D24" i="12"/>
  <c r="C24" i="12"/>
  <c r="B24" i="12"/>
  <c r="D23" i="12"/>
  <c r="C23" i="12"/>
  <c r="B23" i="12"/>
  <c r="D22" i="12"/>
  <c r="C22" i="12"/>
  <c r="B22" i="12"/>
  <c r="D21" i="12"/>
  <c r="C21" i="12"/>
  <c r="B21" i="12"/>
  <c r="D20" i="12"/>
  <c r="C20" i="12"/>
  <c r="B20" i="12"/>
  <c r="D19" i="12"/>
  <c r="C19" i="12"/>
  <c r="B19" i="12"/>
  <c r="D18" i="12"/>
  <c r="C18" i="12"/>
  <c r="B18" i="12"/>
  <c r="D17" i="12"/>
  <c r="C17" i="12"/>
  <c r="B17" i="12"/>
  <c r="D16" i="12"/>
  <c r="C16" i="12"/>
  <c r="B16" i="12"/>
  <c r="D15" i="12"/>
  <c r="C15" i="12"/>
  <c r="B15" i="12"/>
  <c r="D14" i="12"/>
  <c r="C14" i="12"/>
  <c r="B14" i="12"/>
  <c r="D13" i="12"/>
  <c r="C13" i="12"/>
  <c r="B13" i="12"/>
  <c r="D12" i="12"/>
  <c r="C12" i="12"/>
  <c r="B12" i="12"/>
  <c r="D11" i="12"/>
  <c r="C11" i="12"/>
  <c r="B11" i="12"/>
  <c r="D10" i="12"/>
  <c r="C10" i="12"/>
  <c r="B10" i="12"/>
  <c r="D9" i="12"/>
  <c r="C9" i="12"/>
  <c r="B9" i="12"/>
  <c r="D8" i="12"/>
  <c r="C8" i="12"/>
  <c r="B8" i="12"/>
  <c r="I7" i="12"/>
  <c r="G7" i="12"/>
  <c r="F7" i="12"/>
  <c r="D7" i="12"/>
  <c r="C7" i="12"/>
  <c r="B7" i="12"/>
  <c r="I69" i="11"/>
  <c r="G69" i="11"/>
  <c r="F69" i="11"/>
  <c r="I67" i="11"/>
  <c r="G67" i="11"/>
  <c r="F67" i="11"/>
  <c r="I65" i="11"/>
  <c r="G65" i="11"/>
  <c r="F65" i="11"/>
  <c r="I63" i="11"/>
  <c r="G63" i="11"/>
  <c r="F63" i="11"/>
  <c r="I61" i="11"/>
  <c r="G61" i="11"/>
  <c r="F61" i="11"/>
  <c r="I59" i="11"/>
  <c r="G59" i="11"/>
  <c r="F59" i="11"/>
  <c r="I57" i="11"/>
  <c r="G57" i="11"/>
  <c r="F57" i="11"/>
  <c r="I55" i="11"/>
  <c r="G55" i="11"/>
  <c r="F55" i="11"/>
  <c r="I53" i="11"/>
  <c r="G53" i="11"/>
  <c r="F53" i="11"/>
  <c r="I51" i="11"/>
  <c r="G51" i="11"/>
  <c r="F51" i="11"/>
  <c r="I49" i="11"/>
  <c r="G49" i="11"/>
  <c r="F49" i="11"/>
  <c r="I47" i="11"/>
  <c r="G47" i="11"/>
  <c r="F47" i="11"/>
  <c r="I45" i="11"/>
  <c r="G45" i="11"/>
  <c r="F45" i="11"/>
  <c r="I43" i="11"/>
  <c r="G43" i="11"/>
  <c r="F43" i="11"/>
  <c r="I41" i="11"/>
  <c r="G41" i="11"/>
  <c r="F41" i="11"/>
  <c r="I39" i="11"/>
  <c r="G39" i="11"/>
  <c r="F39" i="11"/>
  <c r="I37" i="11"/>
  <c r="G37" i="11"/>
  <c r="F37" i="11"/>
  <c r="I35" i="11"/>
  <c r="G35" i="11"/>
  <c r="F35" i="11"/>
  <c r="I33" i="11"/>
  <c r="G33" i="11"/>
  <c r="F33" i="11"/>
  <c r="I31" i="11"/>
  <c r="G31" i="11"/>
  <c r="F31" i="11"/>
  <c r="I29" i="11"/>
  <c r="G29" i="11"/>
  <c r="F29" i="11"/>
  <c r="I27" i="11"/>
  <c r="G27" i="11"/>
  <c r="F27" i="11"/>
  <c r="I25" i="11"/>
  <c r="G25" i="11"/>
  <c r="F25" i="11"/>
  <c r="I23" i="11"/>
  <c r="G23" i="11"/>
  <c r="F23" i="11"/>
  <c r="I21" i="11"/>
  <c r="G21" i="11"/>
  <c r="F21" i="11"/>
  <c r="I19" i="11"/>
  <c r="G19" i="11"/>
  <c r="F19" i="11"/>
  <c r="I17" i="11"/>
  <c r="G17" i="11"/>
  <c r="F17" i="11"/>
  <c r="I15" i="11"/>
  <c r="G15" i="11"/>
  <c r="F15" i="11"/>
  <c r="I13" i="11"/>
  <c r="G13" i="11"/>
  <c r="F13" i="11"/>
  <c r="I11" i="11"/>
  <c r="G11" i="11"/>
  <c r="F11" i="11"/>
  <c r="I9" i="11"/>
  <c r="G9" i="11"/>
  <c r="F9" i="11"/>
  <c r="D69" i="11"/>
  <c r="C69" i="11"/>
  <c r="B69" i="11"/>
  <c r="D67" i="11"/>
  <c r="C67" i="11"/>
  <c r="B67" i="11"/>
  <c r="D65" i="11"/>
  <c r="C65" i="11"/>
  <c r="B65" i="11"/>
  <c r="D63" i="11"/>
  <c r="C63" i="11"/>
  <c r="B63" i="11"/>
  <c r="D61" i="11"/>
  <c r="C61" i="11"/>
  <c r="B61" i="11"/>
  <c r="D59" i="11"/>
  <c r="C59" i="11"/>
  <c r="B59" i="11"/>
  <c r="D57" i="11"/>
  <c r="C57" i="11"/>
  <c r="B57" i="11"/>
  <c r="D55" i="11"/>
  <c r="C55" i="11"/>
  <c r="B55" i="11"/>
  <c r="D53" i="11"/>
  <c r="C53" i="11"/>
  <c r="B53" i="11"/>
  <c r="D51" i="11"/>
  <c r="C51" i="11"/>
  <c r="B51" i="11"/>
  <c r="D49" i="11"/>
  <c r="C49" i="11"/>
  <c r="B49" i="11"/>
  <c r="D47" i="11"/>
  <c r="C47" i="11"/>
  <c r="B47" i="11"/>
  <c r="D45" i="11"/>
  <c r="C45" i="11"/>
  <c r="B45" i="11"/>
  <c r="D43" i="11"/>
  <c r="C43" i="11"/>
  <c r="B43" i="11"/>
  <c r="D41" i="11"/>
  <c r="C41" i="11"/>
  <c r="B41" i="11"/>
  <c r="D39" i="11"/>
  <c r="C39" i="11"/>
  <c r="B39" i="11"/>
  <c r="D37" i="11"/>
  <c r="C37" i="11"/>
  <c r="B37" i="11"/>
  <c r="D35" i="11"/>
  <c r="C35" i="11"/>
  <c r="B35" i="11"/>
  <c r="D33" i="11"/>
  <c r="C33" i="11"/>
  <c r="B33" i="11"/>
  <c r="D31" i="11"/>
  <c r="C31" i="11"/>
  <c r="B31" i="11"/>
  <c r="D29" i="11"/>
  <c r="C29" i="11"/>
  <c r="B29" i="11"/>
  <c r="D27" i="11"/>
  <c r="C27" i="11"/>
  <c r="B27" i="11"/>
  <c r="D25" i="11"/>
  <c r="C25" i="11"/>
  <c r="B25" i="11"/>
  <c r="D23" i="11"/>
  <c r="C23" i="11"/>
  <c r="B23" i="11"/>
  <c r="D21" i="11"/>
  <c r="C21" i="11"/>
  <c r="B21" i="11"/>
  <c r="D19" i="11"/>
  <c r="C19" i="11"/>
  <c r="B19" i="11"/>
  <c r="D17" i="11"/>
  <c r="C17" i="11"/>
  <c r="B17" i="11"/>
  <c r="D15" i="11"/>
  <c r="C15" i="11"/>
  <c r="B15" i="11"/>
  <c r="D13" i="11"/>
  <c r="C13" i="11"/>
  <c r="B13" i="11"/>
  <c r="D11" i="11"/>
  <c r="C11" i="11"/>
  <c r="B11" i="11"/>
  <c r="D9" i="11"/>
  <c r="C9" i="11"/>
  <c r="B9" i="11"/>
  <c r="I7" i="11"/>
  <c r="G7" i="11"/>
  <c r="F7" i="11"/>
  <c r="D7" i="11"/>
  <c r="C7" i="11"/>
  <c r="B7" i="11"/>
  <c r="G7" i="38"/>
  <c r="F7" i="38"/>
  <c r="C142" i="39"/>
  <c r="C110" i="39"/>
  <c r="C114" i="39"/>
  <c r="C11" i="39"/>
  <c r="C15" i="39"/>
  <c r="C19" i="39"/>
  <c r="C23" i="39"/>
  <c r="C102" i="39"/>
  <c r="C130" i="39"/>
  <c r="C134" i="39"/>
  <c r="C138" i="39"/>
  <c r="C118" i="39"/>
  <c r="C122" i="39"/>
  <c r="I37" i="22"/>
  <c r="G37" i="22"/>
  <c r="F37" i="22"/>
  <c r="I35" i="22"/>
  <c r="G35" i="22"/>
  <c r="F35" i="22"/>
  <c r="I33" i="22"/>
  <c r="G33" i="22"/>
  <c r="F33" i="22"/>
  <c r="I31" i="22"/>
  <c r="G31" i="22"/>
  <c r="F31" i="22"/>
  <c r="I29" i="22"/>
  <c r="G29" i="22"/>
  <c r="F29" i="22"/>
  <c r="I27" i="22"/>
  <c r="G27" i="22"/>
  <c r="F27" i="22"/>
  <c r="I25" i="22"/>
  <c r="G25" i="22"/>
  <c r="F25" i="22"/>
  <c r="I23" i="22"/>
  <c r="G23" i="22"/>
  <c r="F23" i="22"/>
  <c r="I21" i="22"/>
  <c r="G21" i="22"/>
  <c r="F21" i="22"/>
  <c r="I19" i="22"/>
  <c r="G19" i="22"/>
  <c r="F19" i="22"/>
  <c r="I17" i="22"/>
  <c r="G17" i="22"/>
  <c r="F17" i="22"/>
  <c r="I15" i="22"/>
  <c r="G15" i="22"/>
  <c r="F15" i="22"/>
  <c r="I13" i="22"/>
  <c r="G13" i="22"/>
  <c r="F13" i="22"/>
  <c r="I11" i="22"/>
  <c r="G11" i="22"/>
  <c r="F11" i="22"/>
  <c r="I9" i="22"/>
  <c r="G9" i="22"/>
  <c r="F9" i="22"/>
  <c r="D37" i="22"/>
  <c r="D35" i="22"/>
  <c r="D33" i="22"/>
  <c r="D31" i="22"/>
  <c r="D29" i="22"/>
  <c r="D27" i="22"/>
  <c r="D25" i="22"/>
  <c r="D23" i="22"/>
  <c r="D21" i="22"/>
  <c r="D19" i="22"/>
  <c r="D17" i="22"/>
  <c r="D15" i="22"/>
  <c r="D13" i="22"/>
  <c r="D11" i="22"/>
  <c r="D9" i="22"/>
  <c r="I7" i="22"/>
  <c r="G7" i="22"/>
  <c r="F7" i="22"/>
  <c r="D7" i="22"/>
  <c r="B5" i="2"/>
  <c r="A5" i="2"/>
  <c r="A1" i="2"/>
  <c r="B9" i="10"/>
  <c r="C9" i="10"/>
  <c r="D9" i="10"/>
  <c r="B11" i="10"/>
  <c r="C11" i="10"/>
  <c r="D11" i="10"/>
  <c r="B13" i="10"/>
  <c r="C13" i="10"/>
  <c r="D13" i="10"/>
  <c r="B15" i="10"/>
  <c r="C15" i="10"/>
  <c r="D15" i="10"/>
  <c r="B17" i="10"/>
  <c r="C17" i="10"/>
  <c r="D17" i="10"/>
  <c r="B19" i="10"/>
  <c r="C19" i="10"/>
  <c r="D19" i="10"/>
  <c r="B21" i="10"/>
  <c r="C21" i="10"/>
  <c r="D21" i="10"/>
  <c r="B23" i="10"/>
  <c r="C23" i="10"/>
  <c r="D23" i="10"/>
  <c r="B25" i="10"/>
  <c r="C25" i="10"/>
  <c r="D25" i="10"/>
  <c r="B27" i="10"/>
  <c r="C27" i="10"/>
  <c r="D27" i="10"/>
  <c r="B29" i="10"/>
  <c r="C29" i="10"/>
  <c r="D29" i="10"/>
  <c r="B31" i="10"/>
  <c r="C31" i="10"/>
  <c r="D31" i="10"/>
  <c r="B33" i="10"/>
  <c r="C33" i="10"/>
  <c r="D33" i="10"/>
  <c r="B35" i="10"/>
  <c r="C35" i="10"/>
  <c r="D35" i="10"/>
  <c r="B37" i="10"/>
  <c r="C37" i="10"/>
  <c r="D37" i="10"/>
  <c r="D7" i="10"/>
  <c r="B7" i="10"/>
  <c r="C7" i="10"/>
  <c r="E2" i="10"/>
  <c r="I37" i="10"/>
  <c r="K36" i="10"/>
  <c r="I35" i="10"/>
  <c r="G35" i="10"/>
  <c r="F35" i="10"/>
  <c r="M34" i="10"/>
  <c r="I33" i="10"/>
  <c r="G33" i="10"/>
  <c r="F33" i="10"/>
  <c r="K32" i="10"/>
  <c r="I31" i="10"/>
  <c r="O30" i="10"/>
  <c r="I29" i="10"/>
  <c r="I27" i="10"/>
  <c r="M26" i="10"/>
  <c r="I25" i="10"/>
  <c r="G25" i="10"/>
  <c r="F25" i="10"/>
  <c r="K24" i="10"/>
  <c r="I23" i="10"/>
  <c r="Q22" i="10"/>
  <c r="I21" i="10"/>
  <c r="G21" i="10"/>
  <c r="F21" i="10"/>
  <c r="K20" i="10"/>
  <c r="I19" i="10"/>
  <c r="M18" i="10"/>
  <c r="I17" i="10"/>
  <c r="G17" i="10"/>
  <c r="F17" i="10"/>
  <c r="U16" i="10"/>
  <c r="I15" i="10"/>
  <c r="O14" i="10"/>
  <c r="I13" i="10"/>
  <c r="K12" i="10"/>
  <c r="I11" i="10"/>
  <c r="M10" i="10"/>
  <c r="G9" i="10"/>
  <c r="F9" i="10"/>
  <c r="K8" i="10"/>
  <c r="U7" i="10"/>
  <c r="I7" i="10"/>
  <c r="U15" i="10"/>
  <c r="U14" i="10"/>
  <c r="U12" i="10"/>
  <c r="U11" i="10"/>
  <c r="U10" i="10"/>
  <c r="U8" i="10"/>
  <c r="R4" i="11"/>
  <c r="O79" i="11"/>
  <c r="K68" i="11"/>
  <c r="M66" i="11"/>
  <c r="K64" i="11"/>
  <c r="O62" i="11"/>
  <c r="K60" i="11"/>
  <c r="M58" i="11"/>
  <c r="K56" i="11"/>
  <c r="Q54" i="11"/>
  <c r="K52" i="11"/>
  <c r="M50" i="11"/>
  <c r="K48" i="11"/>
  <c r="O46" i="11"/>
  <c r="K44" i="11"/>
  <c r="M42" i="11"/>
  <c r="K40" i="11"/>
  <c r="Q38" i="11"/>
  <c r="K36" i="11"/>
  <c r="M34" i="11"/>
  <c r="K32" i="11"/>
  <c r="O30" i="11"/>
  <c r="K28" i="11"/>
  <c r="M26" i="11"/>
  <c r="K24" i="11"/>
  <c r="Q22" i="11"/>
  <c r="K20" i="11"/>
  <c r="M18" i="11"/>
  <c r="U16" i="11"/>
  <c r="K16" i="11"/>
  <c r="O14" i="11"/>
  <c r="K12" i="11"/>
  <c r="M10" i="11"/>
  <c r="K8" i="11"/>
  <c r="U7" i="11"/>
  <c r="G4" i="11"/>
  <c r="A4" i="11"/>
  <c r="E2" i="11"/>
  <c r="A1" i="11"/>
  <c r="U15" i="11"/>
  <c r="U14" i="11"/>
  <c r="U12" i="11"/>
  <c r="U11" i="11"/>
  <c r="U10" i="11"/>
  <c r="U8" i="11"/>
  <c r="R79" i="11"/>
  <c r="F77" i="11"/>
  <c r="F76" i="11"/>
  <c r="F73" i="11"/>
  <c r="F72" i="11"/>
  <c r="R4" i="12"/>
  <c r="O80" i="12"/>
  <c r="K69" i="12"/>
  <c r="M68" i="12"/>
  <c r="K67" i="12"/>
  <c r="O66" i="12"/>
  <c r="K65" i="12"/>
  <c r="M64" i="12"/>
  <c r="K63" i="12"/>
  <c r="Q62" i="12"/>
  <c r="K61" i="12"/>
  <c r="M60" i="12"/>
  <c r="K59" i="12"/>
  <c r="O58" i="12"/>
  <c r="K57" i="12"/>
  <c r="M56" i="12"/>
  <c r="K55" i="12"/>
  <c r="Q54" i="12"/>
  <c r="K53" i="12"/>
  <c r="M52" i="12"/>
  <c r="K51" i="12"/>
  <c r="O50" i="12"/>
  <c r="K49" i="12"/>
  <c r="M48" i="12"/>
  <c r="K47" i="12"/>
  <c r="Q46" i="12"/>
  <c r="K45" i="12"/>
  <c r="M44" i="12"/>
  <c r="K43" i="12"/>
  <c r="O42" i="12"/>
  <c r="K41" i="12"/>
  <c r="M40" i="12"/>
  <c r="O39" i="12"/>
  <c r="K39" i="12"/>
  <c r="Q38" i="12"/>
  <c r="O37" i="12"/>
  <c r="K37" i="12"/>
  <c r="M36" i="12"/>
  <c r="K35" i="12"/>
  <c r="O34" i="12"/>
  <c r="K33" i="12"/>
  <c r="M32" i="12"/>
  <c r="K31" i="12"/>
  <c r="Q30" i="12"/>
  <c r="K29" i="12"/>
  <c r="M28" i="12"/>
  <c r="K27" i="12"/>
  <c r="O26" i="12"/>
  <c r="K25" i="12"/>
  <c r="M24" i="12"/>
  <c r="K23" i="12"/>
  <c r="Q22" i="12"/>
  <c r="K21" i="12"/>
  <c r="M20" i="12"/>
  <c r="K19" i="12"/>
  <c r="O18" i="12"/>
  <c r="K17" i="12"/>
  <c r="U16" i="12"/>
  <c r="M16" i="12"/>
  <c r="K15" i="12"/>
  <c r="Q14" i="12"/>
  <c r="K13" i="12"/>
  <c r="M12" i="12"/>
  <c r="K11" i="12"/>
  <c r="O10" i="12"/>
  <c r="K9" i="12"/>
  <c r="M8" i="12"/>
  <c r="U7" i="12"/>
  <c r="K7" i="12"/>
  <c r="G4" i="12"/>
  <c r="A4" i="12"/>
  <c r="E2" i="12"/>
  <c r="A1" i="12"/>
  <c r="U15" i="12"/>
  <c r="U14" i="12"/>
  <c r="U13" i="12"/>
  <c r="U11" i="12"/>
  <c r="U10" i="12"/>
  <c r="U9" i="12"/>
  <c r="U8" i="12"/>
  <c r="R80" i="12"/>
  <c r="H77" i="12"/>
  <c r="J40" i="9"/>
  <c r="K40" i="9"/>
  <c r="L40" i="9"/>
  <c r="P40" i="9"/>
  <c r="M40" i="9"/>
  <c r="J41" i="9"/>
  <c r="K41" i="9"/>
  <c r="L41" i="9"/>
  <c r="P41" i="9"/>
  <c r="M41" i="9"/>
  <c r="J42" i="9"/>
  <c r="K42" i="9"/>
  <c r="L42" i="9"/>
  <c r="P42" i="9"/>
  <c r="M42" i="9"/>
  <c r="J43" i="9"/>
  <c r="K43" i="9"/>
  <c r="L43" i="9"/>
  <c r="P43" i="9"/>
  <c r="M43" i="9"/>
  <c r="J44" i="9"/>
  <c r="K44" i="9"/>
  <c r="L44" i="9"/>
  <c r="P44" i="9"/>
  <c r="M44" i="9"/>
  <c r="J45" i="9"/>
  <c r="K45" i="9"/>
  <c r="L45" i="9"/>
  <c r="P45" i="9"/>
  <c r="M45" i="9"/>
  <c r="J46" i="9"/>
  <c r="K46" i="9"/>
  <c r="L46" i="9"/>
  <c r="P46" i="9"/>
  <c r="M46" i="9"/>
  <c r="J47" i="9"/>
  <c r="K47" i="9"/>
  <c r="L47" i="9"/>
  <c r="P47" i="9"/>
  <c r="M47" i="9"/>
  <c r="J48" i="9"/>
  <c r="K48" i="9"/>
  <c r="L48" i="9"/>
  <c r="P48" i="9"/>
  <c r="M48" i="9"/>
  <c r="J49" i="9"/>
  <c r="K49" i="9"/>
  <c r="L49" i="9"/>
  <c r="P49" i="9"/>
  <c r="M49" i="9"/>
  <c r="J50" i="9"/>
  <c r="K50" i="9"/>
  <c r="L50" i="9"/>
  <c r="P50" i="9"/>
  <c r="M50" i="9"/>
  <c r="J51" i="9"/>
  <c r="K51" i="9"/>
  <c r="L51" i="9"/>
  <c r="P51" i="9"/>
  <c r="M51" i="9"/>
  <c r="J52" i="9"/>
  <c r="K52" i="9"/>
  <c r="L52" i="9"/>
  <c r="P52" i="9"/>
  <c r="M52" i="9"/>
  <c r="J53" i="9"/>
  <c r="K53" i="9"/>
  <c r="L53" i="9"/>
  <c r="P53" i="9"/>
  <c r="M53" i="9"/>
  <c r="J54" i="9"/>
  <c r="K54" i="9"/>
  <c r="L54" i="9"/>
  <c r="P54" i="9"/>
  <c r="M54" i="9"/>
  <c r="J55" i="9"/>
  <c r="K55" i="9"/>
  <c r="L55" i="9"/>
  <c r="P55" i="9"/>
  <c r="M55" i="9"/>
  <c r="J56" i="9"/>
  <c r="K56" i="9"/>
  <c r="L56" i="9"/>
  <c r="P56" i="9"/>
  <c r="M56" i="9"/>
  <c r="J57" i="9"/>
  <c r="K57" i="9"/>
  <c r="L57" i="9"/>
  <c r="P57" i="9"/>
  <c r="M57" i="9"/>
  <c r="J58" i="9"/>
  <c r="K58" i="9"/>
  <c r="L58" i="9"/>
  <c r="P58" i="9"/>
  <c r="M58" i="9"/>
  <c r="J59" i="9"/>
  <c r="K59" i="9"/>
  <c r="L59" i="9"/>
  <c r="P59" i="9"/>
  <c r="M59" i="9"/>
  <c r="J60" i="9"/>
  <c r="K60" i="9"/>
  <c r="L60" i="9"/>
  <c r="P60" i="9"/>
  <c r="M60" i="9"/>
  <c r="J61" i="9"/>
  <c r="K61" i="9"/>
  <c r="L61" i="9"/>
  <c r="P61" i="9"/>
  <c r="M61" i="9"/>
  <c r="J62" i="9"/>
  <c r="K62" i="9"/>
  <c r="L62" i="9"/>
  <c r="P62" i="9"/>
  <c r="M62" i="9"/>
  <c r="J63" i="9"/>
  <c r="K63" i="9"/>
  <c r="L63" i="9"/>
  <c r="P63" i="9"/>
  <c r="M63" i="9"/>
  <c r="J64" i="9"/>
  <c r="K64" i="9"/>
  <c r="L64" i="9"/>
  <c r="P64" i="9"/>
  <c r="M64" i="9"/>
  <c r="J65" i="9"/>
  <c r="K65" i="9"/>
  <c r="L65" i="9"/>
  <c r="P65" i="9"/>
  <c r="M65" i="9"/>
  <c r="J66" i="9"/>
  <c r="K66" i="9"/>
  <c r="L66" i="9"/>
  <c r="P66" i="9"/>
  <c r="M66" i="9"/>
  <c r="J67" i="9"/>
  <c r="K67" i="9"/>
  <c r="L67" i="9"/>
  <c r="P67" i="9"/>
  <c r="M67" i="9"/>
  <c r="J68" i="9"/>
  <c r="K68" i="9"/>
  <c r="L68" i="9"/>
  <c r="P68" i="9"/>
  <c r="M68" i="9"/>
  <c r="J69" i="9"/>
  <c r="K69" i="9"/>
  <c r="L69" i="9"/>
  <c r="P69" i="9"/>
  <c r="M69" i="9"/>
  <c r="J70" i="9"/>
  <c r="K70" i="9"/>
  <c r="L70" i="9"/>
  <c r="P70" i="9"/>
  <c r="M70" i="9"/>
  <c r="J71" i="9"/>
  <c r="K71" i="9"/>
  <c r="L71" i="9"/>
  <c r="P71" i="9"/>
  <c r="M71" i="9"/>
  <c r="J72" i="9"/>
  <c r="K72" i="9"/>
  <c r="L72" i="9"/>
  <c r="P72" i="9"/>
  <c r="M72" i="9"/>
  <c r="J73" i="9"/>
  <c r="K73" i="9"/>
  <c r="L73" i="9"/>
  <c r="P73" i="9"/>
  <c r="M73" i="9"/>
  <c r="J74" i="9"/>
  <c r="K74" i="9"/>
  <c r="L74" i="9"/>
  <c r="P74" i="9"/>
  <c r="M74" i="9"/>
  <c r="J75" i="9"/>
  <c r="K75" i="9"/>
  <c r="L75" i="9"/>
  <c r="P75" i="9"/>
  <c r="M75" i="9"/>
  <c r="J76" i="9"/>
  <c r="K76" i="9"/>
  <c r="L76" i="9"/>
  <c r="P76" i="9"/>
  <c r="M76" i="9"/>
  <c r="J77" i="9"/>
  <c r="K77" i="9"/>
  <c r="L77" i="9"/>
  <c r="P77" i="9"/>
  <c r="M77" i="9"/>
  <c r="J78" i="9"/>
  <c r="K78" i="9"/>
  <c r="L78" i="9"/>
  <c r="P78" i="9"/>
  <c r="M78" i="9"/>
  <c r="J79" i="9"/>
  <c r="K79" i="9"/>
  <c r="L79" i="9"/>
  <c r="P79" i="9"/>
  <c r="M79" i="9"/>
  <c r="J80" i="9"/>
  <c r="K80" i="9"/>
  <c r="L80" i="9"/>
  <c r="P80" i="9"/>
  <c r="M80" i="9"/>
  <c r="J81" i="9"/>
  <c r="K81" i="9"/>
  <c r="L81" i="9"/>
  <c r="P81" i="9"/>
  <c r="M81" i="9"/>
  <c r="J82" i="9"/>
  <c r="K82" i="9"/>
  <c r="L82" i="9"/>
  <c r="P82" i="9"/>
  <c r="M82" i="9"/>
  <c r="J83" i="9"/>
  <c r="K83" i="9"/>
  <c r="L83" i="9"/>
  <c r="P83" i="9"/>
  <c r="M83" i="9"/>
  <c r="J84" i="9"/>
  <c r="K84" i="9"/>
  <c r="L84" i="9"/>
  <c r="P84" i="9"/>
  <c r="M84" i="9"/>
  <c r="J85" i="9"/>
  <c r="K85" i="9"/>
  <c r="L85" i="9"/>
  <c r="P85" i="9"/>
  <c r="M85" i="9"/>
  <c r="J86" i="9"/>
  <c r="K86" i="9"/>
  <c r="L86" i="9"/>
  <c r="P86" i="9"/>
  <c r="M86" i="9"/>
  <c r="J87" i="9"/>
  <c r="K87" i="9"/>
  <c r="L87" i="9"/>
  <c r="P87" i="9"/>
  <c r="M87" i="9"/>
  <c r="J88" i="9"/>
  <c r="K88" i="9"/>
  <c r="L88" i="9"/>
  <c r="P88" i="9"/>
  <c r="M88" i="9"/>
  <c r="J89" i="9"/>
  <c r="K89" i="9"/>
  <c r="L89" i="9"/>
  <c r="P89" i="9"/>
  <c r="M89" i="9"/>
  <c r="J90" i="9"/>
  <c r="K90" i="9"/>
  <c r="L90" i="9"/>
  <c r="P90" i="9"/>
  <c r="M90" i="9"/>
  <c r="J91" i="9"/>
  <c r="K91" i="9"/>
  <c r="L91" i="9"/>
  <c r="P91" i="9"/>
  <c r="M91" i="9"/>
  <c r="J92" i="9"/>
  <c r="K92" i="9"/>
  <c r="L92" i="9"/>
  <c r="P92" i="9"/>
  <c r="M92" i="9"/>
  <c r="J93" i="9"/>
  <c r="K93" i="9"/>
  <c r="L93" i="9"/>
  <c r="P93" i="9"/>
  <c r="M93" i="9"/>
  <c r="J94" i="9"/>
  <c r="K94" i="9"/>
  <c r="L94" i="9"/>
  <c r="P94" i="9"/>
  <c r="M94" i="9"/>
  <c r="J95" i="9"/>
  <c r="K95" i="9"/>
  <c r="L95" i="9"/>
  <c r="P95" i="9"/>
  <c r="M95" i="9"/>
  <c r="J96" i="9"/>
  <c r="K96" i="9"/>
  <c r="L96" i="9"/>
  <c r="P96" i="9"/>
  <c r="M96" i="9"/>
  <c r="J97" i="9"/>
  <c r="K97" i="9"/>
  <c r="L97" i="9"/>
  <c r="P97" i="9"/>
  <c r="M97" i="9"/>
  <c r="J98" i="9"/>
  <c r="K98" i="9"/>
  <c r="L98" i="9"/>
  <c r="P98" i="9"/>
  <c r="M98" i="9"/>
  <c r="J99" i="9"/>
  <c r="K99" i="9"/>
  <c r="L99" i="9"/>
  <c r="P99" i="9"/>
  <c r="M99" i="9"/>
  <c r="J100" i="9"/>
  <c r="K100" i="9"/>
  <c r="L100" i="9"/>
  <c r="P100" i="9"/>
  <c r="M100" i="9"/>
  <c r="J101" i="9"/>
  <c r="K101" i="9"/>
  <c r="L101" i="9"/>
  <c r="P101" i="9"/>
  <c r="M101" i="9"/>
  <c r="J102" i="9"/>
  <c r="K102" i="9"/>
  <c r="L102" i="9"/>
  <c r="P102" i="9"/>
  <c r="M102" i="9"/>
  <c r="J103" i="9"/>
  <c r="K103" i="9"/>
  <c r="L103" i="9"/>
  <c r="P103" i="9"/>
  <c r="M103" i="9"/>
  <c r="J104" i="9"/>
  <c r="K104" i="9"/>
  <c r="L104" i="9"/>
  <c r="P104" i="9"/>
  <c r="M104" i="9"/>
  <c r="J105" i="9"/>
  <c r="K105" i="9"/>
  <c r="L105" i="9"/>
  <c r="P105" i="9"/>
  <c r="M105" i="9"/>
  <c r="J106" i="9"/>
  <c r="K106" i="9"/>
  <c r="L106" i="9"/>
  <c r="P106" i="9"/>
  <c r="M106" i="9"/>
  <c r="J107" i="9"/>
  <c r="K107" i="9"/>
  <c r="L107" i="9"/>
  <c r="P107" i="9"/>
  <c r="M107" i="9"/>
  <c r="J108" i="9"/>
  <c r="K108" i="9"/>
  <c r="L108" i="9"/>
  <c r="P108" i="9"/>
  <c r="M108" i="9"/>
  <c r="J109" i="9"/>
  <c r="K109" i="9"/>
  <c r="L109" i="9"/>
  <c r="P109" i="9"/>
  <c r="M109" i="9"/>
  <c r="J110" i="9"/>
  <c r="K110" i="9"/>
  <c r="L110" i="9"/>
  <c r="P110" i="9"/>
  <c r="M110" i="9"/>
  <c r="J111" i="9"/>
  <c r="K111" i="9"/>
  <c r="L111" i="9"/>
  <c r="P111" i="9"/>
  <c r="M111" i="9"/>
  <c r="J112" i="9"/>
  <c r="K112" i="9"/>
  <c r="L112" i="9"/>
  <c r="P112" i="9"/>
  <c r="M112" i="9"/>
  <c r="J113" i="9"/>
  <c r="K113" i="9"/>
  <c r="L113" i="9"/>
  <c r="P113" i="9"/>
  <c r="M113" i="9"/>
  <c r="J114" i="9"/>
  <c r="K114" i="9"/>
  <c r="L114" i="9"/>
  <c r="P114" i="9"/>
  <c r="M114" i="9"/>
  <c r="J115" i="9"/>
  <c r="K115" i="9"/>
  <c r="L115" i="9"/>
  <c r="P115" i="9"/>
  <c r="M115" i="9"/>
  <c r="J116" i="9"/>
  <c r="K116" i="9"/>
  <c r="L116" i="9"/>
  <c r="P116" i="9"/>
  <c r="M116" i="9"/>
  <c r="J117" i="9"/>
  <c r="K117" i="9"/>
  <c r="L117" i="9"/>
  <c r="P117" i="9"/>
  <c r="M117" i="9"/>
  <c r="J118" i="9"/>
  <c r="K118" i="9"/>
  <c r="L118" i="9"/>
  <c r="P118" i="9"/>
  <c r="M118" i="9"/>
  <c r="J119" i="9"/>
  <c r="K119" i="9"/>
  <c r="L119" i="9"/>
  <c r="P119" i="9"/>
  <c r="M119" i="9"/>
  <c r="J120" i="9"/>
  <c r="K120" i="9"/>
  <c r="L120" i="9"/>
  <c r="P120" i="9"/>
  <c r="M120" i="9"/>
  <c r="J121" i="9"/>
  <c r="K121" i="9"/>
  <c r="L121" i="9"/>
  <c r="P121" i="9"/>
  <c r="M121" i="9"/>
  <c r="J122" i="9"/>
  <c r="K122" i="9"/>
  <c r="L122" i="9"/>
  <c r="P122" i="9"/>
  <c r="M122" i="9"/>
  <c r="J123" i="9"/>
  <c r="K123" i="9"/>
  <c r="L123" i="9"/>
  <c r="P123" i="9"/>
  <c r="M123" i="9"/>
  <c r="J124" i="9"/>
  <c r="K124" i="9"/>
  <c r="L124" i="9"/>
  <c r="P124" i="9"/>
  <c r="M124" i="9"/>
  <c r="J125" i="9"/>
  <c r="K125" i="9"/>
  <c r="L125" i="9"/>
  <c r="P125" i="9"/>
  <c r="M125" i="9"/>
  <c r="J126" i="9"/>
  <c r="K126" i="9"/>
  <c r="L126" i="9"/>
  <c r="P126" i="9"/>
  <c r="M126" i="9"/>
  <c r="J127" i="9"/>
  <c r="K127" i="9"/>
  <c r="L127" i="9"/>
  <c r="P127" i="9"/>
  <c r="M127" i="9"/>
  <c r="J128" i="9"/>
  <c r="K128" i="9"/>
  <c r="L128" i="9"/>
  <c r="P128" i="9"/>
  <c r="M128" i="9"/>
  <c r="J129" i="9"/>
  <c r="K129" i="9"/>
  <c r="L129" i="9"/>
  <c r="P129" i="9"/>
  <c r="M129" i="9"/>
  <c r="J130" i="9"/>
  <c r="K130" i="9"/>
  <c r="L130" i="9"/>
  <c r="P130" i="9"/>
  <c r="M130" i="9"/>
  <c r="J131" i="9"/>
  <c r="K131" i="9"/>
  <c r="L131" i="9"/>
  <c r="P131" i="9"/>
  <c r="M131" i="9"/>
  <c r="J132" i="9"/>
  <c r="K132" i="9"/>
  <c r="L132" i="9"/>
  <c r="P132" i="9"/>
  <c r="M132" i="9"/>
  <c r="J133" i="9"/>
  <c r="K133" i="9"/>
  <c r="L133" i="9"/>
  <c r="P133" i="9"/>
  <c r="M133" i="9"/>
  <c r="J134" i="9"/>
  <c r="K134" i="9"/>
  <c r="L134" i="9"/>
  <c r="P134" i="9"/>
  <c r="M134" i="9"/>
  <c r="R4" i="38"/>
  <c r="O79" i="38"/>
  <c r="K66" i="38"/>
  <c r="K65" i="38"/>
  <c r="K64" i="38"/>
  <c r="M62" i="38"/>
  <c r="M61" i="38"/>
  <c r="K58" i="38"/>
  <c r="K57" i="38"/>
  <c r="K56" i="38"/>
  <c r="O54" i="38"/>
  <c r="O53" i="38"/>
  <c r="K50" i="38"/>
  <c r="K49" i="38"/>
  <c r="K48" i="38"/>
  <c r="M46" i="38"/>
  <c r="M45" i="38"/>
  <c r="K42" i="38"/>
  <c r="K41" i="38"/>
  <c r="K40" i="38"/>
  <c r="Q38" i="38"/>
  <c r="Q37" i="38"/>
  <c r="K34" i="38"/>
  <c r="K33" i="38"/>
  <c r="K32" i="38"/>
  <c r="M30" i="38"/>
  <c r="M29" i="38"/>
  <c r="K26" i="38"/>
  <c r="K25" i="38"/>
  <c r="K24" i="38"/>
  <c r="O22" i="38"/>
  <c r="O21" i="38"/>
  <c r="K18" i="38"/>
  <c r="K17" i="38"/>
  <c r="U16" i="38"/>
  <c r="K16" i="38"/>
  <c r="M14" i="38"/>
  <c r="M13" i="38"/>
  <c r="K10" i="38"/>
  <c r="K9" i="38"/>
  <c r="K8" i="38"/>
  <c r="U7" i="38"/>
  <c r="G4" i="38"/>
  <c r="A4" i="38"/>
  <c r="F2" i="38"/>
  <c r="A1" i="38"/>
  <c r="U15" i="38"/>
  <c r="U14" i="38"/>
  <c r="U12" i="38"/>
  <c r="U11" i="38"/>
  <c r="U10" i="38"/>
  <c r="U8" i="38"/>
  <c r="R79" i="38"/>
  <c r="F76" i="38"/>
  <c r="F74" i="38"/>
  <c r="R4" i="39"/>
  <c r="O79" i="39"/>
  <c r="O154" i="39"/>
  <c r="M154" i="39"/>
  <c r="K154" i="39"/>
  <c r="G154" i="39"/>
  <c r="M153" i="39"/>
  <c r="K153" i="39"/>
  <c r="G153" i="39"/>
  <c r="M152" i="39"/>
  <c r="K152" i="39"/>
  <c r="G152" i="39"/>
  <c r="M151" i="39"/>
  <c r="K151" i="39"/>
  <c r="G151" i="39"/>
  <c r="M150" i="39"/>
  <c r="K150" i="39"/>
  <c r="G150" i="39"/>
  <c r="M149" i="39"/>
  <c r="K149" i="39"/>
  <c r="G149" i="39"/>
  <c r="M148" i="39"/>
  <c r="G148" i="39"/>
  <c r="M147" i="39"/>
  <c r="K147" i="39"/>
  <c r="G147" i="39"/>
  <c r="Q146" i="39"/>
  <c r="O69" i="39"/>
  <c r="O144" i="39"/>
  <c r="Q143" i="39"/>
  <c r="O68" i="39"/>
  <c r="O143" i="39"/>
  <c r="Q67" i="39"/>
  <c r="Q142" i="39"/>
  <c r="Q66" i="39"/>
  <c r="Q141" i="39"/>
  <c r="K141" i="39"/>
  <c r="O65" i="39"/>
  <c r="O140" i="39"/>
  <c r="K140" i="39"/>
  <c r="O64" i="39"/>
  <c r="O139" i="39"/>
  <c r="K139" i="39"/>
  <c r="Q138" i="39"/>
  <c r="O138" i="39"/>
  <c r="M137" i="39"/>
  <c r="M136" i="39"/>
  <c r="K133" i="39"/>
  <c r="K132" i="39"/>
  <c r="K131" i="39"/>
  <c r="O129" i="39"/>
  <c r="O128" i="39"/>
  <c r="K125" i="39"/>
  <c r="K124" i="39"/>
  <c r="K123" i="39"/>
  <c r="M121" i="39"/>
  <c r="M120" i="39"/>
  <c r="K117" i="39"/>
  <c r="K116" i="39"/>
  <c r="K115" i="39"/>
  <c r="Q113" i="39"/>
  <c r="Q112" i="39"/>
  <c r="K109" i="39"/>
  <c r="K108" i="39"/>
  <c r="K107" i="39"/>
  <c r="M105" i="39"/>
  <c r="M104" i="39"/>
  <c r="K101" i="39"/>
  <c r="K100" i="39"/>
  <c r="K99" i="39"/>
  <c r="O97" i="39"/>
  <c r="O96" i="39"/>
  <c r="K93" i="39"/>
  <c r="K92" i="39"/>
  <c r="U91" i="39"/>
  <c r="K91" i="39"/>
  <c r="U90" i="39"/>
  <c r="U89" i="39"/>
  <c r="M89" i="39"/>
  <c r="U88" i="39"/>
  <c r="M88" i="39"/>
  <c r="U87" i="39"/>
  <c r="U86" i="39"/>
  <c r="U85" i="39"/>
  <c r="K85" i="39"/>
  <c r="U84" i="39"/>
  <c r="K84" i="39"/>
  <c r="U83" i="39"/>
  <c r="U82" i="39"/>
  <c r="K66" i="39"/>
  <c r="K65" i="39"/>
  <c r="K64" i="39"/>
  <c r="M62" i="39"/>
  <c r="M61" i="39"/>
  <c r="K58" i="39"/>
  <c r="K57" i="39"/>
  <c r="K56" i="39"/>
  <c r="O54" i="39"/>
  <c r="O53" i="39"/>
  <c r="K50" i="39"/>
  <c r="K49" i="39"/>
  <c r="K48" i="39"/>
  <c r="M46" i="39"/>
  <c r="M45" i="39"/>
  <c r="K42" i="39"/>
  <c r="K41" i="39"/>
  <c r="K40" i="39"/>
  <c r="Q38" i="39"/>
  <c r="Q37" i="39"/>
  <c r="K34" i="39"/>
  <c r="K33" i="39"/>
  <c r="K32" i="39"/>
  <c r="M30" i="39"/>
  <c r="M29" i="39"/>
  <c r="K26" i="39"/>
  <c r="K25" i="39"/>
  <c r="K24" i="39"/>
  <c r="O22" i="39"/>
  <c r="O21" i="39"/>
  <c r="K18" i="39"/>
  <c r="K17" i="39"/>
  <c r="U16" i="39"/>
  <c r="K16" i="39"/>
  <c r="M14" i="39"/>
  <c r="M13" i="39"/>
  <c r="K10" i="39"/>
  <c r="K9" i="39"/>
  <c r="K8" i="39"/>
  <c r="U7" i="39"/>
  <c r="G4" i="39"/>
  <c r="A4" i="39"/>
  <c r="F2" i="39"/>
  <c r="A1" i="39"/>
  <c r="U15" i="39"/>
  <c r="U14" i="39"/>
  <c r="U11" i="39"/>
  <c r="U10" i="39"/>
  <c r="U8" i="39"/>
  <c r="R79" i="39"/>
  <c r="H79" i="39"/>
  <c r="H154" i="39"/>
  <c r="R4" i="81"/>
  <c r="O79" i="81"/>
  <c r="Q37" i="81"/>
  <c r="K34" i="81"/>
  <c r="K33" i="81"/>
  <c r="K32" i="81"/>
  <c r="M30" i="81"/>
  <c r="M29" i="81"/>
  <c r="K26" i="81"/>
  <c r="K25" i="81"/>
  <c r="K24" i="81"/>
  <c r="O22" i="81"/>
  <c r="O21" i="81"/>
  <c r="K18" i="81"/>
  <c r="K17" i="81"/>
  <c r="U16" i="81"/>
  <c r="K16" i="81"/>
  <c r="M14" i="81"/>
  <c r="M13" i="81"/>
  <c r="K10" i="81"/>
  <c r="K9" i="81"/>
  <c r="K8" i="81"/>
  <c r="U7" i="81"/>
  <c r="G7" i="81"/>
  <c r="F7" i="81"/>
  <c r="G4" i="81"/>
  <c r="A4" i="81"/>
  <c r="F2" i="81"/>
  <c r="A1" i="81"/>
  <c r="U15" i="81"/>
  <c r="U14" i="81"/>
  <c r="U13" i="81"/>
  <c r="U12" i="81"/>
  <c r="U11" i="81"/>
  <c r="U10" i="81"/>
  <c r="U9" i="81"/>
  <c r="U8" i="81"/>
  <c r="L5" i="37"/>
  <c r="C5" i="37"/>
  <c r="A5" i="37"/>
  <c r="A2" i="37"/>
  <c r="A1" i="37"/>
  <c r="E2" i="22"/>
  <c r="R4" i="22"/>
  <c r="O47" i="22"/>
  <c r="K36" i="22"/>
  <c r="M34" i="22"/>
  <c r="K32" i="22"/>
  <c r="K28" i="22"/>
  <c r="M26" i="22"/>
  <c r="K24" i="22"/>
  <c r="K20" i="22"/>
  <c r="M18" i="22"/>
  <c r="U16" i="22"/>
  <c r="K16" i="22"/>
  <c r="K12" i="22"/>
  <c r="M10" i="22"/>
  <c r="K8" i="22"/>
  <c r="U7" i="22"/>
  <c r="K4" i="22"/>
  <c r="G4" i="22"/>
  <c r="A4" i="22"/>
  <c r="A1" i="22"/>
  <c r="U15" i="22"/>
  <c r="U14" i="22"/>
  <c r="U12" i="22"/>
  <c r="U11" i="22"/>
  <c r="U10" i="22"/>
  <c r="U8" i="22"/>
  <c r="R47" i="22"/>
  <c r="F43" i="22"/>
  <c r="E2" i="23"/>
  <c r="D9" i="23"/>
  <c r="D11" i="23"/>
  <c r="D13" i="23"/>
  <c r="D15" i="23"/>
  <c r="D17" i="23"/>
  <c r="D19" i="23"/>
  <c r="D21" i="23"/>
  <c r="D7" i="23"/>
  <c r="I21" i="23"/>
  <c r="G21" i="23"/>
  <c r="F21" i="23"/>
  <c r="I19" i="23"/>
  <c r="G19" i="23"/>
  <c r="I17" i="23"/>
  <c r="G17" i="23"/>
  <c r="F17" i="23"/>
  <c r="I15" i="23"/>
  <c r="G15" i="23"/>
  <c r="F15" i="23"/>
  <c r="I13" i="23"/>
  <c r="G13" i="23"/>
  <c r="F13" i="23"/>
  <c r="I11" i="23"/>
  <c r="G11" i="23"/>
  <c r="F11" i="23"/>
  <c r="I9" i="23"/>
  <c r="G9" i="23"/>
  <c r="I7" i="23"/>
  <c r="G7" i="23"/>
  <c r="F7" i="23"/>
  <c r="R4" i="23"/>
  <c r="O31" i="23"/>
  <c r="K20" i="23"/>
  <c r="M18" i="23"/>
  <c r="U16" i="23"/>
  <c r="K16" i="23"/>
  <c r="K12" i="23"/>
  <c r="M10" i="23"/>
  <c r="K8" i="23"/>
  <c r="U7" i="23"/>
  <c r="K4" i="23"/>
  <c r="G4" i="23"/>
  <c r="A4" i="23"/>
  <c r="A1" i="23"/>
  <c r="U15" i="23"/>
  <c r="U13" i="23"/>
  <c r="U12" i="23"/>
  <c r="U11" i="23"/>
  <c r="U10" i="23"/>
  <c r="U9" i="23"/>
  <c r="U8" i="23"/>
  <c r="R31" i="23"/>
  <c r="F24" i="23"/>
  <c r="F25" i="23"/>
  <c r="E2" i="24"/>
  <c r="D21" i="24"/>
  <c r="D19" i="24"/>
  <c r="D17" i="24"/>
  <c r="D15" i="24"/>
  <c r="D13" i="24"/>
  <c r="D11" i="24"/>
  <c r="D9" i="24"/>
  <c r="D7" i="24"/>
  <c r="I21" i="24"/>
  <c r="G21" i="24"/>
  <c r="F21" i="24"/>
  <c r="I19" i="24"/>
  <c r="G19" i="24"/>
  <c r="F19" i="24"/>
  <c r="I17" i="24"/>
  <c r="G17" i="24"/>
  <c r="F17" i="24"/>
  <c r="I15" i="24"/>
  <c r="G15" i="24"/>
  <c r="F15" i="24"/>
  <c r="I13" i="24"/>
  <c r="G13" i="24"/>
  <c r="F13" i="24"/>
  <c r="I11" i="24"/>
  <c r="G11" i="24"/>
  <c r="F11" i="24"/>
  <c r="I9" i="24"/>
  <c r="G9" i="24"/>
  <c r="F9" i="24"/>
  <c r="I7" i="24"/>
  <c r="G7" i="24"/>
  <c r="F7" i="24"/>
  <c r="R4" i="24"/>
  <c r="O32" i="24"/>
  <c r="K20" i="24"/>
  <c r="U16" i="24"/>
  <c r="K16" i="24"/>
  <c r="K12" i="24"/>
  <c r="K8" i="24"/>
  <c r="U7" i="24"/>
  <c r="K4" i="24"/>
  <c r="G4" i="24"/>
  <c r="A4" i="24"/>
  <c r="A1" i="24"/>
  <c r="U15" i="24"/>
  <c r="U14" i="24"/>
  <c r="U13" i="24"/>
  <c r="U12" i="24"/>
  <c r="U11" i="24"/>
  <c r="U10" i="24"/>
  <c r="U9" i="24"/>
  <c r="U8" i="24"/>
  <c r="R32" i="24"/>
  <c r="F28" i="24"/>
  <c r="F25" i="24"/>
  <c r="C2" i="84"/>
  <c r="D5" i="84"/>
  <c r="N30" i="84"/>
  <c r="H33" i="84"/>
  <c r="I33" i="84"/>
  <c r="J33" i="84"/>
  <c r="N31" i="84"/>
  <c r="N32" i="84"/>
  <c r="N33" i="84"/>
  <c r="K33" i="84"/>
  <c r="H34" i="84"/>
  <c r="I34" i="84"/>
  <c r="J34" i="84"/>
  <c r="N34" i="84"/>
  <c r="K34" i="84"/>
  <c r="H35" i="84"/>
  <c r="I35" i="84"/>
  <c r="J35" i="84"/>
  <c r="N35" i="84"/>
  <c r="K35" i="84"/>
  <c r="H36" i="84"/>
  <c r="I36" i="84"/>
  <c r="J36" i="84"/>
  <c r="N36" i="84"/>
  <c r="K36" i="84"/>
  <c r="H37" i="84"/>
  <c r="I37" i="84"/>
  <c r="J37" i="84"/>
  <c r="N37" i="84"/>
  <c r="K37" i="84"/>
  <c r="H38" i="84"/>
  <c r="I38" i="84"/>
  <c r="J38" i="84"/>
  <c r="N38" i="84"/>
  <c r="K38" i="84"/>
  <c r="H39" i="84"/>
  <c r="I39" i="84"/>
  <c r="J39" i="84"/>
  <c r="N39" i="84"/>
  <c r="K39" i="84"/>
  <c r="H40" i="84"/>
  <c r="I40" i="84"/>
  <c r="J40" i="84"/>
  <c r="N40" i="84"/>
  <c r="K40" i="84"/>
  <c r="H41" i="84"/>
  <c r="I41" i="84"/>
  <c r="J41" i="84"/>
  <c r="N41" i="84"/>
  <c r="K41" i="84"/>
  <c r="H42" i="84"/>
  <c r="I42" i="84"/>
  <c r="J42" i="84"/>
  <c r="N42" i="84"/>
  <c r="K42" i="84"/>
  <c r="H43" i="84"/>
  <c r="I43" i="84"/>
  <c r="J43" i="84"/>
  <c r="N43" i="84"/>
  <c r="K43" i="84"/>
  <c r="H44" i="84"/>
  <c r="I44" i="84"/>
  <c r="J44" i="84"/>
  <c r="N44" i="84"/>
  <c r="K44" i="84"/>
  <c r="H45" i="84"/>
  <c r="I45" i="84"/>
  <c r="J45" i="84"/>
  <c r="N45" i="84"/>
  <c r="K45" i="84"/>
  <c r="H46" i="84"/>
  <c r="I46" i="84"/>
  <c r="J46" i="84"/>
  <c r="N46" i="84"/>
  <c r="K46" i="84"/>
  <c r="H47" i="84"/>
  <c r="I47" i="84"/>
  <c r="J47" i="84"/>
  <c r="N47" i="84"/>
  <c r="K47" i="84"/>
  <c r="H48" i="84"/>
  <c r="I48" i="84"/>
  <c r="J48" i="84"/>
  <c r="N48" i="84"/>
  <c r="K48" i="84"/>
  <c r="H49" i="84"/>
  <c r="I49" i="84"/>
  <c r="J49" i="84"/>
  <c r="N49" i="84"/>
  <c r="K49" i="84"/>
  <c r="H50" i="84"/>
  <c r="I50" i="84"/>
  <c r="J50" i="84"/>
  <c r="N50" i="84"/>
  <c r="K50" i="84"/>
  <c r="H51" i="84"/>
  <c r="I51" i="84"/>
  <c r="J51" i="84"/>
  <c r="N51" i="84"/>
  <c r="K51" i="84"/>
  <c r="H52" i="84"/>
  <c r="I52" i="84"/>
  <c r="J52" i="84"/>
  <c r="N52" i="84"/>
  <c r="K52" i="84"/>
  <c r="H53" i="84"/>
  <c r="I53" i="84"/>
  <c r="J53" i="84"/>
  <c r="N53" i="84"/>
  <c r="K53" i="84"/>
  <c r="H54" i="84"/>
  <c r="I54" i="84"/>
  <c r="J54" i="84"/>
  <c r="N54" i="84"/>
  <c r="K54" i="84"/>
  <c r="H55" i="84"/>
  <c r="I55" i="84"/>
  <c r="J55" i="84"/>
  <c r="N55" i="84"/>
  <c r="K55" i="84"/>
  <c r="H56" i="84"/>
  <c r="I56" i="84"/>
  <c r="J56" i="84"/>
  <c r="N56" i="84"/>
  <c r="K56" i="84"/>
  <c r="H57" i="84"/>
  <c r="I57" i="84"/>
  <c r="J57" i="84"/>
  <c r="N57" i="84"/>
  <c r="K57" i="84"/>
  <c r="H58" i="84"/>
  <c r="I58" i="84"/>
  <c r="J58" i="84"/>
  <c r="N58" i="84"/>
  <c r="K58" i="84"/>
  <c r="H59" i="84"/>
  <c r="I59" i="84"/>
  <c r="J59" i="84"/>
  <c r="N59" i="84"/>
  <c r="K59" i="84"/>
  <c r="H60" i="84"/>
  <c r="I60" i="84"/>
  <c r="J60" i="84"/>
  <c r="N60" i="84"/>
  <c r="K60" i="84"/>
  <c r="H61" i="84"/>
  <c r="I61" i="84"/>
  <c r="J61" i="84"/>
  <c r="N61" i="84"/>
  <c r="K61" i="84"/>
  <c r="H62" i="84"/>
  <c r="I62" i="84"/>
  <c r="J62" i="84"/>
  <c r="N62" i="84"/>
  <c r="K62" i="84"/>
  <c r="H63" i="84"/>
  <c r="I63" i="84"/>
  <c r="J63" i="84"/>
  <c r="N63" i="84"/>
  <c r="K63" i="84"/>
  <c r="H64" i="84"/>
  <c r="I64" i="84"/>
  <c r="J64" i="84"/>
  <c r="N64" i="84"/>
  <c r="K64" i="84"/>
  <c r="H65" i="84"/>
  <c r="I65" i="84"/>
  <c r="J65" i="84"/>
  <c r="N65" i="84"/>
  <c r="K65" i="84"/>
  <c r="H66" i="84"/>
  <c r="I66" i="84"/>
  <c r="J66" i="84"/>
  <c r="N66" i="84"/>
  <c r="K66" i="84"/>
  <c r="H67" i="84"/>
  <c r="I67" i="84"/>
  <c r="J67" i="84"/>
  <c r="N67" i="84"/>
  <c r="K67" i="84"/>
  <c r="H68" i="84"/>
  <c r="I68" i="84"/>
  <c r="J68" i="84"/>
  <c r="N68" i="84"/>
  <c r="K68" i="84"/>
  <c r="H69" i="84"/>
  <c r="I69" i="84"/>
  <c r="J69" i="84"/>
  <c r="N69" i="84"/>
  <c r="K69" i="84"/>
  <c r="H70" i="84"/>
  <c r="I70" i="84"/>
  <c r="J70" i="84"/>
  <c r="N70" i="84"/>
  <c r="K70" i="84"/>
  <c r="H71" i="84"/>
  <c r="I71" i="84"/>
  <c r="J71" i="84"/>
  <c r="N71" i="84"/>
  <c r="K71" i="84"/>
  <c r="H72" i="84"/>
  <c r="I72" i="84"/>
  <c r="J72" i="84"/>
  <c r="N72" i="84"/>
  <c r="K72" i="84"/>
  <c r="H73" i="84"/>
  <c r="I73" i="84"/>
  <c r="J73" i="84"/>
  <c r="N73" i="84"/>
  <c r="K73" i="84"/>
  <c r="H74" i="84"/>
  <c r="I74" i="84"/>
  <c r="J74" i="84"/>
  <c r="N74" i="84"/>
  <c r="K74" i="84"/>
  <c r="H75" i="84"/>
  <c r="I75" i="84"/>
  <c r="J75" i="84"/>
  <c r="N75" i="84"/>
  <c r="K75" i="84"/>
  <c r="H76" i="84"/>
  <c r="I76" i="84"/>
  <c r="J76" i="84"/>
  <c r="N76" i="84"/>
  <c r="K76" i="84"/>
  <c r="H77" i="84"/>
  <c r="I77" i="84"/>
  <c r="J77" i="84"/>
  <c r="N77" i="84"/>
  <c r="K77" i="84"/>
  <c r="H78" i="84"/>
  <c r="I78" i="84"/>
  <c r="J78" i="84"/>
  <c r="N78" i="84"/>
  <c r="K78" i="84"/>
  <c r="H79" i="84"/>
  <c r="I79" i="84"/>
  <c r="J79" i="84"/>
  <c r="N79" i="84"/>
  <c r="K79" i="84"/>
  <c r="H80" i="84"/>
  <c r="I80" i="84"/>
  <c r="J80" i="84"/>
  <c r="N80" i="84"/>
  <c r="K80" i="84"/>
  <c r="H81" i="84"/>
  <c r="I81" i="84"/>
  <c r="J81" i="84"/>
  <c r="N81" i="84"/>
  <c r="K81" i="84"/>
  <c r="H82" i="84"/>
  <c r="I82" i="84"/>
  <c r="J82" i="84"/>
  <c r="N82" i="84"/>
  <c r="K82" i="84"/>
  <c r="H83" i="84"/>
  <c r="I83" i="84"/>
  <c r="J83" i="84"/>
  <c r="N83" i="84"/>
  <c r="K83" i="84"/>
  <c r="H84" i="84"/>
  <c r="I84" i="84"/>
  <c r="J84" i="84"/>
  <c r="N84" i="84"/>
  <c r="K84" i="84"/>
  <c r="H85" i="84"/>
  <c r="I85" i="84"/>
  <c r="J85" i="84"/>
  <c r="N85" i="84"/>
  <c r="K85" i="84"/>
  <c r="H86" i="84"/>
  <c r="I86" i="84"/>
  <c r="J86" i="84"/>
  <c r="N86" i="84"/>
  <c r="K86" i="84"/>
  <c r="H87" i="84"/>
  <c r="I87" i="84"/>
  <c r="J87" i="84"/>
  <c r="N87" i="84"/>
  <c r="K87" i="84"/>
  <c r="H88" i="84"/>
  <c r="I88" i="84"/>
  <c r="J88" i="84"/>
  <c r="N88" i="84"/>
  <c r="K88" i="84"/>
  <c r="H89" i="84"/>
  <c r="I89" i="84"/>
  <c r="J89" i="84"/>
  <c r="N89" i="84"/>
  <c r="K89" i="84"/>
  <c r="H90" i="84"/>
  <c r="I90" i="84"/>
  <c r="J90" i="84"/>
  <c r="N90" i="84"/>
  <c r="K90" i="84"/>
  <c r="H91" i="84"/>
  <c r="I91" i="84"/>
  <c r="J91" i="84"/>
  <c r="N91" i="84"/>
  <c r="K91" i="84"/>
  <c r="H92" i="84"/>
  <c r="I92" i="84"/>
  <c r="J92" i="84"/>
  <c r="N92" i="84"/>
  <c r="K92" i="84"/>
  <c r="H93" i="84"/>
  <c r="I93" i="84"/>
  <c r="J93" i="84"/>
  <c r="N93" i="84"/>
  <c r="K93" i="84"/>
  <c r="H94" i="84"/>
  <c r="I94" i="84"/>
  <c r="J94" i="84"/>
  <c r="N94" i="84"/>
  <c r="K94" i="84"/>
  <c r="H95" i="84"/>
  <c r="I95" i="84"/>
  <c r="J95" i="84"/>
  <c r="N95" i="84"/>
  <c r="K95" i="84"/>
  <c r="H96" i="84"/>
  <c r="I96" i="84"/>
  <c r="J96" i="84"/>
  <c r="N96" i="84"/>
  <c r="K96" i="84"/>
  <c r="H97" i="84"/>
  <c r="I97" i="84"/>
  <c r="J97" i="84"/>
  <c r="N97" i="84"/>
  <c r="K97" i="84"/>
  <c r="H98" i="84"/>
  <c r="I98" i="84"/>
  <c r="J98" i="84"/>
  <c r="N98" i="84"/>
  <c r="K98" i="84"/>
  <c r="H99" i="84"/>
  <c r="I99" i="84"/>
  <c r="J99" i="84"/>
  <c r="N99" i="84"/>
  <c r="K99" i="84"/>
  <c r="H100" i="84"/>
  <c r="I100" i="84"/>
  <c r="J100" i="84"/>
  <c r="N100" i="84"/>
  <c r="K100" i="84"/>
  <c r="H101" i="84"/>
  <c r="I101" i="84"/>
  <c r="J101" i="84"/>
  <c r="N101" i="84"/>
  <c r="K101" i="84"/>
  <c r="H102" i="84"/>
  <c r="I102" i="84"/>
  <c r="J102" i="84"/>
  <c r="N102" i="84"/>
  <c r="K102" i="84"/>
  <c r="H103" i="84"/>
  <c r="I103" i="84"/>
  <c r="J103" i="84"/>
  <c r="N103" i="84"/>
  <c r="K103" i="84"/>
  <c r="H104" i="84"/>
  <c r="I104" i="84"/>
  <c r="J104" i="84"/>
  <c r="N104" i="84"/>
  <c r="K104" i="84"/>
  <c r="H105" i="84"/>
  <c r="I105" i="84"/>
  <c r="J105" i="84"/>
  <c r="N105" i="84"/>
  <c r="K105" i="84"/>
  <c r="H106" i="84"/>
  <c r="I106" i="84"/>
  <c r="J106" i="84"/>
  <c r="N106" i="84"/>
  <c r="K106" i="84"/>
  <c r="H107" i="84"/>
  <c r="I107" i="84"/>
  <c r="J107" i="84"/>
  <c r="N107" i="84"/>
  <c r="K107" i="84"/>
  <c r="H108" i="84"/>
  <c r="I108" i="84"/>
  <c r="J108" i="84"/>
  <c r="N108" i="84"/>
  <c r="K108" i="84"/>
  <c r="H109" i="84"/>
  <c r="I109" i="84"/>
  <c r="J109" i="84"/>
  <c r="N109" i="84"/>
  <c r="K109" i="84"/>
  <c r="H110" i="84"/>
  <c r="I110" i="84"/>
  <c r="J110" i="84"/>
  <c r="N110" i="84"/>
  <c r="K110" i="84"/>
  <c r="H111" i="84"/>
  <c r="I111" i="84"/>
  <c r="J111" i="84"/>
  <c r="N111" i="84"/>
  <c r="K111" i="84"/>
  <c r="H112" i="84"/>
  <c r="I112" i="84"/>
  <c r="J112" i="84"/>
  <c r="N112" i="84"/>
  <c r="K112" i="84"/>
  <c r="H113" i="84"/>
  <c r="I113" i="84"/>
  <c r="J113" i="84"/>
  <c r="N113" i="84"/>
  <c r="K113" i="84"/>
  <c r="H114" i="84"/>
  <c r="I114" i="84"/>
  <c r="J114" i="84"/>
  <c r="N114" i="84"/>
  <c r="K114" i="84"/>
  <c r="H115" i="84"/>
  <c r="I115" i="84"/>
  <c r="J115" i="84"/>
  <c r="N115" i="84"/>
  <c r="K115" i="84"/>
  <c r="H116" i="84"/>
  <c r="I116" i="84"/>
  <c r="J116" i="84"/>
  <c r="N116" i="84"/>
  <c r="K116" i="84"/>
  <c r="H117" i="84"/>
  <c r="I117" i="84"/>
  <c r="J117" i="84"/>
  <c r="N117" i="84"/>
  <c r="K117" i="84"/>
  <c r="H118" i="84"/>
  <c r="I118" i="84"/>
  <c r="J118" i="84"/>
  <c r="N118" i="84"/>
  <c r="K118" i="84"/>
  <c r="H119" i="84"/>
  <c r="I119" i="84"/>
  <c r="J119" i="84"/>
  <c r="N119" i="84"/>
  <c r="K119" i="84"/>
  <c r="H120" i="84"/>
  <c r="I120" i="84"/>
  <c r="J120" i="84"/>
  <c r="N120" i="84"/>
  <c r="K120" i="84"/>
  <c r="H121" i="84"/>
  <c r="I121" i="84"/>
  <c r="J121" i="84"/>
  <c r="N121" i="84"/>
  <c r="K121" i="84"/>
  <c r="H122" i="84"/>
  <c r="I122" i="84"/>
  <c r="J122" i="84"/>
  <c r="N122" i="84"/>
  <c r="K122" i="84"/>
  <c r="G5" i="84"/>
  <c r="C5" i="84"/>
  <c r="A5" i="84"/>
  <c r="A1" i="84"/>
  <c r="C7" i="81"/>
  <c r="C7" i="38"/>
  <c r="C11" i="81"/>
  <c r="C15" i="81"/>
  <c r="C19" i="81"/>
  <c r="C23" i="81"/>
  <c r="C27" i="81"/>
  <c r="C31" i="81"/>
  <c r="C35" i="81"/>
  <c r="C11" i="38"/>
  <c r="C15" i="38"/>
  <c r="C19" i="38"/>
  <c r="C23" i="38"/>
  <c r="C27" i="38"/>
  <c r="C31" i="38"/>
  <c r="C35" i="38"/>
  <c r="C39" i="38"/>
  <c r="C43" i="38"/>
  <c r="C47" i="38"/>
  <c r="C51" i="38"/>
  <c r="C55" i="38"/>
  <c r="C59" i="38"/>
  <c r="C63" i="38"/>
  <c r="C67" i="38"/>
  <c r="C27" i="39"/>
  <c r="C31" i="39"/>
  <c r="C35" i="39"/>
  <c r="C39" i="39"/>
  <c r="C43" i="39"/>
  <c r="C47" i="39"/>
  <c r="C51" i="39"/>
  <c r="C55" i="39"/>
  <c r="C59" i="39"/>
  <c r="C63" i="39"/>
  <c r="C67" i="39"/>
  <c r="C86" i="39"/>
  <c r="C90" i="39"/>
  <c r="C94" i="39"/>
  <c r="C98" i="39"/>
  <c r="C106" i="39"/>
  <c r="F37" i="197"/>
  <c r="F41" i="197"/>
  <c r="D30" i="197"/>
  <c r="J30" i="197"/>
  <c r="F30" i="197"/>
  <c r="B32" i="197"/>
  <c r="F39" i="197"/>
  <c r="D24" i="197"/>
  <c r="F24" i="197"/>
  <c r="H24" i="197"/>
  <c r="J24" i="197"/>
  <c r="B25" i="197"/>
  <c r="C43" i="197"/>
  <c r="B26" i="197"/>
  <c r="C41" i="197"/>
  <c r="B27" i="197"/>
  <c r="C39" i="197"/>
  <c r="B28" i="197"/>
  <c r="C37" i="197"/>
  <c r="F77" i="38"/>
  <c r="F27" i="24"/>
  <c r="B82" i="39"/>
  <c r="C82" i="39"/>
  <c r="C7" i="39"/>
  <c r="C126" i="39"/>
  <c r="B31" i="237"/>
  <c r="F37" i="237"/>
  <c r="D30" i="237"/>
  <c r="B32" i="237"/>
  <c r="F39" i="237"/>
  <c r="F30" i="237"/>
  <c r="B33" i="237"/>
  <c r="F41" i="237"/>
  <c r="H30" i="237"/>
  <c r="B34" i="237"/>
  <c r="F43" i="237"/>
  <c r="J30" i="237"/>
  <c r="H79" i="250"/>
  <c r="H154" i="250"/>
  <c r="F79" i="250"/>
  <c r="F154" i="250"/>
  <c r="H78" i="250"/>
  <c r="H153" i="250"/>
  <c r="F78" i="250"/>
  <c r="F153" i="250"/>
  <c r="H77" i="250"/>
  <c r="H152" i="250"/>
  <c r="F77" i="250"/>
  <c r="F152" i="250"/>
  <c r="H76" i="250"/>
  <c r="H151" i="250"/>
  <c r="F76" i="250"/>
  <c r="F151" i="250"/>
  <c r="H75" i="250"/>
  <c r="H150" i="250"/>
  <c r="F75" i="250"/>
  <c r="F150" i="250"/>
  <c r="H74" i="250"/>
  <c r="H149" i="250"/>
  <c r="F74" i="250"/>
  <c r="F149" i="250"/>
  <c r="K73" i="250"/>
  <c r="K148" i="250"/>
  <c r="H73" i="250"/>
  <c r="H148" i="250"/>
  <c r="F73" i="250"/>
  <c r="F148" i="250"/>
  <c r="H72" i="250"/>
  <c r="H147" i="250"/>
  <c r="F72" i="250"/>
  <c r="F147" i="250"/>
  <c r="D18" i="232"/>
  <c r="F18" i="232"/>
  <c r="H18" i="232"/>
  <c r="D18" i="233"/>
  <c r="F18" i="233"/>
  <c r="H18" i="233"/>
  <c r="J18" i="233"/>
  <c r="D18" i="234"/>
  <c r="F18" i="234"/>
  <c r="H18" i="234"/>
  <c r="J18" i="234"/>
  <c r="L18" i="234"/>
  <c r="D22" i="235"/>
  <c r="F22" i="235"/>
  <c r="H22" i="235"/>
  <c r="D27" i="235"/>
  <c r="F27" i="235"/>
  <c r="H27" i="235"/>
  <c r="D22" i="236"/>
  <c r="F22" i="236"/>
  <c r="H22" i="236"/>
  <c r="D27" i="236"/>
  <c r="F27" i="236"/>
  <c r="H27" i="236"/>
  <c r="J27" i="236"/>
  <c r="D24" i="237"/>
  <c r="F24" i="237"/>
  <c r="H24" i="237"/>
  <c r="J24" i="237"/>
  <c r="F6" i="238"/>
  <c r="K6" i="238"/>
  <c r="M6" i="238"/>
  <c r="F6" i="239"/>
  <c r="K6" i="239"/>
  <c r="M6" i="239"/>
  <c r="O6" i="239"/>
  <c r="F6" i="240"/>
  <c r="K6" i="240"/>
  <c r="M6" i="240"/>
  <c r="O6" i="240"/>
  <c r="Q6" i="240"/>
  <c r="F6" i="241"/>
  <c r="K6" i="241"/>
  <c r="M6" i="241"/>
  <c r="O6" i="241"/>
  <c r="Q6" i="241"/>
  <c r="Q25" i="241"/>
  <c r="Q41" i="241"/>
  <c r="C7" i="248"/>
  <c r="C11" i="248"/>
  <c r="C15" i="248"/>
  <c r="C19" i="248"/>
  <c r="C23" i="248"/>
  <c r="C27" i="248"/>
  <c r="C31" i="248"/>
  <c r="C35" i="248"/>
  <c r="R79" i="248"/>
  <c r="C7" i="249"/>
  <c r="C11" i="249"/>
  <c r="C15" i="249"/>
  <c r="C19" i="249"/>
  <c r="C23" i="249"/>
  <c r="C27" i="249"/>
  <c r="C31" i="249"/>
  <c r="C35" i="249"/>
  <c r="C39" i="249"/>
  <c r="C43" i="249"/>
  <c r="C47" i="249"/>
  <c r="C51" i="249"/>
  <c r="C55" i="249"/>
  <c r="C59" i="249"/>
  <c r="C63" i="249"/>
  <c r="C67" i="249"/>
  <c r="R79" i="249"/>
  <c r="F76" i="249"/>
  <c r="C11" i="250"/>
  <c r="C27" i="250"/>
  <c r="C31" i="250"/>
  <c r="C35" i="250"/>
  <c r="C39" i="250"/>
  <c r="C43" i="250"/>
  <c r="C47" i="250"/>
  <c r="C51" i="250"/>
  <c r="C55" i="250"/>
  <c r="C59" i="250"/>
  <c r="C63" i="250"/>
  <c r="C67" i="250"/>
  <c r="C86" i="250"/>
  <c r="C90" i="250"/>
  <c r="C94" i="250"/>
  <c r="C98" i="250"/>
  <c r="C106" i="250"/>
  <c r="F78" i="249"/>
  <c r="F75" i="249"/>
  <c r="F73" i="249"/>
  <c r="F75" i="248"/>
  <c r="F74" i="248"/>
  <c r="F73" i="248"/>
  <c r="F72" i="248"/>
  <c r="U8" i="228"/>
  <c r="U9" i="228"/>
  <c r="U8" i="229"/>
  <c r="U9" i="229"/>
  <c r="U8" i="230"/>
  <c r="U9" i="230"/>
  <c r="U8" i="238"/>
  <c r="U9" i="238"/>
  <c r="U8" i="239"/>
  <c r="U9" i="239"/>
  <c r="U8" i="240"/>
  <c r="U9" i="240"/>
  <c r="U8" i="241"/>
  <c r="U9" i="241"/>
  <c r="U8" i="248"/>
  <c r="U9" i="248"/>
  <c r="U8" i="249"/>
  <c r="U9" i="249"/>
  <c r="U8" i="250"/>
  <c r="U9" i="250"/>
  <c r="U8" i="276"/>
  <c r="U9" i="276"/>
  <c r="U8" i="277"/>
  <c r="U9" i="277"/>
  <c r="U8" i="278"/>
  <c r="U9" i="278"/>
  <c r="U8" i="286"/>
  <c r="U9" i="286"/>
  <c r="U8" i="287"/>
  <c r="U9" i="287"/>
  <c r="U8" i="288"/>
  <c r="U9" i="288"/>
  <c r="U8" i="289"/>
  <c r="U9" i="289"/>
  <c r="U8" i="296"/>
  <c r="U9" i="296"/>
  <c r="U8" i="297"/>
  <c r="U9" i="297"/>
  <c r="U8" i="298"/>
  <c r="U9" i="298"/>
  <c r="U8" i="300"/>
  <c r="U9" i="300"/>
  <c r="U8" i="301"/>
  <c r="U9" i="301"/>
  <c r="U8" i="302"/>
  <c r="U9" i="302"/>
  <c r="U8" i="310"/>
  <c r="U9" i="310"/>
  <c r="U8" i="311"/>
  <c r="U9" i="311"/>
  <c r="U8" i="312"/>
  <c r="U9" i="312"/>
  <c r="U8" i="313"/>
  <c r="U9" i="313"/>
  <c r="U8" i="320"/>
  <c r="U9" i="320"/>
  <c r="U8" i="321"/>
  <c r="U9" i="321"/>
  <c r="U8" i="322"/>
  <c r="U9" i="322"/>
  <c r="U8" i="324"/>
  <c r="U9" i="324"/>
  <c r="U8" i="325"/>
  <c r="U9" i="325"/>
  <c r="U8" i="326"/>
  <c r="U9" i="326"/>
  <c r="U8" i="334"/>
  <c r="U9" i="334"/>
  <c r="U8" i="335"/>
  <c r="U9" i="335"/>
  <c r="U8" i="336"/>
  <c r="U9" i="336"/>
  <c r="U8" i="337"/>
  <c r="U9" i="337"/>
  <c r="U8" i="344"/>
  <c r="U9" i="344"/>
  <c r="U8" i="345"/>
  <c r="U9" i="345"/>
  <c r="H79" i="346"/>
  <c r="H154" i="346"/>
  <c r="F79" i="346"/>
  <c r="F154" i="346"/>
  <c r="H78" i="346"/>
  <c r="H153" i="346"/>
  <c r="F78" i="346"/>
  <c r="F153" i="346"/>
  <c r="H77" i="346"/>
  <c r="H152" i="346"/>
  <c r="F77" i="346"/>
  <c r="F152" i="346"/>
  <c r="H76" i="346"/>
  <c r="H151" i="346"/>
  <c r="F76" i="346"/>
  <c r="F151" i="346"/>
  <c r="H75" i="346"/>
  <c r="H150" i="346"/>
  <c r="F75" i="346"/>
  <c r="F150" i="346"/>
  <c r="H74" i="346"/>
  <c r="H149" i="346"/>
  <c r="F74" i="346"/>
  <c r="F149" i="346"/>
  <c r="K73" i="346"/>
  <c r="K148" i="346"/>
  <c r="H73" i="346"/>
  <c r="H148" i="346"/>
  <c r="F73" i="346"/>
  <c r="F148" i="346"/>
  <c r="H72" i="346"/>
  <c r="H147" i="346"/>
  <c r="F72" i="346"/>
  <c r="F147" i="346"/>
  <c r="D18" i="328"/>
  <c r="F18" i="328"/>
  <c r="H18" i="328"/>
  <c r="D18" i="329"/>
  <c r="F18" i="329"/>
  <c r="H18" i="329"/>
  <c r="J18" i="329"/>
  <c r="D18" i="330"/>
  <c r="F18" i="330"/>
  <c r="H18" i="330"/>
  <c r="J18" i="330"/>
  <c r="L18" i="330"/>
  <c r="D22" i="331"/>
  <c r="F22" i="331"/>
  <c r="H22" i="331"/>
  <c r="D27" i="331"/>
  <c r="F27" i="331"/>
  <c r="H27" i="331"/>
  <c r="D22" i="332"/>
  <c r="F22" i="332"/>
  <c r="H22" i="332"/>
  <c r="D27" i="332"/>
  <c r="F27" i="332"/>
  <c r="H27" i="332"/>
  <c r="J27" i="332"/>
  <c r="D24" i="333"/>
  <c r="F24" i="333"/>
  <c r="H24" i="333"/>
  <c r="J24" i="333"/>
  <c r="D30" i="333"/>
  <c r="F30" i="333"/>
  <c r="H30" i="333"/>
  <c r="J30" i="333"/>
  <c r="F6" i="334"/>
  <c r="K6" i="334"/>
  <c r="M6" i="334"/>
  <c r="F6" i="335"/>
  <c r="K6" i="335"/>
  <c r="M6" i="335"/>
  <c r="O6" i="335"/>
  <c r="F6" i="336"/>
  <c r="K6" i="336"/>
  <c r="M6" i="336"/>
  <c r="O6" i="336"/>
  <c r="Q6" i="336"/>
  <c r="F6" i="337"/>
  <c r="K6" i="337"/>
  <c r="M6" i="337"/>
  <c r="O6" i="337"/>
  <c r="Q6" i="337"/>
  <c r="Q25" i="337"/>
  <c r="Q41" i="337"/>
  <c r="R79" i="344"/>
  <c r="R79" i="345"/>
  <c r="F78" i="345"/>
  <c r="H79" i="322"/>
  <c r="H154" i="322"/>
  <c r="F79" i="322"/>
  <c r="F154" i="322"/>
  <c r="H78" i="322"/>
  <c r="H153" i="322"/>
  <c r="F78" i="322"/>
  <c r="F153" i="322"/>
  <c r="H77" i="322"/>
  <c r="H152" i="322"/>
  <c r="F77" i="322"/>
  <c r="F152" i="322"/>
  <c r="H76" i="322"/>
  <c r="H151" i="322"/>
  <c r="F76" i="322"/>
  <c r="F151" i="322"/>
  <c r="H75" i="322"/>
  <c r="H150" i="322"/>
  <c r="F75" i="322"/>
  <c r="F150" i="322"/>
  <c r="H74" i="322"/>
  <c r="H149" i="322"/>
  <c r="F74" i="322"/>
  <c r="F149" i="322"/>
  <c r="K73" i="322"/>
  <c r="K148" i="322"/>
  <c r="H73" i="322"/>
  <c r="H148" i="322"/>
  <c r="F73" i="322"/>
  <c r="F148" i="322"/>
  <c r="H72" i="322"/>
  <c r="H147" i="322"/>
  <c r="F72" i="322"/>
  <c r="F147" i="322"/>
  <c r="D18" i="304"/>
  <c r="F18" i="304"/>
  <c r="H18" i="304"/>
  <c r="D18" i="305"/>
  <c r="F18" i="305"/>
  <c r="H18" i="305"/>
  <c r="J18" i="305"/>
  <c r="D18" i="306"/>
  <c r="F18" i="306"/>
  <c r="H18" i="306"/>
  <c r="J18" i="306"/>
  <c r="L18" i="306"/>
  <c r="D22" i="307"/>
  <c r="F22" i="307"/>
  <c r="H22" i="307"/>
  <c r="D27" i="307"/>
  <c r="F27" i="307"/>
  <c r="H27" i="307"/>
  <c r="D22" i="308"/>
  <c r="F22" i="308"/>
  <c r="H22" i="308"/>
  <c r="D27" i="308"/>
  <c r="F27" i="308"/>
  <c r="H27" i="308"/>
  <c r="J27" i="308"/>
  <c r="D24" i="309"/>
  <c r="F24" i="309"/>
  <c r="H24" i="309"/>
  <c r="J24" i="309"/>
  <c r="D30" i="309"/>
  <c r="F30" i="309"/>
  <c r="H30" i="309"/>
  <c r="J30" i="309"/>
  <c r="F6" i="310"/>
  <c r="K6" i="310"/>
  <c r="M6" i="310"/>
  <c r="F6" i="311"/>
  <c r="K6" i="311"/>
  <c r="M6" i="311"/>
  <c r="O6" i="311"/>
  <c r="F6" i="312"/>
  <c r="K6" i="312"/>
  <c r="M6" i="312"/>
  <c r="O6" i="312"/>
  <c r="Q6" i="312"/>
  <c r="F6" i="313"/>
  <c r="K6" i="313"/>
  <c r="M6" i="313"/>
  <c r="O6" i="313"/>
  <c r="Q6" i="313"/>
  <c r="Q25" i="313"/>
  <c r="Q41" i="313"/>
  <c r="R79" i="320"/>
  <c r="F73" i="320"/>
  <c r="R79" i="321"/>
  <c r="F77" i="321"/>
  <c r="H79" i="298"/>
  <c r="H154" i="298"/>
  <c r="F79" i="298"/>
  <c r="F154" i="298"/>
  <c r="H78" i="298"/>
  <c r="H153" i="298"/>
  <c r="F78" i="298"/>
  <c r="F153" i="298"/>
  <c r="H77" i="298"/>
  <c r="H152" i="298"/>
  <c r="F77" i="298"/>
  <c r="F152" i="298"/>
  <c r="H76" i="298"/>
  <c r="H151" i="298"/>
  <c r="F76" i="298"/>
  <c r="F151" i="298"/>
  <c r="H75" i="298"/>
  <c r="H150" i="298"/>
  <c r="F75" i="298"/>
  <c r="F150" i="298"/>
  <c r="H74" i="298"/>
  <c r="H149" i="298"/>
  <c r="F74" i="298"/>
  <c r="F149" i="298"/>
  <c r="K73" i="298"/>
  <c r="K148" i="298"/>
  <c r="H73" i="298"/>
  <c r="H148" i="298"/>
  <c r="F73" i="298"/>
  <c r="F148" i="298"/>
  <c r="H72" i="298"/>
  <c r="H147" i="298"/>
  <c r="F72" i="298"/>
  <c r="F147" i="298"/>
  <c r="D18" i="280"/>
  <c r="F18" i="280"/>
  <c r="H18" i="280"/>
  <c r="D18" i="281"/>
  <c r="F18" i="281"/>
  <c r="H18" i="281"/>
  <c r="J18" i="281"/>
  <c r="D18" i="282"/>
  <c r="F18" i="282"/>
  <c r="H18" i="282"/>
  <c r="J18" i="282"/>
  <c r="L18" i="282"/>
  <c r="D22" i="283"/>
  <c r="F22" i="283"/>
  <c r="H22" i="283"/>
  <c r="D27" i="283"/>
  <c r="F27" i="283"/>
  <c r="H27" i="283"/>
  <c r="D22" i="284"/>
  <c r="F22" i="284"/>
  <c r="H22" i="284"/>
  <c r="D27" i="284"/>
  <c r="F27" i="284"/>
  <c r="H27" i="284"/>
  <c r="J27" i="284"/>
  <c r="D24" i="285"/>
  <c r="F24" i="285"/>
  <c r="H24" i="285"/>
  <c r="J24" i="285"/>
  <c r="D30" i="285"/>
  <c r="F30" i="285"/>
  <c r="H30" i="285"/>
  <c r="J30" i="285"/>
  <c r="F6" i="286"/>
  <c r="K6" i="286"/>
  <c r="M6" i="286"/>
  <c r="F6" i="287"/>
  <c r="K6" i="287"/>
  <c r="M6" i="287"/>
  <c r="O6" i="287"/>
  <c r="F6" i="288"/>
  <c r="K6" i="288"/>
  <c r="M6" i="288"/>
  <c r="O6" i="288"/>
  <c r="Q6" i="288"/>
  <c r="F6" i="289"/>
  <c r="K6" i="289"/>
  <c r="M6" i="289"/>
  <c r="O6" i="289"/>
  <c r="Q6" i="289"/>
  <c r="Q25" i="289"/>
  <c r="Q41" i="289"/>
  <c r="R79" i="296"/>
  <c r="F72" i="296"/>
  <c r="R79" i="297"/>
  <c r="F79" i="345"/>
  <c r="F77" i="345"/>
  <c r="F75" i="345"/>
  <c r="F73" i="345"/>
  <c r="F75" i="344"/>
  <c r="F74" i="344"/>
  <c r="F73" i="344"/>
  <c r="F72" i="344"/>
  <c r="F78" i="321"/>
  <c r="F74" i="321"/>
  <c r="F75" i="320"/>
  <c r="F74" i="320"/>
  <c r="F79" i="297"/>
  <c r="F78" i="297"/>
  <c r="F77" i="297"/>
  <c r="F76" i="297"/>
  <c r="F75" i="297"/>
  <c r="F74" i="297"/>
  <c r="F73" i="297"/>
  <c r="F72" i="297"/>
  <c r="F75" i="296"/>
  <c r="F74" i="296"/>
  <c r="F73" i="296"/>
  <c r="E43" i="86"/>
  <c r="E42" i="86"/>
  <c r="AH1" i="89"/>
  <c r="AD1" i="89"/>
  <c r="AK1" i="89"/>
  <c r="AG1" i="89"/>
  <c r="AC1" i="89"/>
  <c r="F79" i="321"/>
  <c r="F73" i="39"/>
  <c r="F148" i="39"/>
  <c r="F74" i="39"/>
  <c r="F149" i="39"/>
  <c r="F78" i="39"/>
  <c r="F153" i="39"/>
  <c r="AI1" i="89"/>
  <c r="AC1" i="12"/>
  <c r="AD1" i="12"/>
  <c r="AF1" i="12"/>
  <c r="AH1" i="12"/>
  <c r="F72" i="320"/>
  <c r="F72" i="321"/>
  <c r="F76" i="321"/>
  <c r="F72" i="249"/>
  <c r="F79" i="11"/>
  <c r="F75" i="11"/>
  <c r="F78" i="11"/>
  <c r="F74" i="11"/>
  <c r="B20" i="89"/>
  <c r="L18" i="87"/>
  <c r="E41" i="90"/>
  <c r="AH1" i="87"/>
  <c r="AD1" i="87"/>
  <c r="AK1" i="87"/>
  <c r="AG1" i="87"/>
  <c r="AC1" i="87"/>
  <c r="AB1" i="89"/>
  <c r="AJ1" i="89"/>
  <c r="AB1" i="11"/>
  <c r="AE1" i="11"/>
  <c r="AF1" i="11"/>
  <c r="AD1" i="11"/>
  <c r="Q25" i="12"/>
  <c r="O6" i="12"/>
  <c r="K6" i="12"/>
  <c r="Q57" i="12"/>
  <c r="U12" i="346"/>
  <c r="U12" i="345"/>
  <c r="U12" i="337"/>
  <c r="U12" i="325"/>
  <c r="U12" i="322"/>
  <c r="U12" i="321"/>
  <c r="U12" i="320"/>
  <c r="U12" i="334"/>
  <c r="U12" i="326"/>
  <c r="U12" i="336"/>
  <c r="U12" i="313"/>
  <c r="U12" i="311"/>
  <c r="U12" i="310"/>
  <c r="U12" i="344"/>
  <c r="U12" i="324"/>
  <c r="U12" i="298"/>
  <c r="U12" i="297"/>
  <c r="U12" i="296"/>
  <c r="U12" i="287"/>
  <c r="U12" i="312"/>
  <c r="U12" i="289"/>
  <c r="U12" i="278"/>
  <c r="U12" i="241"/>
  <c r="U12" i="240"/>
  <c r="U12" i="238"/>
  <c r="U12" i="301"/>
  <c r="U12" i="300"/>
  <c r="U12" i="286"/>
  <c r="U12" i="277"/>
  <c r="U12" i="276"/>
  <c r="U12" i="250"/>
  <c r="U12" i="239"/>
  <c r="U12" i="229"/>
  <c r="U12" i="249"/>
  <c r="U12" i="228"/>
  <c r="U12" i="288"/>
  <c r="U12" i="230"/>
  <c r="U12" i="12"/>
  <c r="U12" i="335"/>
  <c r="U12" i="302"/>
  <c r="U12" i="248"/>
  <c r="U12" i="39"/>
  <c r="F41" i="22"/>
  <c r="F40" i="22"/>
  <c r="H72" i="39"/>
  <c r="H147" i="39"/>
  <c r="H77" i="39"/>
  <c r="H152" i="39"/>
  <c r="H73" i="39"/>
  <c r="H148" i="39"/>
  <c r="H78" i="39"/>
  <c r="H153" i="39"/>
  <c r="H76" i="39"/>
  <c r="H151" i="39"/>
  <c r="H74" i="39"/>
  <c r="H149" i="39"/>
  <c r="F72" i="39"/>
  <c r="F147" i="39"/>
  <c r="K73" i="39"/>
  <c r="K148" i="39"/>
  <c r="F75" i="39"/>
  <c r="F150" i="39"/>
  <c r="AG1" i="86"/>
  <c r="AD1" i="86"/>
  <c r="AF1" i="86"/>
  <c r="AJ1" i="86"/>
  <c r="AF1" i="89"/>
  <c r="F75" i="321"/>
  <c r="AD1" i="88"/>
  <c r="AG1" i="88"/>
  <c r="F6" i="11"/>
  <c r="M6" i="11"/>
  <c r="Q41" i="11"/>
  <c r="K6" i="11"/>
  <c r="AE1" i="12"/>
  <c r="F73" i="321"/>
  <c r="F77" i="39"/>
  <c r="F152" i="39"/>
  <c r="F42" i="22"/>
  <c r="F76" i="39"/>
  <c r="F151" i="39"/>
  <c r="F79" i="39"/>
  <c r="F154" i="39"/>
  <c r="F79" i="38"/>
  <c r="F72" i="38"/>
  <c r="F73" i="38"/>
  <c r="F78" i="38"/>
  <c r="F75" i="38"/>
  <c r="B22" i="88"/>
  <c r="AE1" i="86"/>
  <c r="AB1" i="86"/>
  <c r="AH1" i="90"/>
  <c r="AD1" i="90"/>
  <c r="AK1" i="90"/>
  <c r="AG1" i="90"/>
  <c r="AC1" i="90"/>
  <c r="AB1" i="88"/>
  <c r="AE1" i="89"/>
  <c r="AC1" i="11"/>
  <c r="O6" i="11"/>
  <c r="AG1" i="12"/>
  <c r="U9" i="22"/>
  <c r="U13" i="22"/>
  <c r="U9" i="38"/>
  <c r="U13" i="38"/>
  <c r="U9" i="11"/>
  <c r="U13" i="11"/>
  <c r="U9" i="10"/>
  <c r="U13" i="10"/>
  <c r="AI1" i="86"/>
  <c r="O6" i="85"/>
  <c r="U15" i="337"/>
  <c r="U15" i="345"/>
  <c r="U15" i="336"/>
  <c r="U15" i="335"/>
  <c r="U15" i="326"/>
  <c r="U15" i="346"/>
  <c r="U15" i="334"/>
  <c r="U15" i="313"/>
  <c r="U15" i="311"/>
  <c r="U15" i="301"/>
  <c r="U15" i="325"/>
  <c r="U15" i="321"/>
  <c r="U15" i="312"/>
  <c r="U15" i="302"/>
  <c r="U15" i="287"/>
  <c r="U15" i="289"/>
  <c r="U15" i="288"/>
  <c r="U15" i="278"/>
  <c r="U15" i="241"/>
  <c r="U15" i="240"/>
  <c r="U15" i="238"/>
  <c r="U15" i="324"/>
  <c r="U15" i="322"/>
  <c r="U15" i="297"/>
  <c r="U11" i="335"/>
  <c r="U11" i="336"/>
  <c r="U11" i="334"/>
  <c r="U11" i="344"/>
  <c r="U11" i="337"/>
  <c r="U11" i="325"/>
  <c r="U11" i="311"/>
  <c r="U11" i="324"/>
  <c r="U11" i="322"/>
  <c r="U11" i="313"/>
  <c r="U11" i="302"/>
  <c r="U11" i="346"/>
  <c r="U11" i="345"/>
  <c r="U11" i="326"/>
  <c r="U11" i="320"/>
  <c r="U11" i="310"/>
  <c r="U11" i="301"/>
  <c r="U11" i="300"/>
  <c r="U11" i="298"/>
  <c r="U11" i="289"/>
  <c r="U11" i="286"/>
  <c r="U11" i="277"/>
  <c r="U11" i="250"/>
  <c r="U11" i="249"/>
  <c r="U11" i="248"/>
  <c r="U11" i="241"/>
  <c r="U11" i="312"/>
  <c r="U11" i="296"/>
  <c r="U11" i="287"/>
  <c r="U11" i="240"/>
  <c r="U11" i="238"/>
  <c r="H76" i="12"/>
  <c r="U11" i="228"/>
  <c r="U15" i="228"/>
  <c r="U13" i="230"/>
  <c r="AJ1" i="232"/>
  <c r="AF1" i="232"/>
  <c r="AB1" i="232"/>
  <c r="AH1" i="232"/>
  <c r="AD1" i="232"/>
  <c r="AK1" i="234"/>
  <c r="AG1" i="234"/>
  <c r="AC1" i="234"/>
  <c r="AI1" i="234"/>
  <c r="AE1" i="234"/>
  <c r="AK1" i="235"/>
  <c r="AG1" i="235"/>
  <c r="AC1" i="235"/>
  <c r="AI1" i="235"/>
  <c r="AE1" i="235"/>
  <c r="U13" i="240"/>
  <c r="U14" i="248"/>
  <c r="U13" i="249"/>
  <c r="U15" i="249"/>
  <c r="U15" i="276"/>
  <c r="U13" i="286"/>
  <c r="U15" i="286"/>
  <c r="F78" i="288"/>
  <c r="F74" i="288"/>
  <c r="F79" i="288"/>
  <c r="F73" i="288"/>
  <c r="F76" i="288"/>
  <c r="U11" i="297"/>
  <c r="U15" i="320"/>
  <c r="AF1" i="335"/>
  <c r="AB1" i="335"/>
  <c r="AE1" i="335"/>
  <c r="AD1" i="335"/>
  <c r="AH1" i="335"/>
  <c r="AG1" i="335"/>
  <c r="AC1" i="335"/>
  <c r="U9" i="39"/>
  <c r="U13" i="39"/>
  <c r="H74" i="12"/>
  <c r="F77" i="12"/>
  <c r="F79" i="12"/>
  <c r="U13" i="85"/>
  <c r="U14" i="346"/>
  <c r="U14" i="335"/>
  <c r="U14" i="344"/>
  <c r="U14" i="337"/>
  <c r="U14" i="325"/>
  <c r="U14" i="322"/>
  <c r="U14" i="321"/>
  <c r="U14" i="320"/>
  <c r="U14" i="334"/>
  <c r="U14" i="336"/>
  <c r="U14" i="313"/>
  <c r="U14" i="310"/>
  <c r="U14" i="298"/>
  <c r="U14" i="297"/>
  <c r="U14" i="296"/>
  <c r="U14" i="288"/>
  <c r="U14" i="286"/>
  <c r="U14" i="345"/>
  <c r="U14" i="312"/>
  <c r="U14" i="289"/>
  <c r="U14" i="287"/>
  <c r="U14" i="241"/>
  <c r="U14" i="326"/>
  <c r="U14" i="277"/>
  <c r="U14" i="239"/>
  <c r="U10" i="336"/>
  <c r="U10" i="334"/>
  <c r="U10" i="346"/>
  <c r="U10" i="345"/>
  <c r="U10" i="337"/>
  <c r="U10" i="326"/>
  <c r="U10" i="322"/>
  <c r="U10" i="321"/>
  <c r="U10" i="320"/>
  <c r="U10" i="324"/>
  <c r="U10" i="312"/>
  <c r="U10" i="310"/>
  <c r="U10" i="313"/>
  <c r="U10" i="311"/>
  <c r="U10" i="301"/>
  <c r="U10" i="300"/>
  <c r="U10" i="298"/>
  <c r="U10" i="297"/>
  <c r="U10" i="296"/>
  <c r="U10" i="344"/>
  <c r="U10" i="325"/>
  <c r="U10" i="302"/>
  <c r="U10" i="289"/>
  <c r="U10" i="288"/>
  <c r="U10" i="276"/>
  <c r="U10" i="241"/>
  <c r="U10" i="239"/>
  <c r="U10" i="278"/>
  <c r="U10" i="250"/>
  <c r="U10" i="249"/>
  <c r="U10" i="248"/>
  <c r="AD1" i="197"/>
  <c r="U10" i="228"/>
  <c r="U13" i="228"/>
  <c r="U11" i="229"/>
  <c r="F26" i="229"/>
  <c r="U15" i="230"/>
  <c r="AI1" i="232"/>
  <c r="AC1" i="233"/>
  <c r="AF1" i="234"/>
  <c r="AF1" i="235"/>
  <c r="U13" i="238"/>
  <c r="U11" i="239"/>
  <c r="U15" i="239"/>
  <c r="Q57" i="241"/>
  <c r="AE1" i="241"/>
  <c r="AG1" i="241"/>
  <c r="AC1" i="241"/>
  <c r="U13" i="250"/>
  <c r="U15" i="250"/>
  <c r="U11" i="276"/>
  <c r="U10" i="277"/>
  <c r="U14" i="278"/>
  <c r="F72" i="288"/>
  <c r="U15" i="298"/>
  <c r="U15" i="300"/>
  <c r="U14" i="301"/>
  <c r="AJ1" i="308"/>
  <c r="AF1" i="308"/>
  <c r="AB1" i="308"/>
  <c r="AI1" i="308"/>
  <c r="AD1" i="308"/>
  <c r="AG1" i="308"/>
  <c r="AC1" i="308"/>
  <c r="AH1" i="308"/>
  <c r="AK1" i="309"/>
  <c r="AG1" i="309"/>
  <c r="AC1" i="309"/>
  <c r="AH1" i="309"/>
  <c r="AB1" i="309"/>
  <c r="AJ1" i="309"/>
  <c r="AE1" i="309"/>
  <c r="AD1" i="309"/>
  <c r="AI1" i="309"/>
  <c r="AG1" i="310"/>
  <c r="AC1" i="310"/>
  <c r="AF1" i="310"/>
  <c r="O6" i="310"/>
  <c r="AD1" i="310"/>
  <c r="AH1" i="310"/>
  <c r="AB1" i="310"/>
  <c r="U15" i="310"/>
  <c r="AJ1" i="331"/>
  <c r="AF1" i="331"/>
  <c r="AB1" i="331"/>
  <c r="AI1" i="331"/>
  <c r="AE1" i="331"/>
  <c r="AK1" i="331"/>
  <c r="AC1" i="331"/>
  <c r="AG1" i="331"/>
  <c r="AH1" i="331"/>
  <c r="AD1" i="331"/>
  <c r="U13" i="345"/>
  <c r="U13" i="344"/>
  <c r="U13" i="336"/>
  <c r="U13" i="334"/>
  <c r="U13" i="337"/>
  <c r="U13" i="335"/>
  <c r="U13" i="324"/>
  <c r="U13" i="322"/>
  <c r="U13" i="321"/>
  <c r="U13" i="320"/>
  <c r="U13" i="312"/>
  <c r="U13" i="310"/>
  <c r="U13" i="302"/>
  <c r="U13" i="346"/>
  <c r="U13" i="313"/>
  <c r="U13" i="301"/>
  <c r="U13" i="300"/>
  <c r="U13" i="298"/>
  <c r="U13" i="297"/>
  <c r="U13" i="296"/>
  <c r="U13" i="326"/>
  <c r="U13" i="289"/>
  <c r="U13" i="288"/>
  <c r="U13" i="276"/>
  <c r="U13" i="241"/>
  <c r="U13" i="239"/>
  <c r="U13" i="325"/>
  <c r="U13" i="287"/>
  <c r="U10" i="229"/>
  <c r="U13" i="229"/>
  <c r="U15" i="229"/>
  <c r="F27" i="229"/>
  <c r="U11" i="230"/>
  <c r="U14" i="230"/>
  <c r="AC1" i="232"/>
  <c r="AK1" i="232"/>
  <c r="AH1" i="234"/>
  <c r="AH1" i="235"/>
  <c r="AH1" i="237"/>
  <c r="AD1" i="237"/>
  <c r="AJ1" i="237"/>
  <c r="AF1" i="237"/>
  <c r="AB1" i="237"/>
  <c r="AH1" i="240"/>
  <c r="AD1" i="240"/>
  <c r="AF1" i="240"/>
  <c r="AB1" i="240"/>
  <c r="U10" i="240"/>
  <c r="U14" i="240"/>
  <c r="U13" i="248"/>
  <c r="U15" i="248"/>
  <c r="U14" i="249"/>
  <c r="U15" i="277"/>
  <c r="F26" i="277"/>
  <c r="F28" i="277"/>
  <c r="U11" i="278"/>
  <c r="AK1" i="280"/>
  <c r="AG1" i="280"/>
  <c r="AC1" i="280"/>
  <c r="AH1" i="280"/>
  <c r="AB1" i="280"/>
  <c r="AJ1" i="280"/>
  <c r="AE1" i="280"/>
  <c r="AE1" i="286"/>
  <c r="AH1" i="286"/>
  <c r="AC1" i="286"/>
  <c r="AF1" i="286"/>
  <c r="U10" i="286"/>
  <c r="F75" i="288"/>
  <c r="U15" i="296"/>
  <c r="AK1" i="305"/>
  <c r="AG1" i="305"/>
  <c r="AC1" i="305"/>
  <c r="AH1" i="305"/>
  <c r="AB1" i="305"/>
  <c r="AJ1" i="305"/>
  <c r="AE1" i="305"/>
  <c r="AI1" i="305"/>
  <c r="AD1" i="305"/>
  <c r="AH1" i="306"/>
  <c r="AC1" i="306"/>
  <c r="AD1" i="306"/>
  <c r="AI1" i="306"/>
  <c r="AK1" i="306"/>
  <c r="U11" i="321"/>
  <c r="AB1" i="197"/>
  <c r="AF1" i="197"/>
  <c r="U14" i="229"/>
  <c r="U10" i="230"/>
  <c r="AE1" i="232"/>
  <c r="AH1" i="233"/>
  <c r="AD1" i="233"/>
  <c r="AJ1" i="233"/>
  <c r="AF1" i="233"/>
  <c r="AB1" i="233"/>
  <c r="AB1" i="234"/>
  <c r="AJ1" i="234"/>
  <c r="AB1" i="235"/>
  <c r="AJ1" i="235"/>
  <c r="E40" i="235"/>
  <c r="AK1" i="236"/>
  <c r="AG1" i="236"/>
  <c r="AC1" i="236"/>
  <c r="AI1" i="236"/>
  <c r="AE1" i="236"/>
  <c r="AI1" i="237"/>
  <c r="AH1" i="238"/>
  <c r="AD1" i="238"/>
  <c r="AF1" i="238"/>
  <c r="AB1" i="238"/>
  <c r="U10" i="238"/>
  <c r="U14" i="238"/>
  <c r="AG1" i="239"/>
  <c r="AC1" i="239"/>
  <c r="Q6" i="239"/>
  <c r="AE1" i="239"/>
  <c r="AG1" i="240"/>
  <c r="F77" i="240"/>
  <c r="F73" i="240"/>
  <c r="F79" i="240"/>
  <c r="F75" i="240"/>
  <c r="U14" i="250"/>
  <c r="U13" i="277"/>
  <c r="U13" i="278"/>
  <c r="AD1" i="280"/>
  <c r="AI1" i="281"/>
  <c r="AE1" i="281"/>
  <c r="AK1" i="281"/>
  <c r="AF1" i="281"/>
  <c r="AH1" i="281"/>
  <c r="AC1" i="281"/>
  <c r="AI1" i="285"/>
  <c r="AE1" i="285"/>
  <c r="AK1" i="285"/>
  <c r="AF1" i="285"/>
  <c r="AH1" i="285"/>
  <c r="AC1" i="285"/>
  <c r="AB1" i="286"/>
  <c r="AH1" i="287"/>
  <c r="AD1" i="287"/>
  <c r="AG1" i="287"/>
  <c r="AB1" i="287"/>
  <c r="AE1" i="287"/>
  <c r="U10" i="287"/>
  <c r="U11" i="288"/>
  <c r="F77" i="288"/>
  <c r="U14" i="311"/>
  <c r="U15" i="344"/>
  <c r="F74" i="241"/>
  <c r="F76" i="241"/>
  <c r="F78" i="241"/>
  <c r="AF1" i="282"/>
  <c r="AF1" i="283"/>
  <c r="AH1" i="284"/>
  <c r="AD1" i="284"/>
  <c r="AF1" i="289"/>
  <c r="AB1" i="289"/>
  <c r="F25" i="300"/>
  <c r="F24" i="300"/>
  <c r="E40" i="307"/>
  <c r="E41" i="307"/>
  <c r="Q57" i="313"/>
  <c r="AC1" i="313"/>
  <c r="AF1" i="313"/>
  <c r="AH1" i="282"/>
  <c r="AD1" i="282"/>
  <c r="AH1" i="283"/>
  <c r="AD1" i="283"/>
  <c r="AE1" i="288"/>
  <c r="AD1" i="289"/>
  <c r="H80" i="289"/>
  <c r="H78" i="289"/>
  <c r="H76" i="289"/>
  <c r="H74" i="289"/>
  <c r="H79" i="289"/>
  <c r="H77" i="289"/>
  <c r="H75" i="289"/>
  <c r="H73" i="289"/>
  <c r="F43" i="302"/>
  <c r="F42" i="302"/>
  <c r="F40" i="302"/>
  <c r="AH1" i="307"/>
  <c r="AC1" i="307"/>
  <c r="AK1" i="307"/>
  <c r="E47" i="309"/>
  <c r="E46" i="309"/>
  <c r="F55" i="310"/>
  <c r="F56" i="310"/>
  <c r="AJ1" i="332"/>
  <c r="AF1" i="332"/>
  <c r="AB1" i="332"/>
  <c r="AI1" i="332"/>
  <c r="AE1" i="332"/>
  <c r="AK1" i="332"/>
  <c r="AC1" i="332"/>
  <c r="AG1" i="332"/>
  <c r="AH1" i="332"/>
  <c r="F55" i="334"/>
  <c r="F56" i="334"/>
  <c r="AH1" i="337"/>
  <c r="AD1" i="337"/>
  <c r="AG1" i="337"/>
  <c r="AC1" i="337"/>
  <c r="Q57" i="337"/>
  <c r="AE1" i="337"/>
  <c r="AF1" i="337"/>
  <c r="AD1" i="304"/>
  <c r="AE1" i="306"/>
  <c r="AE1" i="307"/>
  <c r="AG1" i="312"/>
  <c r="AC1" i="312"/>
  <c r="AH1" i="313"/>
  <c r="AD1" i="313"/>
  <c r="F74" i="313"/>
  <c r="F77" i="313"/>
  <c r="F28" i="325"/>
  <c r="F26" i="325"/>
  <c r="AK1" i="329"/>
  <c r="AG1" i="329"/>
  <c r="AC1" i="329"/>
  <c r="AJ1" i="329"/>
  <c r="AF1" i="329"/>
  <c r="AB1" i="329"/>
  <c r="AE1" i="329"/>
  <c r="AI1" i="329"/>
  <c r="AI1" i="304"/>
  <c r="AE1" i="304"/>
  <c r="AJ1" i="306"/>
  <c r="AF1" i="306"/>
  <c r="AB1" i="306"/>
  <c r="AJ1" i="307"/>
  <c r="AF1" i="307"/>
  <c r="AB1" i="307"/>
  <c r="AF1" i="311"/>
  <c r="AB1" i="311"/>
  <c r="H80" i="313"/>
  <c r="H78" i="313"/>
  <c r="H76" i="313"/>
  <c r="H74" i="313"/>
  <c r="E43" i="332"/>
  <c r="E42" i="332"/>
  <c r="AK1" i="333"/>
  <c r="AG1" i="333"/>
  <c r="AC1" i="333"/>
  <c r="AJ1" i="333"/>
  <c r="AF1" i="333"/>
  <c r="AB1" i="333"/>
  <c r="AI1" i="333"/>
  <c r="AE1" i="333"/>
  <c r="F53" i="335"/>
  <c r="F52" i="335"/>
  <c r="F51" i="335"/>
  <c r="E47" i="333"/>
  <c r="E46" i="333"/>
  <c r="F75" i="337"/>
  <c r="AJ1" i="330"/>
  <c r="AF1" i="330"/>
  <c r="AB1" i="330"/>
  <c r="AI1" i="330"/>
  <c r="AE1" i="330"/>
  <c r="H80" i="337"/>
  <c r="H78" i="337"/>
  <c r="H76" i="337"/>
  <c r="H74" i="337"/>
  <c r="F80" i="337"/>
  <c r="F78" i="337"/>
  <c r="F76" i="337"/>
  <c r="F74" i="337"/>
  <c r="AD1" i="328"/>
  <c r="AB1" i="334"/>
  <c r="AB1" i="336"/>
  <c r="F75" i="336"/>
  <c r="F74" i="81"/>
  <c r="F73" i="81"/>
  <c r="F75" i="81"/>
  <c r="F72" i="81"/>
  <c r="AH1" i="86"/>
  <c r="AC1" i="86"/>
  <c r="AK1" i="86"/>
  <c r="AD1" i="85"/>
  <c r="AB1" i="85"/>
  <c r="AC1" i="85"/>
  <c r="AH1" i="85"/>
  <c r="AF1" i="85"/>
  <c r="AH1" i="236"/>
  <c r="AF1" i="236"/>
  <c r="AB1" i="236"/>
  <c r="AJ1" i="236"/>
  <c r="AF1" i="239"/>
  <c r="AD1" i="239"/>
  <c r="AH1" i="239"/>
  <c r="H73" i="12"/>
  <c r="F75" i="12"/>
  <c r="F76" i="12"/>
  <c r="F78" i="12"/>
  <c r="H79" i="12"/>
  <c r="AI1" i="87"/>
  <c r="AE1" i="87"/>
  <c r="AI1" i="88"/>
  <c r="AE1" i="85"/>
  <c r="Q41" i="12"/>
  <c r="M6" i="12"/>
  <c r="AH1" i="197"/>
  <c r="AJ1" i="197"/>
  <c r="AK1" i="197"/>
  <c r="AG1" i="197"/>
  <c r="AC1" i="197"/>
  <c r="AK1" i="233"/>
  <c r="AI1" i="233"/>
  <c r="AE1" i="233"/>
  <c r="AG1" i="233"/>
  <c r="AD1" i="236"/>
  <c r="F56" i="238"/>
  <c r="F55" i="238"/>
  <c r="AB1" i="239"/>
  <c r="F27" i="277"/>
  <c r="F25" i="277"/>
  <c r="AE1" i="237"/>
  <c r="AK1" i="237"/>
  <c r="AC1" i="237"/>
  <c r="AG1" i="238"/>
  <c r="AC1" i="238"/>
  <c r="AF1" i="241"/>
  <c r="AB1" i="241"/>
  <c r="AK1" i="282"/>
  <c r="AJ1" i="282"/>
  <c r="AG1" i="282"/>
  <c r="AC1" i="282"/>
  <c r="AK1" i="284"/>
  <c r="AI1" i="284"/>
  <c r="AF1" i="284"/>
  <c r="AC1" i="284"/>
  <c r="Q41" i="288"/>
  <c r="AG1" i="288"/>
  <c r="AD1" i="288"/>
  <c r="AB1" i="288"/>
  <c r="Q57" i="289"/>
  <c r="AG1" i="289"/>
  <c r="AC1" i="289"/>
  <c r="F28" i="301"/>
  <c r="F26" i="301"/>
  <c r="AG1" i="307"/>
  <c r="AD1" i="307"/>
  <c r="AI1" i="307"/>
  <c r="H79" i="313"/>
  <c r="F79" i="313"/>
  <c r="H77" i="313"/>
  <c r="H75" i="313"/>
  <c r="H73" i="313"/>
  <c r="F80" i="313"/>
  <c r="F76" i="313"/>
  <c r="F73" i="313"/>
  <c r="AI1" i="280"/>
  <c r="AF1" i="280"/>
  <c r="AJ1" i="281"/>
  <c r="AB1" i="281"/>
  <c r="AJ1" i="285"/>
  <c r="AB1" i="285"/>
  <c r="Q6" i="287"/>
  <c r="AC1" i="287"/>
  <c r="AH1" i="289"/>
  <c r="F27" i="301"/>
  <c r="AH1" i="312"/>
  <c r="AE1" i="312"/>
  <c r="AB1" i="312"/>
  <c r="AF1" i="312"/>
  <c r="F79" i="312"/>
  <c r="F77" i="312"/>
  <c r="F75" i="312"/>
  <c r="F73" i="312"/>
  <c r="F78" i="312"/>
  <c r="F74" i="312"/>
  <c r="F78" i="313"/>
  <c r="AH1" i="328"/>
  <c r="AK1" i="328"/>
  <c r="AI1" i="328"/>
  <c r="AF1" i="328"/>
  <c r="AC1" i="328"/>
  <c r="AJ1" i="328"/>
  <c r="AE1" i="328"/>
  <c r="AJ1" i="304"/>
  <c r="AH1" i="304"/>
  <c r="AF1" i="304"/>
  <c r="AB1" i="304"/>
  <c r="AF1" i="305"/>
  <c r="F24" i="324"/>
  <c r="F43" i="326"/>
  <c r="F41" i="326"/>
  <c r="AG1" i="328"/>
  <c r="AK1" i="330"/>
  <c r="AD1" i="330"/>
  <c r="AD1" i="333"/>
  <c r="AH1" i="333"/>
  <c r="AF1" i="336"/>
  <c r="AG1" i="336"/>
  <c r="AD1" i="336"/>
  <c r="F73" i="337"/>
  <c r="H75" i="337"/>
  <c r="H77" i="337"/>
  <c r="D22" i="90"/>
  <c r="B30" i="90"/>
  <c r="F27" i="90"/>
  <c r="B24" i="90"/>
  <c r="H27" i="86"/>
  <c r="D27" i="86"/>
  <c r="H30" i="197"/>
  <c r="B21" i="87"/>
  <c r="B29" i="86"/>
  <c r="B31" i="86"/>
  <c r="H80" i="12"/>
  <c r="H78" i="12"/>
  <c r="H75" i="12"/>
  <c r="F73" i="12"/>
  <c r="F72" i="345"/>
  <c r="F74" i="345"/>
  <c r="F76" i="345"/>
  <c r="F74" i="249"/>
  <c r="F77" i="249"/>
  <c r="F79" i="249"/>
  <c r="H75" i="39"/>
  <c r="H150" i="39"/>
  <c r="F26" i="24"/>
  <c r="F74" i="12"/>
  <c r="F80" i="12"/>
  <c r="AJ1" i="284"/>
  <c r="AE1" i="284"/>
  <c r="AD1" i="285"/>
  <c r="AG1" i="285"/>
  <c r="AH1" i="288"/>
  <c r="AC1" i="288"/>
  <c r="AK1" i="304"/>
  <c r="AC1" i="304"/>
  <c r="F53" i="311"/>
  <c r="F51" i="311"/>
  <c r="F52" i="311"/>
  <c r="U14" i="85"/>
  <c r="D18" i="87"/>
  <c r="H22" i="86"/>
  <c r="K6" i="85"/>
  <c r="F41" i="230"/>
  <c r="AD1" i="281"/>
  <c r="AG1" i="281"/>
  <c r="AB1" i="282"/>
  <c r="E40" i="283"/>
  <c r="AG1" i="284"/>
  <c r="AF1" i="288"/>
  <c r="AG1" i="304"/>
  <c r="AE1" i="308"/>
  <c r="AD1" i="311"/>
  <c r="AG1" i="311"/>
  <c r="AC1" i="311"/>
  <c r="AH1" i="311"/>
  <c r="F50" i="311"/>
  <c r="AH1" i="330"/>
  <c r="AC1" i="330"/>
  <c r="AF1" i="334"/>
  <c r="AG1" i="334"/>
  <c r="AD1" i="334"/>
  <c r="AH1" i="336"/>
  <c r="AC1" i="336"/>
  <c r="AG1" i="330"/>
  <c r="E41" i="331"/>
  <c r="AC1" i="334"/>
  <c r="AH1" i="334"/>
  <c r="AE1" i="336"/>
  <c r="B21" i="360"/>
  <c r="F18" i="360"/>
  <c r="AC1" i="360"/>
  <c r="AE1" i="360"/>
  <c r="AG1" i="360"/>
  <c r="AI1" i="360"/>
  <c r="B19" i="358"/>
  <c r="F18" i="358"/>
  <c r="B21" i="358"/>
  <c r="AE1" i="358"/>
  <c r="AI1" i="358"/>
  <c r="AB1" i="357"/>
  <c r="AF1" i="357"/>
  <c r="F18" i="357"/>
  <c r="B19" i="89"/>
  <c r="F18" i="354"/>
  <c r="AC1" i="354"/>
  <c r="AE1" i="354"/>
  <c r="AG1" i="354"/>
  <c r="AI1" i="354"/>
  <c r="H18" i="354"/>
  <c r="J18" i="352"/>
  <c r="AC1" i="352"/>
  <c r="AE1" i="352"/>
  <c r="AG1" i="352"/>
  <c r="AI1" i="352"/>
  <c r="D18" i="352"/>
  <c r="H18" i="352"/>
  <c r="D18" i="350"/>
  <c r="H18" i="350"/>
  <c r="AB1" i="350"/>
  <c r="F18" i="350"/>
  <c r="J18" i="350"/>
  <c r="H22" i="90"/>
  <c r="H18" i="88"/>
  <c r="B28" i="90"/>
  <c r="F22" i="86"/>
  <c r="B20" i="87"/>
  <c r="B21" i="89"/>
  <c r="D22" i="86"/>
  <c r="AE1" i="364"/>
  <c r="B20" i="364"/>
  <c r="B21" i="364"/>
  <c r="AB1" i="379"/>
  <c r="AC1" i="379"/>
  <c r="D18" i="379"/>
  <c r="B20" i="378"/>
  <c r="AD1" i="378"/>
  <c r="AH1" i="378"/>
  <c r="B20" i="377"/>
  <c r="AB1" i="377"/>
  <c r="AF1" i="377"/>
  <c r="D18" i="375"/>
  <c r="AB1" i="375"/>
  <c r="AF1" i="375"/>
  <c r="F18" i="374"/>
  <c r="AB1" i="374"/>
  <c r="AD1" i="374"/>
  <c r="AF1" i="374"/>
  <c r="AH1" i="374"/>
  <c r="B19" i="372"/>
  <c r="AB1" i="372"/>
  <c r="AD1" i="372"/>
  <c r="AF1" i="372"/>
  <c r="AH1" i="372"/>
  <c r="F6" i="371"/>
  <c r="M6" i="371"/>
  <c r="Q6" i="371"/>
  <c r="AC1" i="371"/>
  <c r="AE1" i="371"/>
  <c r="AG1" i="371"/>
  <c r="K6" i="371"/>
  <c r="B19" i="364"/>
  <c r="AC1" i="364"/>
  <c r="AF1" i="364"/>
  <c r="AH1" i="364"/>
  <c r="AK1" i="364"/>
  <c r="AB1" i="360"/>
  <c r="AF1" i="360"/>
  <c r="AJ1" i="360"/>
  <c r="AG1" i="358"/>
  <c r="AC1" i="358"/>
  <c r="AB1" i="358"/>
  <c r="AF1" i="358"/>
  <c r="AJ1" i="358"/>
  <c r="B19" i="357"/>
  <c r="AH1" i="357"/>
  <c r="AD1" i="357"/>
  <c r="AC1" i="357"/>
  <c r="AG1" i="357"/>
  <c r="AK1" i="357"/>
  <c r="J18" i="354"/>
  <c r="AG1" i="379"/>
  <c r="AJ1" i="379"/>
  <c r="AI1" i="379"/>
  <c r="AE1" i="379"/>
  <c r="J18" i="379"/>
  <c r="AF1" i="379"/>
  <c r="AH1" i="379"/>
  <c r="F18" i="379"/>
  <c r="AI1" i="377"/>
  <c r="AH1" i="377"/>
  <c r="AD1" i="377"/>
  <c r="AC1" i="377"/>
  <c r="AG1" i="377"/>
  <c r="AK1" i="377"/>
  <c r="AF1" i="378"/>
  <c r="AB1" i="378"/>
  <c r="AC1" i="378"/>
  <c r="AG1" i="378"/>
  <c r="AK1" i="378"/>
  <c r="AH1" i="375"/>
  <c r="AD1" i="375"/>
  <c r="AC1" i="375"/>
  <c r="AG1" i="375"/>
  <c r="AK1" i="375"/>
  <c r="AC1" i="372"/>
  <c r="AG1" i="372"/>
  <c r="AK1" i="372"/>
  <c r="AD1" i="352"/>
  <c r="AH1" i="352"/>
  <c r="AK1" i="350"/>
  <c r="AF1" i="350"/>
  <c r="AJ1" i="350"/>
  <c r="AG1" i="350"/>
  <c r="AH1" i="350"/>
  <c r="AD1" i="350"/>
  <c r="AE1" i="350"/>
  <c r="AI1" i="350"/>
  <c r="AC1" i="10"/>
  <c r="AF1" i="10"/>
  <c r="AD1" i="10"/>
  <c r="AH1" i="10"/>
  <c r="F6" i="10"/>
  <c r="AB1" i="10"/>
  <c r="O6" i="10"/>
  <c r="AE1" i="10"/>
  <c r="AF1" i="88"/>
  <c r="D18" i="88"/>
  <c r="F18" i="88"/>
  <c r="AE1" i="88"/>
  <c r="AJ1" i="88"/>
  <c r="AC1" i="88"/>
  <c r="AK1" i="88"/>
  <c r="AH1" i="88"/>
  <c r="K6" i="10"/>
  <c r="Q6" i="10"/>
  <c r="M6" i="10"/>
  <c r="B21" i="377"/>
  <c r="D18" i="377"/>
  <c r="K6" i="381"/>
  <c r="O6" i="381"/>
  <c r="AC1" i="381"/>
  <c r="AE1" i="381"/>
  <c r="F6" i="381"/>
  <c r="K6" i="380"/>
</calcChain>
</file>

<file path=xl/comments1.xml><?xml version="1.0" encoding="utf-8"?>
<comments xmlns="http://schemas.openxmlformats.org/spreadsheetml/2006/main">
  <authors>
    <author>Anders Wennberg</author>
  </authors>
  <commentList>
    <comment ref="L6" authorId="0" shapeId="0">
      <text>
        <r>
          <rPr>
            <b/>
            <sz val="8"/>
            <color indexed="8"/>
            <rFont val="Tahoma"/>
            <family val="2"/>
          </rPr>
          <t>A játékos végső elfogadási státusza:
QA= Direkt elfogadva
WC=Szabad kártyás
Üres=nincs a táblában</t>
        </r>
      </text>
    </comment>
    <comment ref="O6" authorId="0" shapeId="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1.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2.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3.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4.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5.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6.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7.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8.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9.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2.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0.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21.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22.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23.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24.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5.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6.xml><?xml version="1.0" encoding="utf-8"?>
<comments xmlns="http://schemas.openxmlformats.org/spreadsheetml/2006/main">
  <authors>
    <author>Anders Wennberg</author>
  </authors>
  <commentList>
    <comment ref="E7" authorId="0" shape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27.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8.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9.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3.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0.xml><?xml version="1.0" encoding="utf-8"?>
<comments xmlns="http://schemas.openxmlformats.org/spreadsheetml/2006/main">
  <authors>
    <author>Anders Wennberg</author>
  </authors>
  <commentList>
    <comment ref="L6" authorId="0" shapeId="0">
      <text>
        <r>
          <rPr>
            <b/>
            <sz val="8"/>
            <color indexed="8"/>
            <rFont val="Tahoma"/>
            <family val="2"/>
          </rPr>
          <t>A játékos végső elfogadási státusza:
QA= Direkt elfogadva
WC=Szabad kártyás
Üres=nincs a táblában</t>
        </r>
      </text>
    </comment>
    <comment ref="O6" authorId="0" shapeId="0">
      <text>
        <r>
          <rPr>
            <b/>
            <sz val="8"/>
            <color indexed="8"/>
            <rFont val="Tahoma"/>
            <family val="2"/>
            <charset val="238"/>
          </rPr>
          <t>Amikor kész a kiemelési lista töltsd ki a kiemeléseket 1,2,3,4,…
A ki nem emelteknél hagyd üresen!</t>
        </r>
      </text>
    </comment>
  </commentList>
</comments>
</file>

<file path=xl/comments31.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2.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3.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4.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35.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6.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7.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8.xml><?xml version="1.0" encoding="utf-8"?>
<comments xmlns="http://schemas.openxmlformats.org/spreadsheetml/2006/main">
  <authors>
    <author>Anders Wennberg</author>
  </authors>
  <commentList>
    <comment ref="E7" authorId="0" shape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39.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4.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0.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41.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42.xml><?xml version="1.0" encoding="utf-8"?>
<comments xmlns="http://schemas.openxmlformats.org/spreadsheetml/2006/main">
  <authors>
    <author>Anders Wennberg</author>
  </authors>
  <commentList>
    <comment ref="L6" authorId="0" shapeId="0">
      <text>
        <r>
          <rPr>
            <b/>
            <sz val="8"/>
            <color indexed="8"/>
            <rFont val="Tahoma"/>
            <family val="2"/>
          </rPr>
          <t>A játékos végső elfogadási státusza:
QA= Direkt elfogadva
WC=Szabad kártyás
Üres=nincs a táblában</t>
        </r>
      </text>
    </comment>
    <comment ref="O6" authorId="0" shapeId="0">
      <text>
        <r>
          <rPr>
            <b/>
            <sz val="8"/>
            <color indexed="8"/>
            <rFont val="Tahoma"/>
            <family val="2"/>
            <charset val="238"/>
          </rPr>
          <t>Amikor kész a kiemelési lista töltsd ki a kiemeléseket 1,2,3,4,…
A ki nem emelteknél hagyd üresen!</t>
        </r>
      </text>
    </comment>
  </commentList>
</comments>
</file>

<file path=xl/comments43.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4.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5.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6.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47.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8.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9.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50.xml><?xml version="1.0" encoding="utf-8"?>
<comments xmlns="http://schemas.openxmlformats.org/spreadsheetml/2006/main">
  <authors>
    <author>Anders Wennberg</author>
  </authors>
  <commentList>
    <comment ref="E7" authorId="0" shape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51.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52.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53.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54.xml><?xml version="1.0" encoding="utf-8"?>
<comments xmlns="http://schemas.openxmlformats.org/spreadsheetml/2006/main">
  <authors>
    <author>Anders Wennberg</author>
  </authors>
  <commentList>
    <comment ref="L6" authorId="0" shapeId="0">
      <text>
        <r>
          <rPr>
            <b/>
            <sz val="8"/>
            <color indexed="8"/>
            <rFont val="Tahoma"/>
            <family val="2"/>
          </rPr>
          <t>A játékos végső elfogadási státusza:
QA= Direkt elfogadva
WC=Szabad kártyás
Üres=nincs a táblában</t>
        </r>
      </text>
    </comment>
    <comment ref="O6" authorId="0" shapeId="0">
      <text>
        <r>
          <rPr>
            <b/>
            <sz val="8"/>
            <color indexed="8"/>
            <rFont val="Tahoma"/>
            <family val="2"/>
            <charset val="238"/>
          </rPr>
          <t>Amikor kész a kiemelési lista töltsd ki a kiemeléseket 1,2,3,4,…
A ki nem emelteknél hagyd üresen!</t>
        </r>
      </text>
    </comment>
  </commentList>
</comments>
</file>

<file path=xl/comments55.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6.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7.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8.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59.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60.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1.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2.xml><?xml version="1.0" encoding="utf-8"?>
<comments xmlns="http://schemas.openxmlformats.org/spreadsheetml/2006/main">
  <authors>
    <author>Anders Wennberg</author>
  </authors>
  <commentList>
    <comment ref="E7" authorId="0" shape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63.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64.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65.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66.xml><?xml version="1.0" encoding="utf-8"?>
<comments xmlns="http://schemas.openxmlformats.org/spreadsheetml/2006/main">
  <authors>
    <author>Anders Wennberg</author>
  </authors>
  <commentList>
    <comment ref="L6" authorId="0" shapeId="0">
      <text>
        <r>
          <rPr>
            <b/>
            <sz val="8"/>
            <color indexed="8"/>
            <rFont val="Tahoma"/>
            <family val="2"/>
          </rPr>
          <t>A játékos végső elfogadási státusza:
QA= Direkt elfogadva
WC=Szabad kártyás
Üres=nincs a táblában</t>
        </r>
      </text>
    </comment>
    <comment ref="O6" authorId="0" shapeId="0">
      <text>
        <r>
          <rPr>
            <b/>
            <sz val="8"/>
            <color indexed="8"/>
            <rFont val="Tahoma"/>
            <family val="2"/>
            <charset val="238"/>
          </rPr>
          <t>Amikor kész a kiemelési lista töltsd ki a kiemeléseket 1,2,3,4,…
A ki nem emelteknél hagyd üresen!</t>
        </r>
      </text>
    </comment>
  </commentList>
</comments>
</file>

<file path=xl/comments67.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68.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69.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7.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70.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71.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3.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4.xml><?xml version="1.0" encoding="utf-8"?>
<comments xmlns="http://schemas.openxmlformats.org/spreadsheetml/2006/main">
  <authors>
    <author>Anders Wennberg</author>
  </authors>
  <commentList>
    <comment ref="E7" authorId="0" shape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75.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76.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77.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8.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<sst xmlns="http://schemas.openxmlformats.org/spreadsheetml/2006/main" count="8354" uniqueCount="571">
  <si>
    <t>Umpire</t>
  </si>
  <si>
    <t>Seed Sort</t>
  </si>
  <si>
    <t>AccSort</t>
  </si>
  <si>
    <t>CU</t>
  </si>
  <si>
    <t>St.</t>
  </si>
  <si>
    <t>Seed</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</si>
  <si>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</si>
  <si>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</si>
  <si>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</si>
  <si>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</si>
  <si>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</si>
  <si>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</si>
  <si>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</si>
  <si>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</si>
  <si>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</si>
  <si>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</si>
  <si>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</si>
  <si>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</si>
  <si>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</si>
  <si>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</si>
  <si>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</si>
  <si>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</si>
  <si>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</si>
  <si>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</si>
  <si>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</si>
  <si>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</si>
  <si>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</si>
  <si>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</si>
  <si>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</si>
  <si>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</si>
  <si>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</si>
  <si>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</si>
  <si>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</si>
  <si>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</si>
  <si>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</si>
  <si>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</si>
  <si>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</si>
  <si>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</si>
  <si>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</si>
  <si>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</si>
  <si>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</si>
  <si>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</si>
  <si>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</si>
  <si>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</si>
  <si>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</si>
  <si>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</si>
  <si>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</si>
  <si>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</si>
  <si>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</si>
  <si>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</si>
  <si>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</si>
  <si>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</si>
  <si>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</si>
  <si>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</si>
  <si>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</si>
  <si>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</si>
  <si>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</si>
  <si>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</si>
  <si>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</si>
  <si>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</si>
  <si>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</si>
  <si>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</si>
  <si>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</si>
  <si>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</si>
  <si>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</si>
  <si>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</si>
  <si>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</si>
  <si>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</si>
  <si>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</si>
  <si>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</si>
  <si>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</si>
  <si>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</si>
  <si>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</si>
  <si>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</si>
  <si>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</si>
  <si>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</si>
  <si>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</si>
  <si>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</si>
  <si>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</si>
  <si>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</si>
  <si>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</si>
  <si>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</si>
  <si>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</si>
  <si>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</si>
  <si>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</si>
  <si>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</si>
  <si>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</si>
  <si>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</si>
  <si>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</si>
  <si>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Ssz.</t>
  </si>
  <si>
    <t>Egyesület</t>
  </si>
  <si>
    <t>Kódszám</t>
  </si>
  <si>
    <t>Versenybíró aláírása</t>
  </si>
  <si>
    <t>Egyéni selejtezőtábla</t>
  </si>
  <si>
    <t>ELŐKÉSZÍTŐ LISTA</t>
  </si>
  <si>
    <t>Sor</t>
  </si>
  <si>
    <t>Nevezett Igen</t>
  </si>
  <si>
    <t>Nevezési rangsor</t>
  </si>
  <si>
    <t>Elfogadási státusz QA/WC</t>
  </si>
  <si>
    <t>Sorsolási rangsor</t>
  </si>
  <si>
    <t>Kiemelés</t>
  </si>
  <si>
    <t>Kiem</t>
  </si>
  <si>
    <t>2. forduló</t>
  </si>
  <si>
    <t>Feljutók</t>
  </si>
  <si>
    <t>kód</t>
  </si>
  <si>
    <t>Rangsor</t>
  </si>
  <si>
    <t>Dátuma</t>
  </si>
  <si>
    <t>Kiemeltek</t>
  </si>
  <si>
    <t>Alternatívok</t>
  </si>
  <si>
    <t>Helyettesítik</t>
  </si>
  <si>
    <t>Sorsolás ideje:</t>
  </si>
  <si>
    <t>Utolsó elfogadott játékos</t>
  </si>
  <si>
    <t>Sorsoló játékosok</t>
  </si>
  <si>
    <t>Egyéni</t>
  </si>
  <si>
    <t>SELEJTEZŐ TÁBLA</t>
  </si>
  <si>
    <t>EGYÉNI</t>
  </si>
  <si>
    <t>3. forduló</t>
  </si>
  <si>
    <t>Elfogadási státusz</t>
  </si>
  <si>
    <t>kiem</t>
  </si>
  <si>
    <t>Utolsó QA</t>
  </si>
  <si>
    <t>Kiem.</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</si>
  <si>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</si>
  <si>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</si>
  <si>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</si>
  <si>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</si>
  <si>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</si>
  <si>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</si>
  <si>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</si>
  <si>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</si>
  <si>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</si>
  <si>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</si>
  <si>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</si>
  <si>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</si>
  <si>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</si>
  <si>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</si>
  <si>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Döntős 1.</t>
  </si>
  <si>
    <t>Döntős 2.</t>
  </si>
  <si>
    <t>PÁROS FŐTÁBLA</t>
  </si>
  <si>
    <t>ELŐKÉSZÍTÉS</t>
  </si>
  <si>
    <t>1. JÁTÉKOS</t>
  </si>
  <si>
    <t>2. JÁTÉKOS</t>
  </si>
  <si>
    <t>Páros</t>
  </si>
  <si>
    <t>Elfogadási státusz
DA,WC, A</t>
  </si>
  <si>
    <t>Páros egyesített rangsora</t>
  </si>
  <si>
    <t>NE TÖRÖLD LE EZT AZ OLDALT!  A helyes NÉVSORRA FIGYELJ oda!</t>
  </si>
  <si>
    <t>Páros főtábla</t>
  </si>
  <si>
    <t>Győztesek</t>
  </si>
  <si>
    <t>Orvos neve:</t>
  </si>
  <si>
    <t>Rangs.</t>
  </si>
  <si>
    <t>Nyertes</t>
  </si>
  <si>
    <t>Döntős</t>
  </si>
  <si>
    <t>Elődöntő</t>
  </si>
  <si>
    <t>Rangs</t>
  </si>
  <si>
    <t>1.(2) oldal</t>
  </si>
  <si>
    <t>2. (2) oldal</t>
  </si>
  <si>
    <t>Kiemelt párosok</t>
  </si>
  <si>
    <t>Sorsolás időpontja:</t>
  </si>
  <si>
    <t>Utolsónak elfogadott páros</t>
  </si>
  <si>
    <t>dátuma:</t>
  </si>
  <si>
    <t>Utolsó DA:</t>
  </si>
  <si>
    <t>dátuma</t>
  </si>
  <si>
    <t>Utolsó elfogadott páros</t>
  </si>
  <si>
    <t>kódszám</t>
  </si>
  <si>
    <t xml:space="preserve">  </t>
  </si>
  <si>
    <t>A</t>
  </si>
  <si>
    <t>B</t>
  </si>
  <si>
    <t>C</t>
  </si>
  <si>
    <t>Vezetéknév</t>
  </si>
  <si>
    <t>Helyezés</t>
  </si>
  <si>
    <t>Pontszám</t>
  </si>
  <si>
    <t>Bónusz</t>
  </si>
  <si>
    <t>D</t>
  </si>
  <si>
    <t>E</t>
  </si>
  <si>
    <t>F</t>
  </si>
  <si>
    <t>3. hely</t>
  </si>
  <si>
    <t>vs.</t>
  </si>
  <si>
    <t>5. hely</t>
  </si>
  <si>
    <t>G</t>
  </si>
  <si>
    <t>1 FORDULÓ</t>
  </si>
  <si>
    <t>A -D</t>
  </si>
  <si>
    <t>C - A</t>
  </si>
  <si>
    <t>D - B</t>
  </si>
  <si>
    <t>A - B</t>
  </si>
  <si>
    <t>C - D</t>
  </si>
  <si>
    <t>B - C</t>
  </si>
  <si>
    <t>2 FORDULÓ</t>
  </si>
  <si>
    <t>3 FORDULÓ</t>
  </si>
  <si>
    <t>B - E</t>
  </si>
  <si>
    <t>E - A</t>
  </si>
  <si>
    <t>A - D</t>
  </si>
  <si>
    <t>D - E</t>
  </si>
  <si>
    <t>E - C</t>
  </si>
  <si>
    <t>4 FORDULÓ</t>
  </si>
  <si>
    <t>5 FORDULÓ</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</si>
  <si>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</si>
  <si>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</si>
  <si>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</si>
  <si>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</si>
  <si>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</si>
  <si>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</si>
  <si>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</si>
  <si>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</si>
  <si>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</si>
  <si>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</si>
  <si>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</si>
  <si>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</si>
  <si>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</si>
  <si>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</si>
  <si>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</si>
  <si>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</si>
  <si>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</si>
  <si>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</si>
  <si>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</si>
  <si>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</si>
  <si>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1. játékos ranglista</t>
  </si>
  <si>
    <t>2. játékos ranglista</t>
  </si>
  <si>
    <t>H</t>
  </si>
  <si>
    <t>7. hely</t>
  </si>
  <si>
    <t>E - F</t>
  </si>
  <si>
    <t>F - D</t>
  </si>
  <si>
    <t>D - G</t>
  </si>
  <si>
    <t>G - E</t>
  </si>
  <si>
    <t>F - E</t>
  </si>
  <si>
    <t>F - G</t>
  </si>
  <si>
    <t>E - H</t>
  </si>
  <si>
    <t>H - F</t>
  </si>
  <si>
    <t>G - H</t>
  </si>
  <si>
    <t>SELEJTEZŐ TÁBLA (8--&gt;2)</t>
  </si>
  <si>
    <t>SELEJTEZŐTÁBLA (8--&gt;4)</t>
  </si>
  <si>
    <t>SELEJTEZŐ TÁBLA (16--&gt;4)</t>
  </si>
  <si>
    <t xml:space="preserve">SELEJTEZŐ TÁBLA (8--&gt;2) </t>
  </si>
  <si>
    <t>III. csop fiú A</t>
  </si>
  <si>
    <t>Csendes</t>
  </si>
  <si>
    <t>Boldizsár</t>
  </si>
  <si>
    <t>Kovács</t>
  </si>
  <si>
    <t>Zalán</t>
  </si>
  <si>
    <t>Benedek</t>
  </si>
  <si>
    <t>Leó</t>
  </si>
  <si>
    <t>2023 május 04.</t>
  </si>
  <si>
    <t>Diákolimpia Pest Vármegye</t>
  </si>
  <si>
    <t>Diákolinmpia Pest Vármegye</t>
  </si>
  <si>
    <t>III. csop fiú B</t>
  </si>
  <si>
    <t>Havas</t>
  </si>
  <si>
    <t>Kristóf</t>
  </si>
  <si>
    <t xml:space="preserve">Szűcs </t>
  </si>
  <si>
    <t>Áron László</t>
  </si>
  <si>
    <t>Mannó</t>
  </si>
  <si>
    <t>Dániel</t>
  </si>
  <si>
    <t>Tetlák</t>
  </si>
  <si>
    <t>Nándor</t>
  </si>
  <si>
    <t>Botond</t>
  </si>
  <si>
    <t>Juhász</t>
  </si>
  <si>
    <t>Nagy</t>
  </si>
  <si>
    <t>Oliver Gabriell</t>
  </si>
  <si>
    <t>Patrick Viktor</t>
  </si>
  <si>
    <t xml:space="preserve">Imre </t>
  </si>
  <si>
    <t>Balogh</t>
  </si>
  <si>
    <t>Balázs</t>
  </si>
  <si>
    <t>Jenei</t>
  </si>
  <si>
    <t>Levente</t>
  </si>
  <si>
    <t>III. csop lány A</t>
  </si>
  <si>
    <t>Jászfai</t>
  </si>
  <si>
    <t>Mélypataki</t>
  </si>
  <si>
    <t>Fanni Léna</t>
  </si>
  <si>
    <t>Mátyás</t>
  </si>
  <si>
    <t>Villő</t>
  </si>
  <si>
    <t>Egyed</t>
  </si>
  <si>
    <t>Anna Zsófia</t>
  </si>
  <si>
    <t xml:space="preserve">Értékes </t>
  </si>
  <si>
    <t>Boglárka</t>
  </si>
  <si>
    <t>IV. csop lány A</t>
  </si>
  <si>
    <t>Bodó</t>
  </si>
  <si>
    <t>Bálint</t>
  </si>
  <si>
    <t>Renddek</t>
  </si>
  <si>
    <t>Viktor</t>
  </si>
  <si>
    <t xml:space="preserve">Seres </t>
  </si>
  <si>
    <t>Dávid</t>
  </si>
  <si>
    <t>Köszegi</t>
  </si>
  <si>
    <t>Zente Péter</t>
  </si>
  <si>
    <t>IV. csop fiú A</t>
  </si>
  <si>
    <t>Kacsándi</t>
  </si>
  <si>
    <t>Kolos Bálint</t>
  </si>
  <si>
    <t>Pethő</t>
  </si>
  <si>
    <t>Marcell Zsolt</t>
  </si>
  <si>
    <t>Jánosovits</t>
  </si>
  <si>
    <t>Miklós</t>
  </si>
  <si>
    <t>Marlok</t>
  </si>
  <si>
    <t>András</t>
  </si>
  <si>
    <t xml:space="preserve">Németh </t>
  </si>
  <si>
    <t>Vida</t>
  </si>
  <si>
    <t>Milán</t>
  </si>
  <si>
    <t>Mezei</t>
  </si>
  <si>
    <t>IV. csop fiú B</t>
  </si>
  <si>
    <t>IV. csop fiú B1</t>
  </si>
  <si>
    <t>IV. csop fiú B2</t>
  </si>
  <si>
    <t>Árgyelán</t>
  </si>
  <si>
    <t>Szonja</t>
  </si>
  <si>
    <t>Lili</t>
  </si>
  <si>
    <t>Lukácy</t>
  </si>
  <si>
    <t>Tamara</t>
  </si>
  <si>
    <t>Skorka</t>
  </si>
  <si>
    <t>Emma</t>
  </si>
  <si>
    <t>IV. csop Lány A1</t>
  </si>
  <si>
    <t>Hanga</t>
  </si>
  <si>
    <t>IV. csop lány B</t>
  </si>
  <si>
    <t>Sándor</t>
  </si>
  <si>
    <t>Zsófi</t>
  </si>
  <si>
    <t>Szmrek</t>
  </si>
  <si>
    <t>Mária</t>
  </si>
  <si>
    <t>Papp</t>
  </si>
  <si>
    <t>Júlia</t>
  </si>
  <si>
    <t>Dénes Tibor</t>
  </si>
  <si>
    <t>V. csop fiú A</t>
  </si>
  <si>
    <t>Zsombok</t>
  </si>
  <si>
    <t>Vencel</t>
  </si>
  <si>
    <t>Gáncs</t>
  </si>
  <si>
    <t>Sárkány</t>
  </si>
  <si>
    <t>Ákos</t>
  </si>
  <si>
    <t>V. csop fiú B</t>
  </si>
  <si>
    <t>Márkus</t>
  </si>
  <si>
    <t>Marcell Mihály</t>
  </si>
  <si>
    <t>Bátoni</t>
  </si>
  <si>
    <t>Szilárd</t>
  </si>
  <si>
    <t>Daróczi</t>
  </si>
  <si>
    <t xml:space="preserve">Marcell </t>
  </si>
  <si>
    <t>Szendrényi</t>
  </si>
  <si>
    <t>Áron</t>
  </si>
  <si>
    <t xml:space="preserve">Regős </t>
  </si>
  <si>
    <t>Kristóf Péter</t>
  </si>
  <si>
    <t>Radnai</t>
  </si>
  <si>
    <t>Csanád József</t>
  </si>
  <si>
    <t>Tamás</t>
  </si>
  <si>
    <t>V. csop Fiú A</t>
  </si>
  <si>
    <t>V. csop lány B</t>
  </si>
  <si>
    <t>Kiss</t>
  </si>
  <si>
    <t>Panna</t>
  </si>
  <si>
    <t>Pacsírta</t>
  </si>
  <si>
    <t>Zoé</t>
  </si>
  <si>
    <t>Egri</t>
  </si>
  <si>
    <t>Dorina</t>
  </si>
  <si>
    <t>Fritz</t>
  </si>
  <si>
    <t>Hanna</t>
  </si>
  <si>
    <t xml:space="preserve">Göbölyös </t>
  </si>
  <si>
    <t>VI. csop fiú A</t>
  </si>
  <si>
    <t xml:space="preserve">Süle </t>
  </si>
  <si>
    <t>Zsolt</t>
  </si>
  <si>
    <t>Kárász</t>
  </si>
  <si>
    <t>Péter</t>
  </si>
  <si>
    <t>VI. csop fiú B</t>
  </si>
  <si>
    <t>Jankó</t>
  </si>
  <si>
    <t>Zalán Levente</t>
  </si>
  <si>
    <t>Olivér</t>
  </si>
  <si>
    <t>Százhalombatta</t>
  </si>
  <si>
    <t>VI. csop lány A</t>
  </si>
  <si>
    <t>Bernscherer</t>
  </si>
  <si>
    <t>Anna Barbara</t>
  </si>
  <si>
    <t>Nádasy</t>
  </si>
  <si>
    <t>Réka Sarolta</t>
  </si>
  <si>
    <t>Fodor</t>
  </si>
  <si>
    <t>Noémi</t>
  </si>
  <si>
    <t>VI. csop lány B</t>
  </si>
  <si>
    <t>Gulyás</t>
  </si>
  <si>
    <t>Csenge</t>
  </si>
  <si>
    <t>Regős</t>
  </si>
  <si>
    <t>Anna Júlia</t>
  </si>
  <si>
    <t>Tóth</t>
  </si>
  <si>
    <t>Sára Laura</t>
  </si>
  <si>
    <t>Szofia Lili</t>
  </si>
  <si>
    <t>V. csop Lány B 1</t>
  </si>
  <si>
    <t>VI. csop Fiú A</t>
  </si>
  <si>
    <t xml:space="preserve">VI. csop Fiú B </t>
  </si>
  <si>
    <t xml:space="preserve">VI. csop Lány A </t>
  </si>
  <si>
    <t>Százhalombtta</t>
  </si>
  <si>
    <t>Százhalomatta</t>
  </si>
  <si>
    <t>Dénes Tior</t>
  </si>
  <si>
    <t>Dnes Tbor</t>
  </si>
  <si>
    <t>Száaombatta</t>
  </si>
  <si>
    <t>Százalombatta</t>
  </si>
  <si>
    <t>DénesTibor</t>
  </si>
  <si>
    <t>Százhaombatta</t>
  </si>
  <si>
    <t>Százhalmatta</t>
  </si>
  <si>
    <t>Százalomatta</t>
  </si>
  <si>
    <t>Százhalombatt</t>
  </si>
  <si>
    <t>Száhlombatta</t>
  </si>
  <si>
    <t>Százhlombatta</t>
  </si>
  <si>
    <t>VI. csop Lány B</t>
  </si>
  <si>
    <t>IV. csop Lány A2</t>
  </si>
  <si>
    <t>V. csop Lány B 2</t>
  </si>
  <si>
    <t>Stefán</t>
  </si>
  <si>
    <t xml:space="preserve">Zelenák </t>
  </si>
  <si>
    <t>Fiú Vígaszág I</t>
  </si>
  <si>
    <t>Fiú Vígaszág II</t>
  </si>
  <si>
    <t>4/2,5/3</t>
  </si>
  <si>
    <t>2/4,3/5</t>
  </si>
  <si>
    <t>4/2,4/1</t>
  </si>
  <si>
    <t>2/4,1/4</t>
  </si>
  <si>
    <t>Nagy Patrik</t>
  </si>
  <si>
    <t>Nagy Olivér</t>
  </si>
  <si>
    <t>Tetlák Botond</t>
  </si>
  <si>
    <t>Szűcs Áron</t>
  </si>
  <si>
    <t>b</t>
  </si>
  <si>
    <t>5/482),4/2</t>
  </si>
  <si>
    <t>4/0,4/1</t>
  </si>
  <si>
    <t>5/3,4/2</t>
  </si>
  <si>
    <t>Marlok Tamás</t>
  </si>
  <si>
    <t>Kőszegi Csanád</t>
  </si>
  <si>
    <t>Bátonyi Szilárd</t>
  </si>
  <si>
    <t>Mannó Milán</t>
  </si>
  <si>
    <t>4/1,4/0</t>
  </si>
  <si>
    <t>1/4,0/4</t>
  </si>
  <si>
    <t>4/0,4/0</t>
  </si>
  <si>
    <t>0/4,06!</t>
  </si>
  <si>
    <t>0/4,1/4</t>
  </si>
  <si>
    <t>0/4,0/4</t>
  </si>
  <si>
    <t>+j.n.</t>
  </si>
  <si>
    <t>-j.n.</t>
  </si>
  <si>
    <t>Nagy P</t>
  </si>
  <si>
    <t>Nagy O</t>
  </si>
  <si>
    <t>Szűcs</t>
  </si>
  <si>
    <t>4/0,3/5,11/9</t>
  </si>
  <si>
    <t>a</t>
  </si>
  <si>
    <t>5/3,4/5(5),10/7</t>
  </si>
  <si>
    <t>3/5,5/4(5),7/10</t>
  </si>
  <si>
    <t>Nagy P.</t>
  </si>
  <si>
    <t>1/4,4/1,10/4</t>
  </si>
  <si>
    <t>j.n.</t>
  </si>
  <si>
    <t>4/1,4/5(3),10/7</t>
  </si>
  <si>
    <t>4/2,4/0</t>
  </si>
  <si>
    <t>2/4,0/4</t>
  </si>
  <si>
    <t>4/1,4/2</t>
  </si>
  <si>
    <t>1/4,2/4</t>
  </si>
  <si>
    <t>4/2,4/2</t>
  </si>
  <si>
    <t>2/4,2/4</t>
  </si>
  <si>
    <t>4/2,2/4,11/9</t>
  </si>
  <si>
    <t>5!4(5),5/3</t>
  </si>
  <si>
    <t>4/5(5),3/5</t>
  </si>
  <si>
    <t>2/4,4/2,9/11</t>
  </si>
  <si>
    <t>3/5,2/4</t>
  </si>
  <si>
    <t>I.</t>
  </si>
  <si>
    <t>IV.</t>
  </si>
  <si>
    <t>II.</t>
  </si>
  <si>
    <t>III.</t>
  </si>
  <si>
    <t>5/4,56!</t>
  </si>
  <si>
    <t>4/5(6),0/4</t>
  </si>
  <si>
    <t>5/4(69,4/0</t>
  </si>
  <si>
    <t>4/1,4/1</t>
  </si>
  <si>
    <t>1/4,1/4</t>
  </si>
  <si>
    <t>4/1,5/3</t>
  </si>
  <si>
    <t>4/0,4/2</t>
  </si>
  <si>
    <t>-j.n</t>
  </si>
  <si>
    <t>TOVÁBB JUTOTT</t>
  </si>
  <si>
    <t>II.  Csendes Boldizsár</t>
  </si>
  <si>
    <t>I  . Kovács Zalán</t>
  </si>
  <si>
    <t>II.   Mannó Dániel</t>
  </si>
  <si>
    <t>I.   Értékes Boglárka</t>
  </si>
  <si>
    <t>II.  Jászfai Fanni Léna</t>
  </si>
  <si>
    <t>I.   Kőszegi Zente Péter</t>
  </si>
  <si>
    <t xml:space="preserve">II.  Rendek Viktor </t>
  </si>
  <si>
    <t>3/5,4/2,11/13</t>
  </si>
  <si>
    <t>5/3,4/0</t>
  </si>
  <si>
    <t>5/3,2/4,13/11</t>
  </si>
  <si>
    <t>4/1,5/4(2)</t>
  </si>
  <si>
    <t>3/5,0/4</t>
  </si>
  <si>
    <t>1/4,4/5(2)</t>
  </si>
  <si>
    <t>4/2,1/4,10/6</t>
  </si>
  <si>
    <t>2/4,4/1,6/10</t>
  </si>
  <si>
    <t>2/4,4/1,14/16</t>
  </si>
  <si>
    <t>4/2,1/4,16/14</t>
  </si>
  <si>
    <t>I.,II,   Pethő Marcell Zsolt</t>
  </si>
  <si>
    <t>I.,II,   Vida Milán</t>
  </si>
  <si>
    <t>JUHÁSZ T.</t>
  </si>
  <si>
    <t>JUHÁSZ L.</t>
  </si>
  <si>
    <t>5/4(4),5/3</t>
  </si>
  <si>
    <t>4/5(4),3/5</t>
  </si>
  <si>
    <t>Lukácsi</t>
  </si>
  <si>
    <t>Juhász T</t>
  </si>
  <si>
    <t>-</t>
  </si>
  <si>
    <t>I.   Juhász Tamara</t>
  </si>
  <si>
    <t>II.  Skorka Emma</t>
  </si>
  <si>
    <t>1/4,5/4(3),7/10</t>
  </si>
  <si>
    <t>4/1,4/5(3)10/7</t>
  </si>
  <si>
    <t>I.   Szmrek Mária</t>
  </si>
  <si>
    <t>II.  Sándor Zsófi</t>
  </si>
  <si>
    <t>5/4(6),4/1</t>
  </si>
  <si>
    <t>4/5(6),1/4</t>
  </si>
  <si>
    <t>+jn</t>
  </si>
  <si>
    <t>-jn</t>
  </si>
  <si>
    <t>I.   Sárkány Ákos</t>
  </si>
  <si>
    <t>II.  Gáncs Levente</t>
  </si>
  <si>
    <t>0/4,5/4,10/4</t>
  </si>
  <si>
    <t>I.   Radnai Dávid</t>
  </si>
  <si>
    <t>II.  Márkus Marcell Mihály</t>
  </si>
  <si>
    <t>1/4,4/1,16/14</t>
  </si>
  <si>
    <t>4/1,1/4,14/16</t>
  </si>
  <si>
    <t>I.   Fritz Hanna</t>
  </si>
  <si>
    <t xml:space="preserve">II.  Egri Dorina  </t>
  </si>
  <si>
    <t>III. Kiss Panna</t>
  </si>
  <si>
    <t>5/4(4),4/1</t>
  </si>
  <si>
    <t>4/5(4),1/4</t>
  </si>
  <si>
    <t>I.   Pacsírta Zoé</t>
  </si>
  <si>
    <t>II.  Göbölyös Zsófi</t>
  </si>
  <si>
    <t>5/3,2/4,10/6</t>
  </si>
  <si>
    <t>I.   Kárász Péter</t>
  </si>
  <si>
    <t>II.  Süle Zsolt</t>
  </si>
  <si>
    <t>3/5,4/1,10/5</t>
  </si>
  <si>
    <t>5/3,1/4,5/10</t>
  </si>
  <si>
    <t>5/3,4/5(4),10/7</t>
  </si>
  <si>
    <t>3/5,5/4(4),7/10</t>
  </si>
  <si>
    <t>I.    Zelenák Olivér</t>
  </si>
  <si>
    <t>II.   Jankó Zalán Levente</t>
  </si>
  <si>
    <t>III.  Stefán Tamás</t>
  </si>
  <si>
    <t>I.   Zelenák Olivér</t>
  </si>
  <si>
    <t>II.  Jankó Zalán Levente</t>
  </si>
  <si>
    <t>I.   Nádasy Réka Sarolta</t>
  </si>
  <si>
    <t>II.  Fodor Noémi</t>
  </si>
  <si>
    <t>III. Bernscherer Anna Barbara</t>
  </si>
  <si>
    <t>I.   Nádasy Sarolta Réka</t>
  </si>
  <si>
    <t>1/4,4/1,10/7</t>
  </si>
  <si>
    <t>TÓTH S. L</t>
  </si>
  <si>
    <t>Tóth Sz. L.</t>
  </si>
  <si>
    <t>4/2,0/4,6/10</t>
  </si>
  <si>
    <t>4/1,1/4,7/10</t>
  </si>
  <si>
    <t>-jn.</t>
  </si>
  <si>
    <t>2/4,4/0,10/6</t>
  </si>
  <si>
    <t>+jn.</t>
  </si>
  <si>
    <t>I.   Regős Anna Júlia</t>
  </si>
  <si>
    <t>II.  Tóth Sára Laura</t>
  </si>
  <si>
    <t>III. Gulyás Csenge</t>
  </si>
  <si>
    <t>IV. Tóth Szofia Lili</t>
  </si>
  <si>
    <t>III. csoport F B V</t>
  </si>
  <si>
    <t>V. csoport F B V</t>
  </si>
  <si>
    <t>Csapó Zsuzsanna</t>
  </si>
  <si>
    <t>A Boglári döntöbe jutottak</t>
  </si>
  <si>
    <t>I. csoport fiú B Csősz Róbert</t>
  </si>
  <si>
    <t>I. csoport lány A Mátyás Zsófia</t>
  </si>
  <si>
    <t>II. csoport fiú B Lizicay Lukács</t>
  </si>
  <si>
    <t>II. csoport lány A Náray Júlia</t>
  </si>
  <si>
    <t>II. csoport lány B Brandhuber Anna</t>
  </si>
  <si>
    <t>III. csoport fiú A Kovács Zalán</t>
  </si>
  <si>
    <t>III. csoport fiú A Csedes Boldizsár</t>
  </si>
  <si>
    <t>I.    Balogh Balázs</t>
  </si>
  <si>
    <t>III. csoport fiú B Balogh Balázs</t>
  </si>
  <si>
    <t>III. csoport fiú B Mannó Dániel</t>
  </si>
  <si>
    <t>III. csoport lány A Értékes Boglárka</t>
  </si>
  <si>
    <t>III. csoport lány A Jászfai Fanni Léna</t>
  </si>
  <si>
    <t>IV. csoport fiú A Kőszegi Zente Péter</t>
  </si>
  <si>
    <t>IV. csoport fiú A Kőszegi Rendek Viktor</t>
  </si>
  <si>
    <t>IV. csoport fiú B Pethő Marcell Zsolt</t>
  </si>
  <si>
    <t>IV. csoport fiú B Vida Milán</t>
  </si>
  <si>
    <t>IV. csoport lány A Juhász Tamara</t>
  </si>
  <si>
    <t>IV. csoport lány A Skorka Emma</t>
  </si>
  <si>
    <t>IV. csoport lány B Szmrek Mária</t>
  </si>
  <si>
    <t>IV. csoport lány B Sándor Zsófi</t>
  </si>
  <si>
    <t>V. csoport fiú A Sárkány Ákos</t>
  </si>
  <si>
    <t>V. csoport fiú A Gáncs Levente</t>
  </si>
  <si>
    <t>V. csoport fiú B Radnai Dávid</t>
  </si>
  <si>
    <t>V. csoport fiú B Márkus Marcell Mihály</t>
  </si>
  <si>
    <t>II. Pacsírta Zoé</t>
  </si>
  <si>
    <t>V. csoport lány B Fritz Hanna</t>
  </si>
  <si>
    <t>V. csoport lány B Pacsirta Zoé</t>
  </si>
  <si>
    <t>VI. csoport fiú A Kárász Péter</t>
  </si>
  <si>
    <t>VI. csoport fiú A Süle Zsolt</t>
  </si>
  <si>
    <t>VI. csoport fiú B Zelenák Olivér</t>
  </si>
  <si>
    <t>VI. csoport fiú B Jankó Zalán Levente</t>
  </si>
  <si>
    <t>VI. csoport lány A Fodor Noémi</t>
  </si>
  <si>
    <t>VI. csoport lány A Nádasy Réka Sarolta</t>
  </si>
  <si>
    <t>VI. csoport lány B Regős Anna Júlia</t>
  </si>
  <si>
    <t>VI. csoport lány B Tóth Sára Laura</t>
  </si>
  <si>
    <t>VII. csoport fiú B Ordina Kristóf</t>
  </si>
  <si>
    <t xml:space="preserve">Bátonyi </t>
  </si>
  <si>
    <t>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</si>
</sst>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95" formatCode="_-&quot;$&quot;* #,##0.00_-;\-&quot;$&quot;* #,##0.00_-;_-&quot;$&quot;* &quot;-&quot;??_-;_-@_-"/>
    <numFmt numFmtId="197" formatCode="d\-mmm\-yy"/>
  </numFmts>
  <fonts count="121" x14ac:knownFonts="1">
    <font>
      <sz val="10"/>
      <name val="Arial"/>
    </font>
    <font>
      <sz val="10"/>
      <name val="Arial"/>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i/>
      <sz val="7"/>
      <name val="Arial"/>
      <family val="2"/>
    </font>
    <font>
      <b/>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10"/>
      <name val="Arial"/>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i/>
      <sz val="8"/>
      <color indexed="10"/>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name val="Arial"/>
      <family val="2"/>
    </font>
    <font>
      <i/>
      <sz val="8.5"/>
      <color indexed="9"/>
      <name val="Arial"/>
      <family val="2"/>
    </font>
    <font>
      <i/>
      <sz val="8.5"/>
      <color indexed="8"/>
      <name val="Arial"/>
      <family val="2"/>
    </font>
    <font>
      <b/>
      <i/>
      <sz val="8.5"/>
      <color indexed="8"/>
      <name val="Arial"/>
      <family val="2"/>
    </font>
    <font>
      <sz val="8.5"/>
      <color indexed="14"/>
      <name val="Arial"/>
      <family val="2"/>
    </font>
    <font>
      <b/>
      <sz val="8.5"/>
      <color indexed="9"/>
      <name val="Arial"/>
      <family val="2"/>
      <charset val="238"/>
    </font>
    <font>
      <sz val="7"/>
      <color indexed="23"/>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name val="Arial"/>
      <family val="2"/>
      <charset val="238"/>
    </font>
    <font>
      <sz val="8.5"/>
      <color indexed="42"/>
      <name val="Arial"/>
      <family val="2"/>
      <charset val="238"/>
    </font>
    <font>
      <b/>
      <sz val="8.5"/>
      <name val="Arial"/>
      <family val="2"/>
      <charset val="238"/>
    </font>
    <font>
      <sz val="9"/>
      <name val="Arial"/>
      <family val="2"/>
      <charset val="238"/>
    </font>
    <font>
      <sz val="10"/>
      <color indexed="41"/>
      <name val="Arial"/>
      <family val="2"/>
      <charset val="238"/>
    </font>
    <font>
      <b/>
      <sz val="10"/>
      <color indexed="41"/>
      <name val="Arial"/>
      <family val="2"/>
      <charset val="238"/>
    </font>
    <font>
      <sz val="10"/>
      <color indexed="9"/>
      <name val="Arial"/>
      <family val="2"/>
      <charset val="238"/>
    </font>
    <font>
      <b/>
      <sz val="10"/>
      <color indexed="10"/>
      <name val="Arial"/>
      <family val="2"/>
      <charset val="238"/>
    </font>
    <font>
      <sz val="7"/>
      <name val="Arial"/>
      <family val="2"/>
      <charset val="238"/>
    </font>
    <font>
      <sz val="10"/>
      <name val="Arial"/>
      <family val="2"/>
      <charset val="238"/>
    </font>
    <font>
      <b/>
      <sz val="7"/>
      <color indexed="8"/>
      <name val="Arial"/>
      <family val="2"/>
      <charset val="238"/>
    </font>
    <font>
      <b/>
      <sz val="8.5"/>
      <color indexed="8"/>
      <name val="Arial"/>
      <family val="2"/>
      <charset val="238"/>
    </font>
    <font>
      <sz val="7"/>
      <name val="Arial"/>
      <family val="2"/>
      <charset val="238"/>
    </font>
    <font>
      <sz val="9"/>
      <color indexed="9"/>
      <name val="Arial"/>
      <family val="2"/>
      <charset val="238"/>
    </font>
    <font>
      <b/>
      <sz val="9"/>
      <name val="Arial"/>
      <family val="2"/>
      <charset val="238"/>
    </font>
    <font>
      <b/>
      <sz val="9"/>
      <color indexed="9"/>
      <name val="Arial"/>
      <family val="2"/>
      <charset val="238"/>
    </font>
    <font>
      <b/>
      <sz val="11"/>
      <name val="Arial"/>
      <family val="2"/>
      <charset val="238"/>
    </font>
    <font>
      <sz val="11"/>
      <name val="Arial"/>
      <family val="2"/>
      <charset val="238"/>
    </font>
    <font>
      <sz val="11"/>
      <color indexed="9"/>
      <name val="Arial"/>
      <family val="2"/>
      <charset val="238"/>
    </font>
    <font>
      <b/>
      <i/>
      <sz val="11"/>
      <name val="Arial"/>
      <family val="2"/>
      <charset val="238"/>
    </font>
    <font>
      <b/>
      <sz val="11"/>
      <color indexed="9"/>
      <name val="Arial"/>
      <family val="2"/>
      <charset val="238"/>
    </font>
    <font>
      <b/>
      <sz val="11"/>
      <color indexed="8"/>
      <name val="Arial"/>
      <family val="2"/>
      <charset val="238"/>
    </font>
    <font>
      <sz val="11"/>
      <color indexed="42"/>
      <name val="Arial"/>
      <family val="2"/>
      <charset val="238"/>
    </font>
    <font>
      <sz val="11"/>
      <color indexed="8"/>
      <name val="Arial"/>
      <family val="2"/>
      <charset val="238"/>
    </font>
    <font>
      <i/>
      <sz val="11"/>
      <color indexed="9"/>
      <name val="Arial"/>
      <family val="2"/>
      <charset val="238"/>
    </font>
    <font>
      <sz val="7"/>
      <color rgb="FFFF0000"/>
      <name val="Arial"/>
      <family val="2"/>
    </font>
    <font>
      <sz val="7"/>
      <color rgb="FFFF0000"/>
      <name val="Arial"/>
      <family val="2"/>
      <charset val="238"/>
    </font>
    <font>
      <b/>
      <sz val="10"/>
      <color theme="1"/>
      <name val="Arial"/>
      <family val="2"/>
      <charset val="238"/>
    </font>
    <font>
      <sz val="10"/>
      <color theme="0"/>
      <name val="Arial"/>
      <family val="2"/>
      <charset val="238"/>
    </font>
    <font>
      <sz val="10"/>
      <color rgb="FFFF0000"/>
      <name val="Arial"/>
      <family val="2"/>
      <charset val="238"/>
    </font>
    <font>
      <u/>
      <sz val="10"/>
      <color rgb="FFFF0000"/>
      <name val="Arial"/>
      <family val="2"/>
      <charset val="238"/>
    </font>
    <font>
      <sz val="8.5"/>
      <color rgb="FFFF0000"/>
      <name val="Arial"/>
      <family val="2"/>
    </font>
    <font>
      <sz val="11"/>
      <color rgb="FFFF0000"/>
      <name val="Arial"/>
      <family val="2"/>
      <charset val="238"/>
    </font>
    <font>
      <sz val="8"/>
      <name val="Segoe UI"/>
      <family val="2"/>
      <charset val="238"/>
    </font>
  </fonts>
  <fills count="21">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23"/>
        <bgColor indexed="64"/>
      </patternFill>
    </fill>
    <fill>
      <patternFill patternType="solid">
        <fgColor indexed="42"/>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indexed="41"/>
        <bgColor indexed="64"/>
      </patternFill>
    </fill>
    <fill>
      <patternFill patternType="solid">
        <fgColor indexed="40"/>
        <bgColor indexed="64"/>
      </patternFill>
    </fill>
    <fill>
      <patternFill patternType="solid">
        <fgColor indexed="53"/>
        <bgColor indexed="64"/>
      </patternFill>
    </fill>
    <fill>
      <patternFill patternType="solid">
        <fgColor indexed="10"/>
        <bgColor indexed="64"/>
      </patternFill>
    </fill>
    <fill>
      <patternFill patternType="solid">
        <fgColor indexed="17"/>
        <bgColor indexed="64"/>
      </patternFill>
    </fill>
    <fill>
      <patternFill patternType="solid">
        <fgColor indexed="8"/>
        <bgColor indexed="64"/>
      </patternFill>
    </fill>
    <fill>
      <patternFill patternType="solid">
        <fgColor theme="0"/>
        <bgColor indexed="8"/>
      </patternFill>
    </fill>
    <fill>
      <patternFill patternType="solid">
        <fgColor theme="0"/>
        <bgColor indexed="64"/>
      </patternFill>
    </fill>
    <fill>
      <patternFill patternType="solid">
        <fgColor theme="2"/>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8"/>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8"/>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s>
  <cellStyleXfs count="3">
    <xf numFmtId="0" fontId="0" fillId="0" borderId="0"/>
    <xf numFmtId="0" fontId="3" fillId="0" borderId="0" applyNumberFormat="0" applyFill="0" applyBorder="0" applyAlignment="0" applyProtection="0"/>
    <xf numFmtId="195" fontId="2" fillId="0" borderId="0" applyFont="0" applyFill="0" applyBorder="0" applyAlignment="0" applyProtection="0"/>
  </cellStyleXfs>
  <cellXfs count="965">
    <xf numFmtId="0" fontId="0" fillId="0" borderId="0" xfId="0"/>
    <xf numFmtId="0" fontId="0" fillId="0" borderId="0" xfId="0" applyAlignment="1">
      <alignment horizontal="left"/>
    </xf>
    <xf numFmtId="0" fontId="0" fillId="0" borderId="0" xfId="0" applyAlignment="1">
      <alignment vertical="center"/>
    </xf>
    <xf numFmtId="0" fontId="4"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5" fillId="0" borderId="0" xfId="0" applyFont="1" applyAlignment="1">
      <alignment vertical="center"/>
    </xf>
    <xf numFmtId="0" fontId="6" fillId="3" borderId="1" xfId="0" applyFont="1" applyFill="1" applyBorder="1" applyAlignment="1">
      <alignment horizontal="centerContinuous" vertical="center"/>
    </xf>
    <xf numFmtId="0" fontId="6" fillId="3" borderId="2" xfId="0" applyFont="1" applyFill="1" applyBorder="1" applyAlignment="1">
      <alignment horizontal="centerContinuous" vertical="center"/>
    </xf>
    <xf numFmtId="0" fontId="6" fillId="3" borderId="3" xfId="0" applyFont="1" applyFill="1" applyBorder="1" applyAlignment="1">
      <alignment horizontal="centerContinuous" vertical="center"/>
    </xf>
    <xf numFmtId="0" fontId="5" fillId="2" borderId="0" xfId="0" applyFont="1" applyFill="1" applyAlignment="1">
      <alignment vertical="center"/>
    </xf>
    <xf numFmtId="0" fontId="7" fillId="0" borderId="0" xfId="0" applyFont="1" applyAlignment="1">
      <alignment vertical="center"/>
    </xf>
    <xf numFmtId="0" fontId="7" fillId="2" borderId="0" xfId="0" applyFont="1" applyFill="1" applyAlignment="1">
      <alignment horizontal="center" vertical="center"/>
    </xf>
    <xf numFmtId="0" fontId="7" fillId="2" borderId="0" xfId="0" applyFont="1" applyFill="1" applyAlignment="1">
      <alignment vertical="center"/>
    </xf>
    <xf numFmtId="0" fontId="7" fillId="2" borderId="0" xfId="0" applyFont="1" applyFill="1" applyAlignment="1">
      <alignment horizontal="left" vertical="center"/>
    </xf>
    <xf numFmtId="0" fontId="8" fillId="4" borderId="1" xfId="0" applyFont="1" applyFill="1" applyBorder="1" applyAlignment="1">
      <alignment horizontal="centerContinuous" vertical="center"/>
    </xf>
    <xf numFmtId="0" fontId="8" fillId="4" borderId="2" xfId="0" applyFont="1" applyFill="1" applyBorder="1" applyAlignment="1">
      <alignment horizontal="centerContinuous" vertical="center"/>
    </xf>
    <xf numFmtId="0" fontId="8" fillId="4" borderId="3" xfId="0" applyFont="1" applyFill="1" applyBorder="1" applyAlignment="1">
      <alignment horizontal="centerContinuous" vertical="center"/>
    </xf>
    <xf numFmtId="0" fontId="9" fillId="0" borderId="0" xfId="0" applyFont="1" applyAlignment="1">
      <alignment vertical="center"/>
    </xf>
    <xf numFmtId="0" fontId="10" fillId="0" borderId="0" xfId="0" applyFont="1" applyAlignment="1">
      <alignment vertical="center"/>
    </xf>
    <xf numFmtId="49" fontId="10" fillId="2" borderId="4" xfId="0" applyNumberFormat="1" applyFont="1" applyFill="1" applyBorder="1" applyAlignment="1">
      <alignment vertical="center"/>
    </xf>
    <xf numFmtId="49" fontId="10" fillId="2" borderId="0" xfId="0" applyNumberFormat="1" applyFont="1" applyFill="1" applyAlignment="1">
      <alignment vertical="center"/>
    </xf>
    <xf numFmtId="0" fontId="10" fillId="0" borderId="0" xfId="0" applyFont="1" applyAlignment="1">
      <alignment horizontal="left" vertical="center"/>
    </xf>
    <xf numFmtId="49" fontId="10" fillId="2" borderId="0" xfId="0" applyNumberFormat="1" applyFont="1" applyFill="1" applyAlignment="1">
      <alignment horizontal="left" vertical="center"/>
    </xf>
    <xf numFmtId="49" fontId="9" fillId="2" borderId="0" xfId="0" applyNumberFormat="1" applyFont="1" applyFill="1" applyAlignment="1">
      <alignment vertical="center"/>
    </xf>
    <xf numFmtId="0" fontId="9" fillId="2" borderId="0" xfId="0" applyFont="1" applyFill="1" applyAlignment="1">
      <alignment vertical="center"/>
    </xf>
    <xf numFmtId="49" fontId="5" fillId="2" borderId="0" xfId="0" applyNumberFormat="1" applyFont="1" applyFill="1" applyAlignment="1">
      <alignment vertical="center"/>
    </xf>
    <xf numFmtId="49" fontId="13" fillId="2" borderId="0" xfId="0" applyNumberFormat="1" applyFont="1" applyFill="1" applyAlignment="1">
      <alignment horizontal="left" vertical="center"/>
    </xf>
    <xf numFmtId="49" fontId="5" fillId="2" borderId="0" xfId="0" applyNumberFormat="1" applyFont="1" applyFill="1" applyAlignment="1">
      <alignment horizontal="right" vertical="center"/>
    </xf>
    <xf numFmtId="49" fontId="14" fillId="2" borderId="0" xfId="0" applyNumberFormat="1" applyFont="1" applyFill="1" applyAlignment="1">
      <alignment horizontal="left" vertical="center"/>
    </xf>
    <xf numFmtId="49" fontId="17" fillId="2" borderId="0" xfId="0" applyNumberFormat="1" applyFont="1" applyFill="1" applyAlignment="1">
      <alignment horizontal="left" vertical="center"/>
    </xf>
    <xf numFmtId="0" fontId="18" fillId="0" borderId="0" xfId="0" applyFont="1" applyAlignment="1">
      <alignment vertical="center"/>
    </xf>
    <xf numFmtId="14" fontId="18" fillId="4" borderId="5" xfId="0" applyNumberFormat="1" applyFont="1" applyFill="1" applyBorder="1" applyAlignment="1">
      <alignment horizontal="left" vertical="center"/>
    </xf>
    <xf numFmtId="49" fontId="18" fillId="2" borderId="0" xfId="0" applyNumberFormat="1" applyFont="1" applyFill="1" applyAlignment="1">
      <alignment vertical="center"/>
    </xf>
    <xf numFmtId="49" fontId="18" fillId="4" borderId="5" xfId="0" applyNumberFormat="1" applyFont="1" applyFill="1" applyBorder="1" applyAlignment="1">
      <alignment vertical="center"/>
    </xf>
    <xf numFmtId="0" fontId="7" fillId="0" borderId="0" xfId="0" applyFont="1"/>
    <xf numFmtId="0" fontId="7" fillId="2" borderId="0" xfId="0" applyFont="1" applyFill="1"/>
    <xf numFmtId="0" fontId="0" fillId="2" borderId="0" xfId="0" applyFill="1"/>
    <xf numFmtId="0" fontId="20" fillId="0" borderId="0" xfId="0" applyFont="1" applyAlignment="1">
      <alignment vertical="center"/>
    </xf>
    <xf numFmtId="0" fontId="15" fillId="2" borderId="0" xfId="0" applyFont="1" applyFill="1" applyAlignment="1">
      <alignment vertical="center"/>
    </xf>
    <xf numFmtId="0" fontId="20" fillId="2" borderId="0" xfId="0" applyFont="1" applyFill="1" applyAlignment="1">
      <alignment horizontal="left" vertical="center"/>
    </xf>
    <xf numFmtId="0" fontId="0" fillId="2" borderId="0" xfId="0" applyFill="1" applyAlignment="1">
      <alignment horizontal="left"/>
    </xf>
    <xf numFmtId="0" fontId="7" fillId="2" borderId="0" xfId="0" applyFont="1" applyFill="1" applyAlignment="1"/>
    <xf numFmtId="0" fontId="9" fillId="2" borderId="0" xfId="0" applyFont="1" applyFill="1"/>
    <xf numFmtId="0" fontId="21" fillId="2" borderId="0" xfId="1" applyFont="1" applyFill="1"/>
    <xf numFmtId="0" fontId="0" fillId="0" borderId="0" xfId="0" applyAlignment="1">
      <alignment horizontal="center"/>
    </xf>
    <xf numFmtId="49" fontId="22" fillId="2" borderId="0" xfId="0" applyNumberFormat="1" applyFont="1" applyFill="1" applyAlignment="1">
      <alignment vertical="top"/>
    </xf>
    <xf numFmtId="49" fontId="12" fillId="2" borderId="0" xfId="0" applyNumberFormat="1" applyFont="1" applyFill="1" applyAlignment="1">
      <alignment vertical="top"/>
    </xf>
    <xf numFmtId="49" fontId="15" fillId="2" borderId="0" xfId="0" applyNumberFormat="1" applyFont="1" applyFill="1" applyAlignment="1">
      <alignment horizontal="left"/>
    </xf>
    <xf numFmtId="0" fontId="23" fillId="2" borderId="0" xfId="0" applyFont="1" applyFill="1" applyAlignment="1">
      <alignment horizontal="left"/>
    </xf>
    <xf numFmtId="49" fontId="14" fillId="2" borderId="0" xfId="0" applyNumberFormat="1" applyFont="1" applyFill="1" applyAlignment="1">
      <alignment horizontal="left"/>
    </xf>
    <xf numFmtId="49" fontId="15" fillId="2" borderId="6" xfId="0" applyNumberFormat="1" applyFont="1" applyFill="1" applyBorder="1" applyAlignment="1">
      <alignment vertical="center"/>
    </xf>
    <xf numFmtId="49" fontId="22" fillId="2" borderId="6" xfId="0" applyNumberFormat="1" applyFont="1" applyFill="1" applyBorder="1" applyAlignment="1">
      <alignment horizontal="right" vertical="center"/>
    </xf>
    <xf numFmtId="49" fontId="24" fillId="2" borderId="0" xfId="0" applyNumberFormat="1" applyFont="1" applyFill="1" applyAlignment="1">
      <alignment horizontal="left" vertical="center"/>
    </xf>
    <xf numFmtId="0" fontId="24" fillId="2" borderId="0" xfId="0" applyFont="1" applyFill="1" applyAlignment="1">
      <alignment vertical="center"/>
    </xf>
    <xf numFmtId="49" fontId="24" fillId="2" borderId="0" xfId="0" applyNumberFormat="1" applyFont="1" applyFill="1" applyAlignment="1">
      <alignment vertical="center"/>
    </xf>
    <xf numFmtId="49" fontId="25" fillId="2" borderId="0" xfId="0" applyNumberFormat="1" applyFont="1" applyFill="1" applyAlignment="1">
      <alignment horizontal="right" vertical="center"/>
    </xf>
    <xf numFmtId="0" fontId="9" fillId="2" borderId="0" xfId="0" applyFont="1" applyFill="1" applyAlignment="1">
      <alignment horizontal="center" vertical="center"/>
    </xf>
    <xf numFmtId="14" fontId="19" fillId="2" borderId="7" xfId="0" applyNumberFormat="1" applyFont="1" applyFill="1" applyBorder="1" applyAlignment="1">
      <alignment horizontal="left" vertical="center"/>
    </xf>
    <xf numFmtId="49" fontId="19" fillId="2" borderId="7" xfId="0" applyNumberFormat="1" applyFont="1" applyFill="1" applyBorder="1" applyAlignment="1">
      <alignment vertical="center"/>
    </xf>
    <xf numFmtId="0" fontId="20" fillId="2" borderId="0" xfId="0" applyFont="1" applyFill="1" applyAlignment="1">
      <alignment horizontal="center" vertical="center"/>
    </xf>
    <xf numFmtId="0" fontId="15" fillId="2" borderId="0" xfId="0" applyFont="1" applyFill="1" applyAlignment="1">
      <alignment horizontal="center" vertical="center"/>
    </xf>
    <xf numFmtId="49" fontId="19" fillId="2" borderId="0" xfId="0" applyNumberFormat="1" applyFont="1" applyFill="1" applyAlignment="1">
      <alignment vertical="center"/>
    </xf>
    <xf numFmtId="0" fontId="18" fillId="2" borderId="0" xfId="2" applyNumberFormat="1" applyFont="1" applyFill="1" applyAlignment="1" applyProtection="1">
      <alignment vertical="center"/>
      <protection locked="0"/>
    </xf>
    <xf numFmtId="0" fontId="19" fillId="2" borderId="0" xfId="0" applyFont="1" applyFill="1" applyAlignment="1">
      <alignment vertical="center"/>
    </xf>
    <xf numFmtId="49" fontId="19" fillId="2" borderId="0" xfId="0" applyNumberFormat="1" applyFont="1" applyFill="1" applyAlignment="1">
      <alignment horizontal="right" vertical="center"/>
    </xf>
    <xf numFmtId="0" fontId="9" fillId="2" borderId="4" xfId="0" applyFont="1" applyFill="1" applyBorder="1" applyAlignment="1">
      <alignment horizontal="left" vertical="center"/>
    </xf>
    <xf numFmtId="0" fontId="9" fillId="2" borderId="0" xfId="0" applyFont="1" applyFill="1" applyAlignment="1">
      <alignment horizontal="left" vertical="center"/>
    </xf>
    <xf numFmtId="0" fontId="20" fillId="2" borderId="4" xfId="0" applyFont="1" applyFill="1" applyBorder="1" applyAlignment="1">
      <alignment horizontal="left" vertical="center"/>
    </xf>
    <xf numFmtId="0" fontId="27" fillId="2" borderId="4" xfId="0" applyFont="1" applyFill="1" applyBorder="1" applyAlignment="1">
      <alignment horizontal="left" vertical="center"/>
    </xf>
    <xf numFmtId="0" fontId="28" fillId="0" borderId="0" xfId="0" applyFont="1" applyAlignment="1">
      <alignment vertical="center"/>
    </xf>
    <xf numFmtId="0" fontId="28" fillId="2" borderId="0" xfId="0" applyFont="1" applyFill="1" applyAlignment="1">
      <alignment horizontal="left" vertical="center"/>
    </xf>
    <xf numFmtId="0" fontId="29" fillId="2" borderId="0" xfId="0" applyFont="1" applyFill="1" applyAlignment="1">
      <alignment horizontal="left" vertical="center"/>
    </xf>
    <xf numFmtId="0" fontId="28" fillId="2" borderId="0" xfId="0" applyFont="1" applyFill="1" applyAlignment="1">
      <alignment horizontal="center" vertical="center"/>
    </xf>
    <xf numFmtId="0" fontId="15" fillId="2" borderId="4" xfId="0" applyFont="1" applyFill="1" applyBorder="1" applyAlignment="1">
      <alignment horizontal="left" vertical="center"/>
    </xf>
    <xf numFmtId="0" fontId="7" fillId="2" borderId="6" xfId="0" applyFont="1" applyFill="1" applyBorder="1" applyAlignment="1">
      <alignment horizontal="left" vertical="center"/>
    </xf>
    <xf numFmtId="0" fontId="9" fillId="2" borderId="8" xfId="0" applyFont="1" applyFill="1" applyBorder="1" applyAlignment="1">
      <alignment horizontal="left" vertical="center"/>
    </xf>
    <xf numFmtId="0" fontId="9" fillId="2" borderId="9" xfId="0" applyFont="1" applyFill="1" applyBorder="1" applyAlignment="1">
      <alignment horizontal="left" vertical="center"/>
    </xf>
    <xf numFmtId="0" fontId="9" fillId="5" borderId="10" xfId="0" applyFont="1" applyFill="1" applyBorder="1" applyAlignment="1">
      <alignment vertical="center"/>
    </xf>
    <xf numFmtId="0" fontId="15" fillId="4" borderId="11" xfId="0" applyFont="1" applyFill="1" applyBorder="1" applyAlignment="1">
      <alignment horizontal="left" vertical="center"/>
    </xf>
    <xf numFmtId="0" fontId="15" fillId="4" borderId="12" xfId="0" applyFont="1" applyFill="1" applyBorder="1" applyAlignment="1">
      <alignment vertical="center"/>
    </xf>
    <xf numFmtId="0" fontId="9" fillId="5" borderId="13" xfId="0" applyFont="1" applyFill="1" applyBorder="1" applyAlignment="1">
      <alignment vertical="center"/>
    </xf>
    <xf numFmtId="0" fontId="15" fillId="4" borderId="14" xfId="0" applyFont="1" applyFill="1" applyBorder="1" applyAlignment="1">
      <alignment horizontal="left" vertical="center"/>
    </xf>
    <xf numFmtId="0" fontId="15"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14" fillId="0" borderId="0" xfId="0" applyNumberFormat="1" applyFont="1" applyAlignment="1">
      <alignment horizontal="left" vertical="center"/>
    </xf>
    <xf numFmtId="49" fontId="24" fillId="2" borderId="0" xfId="0" applyNumberFormat="1" applyFont="1" applyFill="1" applyAlignment="1">
      <alignment horizontal="right" vertical="center"/>
    </xf>
    <xf numFmtId="49" fontId="19" fillId="0" borderId="6" xfId="0" applyNumberFormat="1" applyFont="1" applyBorder="1" applyAlignment="1">
      <alignment horizontal="right" vertical="center"/>
    </xf>
    <xf numFmtId="49" fontId="9" fillId="6" borderId="0" xfId="0" applyNumberFormat="1" applyFont="1" applyFill="1" applyAlignment="1">
      <alignment vertical="center"/>
    </xf>
    <xf numFmtId="49" fontId="9" fillId="6" borderId="17" xfId="0" applyNumberFormat="1" applyFont="1" applyFill="1" applyBorder="1" applyAlignment="1">
      <alignment vertical="center"/>
    </xf>
    <xf numFmtId="0" fontId="9" fillId="6" borderId="0" xfId="0" applyFont="1" applyFill="1" applyAlignment="1">
      <alignment vertical="center"/>
    </xf>
    <xf numFmtId="49" fontId="12" fillId="0" borderId="0" xfId="0" applyNumberFormat="1" applyFont="1" applyAlignment="1">
      <alignment vertical="top"/>
    </xf>
    <xf numFmtId="49" fontId="15" fillId="0" borderId="0" xfId="0" applyNumberFormat="1" applyFont="1" applyAlignment="1">
      <alignment horizontal="left"/>
    </xf>
    <xf numFmtId="0" fontId="23" fillId="6" borderId="0" xfId="0" applyFont="1" applyFill="1" applyAlignment="1">
      <alignment horizontal="left"/>
    </xf>
    <xf numFmtId="49" fontId="14" fillId="0" borderId="0" xfId="0" applyNumberFormat="1" applyFont="1" applyAlignment="1">
      <alignment horizontal="left"/>
    </xf>
    <xf numFmtId="49" fontId="19" fillId="0" borderId="6" xfId="0" applyNumberFormat="1" applyFont="1" applyBorder="1" applyAlignment="1">
      <alignment vertical="center"/>
    </xf>
    <xf numFmtId="49" fontId="19" fillId="0" borderId="6" xfId="0" applyNumberFormat="1" applyFont="1" applyBorder="1" applyAlignment="1">
      <alignment horizontal="left" vertical="center"/>
    </xf>
    <xf numFmtId="0" fontId="10" fillId="0" borderId="0" xfId="0" applyFont="1" applyAlignment="1">
      <alignment horizontal="center" vertical="center"/>
    </xf>
    <xf numFmtId="49" fontId="0" fillId="0" borderId="6" xfId="0" applyNumberFormat="1" applyFont="1" applyBorder="1" applyAlignment="1">
      <alignment vertical="center"/>
    </xf>
    <xf numFmtId="0" fontId="0" fillId="0" borderId="0" xfId="0" applyFont="1" applyAlignment="1">
      <alignment vertical="center"/>
    </xf>
    <xf numFmtId="197" fontId="0" fillId="0" borderId="0" xfId="0" applyNumberFormat="1" applyAlignment="1">
      <alignment horizontal="center"/>
    </xf>
    <xf numFmtId="49" fontId="20" fillId="0" borderId="0" xfId="0" applyNumberFormat="1" applyFont="1" applyAlignment="1">
      <alignment horizontal="left"/>
    </xf>
    <xf numFmtId="0" fontId="19" fillId="0" borderId="6" xfId="0" applyFont="1" applyBorder="1" applyAlignment="1">
      <alignment horizontal="right" vertical="center"/>
    </xf>
    <xf numFmtId="0" fontId="20" fillId="0" borderId="18" xfId="0" applyFont="1" applyBorder="1" applyAlignment="1">
      <alignment vertical="center"/>
    </xf>
    <xf numFmtId="0" fontId="20" fillId="0" borderId="18" xfId="0" applyFont="1" applyBorder="1" applyAlignment="1">
      <alignment horizontal="center" vertical="center"/>
    </xf>
    <xf numFmtId="0" fontId="20" fillId="0" borderId="12" xfId="0" applyFont="1" applyBorder="1" applyAlignment="1">
      <alignment horizontal="center" vertical="center"/>
    </xf>
    <xf numFmtId="0" fontId="20" fillId="0" borderId="0" xfId="0" applyFont="1"/>
    <xf numFmtId="49" fontId="8" fillId="6" borderId="0" xfId="0" applyNumberFormat="1" applyFont="1" applyFill="1" applyAlignment="1">
      <alignment horizontal="left"/>
    </xf>
    <xf numFmtId="49" fontId="20" fillId="0" borderId="0" xfId="0" applyNumberFormat="1" applyFont="1"/>
    <xf numFmtId="49" fontId="16" fillId="0" borderId="0" xfId="0" applyNumberFormat="1" applyFont="1" applyAlignment="1">
      <alignment horizontal="left"/>
    </xf>
    <xf numFmtId="49" fontId="17" fillId="2" borderId="19" xfId="0" applyNumberFormat="1" applyFont="1" applyFill="1" applyBorder="1" applyAlignment="1">
      <alignment horizontal="left" vertical="center"/>
    </xf>
    <xf numFmtId="49" fontId="17" fillId="2" borderId="20" xfId="0" applyNumberFormat="1" applyFont="1" applyFill="1" applyBorder="1" applyAlignment="1">
      <alignment horizontal="left" vertical="center"/>
    </xf>
    <xf numFmtId="49" fontId="9" fillId="2" borderId="14" xfId="0" applyNumberFormat="1" applyFont="1" applyFill="1" applyBorder="1" applyAlignment="1">
      <alignment horizontal="center" wrapText="1"/>
    </xf>
    <xf numFmtId="49" fontId="9" fillId="2" borderId="21" xfId="0" applyNumberFormat="1" applyFont="1" applyFill="1" applyBorder="1" applyAlignment="1">
      <alignment horizontal="center" wrapText="1"/>
    </xf>
    <xf numFmtId="49" fontId="9" fillId="2" borderId="15" xfId="0" applyNumberFormat="1" applyFont="1" applyFill="1" applyBorder="1" applyAlignment="1">
      <alignment horizontal="center" wrapText="1"/>
    </xf>
    <xf numFmtId="49" fontId="9" fillId="5" borderId="21" xfId="0" applyNumberFormat="1" applyFont="1" applyFill="1" applyBorder="1" applyAlignment="1">
      <alignment horizontal="center" wrapText="1"/>
    </xf>
    <xf numFmtId="0" fontId="38" fillId="2" borderId="15" xfId="0" applyFont="1" applyFill="1" applyBorder="1" applyAlignment="1">
      <alignment horizontal="center" wrapText="1"/>
    </xf>
    <xf numFmtId="1" fontId="20" fillId="0" borderId="12" xfId="0" applyNumberFormat="1" applyFont="1" applyBorder="1" applyAlignment="1">
      <alignment horizontal="center" vertical="center"/>
    </xf>
    <xf numFmtId="49" fontId="39" fillId="0" borderId="0" xfId="0" applyNumberFormat="1" applyFont="1" applyAlignment="1">
      <alignment horizontal="left"/>
    </xf>
    <xf numFmtId="0" fontId="0" fillId="2" borderId="0" xfId="0" applyNumberFormat="1" applyFill="1" applyAlignment="1">
      <alignment horizontal="left" vertical="center"/>
    </xf>
    <xf numFmtId="0" fontId="42" fillId="0" borderId="0" xfId="0" applyFont="1" applyAlignment="1">
      <alignment horizontal="center" vertical="center"/>
    </xf>
    <xf numFmtId="49" fontId="17" fillId="2" borderId="20" xfId="0" applyNumberFormat="1" applyFont="1" applyFill="1" applyBorder="1" applyAlignment="1">
      <alignment horizontal="right" vertical="center"/>
    </xf>
    <xf numFmtId="49" fontId="10" fillId="2" borderId="20" xfId="0" applyNumberFormat="1" applyFont="1" applyFill="1" applyBorder="1" applyAlignment="1">
      <alignment horizontal="left" vertical="center"/>
    </xf>
    <xf numFmtId="0" fontId="24" fillId="2" borderId="0" xfId="0" applyNumberFormat="1" applyFont="1" applyFill="1" applyAlignment="1">
      <alignment horizontal="left" vertical="center"/>
    </xf>
    <xf numFmtId="49" fontId="17" fillId="6" borderId="4" xfId="0" applyNumberFormat="1" applyFont="1" applyFill="1" applyBorder="1" applyAlignment="1">
      <alignment horizontal="left" vertical="center"/>
    </xf>
    <xf numFmtId="49" fontId="17" fillId="0" borderId="0" xfId="0" applyNumberFormat="1" applyFont="1" applyAlignment="1">
      <alignment horizontal="right" vertical="center"/>
    </xf>
    <xf numFmtId="0" fontId="0" fillId="6" borderId="9" xfId="0" applyFill="1" applyBorder="1" applyAlignment="1">
      <alignment horizontal="center" vertical="center"/>
    </xf>
    <xf numFmtId="49" fontId="19" fillId="0" borderId="22" xfId="0" applyNumberFormat="1" applyFont="1" applyBorder="1" applyAlignment="1">
      <alignment horizontal="left" vertical="center"/>
    </xf>
    <xf numFmtId="0" fontId="43" fillId="7" borderId="15" xfId="0" applyFont="1" applyFill="1" applyBorder="1" applyAlignment="1">
      <alignment horizontal="right" vertical="center"/>
    </xf>
    <xf numFmtId="0" fontId="38" fillId="5" borderId="15" xfId="0" applyFont="1" applyFill="1" applyBorder="1" applyAlignment="1">
      <alignment horizontal="center" wrapText="1"/>
    </xf>
    <xf numFmtId="0" fontId="20" fillId="0" borderId="12" xfId="0" applyNumberFormat="1" applyFont="1" applyBorder="1" applyAlignment="1">
      <alignment horizontal="center" vertical="center"/>
    </xf>
    <xf numFmtId="0" fontId="20" fillId="5" borderId="12" xfId="0" applyFont="1" applyFill="1" applyBorder="1" applyAlignment="1">
      <alignment horizontal="center" vertical="center"/>
    </xf>
    <xf numFmtId="0" fontId="45" fillId="0" borderId="0" xfId="0" applyFont="1"/>
    <xf numFmtId="0" fontId="16" fillId="0" borderId="0" xfId="0" applyFont="1"/>
    <xf numFmtId="0" fontId="5" fillId="0" borderId="0" xfId="0" applyFont="1" applyAlignment="1">
      <alignment vertical="top"/>
    </xf>
    <xf numFmtId="0" fontId="32" fillId="0" borderId="0" xfId="0" applyFont="1" applyAlignment="1">
      <alignment vertical="top"/>
    </xf>
    <xf numFmtId="0" fontId="12" fillId="0" borderId="0" xfId="0" applyFont="1" applyAlignment="1">
      <alignment vertical="top"/>
    </xf>
    <xf numFmtId="49" fontId="5" fillId="0" borderId="0" xfId="0" applyNumberFormat="1" applyFont="1" applyAlignment="1">
      <alignment vertical="top"/>
    </xf>
    <xf numFmtId="49" fontId="32" fillId="0" borderId="0" xfId="0" applyNumberFormat="1" applyFont="1" applyAlignment="1">
      <alignment vertical="top"/>
    </xf>
    <xf numFmtId="49" fontId="33" fillId="0" borderId="0" xfId="0" applyNumberFormat="1" applyFont="1"/>
    <xf numFmtId="49" fontId="16" fillId="0" borderId="0" xfId="0" applyNumberFormat="1" applyFont="1"/>
    <xf numFmtId="0" fontId="42" fillId="0" borderId="0" xfId="0" applyFont="1" applyAlignment="1">
      <alignment vertical="center"/>
    </xf>
    <xf numFmtId="49" fontId="37" fillId="2" borderId="0" xfId="0" applyNumberFormat="1" applyFont="1" applyFill="1" applyAlignment="1">
      <alignment vertical="center"/>
    </xf>
    <xf numFmtId="0" fontId="18" fillId="0" borderId="6" xfId="0" applyFont="1" applyBorder="1" applyAlignment="1">
      <alignment vertical="center"/>
    </xf>
    <xf numFmtId="49" fontId="18" fillId="0" borderId="6" xfId="0" applyNumberFormat="1" applyFont="1" applyBorder="1" applyAlignment="1">
      <alignment vertical="center"/>
    </xf>
    <xf numFmtId="49" fontId="47" fillId="0" borderId="6" xfId="0" applyNumberFormat="1" applyFont="1" applyBorder="1" applyAlignment="1">
      <alignment vertical="center"/>
    </xf>
    <xf numFmtId="49" fontId="18" fillId="0" borderId="6" xfId="2" applyNumberFormat="1" applyFont="1" applyBorder="1" applyAlignment="1" applyProtection="1">
      <alignment vertical="center"/>
      <protection locked="0"/>
    </xf>
    <xf numFmtId="0" fontId="19" fillId="0" borderId="6" xfId="0" applyFont="1" applyBorder="1" applyAlignment="1">
      <alignment horizontal="left" vertical="center"/>
    </xf>
    <xf numFmtId="49" fontId="9" fillId="2" borderId="0" xfId="0" applyNumberFormat="1" applyFont="1" applyFill="1" applyAlignment="1">
      <alignment horizontal="right" vertical="center"/>
    </xf>
    <xf numFmtId="49" fontId="9" fillId="2" borderId="0" xfId="0" applyNumberFormat="1" applyFont="1" applyFill="1" applyAlignment="1">
      <alignment horizontal="center" vertical="center"/>
    </xf>
    <xf numFmtId="49" fontId="9" fillId="2" borderId="0" xfId="0" applyNumberFormat="1" applyFont="1" applyFill="1" applyAlignment="1">
      <alignment horizontal="left" vertical="center"/>
    </xf>
    <xf numFmtId="49" fontId="45" fillId="2" borderId="0" xfId="0" applyNumberFormat="1" applyFont="1" applyFill="1" applyAlignment="1">
      <alignment horizontal="center" vertical="center"/>
    </xf>
    <xf numFmtId="49" fontId="45" fillId="2" borderId="0" xfId="0" applyNumberFormat="1" applyFont="1" applyFill="1" applyAlignment="1">
      <alignment vertical="center"/>
    </xf>
    <xf numFmtId="49" fontId="0" fillId="0" borderId="0" xfId="0" applyNumberFormat="1" applyFont="1" applyAlignment="1">
      <alignment vertical="center"/>
    </xf>
    <xf numFmtId="0" fontId="48" fillId="0" borderId="0" xfId="0" applyFont="1" applyAlignment="1">
      <alignment vertical="center"/>
    </xf>
    <xf numFmtId="49" fontId="48" fillId="2" borderId="0" xfId="0" applyNumberFormat="1" applyFont="1" applyFill="1" applyAlignment="1">
      <alignment horizontal="center" vertical="center"/>
    </xf>
    <xf numFmtId="0" fontId="49" fillId="0" borderId="0" xfId="0" applyFont="1" applyAlignment="1">
      <alignment vertical="center"/>
    </xf>
    <xf numFmtId="0" fontId="50" fillId="8" borderId="7" xfId="0" applyFont="1" applyFill="1" applyBorder="1" applyAlignment="1">
      <alignment horizontal="center" vertical="center"/>
    </xf>
    <xf numFmtId="0" fontId="48" fillId="0" borderId="7" xfId="0" applyFont="1" applyBorder="1" applyAlignment="1">
      <alignment vertical="center"/>
    </xf>
    <xf numFmtId="0" fontId="51" fillId="0" borderId="0" xfId="0" applyFont="1" applyAlignment="1">
      <alignment vertical="center"/>
    </xf>
    <xf numFmtId="0" fontId="51" fillId="0" borderId="7" xfId="0" applyFont="1" applyBorder="1" applyAlignment="1">
      <alignment horizontal="center" vertical="center"/>
    </xf>
    <xf numFmtId="0" fontId="52" fillId="0" borderId="0" xfId="0" applyFont="1" applyAlignment="1">
      <alignment vertical="center"/>
    </xf>
    <xf numFmtId="0" fontId="52" fillId="6" borderId="0" xfId="0" applyFont="1" applyFill="1" applyAlignment="1">
      <alignment vertical="center"/>
    </xf>
    <xf numFmtId="0" fontId="53" fillId="0" borderId="0" xfId="0" applyFont="1" applyAlignment="1">
      <alignment vertical="center"/>
    </xf>
    <xf numFmtId="0" fontId="53" fillId="6" borderId="0" xfId="0" applyFont="1" applyFill="1" applyAlignment="1">
      <alignment vertical="center"/>
    </xf>
    <xf numFmtId="49" fontId="52" fillId="6" borderId="0" xfId="0" applyNumberFormat="1" applyFont="1" applyFill="1" applyAlignment="1">
      <alignment vertical="center"/>
    </xf>
    <xf numFmtId="49" fontId="53" fillId="6" borderId="0" xfId="0" applyNumberFormat="1" applyFont="1" applyFill="1" applyAlignment="1">
      <alignment vertical="center"/>
    </xf>
    <xf numFmtId="0" fontId="20" fillId="6" borderId="0" xfId="0" applyFont="1" applyFill="1" applyAlignment="1">
      <alignment vertical="center"/>
    </xf>
    <xf numFmtId="0" fontId="20" fillId="0" borderId="10" xfId="0" applyFont="1" applyBorder="1" applyAlignment="1">
      <alignment vertical="center"/>
    </xf>
    <xf numFmtId="49" fontId="52" fillId="2" borderId="0" xfId="0" applyNumberFormat="1" applyFont="1" applyFill="1" applyAlignment="1">
      <alignment horizontal="center" vertical="center"/>
    </xf>
    <xf numFmtId="0" fontId="52" fillId="0" borderId="0" xfId="0" applyFont="1" applyAlignment="1">
      <alignment horizontal="center" vertical="center"/>
    </xf>
    <xf numFmtId="0" fontId="54" fillId="0" borderId="0" xfId="0" applyFont="1" applyAlignment="1">
      <alignment vertical="center"/>
    </xf>
    <xf numFmtId="0" fontId="55" fillId="0" borderId="0" xfId="0" applyFont="1" applyAlignment="1">
      <alignment vertical="center"/>
    </xf>
    <xf numFmtId="0" fontId="45" fillId="0" borderId="0" xfId="0" applyFont="1" applyAlignment="1">
      <alignment horizontal="right" vertical="center"/>
    </xf>
    <xf numFmtId="0" fontId="56" fillId="9" borderId="23" xfId="0" applyFont="1" applyFill="1" applyBorder="1" applyAlignment="1">
      <alignment horizontal="right" vertical="center"/>
    </xf>
    <xf numFmtId="0" fontId="51" fillId="0" borderId="7" xfId="0" applyFont="1" applyBorder="1" applyAlignment="1">
      <alignment vertical="center"/>
    </xf>
    <xf numFmtId="0" fontId="20" fillId="0" borderId="13" xfId="0" applyFont="1" applyBorder="1" applyAlignment="1">
      <alignment vertical="center"/>
    </xf>
    <xf numFmtId="0" fontId="52" fillId="0" borderId="7" xfId="0" applyFont="1" applyBorder="1" applyAlignment="1">
      <alignment vertical="center"/>
    </xf>
    <xf numFmtId="0" fontId="51" fillId="0" borderId="18" xfId="0" applyFont="1" applyBorder="1" applyAlignment="1">
      <alignment horizontal="center" vertical="center"/>
    </xf>
    <xf numFmtId="0" fontId="51" fillId="0" borderId="17" xfId="0" applyFont="1" applyBorder="1" applyAlignment="1">
      <alignment horizontal="left" vertical="center"/>
    </xf>
    <xf numFmtId="0" fontId="50" fillId="0" borderId="0" xfId="0" applyFont="1" applyAlignment="1">
      <alignment horizontal="center" vertical="center"/>
    </xf>
    <xf numFmtId="0" fontId="51" fillId="0" borderId="0" xfId="0" applyFont="1" applyAlignment="1">
      <alignment horizontal="center" vertical="center"/>
    </xf>
    <xf numFmtId="0" fontId="56" fillId="9" borderId="17" xfId="0" applyFont="1" applyFill="1" applyBorder="1" applyAlignment="1">
      <alignment horizontal="right" vertical="center"/>
    </xf>
    <xf numFmtId="49" fontId="51" fillId="0" borderId="7" xfId="0" applyNumberFormat="1" applyFont="1" applyBorder="1" applyAlignment="1">
      <alignment vertical="center"/>
    </xf>
    <xf numFmtId="49" fontId="51" fillId="0" borderId="0" xfId="0" applyNumberFormat="1" applyFont="1" applyAlignment="1">
      <alignment vertical="center"/>
    </xf>
    <xf numFmtId="0" fontId="51" fillId="0" borderId="17" xfId="0" applyFont="1" applyBorder="1" applyAlignment="1">
      <alignment vertical="center"/>
    </xf>
    <xf numFmtId="49" fontId="51" fillId="0" borderId="17" xfId="0" applyNumberFormat="1" applyFont="1" applyBorder="1" applyAlignment="1">
      <alignment vertical="center"/>
    </xf>
    <xf numFmtId="0" fontId="51" fillId="0" borderId="18" xfId="0" applyFont="1" applyBorder="1" applyAlignment="1">
      <alignment vertical="center"/>
    </xf>
    <xf numFmtId="0" fontId="57" fillId="0" borderId="18" xfId="0" applyFont="1" applyBorder="1" applyAlignment="1">
      <alignment horizontal="center" vertical="center"/>
    </xf>
    <xf numFmtId="0" fontId="58" fillId="0" borderId="0" xfId="0" applyFont="1" applyAlignment="1">
      <alignment vertical="center"/>
    </xf>
    <xf numFmtId="0" fontId="57" fillId="0" borderId="7" xfId="0" applyFont="1" applyBorder="1" applyAlignment="1">
      <alignment horizontal="center" vertical="center"/>
    </xf>
    <xf numFmtId="0" fontId="20" fillId="0" borderId="16" xfId="0" applyFont="1" applyBorder="1" applyAlignment="1">
      <alignment vertical="center"/>
    </xf>
    <xf numFmtId="49" fontId="51" fillId="0" borderId="18" xfId="0" applyNumberFormat="1" applyFont="1" applyBorder="1" applyAlignment="1">
      <alignment vertical="center"/>
    </xf>
    <xf numFmtId="0" fontId="59" fillId="0" borderId="0" xfId="0" applyFont="1" applyAlignment="1">
      <alignment vertical="center"/>
    </xf>
    <xf numFmtId="49" fontId="60" fillId="2" borderId="0" xfId="0" applyNumberFormat="1" applyFont="1" applyFill="1" applyAlignment="1">
      <alignment horizontal="center" vertical="center"/>
    </xf>
    <xf numFmtId="49" fontId="52" fillId="0" borderId="0" xfId="0" applyNumberFormat="1" applyFont="1" applyAlignment="1">
      <alignment horizontal="center" vertical="center"/>
    </xf>
    <xf numFmtId="49" fontId="48" fillId="0" borderId="0" xfId="0" applyNumberFormat="1" applyFont="1" applyAlignment="1">
      <alignment horizontal="center" vertical="center"/>
    </xf>
    <xf numFmtId="49" fontId="52" fillId="0" borderId="0" xfId="0" applyNumberFormat="1" applyFont="1" applyAlignment="1">
      <alignment vertical="center"/>
    </xf>
    <xf numFmtId="0" fontId="9" fillId="0" borderId="0" xfId="0" applyFont="1" applyAlignment="1">
      <alignment horizontal="right" vertical="center"/>
    </xf>
    <xf numFmtId="0" fontId="52" fillId="0" borderId="0" xfId="0" applyFont="1" applyAlignment="1">
      <alignment horizontal="left" vertical="center"/>
    </xf>
    <xf numFmtId="49" fontId="20" fillId="6" borderId="0" xfId="0" applyNumberFormat="1" applyFont="1" applyFill="1" applyAlignment="1">
      <alignment vertical="center"/>
    </xf>
    <xf numFmtId="49" fontId="36" fillId="6" borderId="0" xfId="0" applyNumberFormat="1" applyFont="1" applyFill="1" applyAlignment="1">
      <alignment horizontal="center" vertical="center"/>
    </xf>
    <xf numFmtId="49" fontId="61" fillId="0" borderId="0" xfId="0" applyNumberFormat="1" applyFont="1" applyAlignment="1">
      <alignment vertical="center"/>
    </xf>
    <xf numFmtId="49" fontId="62" fillId="0" borderId="0" xfId="0" applyNumberFormat="1" applyFont="1" applyAlignment="1">
      <alignment horizontal="center" vertical="center"/>
    </xf>
    <xf numFmtId="49" fontId="61" fillId="6" borderId="0" xfId="0" applyNumberFormat="1" applyFont="1" applyFill="1" applyAlignment="1">
      <alignment vertical="center"/>
    </xf>
    <xf numFmtId="49" fontId="62" fillId="6" borderId="0" xfId="0" applyNumberFormat="1" applyFont="1" applyFill="1" applyAlignment="1">
      <alignment vertical="center"/>
    </xf>
    <xf numFmtId="0" fontId="0" fillId="6" borderId="0" xfId="0" applyFill="1" applyAlignment="1">
      <alignment vertical="center"/>
    </xf>
    <xf numFmtId="0" fontId="30" fillId="2" borderId="24" xfId="0" applyFont="1" applyFill="1" applyBorder="1" applyAlignment="1">
      <alignment vertical="center"/>
    </xf>
    <xf numFmtId="0" fontId="30" fillId="2" borderId="25" xfId="0" applyFont="1" applyFill="1" applyBorder="1" applyAlignment="1">
      <alignment vertical="center"/>
    </xf>
    <xf numFmtId="0" fontId="30" fillId="2" borderId="26" xfId="0" applyFont="1" applyFill="1" applyBorder="1" applyAlignment="1">
      <alignment vertical="center"/>
    </xf>
    <xf numFmtId="49" fontId="63" fillId="2" borderId="25" xfId="0" applyNumberFormat="1" applyFont="1" applyFill="1" applyBorder="1" applyAlignment="1">
      <alignment horizontal="center" vertical="center"/>
    </xf>
    <xf numFmtId="49" fontId="63" fillId="2" borderId="25" xfId="0" applyNumberFormat="1" applyFont="1" applyFill="1" applyBorder="1" applyAlignment="1">
      <alignment vertical="center"/>
    </xf>
    <xf numFmtId="49" fontId="63" fillId="2" borderId="25" xfId="0" applyNumberFormat="1" applyFont="1" applyFill="1" applyBorder="1" applyAlignment="1">
      <alignment horizontal="centerContinuous" vertical="center"/>
    </xf>
    <xf numFmtId="49" fontId="63" fillId="2" borderId="27" xfId="0" applyNumberFormat="1" applyFont="1" applyFill="1" applyBorder="1" applyAlignment="1">
      <alignment horizontal="centerContinuous" vertical="center"/>
    </xf>
    <xf numFmtId="49" fontId="64" fillId="2" borderId="25" xfId="0" applyNumberFormat="1" applyFont="1" applyFill="1" applyBorder="1" applyAlignment="1">
      <alignment vertical="center"/>
    </xf>
    <xf numFmtId="49" fontId="64" fillId="2" borderId="27" xfId="0" applyNumberFormat="1" applyFont="1" applyFill="1" applyBorder="1" applyAlignment="1">
      <alignment vertical="center"/>
    </xf>
    <xf numFmtId="49" fontId="30" fillId="2" borderId="25" xfId="0" applyNumberFormat="1" applyFont="1" applyFill="1" applyBorder="1" applyAlignment="1">
      <alignment horizontal="left" vertical="center"/>
    </xf>
    <xf numFmtId="49" fontId="30" fillId="0" borderId="25" xfId="0" applyNumberFormat="1" applyFont="1" applyBorder="1" applyAlignment="1">
      <alignment horizontal="left" vertical="center"/>
    </xf>
    <xf numFmtId="49" fontId="64" fillId="6" borderId="27" xfId="0" applyNumberFormat="1" applyFont="1" applyFill="1" applyBorder="1" applyAlignment="1">
      <alignment vertical="center"/>
    </xf>
    <xf numFmtId="49" fontId="9" fillId="0" borderId="0" xfId="0" applyNumberFormat="1" applyFont="1" applyAlignment="1">
      <alignment vertical="center"/>
    </xf>
    <xf numFmtId="49" fontId="9" fillId="0" borderId="28" xfId="0" applyNumberFormat="1" applyFont="1" applyBorder="1" applyAlignment="1">
      <alignment vertical="center"/>
    </xf>
    <xf numFmtId="49" fontId="9" fillId="0" borderId="17" xfId="0" applyNumberFormat="1" applyFont="1" applyBorder="1" applyAlignment="1">
      <alignment horizontal="right" vertical="center"/>
    </xf>
    <xf numFmtId="49" fontId="9" fillId="0" borderId="0" xfId="0" applyNumberFormat="1" applyFont="1" applyAlignment="1">
      <alignment horizontal="center" vertical="center"/>
    </xf>
    <xf numFmtId="49" fontId="9" fillId="6" borderId="0" xfId="0" applyNumberFormat="1" applyFont="1" applyFill="1" applyAlignment="1">
      <alignment horizontal="center" vertical="center"/>
    </xf>
    <xf numFmtId="49" fontId="38" fillId="0" borderId="0" xfId="0" applyNumberFormat="1" applyFont="1" applyAlignment="1">
      <alignment horizontal="center" vertical="center"/>
    </xf>
    <xf numFmtId="49" fontId="45" fillId="0" borderId="0" xfId="0" applyNumberFormat="1" applyFont="1" applyAlignment="1">
      <alignment vertical="center"/>
    </xf>
    <xf numFmtId="49" fontId="45" fillId="0" borderId="17" xfId="0" applyNumberFormat="1" applyFont="1" applyBorder="1" applyAlignment="1">
      <alignment vertical="center"/>
    </xf>
    <xf numFmtId="49" fontId="30" fillId="2" borderId="29" xfId="0" applyNumberFormat="1" applyFont="1" applyFill="1" applyBorder="1" applyAlignment="1">
      <alignment vertical="center"/>
    </xf>
    <xf numFmtId="49" fontId="30" fillId="2" borderId="30" xfId="0" applyNumberFormat="1" applyFont="1" applyFill="1" applyBorder="1" applyAlignment="1">
      <alignment vertical="center"/>
    </xf>
    <xf numFmtId="49" fontId="45" fillId="2" borderId="17" xfId="0" applyNumberFormat="1" applyFont="1" applyFill="1" applyBorder="1" applyAlignment="1">
      <alignment vertical="center"/>
    </xf>
    <xf numFmtId="0" fontId="9" fillId="0" borderId="7" xfId="0" applyFont="1" applyBorder="1" applyAlignment="1">
      <alignment vertical="center"/>
    </xf>
    <xf numFmtId="49" fontId="45" fillId="0" borderId="7" xfId="0" applyNumberFormat="1" applyFont="1" applyBorder="1" applyAlignment="1">
      <alignment vertical="center"/>
    </xf>
    <xf numFmtId="49" fontId="9" fillId="0" borderId="7" xfId="0" applyNumberFormat="1" applyFont="1" applyBorder="1" applyAlignment="1">
      <alignment vertical="center"/>
    </xf>
    <xf numFmtId="49" fontId="45" fillId="0" borderId="18" xfId="0" applyNumberFormat="1" applyFont="1" applyBorder="1" applyAlignment="1">
      <alignment vertical="center"/>
    </xf>
    <xf numFmtId="49" fontId="9" fillId="0" borderId="31" xfId="0" applyNumberFormat="1" applyFont="1" applyBorder="1" applyAlignment="1">
      <alignment vertical="center"/>
    </xf>
    <xf numFmtId="49" fontId="9" fillId="0" borderId="18" xfId="0" applyNumberFormat="1" applyFont="1" applyBorder="1" applyAlignment="1">
      <alignment horizontal="right" vertical="center"/>
    </xf>
    <xf numFmtId="0" fontId="9" fillId="2" borderId="28" xfId="0" applyFont="1" applyFill="1" applyBorder="1" applyAlignment="1">
      <alignment vertical="center"/>
    </xf>
    <xf numFmtId="49" fontId="9" fillId="2" borderId="17" xfId="0" applyNumberFormat="1" applyFont="1" applyFill="1" applyBorder="1" applyAlignment="1">
      <alignment horizontal="right" vertical="center"/>
    </xf>
    <xf numFmtId="49" fontId="9" fillId="0" borderId="7" xfId="0" applyNumberFormat="1" applyFont="1" applyBorder="1" applyAlignment="1">
      <alignment horizontal="center" vertical="center"/>
    </xf>
    <xf numFmtId="0" fontId="9" fillId="6" borderId="7" xfId="0" applyFont="1" applyFill="1" applyBorder="1" applyAlignment="1">
      <alignment vertical="center"/>
    </xf>
    <xf numFmtId="49" fontId="9" fillId="6" borderId="7" xfId="0" applyNumberFormat="1" applyFont="1" applyFill="1" applyBorder="1" applyAlignment="1">
      <alignment horizontal="center" vertical="center"/>
    </xf>
    <xf numFmtId="49" fontId="9" fillId="6" borderId="18" xfId="0" applyNumberFormat="1" applyFont="1" applyFill="1" applyBorder="1" applyAlignment="1">
      <alignment vertical="center"/>
    </xf>
    <xf numFmtId="49" fontId="38" fillId="0" borderId="7" xfId="0" applyNumberFormat="1" applyFont="1" applyBorder="1" applyAlignment="1">
      <alignment horizontal="center" vertical="center"/>
    </xf>
    <xf numFmtId="0" fontId="56" fillId="9" borderId="18" xfId="0" applyFont="1" applyFill="1" applyBorder="1" applyAlignment="1">
      <alignment horizontal="right" vertical="center"/>
    </xf>
    <xf numFmtId="0" fontId="53" fillId="6" borderId="17" xfId="0" applyFont="1" applyFill="1" applyBorder="1" applyAlignment="1">
      <alignment vertical="center"/>
    </xf>
    <xf numFmtId="0" fontId="53" fillId="6" borderId="7" xfId="0" applyFont="1" applyFill="1" applyBorder="1" applyAlignment="1">
      <alignment vertical="center"/>
    </xf>
    <xf numFmtId="0" fontId="53" fillId="6" borderId="18" xfId="0" applyFont="1" applyFill="1" applyBorder="1" applyAlignment="1">
      <alignment vertical="center"/>
    </xf>
    <xf numFmtId="0" fontId="65" fillId="6" borderId="0" xfId="0" applyFont="1" applyFill="1" applyAlignment="1">
      <alignment horizontal="right" vertical="center"/>
    </xf>
    <xf numFmtId="0" fontId="66" fillId="0" borderId="0" xfId="0" applyFont="1" applyAlignment="1">
      <alignment vertical="center"/>
    </xf>
    <xf numFmtId="0" fontId="51" fillId="0" borderId="18" xfId="0" applyFont="1" applyBorder="1" applyAlignment="1">
      <alignment horizontal="right" vertical="center"/>
    </xf>
    <xf numFmtId="0" fontId="56" fillId="9" borderId="0" xfId="0" applyFont="1" applyFill="1" applyAlignment="1">
      <alignment horizontal="right" vertical="center"/>
    </xf>
    <xf numFmtId="49" fontId="51" fillId="0" borderId="7" xfId="0" applyNumberFormat="1" applyFont="1" applyBorder="1" applyAlignment="1">
      <alignment horizontal="left" vertical="center"/>
    </xf>
    <xf numFmtId="49" fontId="49" fillId="2" borderId="0" xfId="0" applyNumberFormat="1" applyFont="1" applyFill="1" applyAlignment="1">
      <alignment horizontal="center" vertical="center"/>
    </xf>
    <xf numFmtId="0" fontId="56" fillId="9" borderId="27" xfId="0" applyFont="1" applyFill="1" applyBorder="1" applyAlignment="1">
      <alignment horizontal="right" vertical="center"/>
    </xf>
    <xf numFmtId="49" fontId="51" fillId="0" borderId="18" xfId="0" applyNumberFormat="1" applyFont="1" applyBorder="1" applyAlignment="1">
      <alignment horizontal="left" vertical="center"/>
    </xf>
    <xf numFmtId="49" fontId="51" fillId="0" borderId="0" xfId="0" applyNumberFormat="1" applyFont="1" applyAlignment="1">
      <alignment horizontal="left" vertical="center"/>
    </xf>
    <xf numFmtId="49" fontId="51" fillId="0" borderId="17" xfId="0" applyNumberFormat="1" applyFont="1" applyBorder="1" applyAlignment="1">
      <alignment horizontal="left" vertical="center"/>
    </xf>
    <xf numFmtId="49" fontId="67" fillId="0" borderId="18" xfId="0" applyNumberFormat="1" applyFont="1" applyBorder="1" applyAlignment="1">
      <alignment horizontal="right" vertical="center"/>
    </xf>
    <xf numFmtId="49" fontId="67" fillId="0" borderId="0" xfId="0" applyNumberFormat="1" applyFont="1" applyAlignment="1">
      <alignment horizontal="right" vertical="center"/>
    </xf>
    <xf numFmtId="0" fontId="34" fillId="6" borderId="0" xfId="0" applyFont="1" applyFill="1" applyAlignment="1">
      <alignment horizontal="right" vertical="center"/>
    </xf>
    <xf numFmtId="49" fontId="9" fillId="10" borderId="0" xfId="0" applyNumberFormat="1" applyFont="1" applyFill="1" applyAlignment="1">
      <alignment horizontal="center" vertical="center"/>
    </xf>
    <xf numFmtId="49" fontId="51" fillId="10" borderId="0" xfId="0" applyNumberFormat="1" applyFont="1" applyFill="1" applyAlignment="1">
      <alignment vertical="center"/>
    </xf>
    <xf numFmtId="0" fontId="51" fillId="10" borderId="7" xfId="0" applyFont="1" applyFill="1" applyBorder="1" applyAlignment="1">
      <alignment vertical="center"/>
    </xf>
    <xf numFmtId="49" fontId="51" fillId="10" borderId="7" xfId="0" applyNumberFormat="1" applyFont="1" applyFill="1" applyBorder="1" applyAlignment="1">
      <alignment vertical="center"/>
    </xf>
    <xf numFmtId="0" fontId="52" fillId="6" borderId="0" xfId="0" applyFont="1" applyFill="1" applyAlignment="1">
      <alignment horizontal="right" vertical="center"/>
    </xf>
    <xf numFmtId="0" fontId="45" fillId="10" borderId="0" xfId="0" applyFont="1" applyFill="1" applyAlignment="1">
      <alignment horizontal="right" vertical="center"/>
    </xf>
    <xf numFmtId="0" fontId="56" fillId="11" borderId="23" xfId="0" applyFont="1" applyFill="1" applyBorder="1" applyAlignment="1">
      <alignment horizontal="right" vertical="center"/>
    </xf>
    <xf numFmtId="49" fontId="51" fillId="10" borderId="18" xfId="0" applyNumberFormat="1" applyFont="1" applyFill="1" applyBorder="1" applyAlignment="1">
      <alignment vertical="center"/>
    </xf>
    <xf numFmtId="49" fontId="60" fillId="0" borderId="0" xfId="0" applyNumberFormat="1" applyFont="1" applyAlignment="1">
      <alignment horizontal="center" vertical="center"/>
    </xf>
    <xf numFmtId="49" fontId="52" fillId="0" borderId="7" xfId="0" applyNumberFormat="1" applyFont="1" applyBorder="1" applyAlignment="1">
      <alignment horizontal="center" vertical="center"/>
    </xf>
    <xf numFmtId="1" fontId="52" fillId="0" borderId="7" xfId="0" applyNumberFormat="1" applyFont="1" applyBorder="1" applyAlignment="1">
      <alignment horizontal="center" vertical="center"/>
    </xf>
    <xf numFmtId="49" fontId="58" fillId="0" borderId="7" xfId="0" applyNumberFormat="1" applyFont="1" applyBorder="1" applyAlignment="1">
      <alignment vertical="center"/>
    </xf>
    <xf numFmtId="49" fontId="59" fillId="0" borderId="7" xfId="0" applyNumberFormat="1" applyFont="1" applyBorder="1" applyAlignment="1">
      <alignment vertical="center"/>
    </xf>
    <xf numFmtId="49" fontId="67" fillId="0" borderId="7" xfId="0" applyNumberFormat="1" applyFont="1" applyBorder="1" applyAlignment="1">
      <alignment horizontal="right" vertical="center"/>
    </xf>
    <xf numFmtId="49" fontId="63" fillId="2" borderId="7" xfId="0" applyNumberFormat="1" applyFont="1" applyFill="1" applyBorder="1" applyAlignment="1">
      <alignment horizontal="center" vertical="center"/>
    </xf>
    <xf numFmtId="49" fontId="63" fillId="2" borderId="26" xfId="0" applyNumberFormat="1" applyFont="1" applyFill="1" applyBorder="1" applyAlignment="1">
      <alignment horizontal="centerContinuous" vertical="center"/>
    </xf>
    <xf numFmtId="0" fontId="9" fillId="6" borderId="17" xfId="0" applyFont="1" applyFill="1" applyBorder="1" applyAlignment="1">
      <alignment vertical="center"/>
    </xf>
    <xf numFmtId="0" fontId="9" fillId="6" borderId="18" xfId="0" applyFont="1" applyFill="1" applyBorder="1" applyAlignment="1">
      <alignment vertical="center"/>
    </xf>
    <xf numFmtId="49" fontId="68" fillId="0" borderId="0" xfId="0" applyNumberFormat="1" applyFont="1" applyAlignment="1">
      <alignment horizontal="right" vertical="center"/>
    </xf>
    <xf numFmtId="0" fontId="52" fillId="2" borderId="0" xfId="0" applyFont="1" applyFill="1" applyAlignment="1">
      <alignment horizontal="center" vertical="center"/>
    </xf>
    <xf numFmtId="49" fontId="63" fillId="2" borderId="27" xfId="0" applyNumberFormat="1" applyFont="1" applyFill="1" applyBorder="1" applyAlignment="1">
      <alignment vertical="center"/>
    </xf>
    <xf numFmtId="49" fontId="10" fillId="6" borderId="4" xfId="0" applyNumberFormat="1" applyFont="1" applyFill="1" applyBorder="1" applyAlignment="1">
      <alignment horizontal="left" vertical="center"/>
    </xf>
    <xf numFmtId="0" fontId="9" fillId="2" borderId="15" xfId="0" applyFont="1" applyFill="1" applyBorder="1" applyAlignment="1">
      <alignment horizontal="center" wrapText="1"/>
    </xf>
    <xf numFmtId="0" fontId="69" fillId="0" borderId="0" xfId="0" applyFont="1" applyAlignment="1">
      <alignment vertical="center"/>
    </xf>
    <xf numFmtId="0" fontId="8" fillId="6" borderId="0" xfId="0" applyFont="1" applyFill="1" applyAlignment="1">
      <alignment horizontal="left"/>
    </xf>
    <xf numFmtId="49" fontId="14" fillId="0" borderId="0" xfId="0" applyNumberFormat="1" applyFont="1" applyAlignment="1">
      <alignment horizontal="right" vertical="center"/>
    </xf>
    <xf numFmtId="0" fontId="16" fillId="0" borderId="0" xfId="0" applyFont="1" applyAlignment="1">
      <alignment horizontal="left"/>
    </xf>
    <xf numFmtId="49" fontId="10" fillId="2" borderId="19" xfId="0" applyNumberFormat="1" applyFont="1" applyFill="1" applyBorder="1" applyAlignment="1">
      <alignment horizontal="left" vertical="center"/>
    </xf>
    <xf numFmtId="0" fontId="0" fillId="2" borderId="32" xfId="0" applyFill="1" applyBorder="1" applyAlignment="1">
      <alignment vertical="center"/>
    </xf>
    <xf numFmtId="0" fontId="0" fillId="6" borderId="0" xfId="0" applyFill="1" applyAlignment="1">
      <alignment horizontal="center" vertical="center"/>
    </xf>
    <xf numFmtId="0" fontId="35" fillId="0" borderId="0" xfId="0" applyFont="1"/>
    <xf numFmtId="49" fontId="35" fillId="2" borderId="8" xfId="0" applyNumberFormat="1" applyFont="1" applyFill="1" applyBorder="1" applyAlignment="1">
      <alignment horizontal="center" wrapText="1"/>
    </xf>
    <xf numFmtId="49" fontId="9" fillId="5" borderId="6" xfId="0" applyNumberFormat="1" applyFont="1" applyFill="1" applyBorder="1" applyAlignment="1">
      <alignment horizontal="center" wrapText="1"/>
    </xf>
    <xf numFmtId="0" fontId="20" fillId="0" borderId="18" xfId="0" applyFont="1" applyBorder="1" applyAlignment="1">
      <alignment horizontal="left" vertical="center"/>
    </xf>
    <xf numFmtId="0" fontId="20" fillId="0" borderId="12" xfId="0" applyFont="1" applyBorder="1" applyAlignment="1">
      <alignment horizontal="center" vertical="center" wrapText="1"/>
    </xf>
    <xf numFmtId="0" fontId="39" fillId="0" borderId="0" xfId="0" applyFont="1" applyAlignment="1">
      <alignment horizontal="left"/>
    </xf>
    <xf numFmtId="0" fontId="15" fillId="0" borderId="0" xfId="0" applyFont="1" applyAlignment="1">
      <alignment horizontal="left"/>
    </xf>
    <xf numFmtId="0" fontId="37" fillId="2" borderId="0" xfId="0" applyFont="1" applyFill="1" applyAlignment="1">
      <alignment vertical="center"/>
    </xf>
    <xf numFmtId="0" fontId="25" fillId="2" borderId="0" xfId="0" applyFont="1" applyFill="1" applyAlignment="1">
      <alignment horizontal="right" vertical="center"/>
    </xf>
    <xf numFmtId="0" fontId="0" fillId="0" borderId="6" xfId="0" applyFont="1" applyBorder="1" applyAlignment="1">
      <alignment vertical="center"/>
    </xf>
    <xf numFmtId="0" fontId="47" fillId="0" borderId="6" xfId="0" applyFont="1" applyBorder="1" applyAlignment="1">
      <alignment vertical="center"/>
    </xf>
    <xf numFmtId="0" fontId="9" fillId="2" borderId="0" xfId="0" applyFont="1" applyFill="1" applyAlignment="1">
      <alignment horizontal="right" vertical="center"/>
    </xf>
    <xf numFmtId="0" fontId="45" fillId="2" borderId="0" xfId="0" applyFont="1" applyFill="1" applyAlignment="1">
      <alignment horizontal="center" vertical="center"/>
    </xf>
    <xf numFmtId="0" fontId="45" fillId="2" borderId="0" xfId="0" applyFont="1" applyFill="1" applyAlignment="1">
      <alignment vertical="center"/>
    </xf>
    <xf numFmtId="0" fontId="10" fillId="2" borderId="0" xfId="0" applyFont="1" applyFill="1" applyAlignment="1">
      <alignment horizontal="right" vertical="center"/>
    </xf>
    <xf numFmtId="0" fontId="48" fillId="2" borderId="0" xfId="0" applyFont="1" applyFill="1" applyAlignment="1">
      <alignment horizontal="center" vertical="center"/>
    </xf>
    <xf numFmtId="0" fontId="15" fillId="0" borderId="7" xfId="0" applyFont="1" applyBorder="1" applyAlignment="1">
      <alignment vertical="center"/>
    </xf>
    <xf numFmtId="0" fontId="53" fillId="0" borderId="7" xfId="0" applyFont="1" applyBorder="1" applyAlignment="1">
      <alignment horizontal="center" vertical="center"/>
    </xf>
    <xf numFmtId="0" fontId="49" fillId="0" borderId="0" xfId="0" applyFont="1" applyAlignment="1">
      <alignment horizontal="center" vertical="center"/>
    </xf>
    <xf numFmtId="0" fontId="66" fillId="0" borderId="18" xfId="0" applyFont="1" applyBorder="1" applyAlignment="1">
      <alignment horizontal="right" vertical="center"/>
    </xf>
    <xf numFmtId="0" fontId="70" fillId="0" borderId="17" xfId="0" applyFont="1" applyBorder="1" applyAlignment="1">
      <alignment horizontal="center" vertical="center"/>
    </xf>
    <xf numFmtId="0" fontId="51" fillId="0" borderId="0" xfId="0" applyFont="1" applyAlignment="1">
      <alignment horizontal="left" vertical="center"/>
    </xf>
    <xf numFmtId="0" fontId="53" fillId="0" borderId="0" xfId="0" applyFont="1" applyAlignment="1">
      <alignment horizontal="left" vertical="center"/>
    </xf>
    <xf numFmtId="0" fontId="51" fillId="0" borderId="7" xfId="0" applyFont="1" applyBorder="1" applyAlignment="1">
      <alignment horizontal="left" vertical="center"/>
    </xf>
    <xf numFmtId="0" fontId="66" fillId="0" borderId="7" xfId="0" applyFont="1" applyBorder="1" applyAlignment="1">
      <alignment horizontal="right" vertical="center"/>
    </xf>
    <xf numFmtId="0" fontId="53" fillId="0" borderId="18" xfId="0" applyFont="1" applyBorder="1" applyAlignment="1">
      <alignment horizontal="center" vertical="center"/>
    </xf>
    <xf numFmtId="0" fontId="53" fillId="0" borderId="17" xfId="0" applyFont="1" applyBorder="1" applyAlignment="1">
      <alignment vertical="center"/>
    </xf>
    <xf numFmtId="0" fontId="66" fillId="0" borderId="0" xfId="0" applyFont="1" applyAlignment="1">
      <alignment horizontal="right" vertical="center"/>
    </xf>
    <xf numFmtId="0" fontId="53" fillId="0" borderId="0" xfId="0" applyFont="1" applyAlignment="1">
      <alignment horizontal="center" vertical="center"/>
    </xf>
    <xf numFmtId="0" fontId="49" fillId="2" borderId="0" xfId="0" applyFont="1" applyFill="1" applyAlignment="1">
      <alignment horizontal="center" vertical="center"/>
    </xf>
    <xf numFmtId="0" fontId="53" fillId="0" borderId="17" xfId="0" applyFont="1" applyBorder="1" applyAlignment="1">
      <alignment horizontal="left" vertical="center"/>
    </xf>
    <xf numFmtId="0" fontId="66" fillId="0" borderId="17" xfId="0" applyFont="1" applyBorder="1" applyAlignment="1">
      <alignment horizontal="right" vertical="center"/>
    </xf>
    <xf numFmtId="0" fontId="53" fillId="6" borderId="0" xfId="0" applyFont="1" applyFill="1" applyAlignment="1">
      <alignment horizontal="right" vertical="center"/>
    </xf>
    <xf numFmtId="0" fontId="53" fillId="6" borderId="7" xfId="0" applyFont="1" applyFill="1" applyBorder="1" applyAlignment="1">
      <alignment horizontal="right" vertical="center"/>
    </xf>
    <xf numFmtId="0" fontId="66" fillId="6" borderId="0" xfId="0" applyFont="1" applyFill="1" applyAlignment="1">
      <alignment horizontal="right" vertical="center"/>
    </xf>
    <xf numFmtId="0" fontId="60" fillId="2" borderId="0" xfId="0" applyFont="1" applyFill="1" applyAlignment="1">
      <alignment horizontal="center" vertical="center"/>
    </xf>
    <xf numFmtId="0" fontId="52" fillId="6" borderId="0" xfId="0" applyFont="1" applyFill="1" applyAlignment="1">
      <alignment horizontal="center" vertical="center"/>
    </xf>
    <xf numFmtId="49" fontId="52" fillId="6" borderId="0" xfId="0" applyNumberFormat="1" applyFont="1" applyFill="1" applyAlignment="1">
      <alignment horizontal="center" vertical="center"/>
    </xf>
    <xf numFmtId="1" fontId="52" fillId="6" borderId="0" xfId="0" applyNumberFormat="1" applyFont="1" applyFill="1" applyAlignment="1">
      <alignment horizontal="center" vertical="center"/>
    </xf>
    <xf numFmtId="49" fontId="53" fillId="0" borderId="0" xfId="0" applyNumberFormat="1" applyFont="1" applyAlignment="1">
      <alignment horizontal="center" vertical="center"/>
    </xf>
    <xf numFmtId="49" fontId="0" fillId="0" borderId="0" xfId="0" applyNumberFormat="1" applyAlignment="1">
      <alignment vertical="center"/>
    </xf>
    <xf numFmtId="49" fontId="38" fillId="6" borderId="17" xfId="0" applyNumberFormat="1" applyFont="1" applyFill="1" applyBorder="1" applyAlignment="1">
      <alignment vertical="center"/>
    </xf>
    <xf numFmtId="49" fontId="38" fillId="0" borderId="0" xfId="0" applyNumberFormat="1" applyFont="1" applyAlignment="1">
      <alignment vertical="center"/>
    </xf>
    <xf numFmtId="49" fontId="9" fillId="6" borderId="7" xfId="0" applyNumberFormat="1" applyFont="1" applyFill="1" applyBorder="1" applyAlignment="1">
      <alignment vertical="center"/>
    </xf>
    <xf numFmtId="49" fontId="38" fillId="6" borderId="18" xfId="0" applyNumberFormat="1" applyFont="1" applyFill="1" applyBorder="1" applyAlignment="1">
      <alignment vertical="center"/>
    </xf>
    <xf numFmtId="49" fontId="38" fillId="0" borderId="7" xfId="0" applyNumberFormat="1" applyFont="1" applyBorder="1" applyAlignment="1">
      <alignment vertical="center"/>
    </xf>
    <xf numFmtId="0" fontId="71" fillId="7" borderId="18" xfId="0" applyFont="1" applyFill="1" applyBorder="1" applyAlignment="1">
      <alignment vertical="center"/>
    </xf>
    <xf numFmtId="0" fontId="52" fillId="10" borderId="0" xfId="0" applyFont="1" applyFill="1" applyAlignment="1">
      <alignment horizontal="center" vertical="center"/>
    </xf>
    <xf numFmtId="0" fontId="53" fillId="10" borderId="0" xfId="0" applyFont="1" applyFill="1" applyAlignment="1">
      <alignment vertical="center"/>
    </xf>
    <xf numFmtId="0" fontId="51" fillId="10" borderId="0" xfId="0" applyFont="1" applyFill="1" applyAlignment="1">
      <alignment horizontal="left" vertical="center"/>
    </xf>
    <xf numFmtId="0" fontId="53" fillId="10" borderId="0" xfId="0" applyFont="1" applyFill="1" applyAlignment="1">
      <alignment horizontal="left" vertical="center"/>
    </xf>
    <xf numFmtId="0" fontId="52" fillId="10" borderId="0" xfId="0" applyFont="1" applyFill="1" applyAlignment="1">
      <alignment vertical="center"/>
    </xf>
    <xf numFmtId="0" fontId="51" fillId="10" borderId="7" xfId="0" applyFont="1" applyFill="1" applyBorder="1" applyAlignment="1">
      <alignment horizontal="left" vertical="center"/>
    </xf>
    <xf numFmtId="0" fontId="66" fillId="10" borderId="7" xfId="0" applyFont="1" applyFill="1" applyBorder="1" applyAlignment="1">
      <alignment horizontal="right" vertical="center"/>
    </xf>
    <xf numFmtId="0" fontId="70" fillId="10" borderId="17" xfId="0" applyFont="1" applyFill="1" applyBorder="1" applyAlignment="1">
      <alignment horizontal="center" vertical="center"/>
    </xf>
    <xf numFmtId="0" fontId="53" fillId="10" borderId="0" xfId="0" applyFont="1" applyFill="1" applyAlignment="1">
      <alignment horizontal="right" vertical="center"/>
    </xf>
    <xf numFmtId="0" fontId="56" fillId="11" borderId="17" xfId="0" applyFont="1" applyFill="1" applyBorder="1" applyAlignment="1">
      <alignment horizontal="right" vertical="center"/>
    </xf>
    <xf numFmtId="0" fontId="53" fillId="10" borderId="7" xfId="0" applyFont="1" applyFill="1" applyBorder="1" applyAlignment="1">
      <alignment horizontal="right" vertical="center"/>
    </xf>
    <xf numFmtId="0" fontId="53" fillId="10" borderId="17" xfId="0" applyFont="1" applyFill="1" applyBorder="1" applyAlignment="1">
      <alignment horizontal="left" vertical="center"/>
    </xf>
    <xf numFmtId="0" fontId="66" fillId="10" borderId="18" xfId="0" applyFont="1" applyFill="1" applyBorder="1" applyAlignment="1">
      <alignment horizontal="right" vertical="center"/>
    </xf>
    <xf numFmtId="49" fontId="61" fillId="10" borderId="0" xfId="0" applyNumberFormat="1" applyFont="1" applyFill="1" applyAlignment="1">
      <alignment vertical="center"/>
    </xf>
    <xf numFmtId="49" fontId="62" fillId="10" borderId="0" xfId="0" applyNumberFormat="1" applyFont="1" applyFill="1" applyAlignment="1">
      <alignment vertical="center"/>
    </xf>
    <xf numFmtId="49" fontId="63" fillId="2" borderId="26" xfId="0" applyNumberFormat="1" applyFont="1" applyFill="1" applyBorder="1" applyAlignment="1">
      <alignment vertical="center"/>
    </xf>
    <xf numFmtId="1" fontId="9" fillId="6" borderId="0" xfId="0" applyNumberFormat="1" applyFont="1" applyFill="1" applyAlignment="1">
      <alignment horizontal="center" vertical="center"/>
    </xf>
    <xf numFmtId="1" fontId="9" fillId="6" borderId="7" xfId="0" applyNumberFormat="1" applyFont="1" applyFill="1" applyBorder="1" applyAlignment="1">
      <alignment horizontal="center" vertical="center"/>
    </xf>
    <xf numFmtId="0" fontId="43" fillId="7" borderId="18" xfId="0" applyFont="1" applyFill="1" applyBorder="1" applyAlignment="1">
      <alignment horizontal="right" vertical="center"/>
    </xf>
    <xf numFmtId="0" fontId="53" fillId="10" borderId="7" xfId="0" applyFont="1" applyFill="1" applyBorder="1" applyAlignment="1">
      <alignment vertical="center"/>
    </xf>
    <xf numFmtId="0" fontId="53" fillId="10" borderId="17" xfId="0" applyFont="1" applyFill="1" applyBorder="1" applyAlignment="1">
      <alignment vertical="center"/>
    </xf>
    <xf numFmtId="49" fontId="53" fillId="10" borderId="18" xfId="0" applyNumberFormat="1" applyFont="1" applyFill="1" applyBorder="1" applyAlignment="1">
      <alignment vertical="center"/>
    </xf>
    <xf numFmtId="49" fontId="52" fillId="10" borderId="0" xfId="0" applyNumberFormat="1" applyFont="1" applyFill="1" applyAlignment="1">
      <alignment vertical="center"/>
    </xf>
    <xf numFmtId="49" fontId="53" fillId="10" borderId="0" xfId="0" applyNumberFormat="1" applyFont="1" applyFill="1" applyAlignment="1">
      <alignment vertical="center"/>
    </xf>
    <xf numFmtId="49" fontId="30" fillId="2" borderId="30" xfId="0" applyNumberFormat="1" applyFont="1" applyFill="1" applyBorder="1" applyAlignment="1">
      <alignment horizontal="left" vertical="center"/>
    </xf>
    <xf numFmtId="49" fontId="64" fillId="2" borderId="30" xfId="0" applyNumberFormat="1" applyFont="1" applyFill="1" applyBorder="1" applyAlignment="1">
      <alignment vertical="center"/>
    </xf>
    <xf numFmtId="49" fontId="9" fillId="2" borderId="7" xfId="0" applyNumberFormat="1" applyFont="1" applyFill="1" applyBorder="1" applyAlignment="1">
      <alignment vertical="center"/>
    </xf>
    <xf numFmtId="0" fontId="30" fillId="2" borderId="28" xfId="0" applyFont="1" applyFill="1" applyBorder="1" applyAlignment="1">
      <alignment vertical="center"/>
    </xf>
    <xf numFmtId="49" fontId="9" fillId="2" borderId="28" xfId="0" applyNumberFormat="1" applyFont="1" applyFill="1" applyBorder="1" applyAlignment="1">
      <alignment vertical="center"/>
    </xf>
    <xf numFmtId="49" fontId="9" fillId="2" borderId="31" xfId="0" applyNumberFormat="1" applyFont="1" applyFill="1" applyBorder="1" applyAlignment="1">
      <alignment vertical="center"/>
    </xf>
    <xf numFmtId="0" fontId="20" fillId="0" borderId="21" xfId="0" applyFont="1" applyBorder="1" applyAlignment="1">
      <alignment vertical="center"/>
    </xf>
    <xf numFmtId="0" fontId="73" fillId="2" borderId="0" xfId="0" applyFont="1" applyFill="1" applyAlignment="1">
      <alignment vertical="center"/>
    </xf>
    <xf numFmtId="0" fontId="22" fillId="2" borderId="0" xfId="0" applyFont="1" applyFill="1" applyAlignment="1">
      <alignment horizontal="center" vertical="center" wrapText="1"/>
    </xf>
    <xf numFmtId="0" fontId="18" fillId="2" borderId="0" xfId="0" applyFont="1" applyFill="1" applyBorder="1" applyAlignment="1">
      <alignment vertical="center"/>
    </xf>
    <xf numFmtId="0" fontId="9" fillId="2" borderId="0" xfId="0" applyFont="1" applyFill="1" applyAlignment="1">
      <alignment horizontal="center"/>
    </xf>
    <xf numFmtId="0" fontId="27" fillId="2" borderId="33" xfId="0" applyFont="1" applyFill="1" applyBorder="1" applyAlignment="1">
      <alignment horizontal="left" vertical="center"/>
    </xf>
    <xf numFmtId="0" fontId="28" fillId="2" borderId="34" xfId="0" applyFont="1" applyFill="1" applyBorder="1" applyAlignment="1">
      <alignment horizontal="left" vertical="center"/>
    </xf>
    <xf numFmtId="49" fontId="74" fillId="0" borderId="0" xfId="0" applyNumberFormat="1" applyFont="1" applyAlignment="1">
      <alignment vertical="top"/>
    </xf>
    <xf numFmtId="0" fontId="9" fillId="2" borderId="17" xfId="0" applyFont="1" applyFill="1" applyBorder="1" applyAlignment="1">
      <alignment horizontal="right" vertical="center"/>
    </xf>
    <xf numFmtId="0" fontId="9" fillId="2" borderId="18" xfId="0" applyFont="1" applyFill="1" applyBorder="1" applyAlignment="1">
      <alignment horizontal="right" vertical="center"/>
    </xf>
    <xf numFmtId="49" fontId="9" fillId="2" borderId="29" xfId="0" applyNumberFormat="1" applyFont="1" applyFill="1" applyBorder="1" applyAlignment="1">
      <alignment vertical="center"/>
    </xf>
    <xf numFmtId="49" fontId="9" fillId="2" borderId="30" xfId="0" applyNumberFormat="1" applyFont="1" applyFill="1" applyBorder="1" applyAlignment="1">
      <alignment vertical="center"/>
    </xf>
    <xf numFmtId="49" fontId="9" fillId="2" borderId="23" xfId="0" applyNumberFormat="1" applyFont="1" applyFill="1" applyBorder="1" applyAlignment="1">
      <alignment horizontal="right" vertical="center"/>
    </xf>
    <xf numFmtId="0" fontId="30" fillId="2" borderId="0" xfId="0" applyFont="1" applyFill="1" applyBorder="1" applyAlignment="1">
      <alignment vertical="center"/>
    </xf>
    <xf numFmtId="0" fontId="30" fillId="2" borderId="35" xfId="0" applyFont="1" applyFill="1" applyBorder="1" applyAlignment="1">
      <alignment vertical="center"/>
    </xf>
    <xf numFmtId="49" fontId="74" fillId="0" borderId="0" xfId="0" applyNumberFormat="1" applyFont="1" applyAlignment="1">
      <alignment horizontal="center"/>
    </xf>
    <xf numFmtId="49" fontId="22" fillId="0" borderId="0" xfId="0" applyNumberFormat="1" applyFont="1" applyAlignment="1">
      <alignment horizontal="center"/>
    </xf>
    <xf numFmtId="49" fontId="9" fillId="2" borderId="36" xfId="0" applyNumberFormat="1" applyFont="1" applyFill="1" applyBorder="1" applyAlignment="1">
      <alignment horizontal="center" wrapText="1"/>
    </xf>
    <xf numFmtId="0" fontId="20" fillId="0" borderId="37" xfId="0" applyFont="1" applyBorder="1" applyAlignment="1">
      <alignment horizontal="center" vertical="center"/>
    </xf>
    <xf numFmtId="49" fontId="9" fillId="2" borderId="0" xfId="0" applyNumberFormat="1" applyFont="1" applyFill="1" applyBorder="1" applyAlignment="1">
      <alignment vertical="center"/>
    </xf>
    <xf numFmtId="0" fontId="9" fillId="2" borderId="7" xfId="0" applyFont="1" applyFill="1" applyBorder="1" applyAlignment="1">
      <alignment vertical="center"/>
    </xf>
    <xf numFmtId="0" fontId="49" fillId="0" borderId="7" xfId="0" applyFont="1" applyBorder="1" applyAlignment="1">
      <alignment horizontal="center" vertical="center"/>
    </xf>
    <xf numFmtId="49" fontId="9" fillId="2" borderId="7" xfId="0" applyNumberFormat="1" applyFont="1" applyFill="1" applyBorder="1" applyAlignment="1">
      <alignment horizontal="center" vertical="center"/>
    </xf>
    <xf numFmtId="49" fontId="9" fillId="2" borderId="38" xfId="0" applyNumberFormat="1" applyFont="1" applyFill="1" applyBorder="1" applyAlignment="1">
      <alignment horizontal="center" wrapText="1"/>
    </xf>
    <xf numFmtId="0" fontId="20" fillId="0" borderId="12" xfId="0" applyFont="1" applyFill="1" applyBorder="1" applyAlignment="1">
      <alignment horizontal="center" vertical="center"/>
    </xf>
    <xf numFmtId="49" fontId="11" fillId="0" borderId="0" xfId="0" applyNumberFormat="1" applyFont="1" applyFill="1" applyAlignment="1">
      <alignment vertical="top"/>
    </xf>
    <xf numFmtId="0" fontId="51" fillId="10" borderId="0" xfId="0" applyFont="1" applyFill="1" applyBorder="1" applyAlignment="1">
      <alignment horizontal="left" vertical="center"/>
    </xf>
    <xf numFmtId="49" fontId="53" fillId="6" borderId="0" xfId="0" applyNumberFormat="1" applyFont="1" applyFill="1" applyBorder="1" applyAlignment="1">
      <alignment vertical="center"/>
    </xf>
    <xf numFmtId="0" fontId="52" fillId="0" borderId="0" xfId="0" applyFont="1" applyBorder="1" applyAlignment="1">
      <alignment horizontal="center" vertical="center"/>
    </xf>
    <xf numFmtId="0" fontId="50" fillId="0" borderId="0" xfId="0" applyFont="1" applyBorder="1" applyAlignment="1">
      <alignment horizontal="center" vertical="center"/>
    </xf>
    <xf numFmtId="0" fontId="49" fillId="0" borderId="0" xfId="0" applyFont="1" applyBorder="1" applyAlignment="1">
      <alignment vertical="center"/>
    </xf>
    <xf numFmtId="0" fontId="0" fillId="0" borderId="0" xfId="0" applyFont="1" applyBorder="1" applyAlignment="1">
      <alignment vertical="center"/>
    </xf>
    <xf numFmtId="0" fontId="53" fillId="0" borderId="0" xfId="0" applyFont="1" applyBorder="1" applyAlignment="1">
      <alignment horizontal="center" vertical="center"/>
    </xf>
    <xf numFmtId="0" fontId="52" fillId="0" borderId="0" xfId="0" applyFont="1" applyBorder="1" applyAlignment="1">
      <alignment vertical="center"/>
    </xf>
    <xf numFmtId="0" fontId="53" fillId="0" borderId="0" xfId="0" applyFont="1" applyBorder="1" applyAlignment="1">
      <alignment vertical="center"/>
    </xf>
    <xf numFmtId="0" fontId="45" fillId="0" borderId="0" xfId="0" applyFont="1" applyBorder="1" applyAlignment="1">
      <alignment horizontal="right" vertical="center"/>
    </xf>
    <xf numFmtId="0" fontId="51" fillId="0" borderId="0" xfId="0" applyFont="1" applyBorder="1" applyAlignment="1">
      <alignment horizontal="left" vertical="center"/>
    </xf>
    <xf numFmtId="0" fontId="53" fillId="6" borderId="0" xfId="0" applyFont="1" applyFill="1" applyBorder="1" applyAlignment="1">
      <alignment horizontal="right" vertical="center"/>
    </xf>
    <xf numFmtId="0" fontId="70" fillId="0" borderId="0" xfId="0" applyFont="1" applyBorder="1" applyAlignment="1">
      <alignment horizontal="center" vertical="center"/>
    </xf>
    <xf numFmtId="0" fontId="52" fillId="6" borderId="0" xfId="0" applyFont="1" applyFill="1" applyBorder="1" applyAlignment="1">
      <alignment horizontal="center" vertical="center"/>
    </xf>
    <xf numFmtId="49" fontId="52" fillId="6" borderId="0" xfId="0" applyNumberFormat="1" applyFont="1" applyFill="1" applyBorder="1" applyAlignment="1">
      <alignment horizontal="center" vertical="center"/>
    </xf>
    <xf numFmtId="1" fontId="52" fillId="6" borderId="0" xfId="0" applyNumberFormat="1" applyFont="1" applyFill="1" applyBorder="1" applyAlignment="1">
      <alignment horizontal="center" vertical="center"/>
    </xf>
    <xf numFmtId="49" fontId="52" fillId="0" borderId="0" xfId="0" applyNumberFormat="1" applyFont="1" applyBorder="1" applyAlignment="1">
      <alignment vertical="center"/>
    </xf>
    <xf numFmtId="49" fontId="0" fillId="0" borderId="0" xfId="0" applyNumberFormat="1" applyFont="1" applyBorder="1" applyAlignment="1">
      <alignment vertical="center"/>
    </xf>
    <xf numFmtId="49" fontId="53" fillId="0" borderId="0" xfId="0" applyNumberFormat="1" applyFont="1" applyBorder="1" applyAlignment="1">
      <alignment horizontal="center" vertical="center"/>
    </xf>
    <xf numFmtId="49" fontId="52" fillId="6" borderId="0" xfId="0" applyNumberFormat="1" applyFont="1" applyFill="1" applyBorder="1" applyAlignment="1">
      <alignment vertical="center"/>
    </xf>
    <xf numFmtId="0" fontId="53" fillId="0" borderId="30" xfId="0" applyFont="1" applyBorder="1" applyAlignment="1">
      <alignment vertical="center"/>
    </xf>
    <xf numFmtId="0" fontId="52" fillId="0" borderId="0" xfId="0" applyFont="1" applyFill="1" applyBorder="1" applyAlignment="1">
      <alignment horizontal="center" vertical="center"/>
    </xf>
    <xf numFmtId="0" fontId="52" fillId="0" borderId="0" xfId="0" applyFont="1" applyFill="1" applyAlignment="1">
      <alignment horizontal="center" vertical="center"/>
    </xf>
    <xf numFmtId="49" fontId="9" fillId="0" borderId="31" xfId="0" applyNumberFormat="1" applyFont="1" applyBorder="1" applyAlignment="1">
      <alignment horizontal="center" vertical="center"/>
    </xf>
    <xf numFmtId="49" fontId="38" fillId="2" borderId="17" xfId="0" applyNumberFormat="1" applyFont="1" applyFill="1" applyBorder="1" applyAlignment="1">
      <alignment vertical="center"/>
    </xf>
    <xf numFmtId="49" fontId="38" fillId="2" borderId="18" xfId="0" applyNumberFormat="1" applyFont="1" applyFill="1" applyBorder="1" applyAlignment="1">
      <alignment vertical="center"/>
    </xf>
    <xf numFmtId="0" fontId="31" fillId="5" borderId="18" xfId="0" applyFont="1" applyFill="1" applyBorder="1" applyAlignment="1">
      <alignment horizontal="center" vertical="center"/>
    </xf>
    <xf numFmtId="49" fontId="9" fillId="5" borderId="38" xfId="0" applyNumberFormat="1" applyFont="1" applyFill="1" applyBorder="1" applyAlignment="1">
      <alignment horizontal="center" wrapText="1"/>
    </xf>
    <xf numFmtId="1" fontId="31" fillId="5" borderId="11" xfId="0" applyNumberFormat="1" applyFont="1" applyFill="1" applyBorder="1" applyAlignment="1">
      <alignment horizontal="center" vertical="center"/>
    </xf>
    <xf numFmtId="49" fontId="9" fillId="5" borderId="39" xfId="0" applyNumberFormat="1" applyFont="1" applyFill="1" applyBorder="1" applyAlignment="1">
      <alignment horizontal="center" wrapText="1"/>
    </xf>
    <xf numFmtId="1" fontId="31" fillId="5" borderId="40" xfId="0" applyNumberFormat="1" applyFont="1" applyFill="1" applyBorder="1" applyAlignment="1">
      <alignment horizontal="center" vertical="center"/>
    </xf>
    <xf numFmtId="0" fontId="7" fillId="0" borderId="11" xfId="0" applyFont="1" applyBorder="1" applyAlignment="1">
      <alignment horizontal="center" vertical="center"/>
    </xf>
    <xf numFmtId="49" fontId="39" fillId="0" borderId="0" xfId="0" applyNumberFormat="1" applyFont="1" applyFill="1" applyAlignment="1">
      <alignment horizontal="left"/>
    </xf>
    <xf numFmtId="49" fontId="5" fillId="0" borderId="0" xfId="0" applyNumberFormat="1" applyFont="1" applyFill="1" applyAlignment="1">
      <alignment horizontal="left" vertical="top"/>
    </xf>
    <xf numFmtId="49" fontId="15" fillId="0" borderId="0" xfId="0" applyNumberFormat="1" applyFont="1" applyFill="1" applyAlignment="1">
      <alignment horizontal="left"/>
    </xf>
    <xf numFmtId="0" fontId="23" fillId="0" borderId="0" xfId="0" applyFont="1" applyFill="1" applyAlignment="1">
      <alignment horizontal="left"/>
    </xf>
    <xf numFmtId="49" fontId="8" fillId="0" borderId="0" xfId="0" applyNumberFormat="1" applyFont="1" applyFill="1" applyAlignment="1">
      <alignment horizontal="left"/>
    </xf>
    <xf numFmtId="14" fontId="18" fillId="0" borderId="6" xfId="0" applyNumberFormat="1" applyFont="1" applyBorder="1" applyAlignment="1">
      <alignment horizontal="left" vertical="center"/>
    </xf>
    <xf numFmtId="49" fontId="75" fillId="2" borderId="4" xfId="0" applyNumberFormat="1" applyFont="1" applyFill="1" applyBorder="1" applyAlignment="1">
      <alignment vertical="center"/>
    </xf>
    <xf numFmtId="49" fontId="75" fillId="2" borderId="0" xfId="0" applyNumberFormat="1" applyFont="1" applyFill="1" applyAlignment="1">
      <alignment vertical="center"/>
    </xf>
    <xf numFmtId="49" fontId="76" fillId="2" borderId="0" xfId="0" applyNumberFormat="1" applyFont="1" applyFill="1" applyAlignment="1">
      <alignment horizontal="left" vertical="center"/>
    </xf>
    <xf numFmtId="0" fontId="38" fillId="2" borderId="41" xfId="0" applyFont="1" applyFill="1" applyBorder="1" applyAlignment="1">
      <alignment horizontal="center" wrapText="1"/>
    </xf>
    <xf numFmtId="0" fontId="38" fillId="5" borderId="41" xfId="0" applyFont="1" applyFill="1" applyBorder="1" applyAlignment="1">
      <alignment horizontal="center" wrapText="1"/>
    </xf>
    <xf numFmtId="49" fontId="39" fillId="0" borderId="0" xfId="0" applyNumberFormat="1" applyFont="1" applyAlignment="1">
      <alignment horizontal="center"/>
    </xf>
    <xf numFmtId="0" fontId="0" fillId="2" borderId="32" xfId="0" applyFill="1" applyBorder="1" applyAlignment="1">
      <alignment horizontal="center" vertical="center"/>
    </xf>
    <xf numFmtId="49" fontId="10" fillId="6" borderId="0" xfId="0" applyNumberFormat="1" applyFont="1" applyFill="1" applyBorder="1" applyAlignment="1">
      <alignment horizontal="left" vertical="center"/>
    </xf>
    <xf numFmtId="49" fontId="20" fillId="0" borderId="12" xfId="0" applyNumberFormat="1" applyFont="1" applyBorder="1" applyAlignment="1">
      <alignment horizontal="center" vertical="center"/>
    </xf>
    <xf numFmtId="49" fontId="9" fillId="0" borderId="0" xfId="0" applyNumberFormat="1" applyFont="1" applyBorder="1" applyAlignment="1">
      <alignment horizontal="right" vertical="center"/>
    </xf>
    <xf numFmtId="49" fontId="9" fillId="2" borderId="0" xfId="0" applyNumberFormat="1" applyFont="1" applyFill="1" applyBorder="1" applyAlignment="1">
      <alignment horizontal="right" vertical="center"/>
    </xf>
    <xf numFmtId="0" fontId="9" fillId="2" borderId="0" xfId="0" applyFont="1" applyFill="1" applyBorder="1" applyAlignment="1">
      <alignment horizontal="right" vertical="center"/>
    </xf>
    <xf numFmtId="0" fontId="9" fillId="2" borderId="7" xfId="0" applyFont="1" applyFill="1" applyBorder="1" applyAlignment="1">
      <alignment horizontal="right" vertical="center"/>
    </xf>
    <xf numFmtId="0" fontId="49" fillId="0" borderId="7" xfId="0" applyFont="1" applyBorder="1" applyAlignment="1">
      <alignment horizontal="center" vertical="center" shrinkToFit="1"/>
    </xf>
    <xf numFmtId="0" fontId="52" fillId="0" borderId="0" xfId="0" applyFont="1" applyAlignment="1">
      <alignment horizontal="center" vertical="center" shrinkToFit="1"/>
    </xf>
    <xf numFmtId="49" fontId="9" fillId="0" borderId="7" xfId="0" applyNumberFormat="1" applyFont="1" applyBorder="1" applyAlignment="1">
      <alignment horizontal="right" vertical="center"/>
    </xf>
    <xf numFmtId="49" fontId="9" fillId="2" borderId="30" xfId="0" applyNumberFormat="1" applyFont="1" applyFill="1" applyBorder="1" applyAlignment="1">
      <alignment horizontal="right" vertical="center"/>
    </xf>
    <xf numFmtId="0" fontId="30" fillId="2" borderId="17" xfId="0" applyFont="1" applyFill="1" applyBorder="1" applyAlignment="1">
      <alignment vertical="center"/>
    </xf>
    <xf numFmtId="0" fontId="30" fillId="2" borderId="27" xfId="0" applyFont="1" applyFill="1" applyBorder="1" applyAlignment="1">
      <alignment vertical="center"/>
    </xf>
    <xf numFmtId="49" fontId="9" fillId="0" borderId="29" xfId="0" applyNumberFormat="1" applyFont="1" applyBorder="1" applyAlignment="1">
      <alignment vertical="center"/>
    </xf>
    <xf numFmtId="49" fontId="9" fillId="0" borderId="30" xfId="0" applyNumberFormat="1" applyFont="1" applyBorder="1" applyAlignment="1">
      <alignment vertical="center"/>
    </xf>
    <xf numFmtId="49" fontId="9" fillId="0" borderId="30" xfId="0" applyNumberFormat="1" applyFont="1" applyBorder="1" applyAlignment="1">
      <alignment horizontal="right" vertical="center"/>
    </xf>
    <xf numFmtId="49" fontId="9" fillId="0" borderId="23" xfId="0" applyNumberFormat="1" applyFont="1" applyBorder="1" applyAlignment="1">
      <alignment horizontal="right" vertical="center"/>
    </xf>
    <xf numFmtId="0" fontId="49" fillId="0" borderId="0" xfId="0" applyFont="1" applyBorder="1" applyAlignment="1">
      <alignment horizontal="center" vertical="center" shrinkToFit="1"/>
    </xf>
    <xf numFmtId="49" fontId="9" fillId="2" borderId="42" xfId="0" applyNumberFormat="1" applyFont="1" applyFill="1" applyBorder="1" applyAlignment="1">
      <alignment horizontal="center" wrapText="1"/>
    </xf>
    <xf numFmtId="0" fontId="20" fillId="0" borderId="43" xfId="0" applyFont="1" applyBorder="1" applyAlignment="1">
      <alignment horizontal="center" vertical="center"/>
    </xf>
    <xf numFmtId="49" fontId="9" fillId="2" borderId="0" xfId="0" applyNumberFormat="1" applyFont="1" applyFill="1" applyAlignment="1">
      <alignment horizontal="center" vertical="center" shrinkToFit="1"/>
    </xf>
    <xf numFmtId="0" fontId="49" fillId="0" borderId="0" xfId="0" applyFont="1" applyBorder="1" applyAlignment="1">
      <alignment horizontal="center" vertical="center"/>
    </xf>
    <xf numFmtId="0" fontId="24" fillId="2" borderId="0" xfId="0" applyNumberFormat="1" applyFont="1" applyFill="1" applyAlignment="1">
      <alignment horizontal="right" vertical="center"/>
    </xf>
    <xf numFmtId="0" fontId="75" fillId="2" borderId="0" xfId="0" applyFont="1" applyFill="1"/>
    <xf numFmtId="0" fontId="19" fillId="0" borderId="6" xfId="0" applyNumberFormat="1" applyFont="1" applyBorder="1" applyAlignment="1">
      <alignment horizontal="right" vertical="center"/>
    </xf>
    <xf numFmtId="0" fontId="14" fillId="0" borderId="0" xfId="0" applyNumberFormat="1" applyFont="1" applyAlignment="1">
      <alignment horizontal="left"/>
    </xf>
    <xf numFmtId="0" fontId="14" fillId="0" borderId="0" xfId="0" applyNumberFormat="1" applyFont="1" applyAlignment="1">
      <alignment horizontal="left" vertical="center"/>
    </xf>
    <xf numFmtId="0" fontId="31" fillId="5" borderId="7" xfId="0" applyFont="1" applyFill="1" applyBorder="1" applyAlignment="1">
      <alignment horizontal="center" vertical="center"/>
    </xf>
    <xf numFmtId="0" fontId="20" fillId="0" borderId="44" xfId="0" applyFont="1" applyFill="1" applyBorder="1" applyAlignment="1">
      <alignment horizontal="center" vertical="center"/>
    </xf>
    <xf numFmtId="0" fontId="20" fillId="5" borderId="44" xfId="0" applyFont="1" applyFill="1" applyBorder="1" applyAlignment="1">
      <alignment horizontal="center" vertical="center"/>
    </xf>
    <xf numFmtId="0" fontId="20" fillId="0" borderId="44" xfId="0" applyFont="1" applyBorder="1" applyAlignment="1">
      <alignment horizontal="center" vertical="center"/>
    </xf>
    <xf numFmtId="49" fontId="78" fillId="0" borderId="6" xfId="0" applyNumberFormat="1" applyFont="1" applyBorder="1" applyAlignment="1">
      <alignment horizontal="right" vertical="center"/>
    </xf>
    <xf numFmtId="0" fontId="49" fillId="0" borderId="7" xfId="0" applyNumberFormat="1" applyFont="1" applyBorder="1" applyAlignment="1">
      <alignment horizontal="center" vertical="center" shrinkToFit="1"/>
    </xf>
    <xf numFmtId="0" fontId="49" fillId="0" borderId="0" xfId="0" applyNumberFormat="1" applyFont="1" applyBorder="1" applyAlignment="1">
      <alignment horizontal="center" vertical="center" shrinkToFit="1"/>
    </xf>
    <xf numFmtId="0" fontId="79" fillId="0" borderId="0" xfId="0" applyFont="1"/>
    <xf numFmtId="0" fontId="80" fillId="6" borderId="0" xfId="0" applyFont="1" applyFill="1" applyAlignment="1">
      <alignment horizontal="right" vertical="center"/>
    </xf>
    <xf numFmtId="49" fontId="63" fillId="2" borderId="25" xfId="0" applyNumberFormat="1" applyFont="1" applyFill="1" applyBorder="1" applyAlignment="1">
      <alignment horizontal="right" vertical="center"/>
    </xf>
    <xf numFmtId="49" fontId="39" fillId="0" borderId="0" xfId="0" applyNumberFormat="1" applyFont="1" applyAlignment="1"/>
    <xf numFmtId="49" fontId="77" fillId="3" borderId="24" xfId="0" applyNumberFormat="1" applyFont="1" applyFill="1" applyBorder="1" applyAlignment="1">
      <alignment vertical="center"/>
    </xf>
    <xf numFmtId="49" fontId="41" fillId="3" borderId="25" xfId="0" applyNumberFormat="1" applyFont="1" applyFill="1" applyBorder="1" applyAlignment="1">
      <alignment vertical="center"/>
    </xf>
    <xf numFmtId="49" fontId="41" fillId="3" borderId="45" xfId="0" applyNumberFormat="1" applyFont="1" applyFill="1" applyBorder="1" applyAlignment="1">
      <alignment vertical="center"/>
    </xf>
    <xf numFmtId="49" fontId="10" fillId="3" borderId="25" xfId="0" applyNumberFormat="1" applyFont="1" applyFill="1" applyBorder="1" applyAlignment="1">
      <alignment horizontal="left" vertical="center"/>
    </xf>
    <xf numFmtId="49" fontId="10" fillId="3" borderId="27" xfId="0" applyNumberFormat="1" applyFont="1" applyFill="1" applyBorder="1" applyAlignment="1">
      <alignment horizontal="left" vertical="center"/>
    </xf>
    <xf numFmtId="0" fontId="9" fillId="2" borderId="0" xfId="0" applyFont="1" applyFill="1" applyAlignment="1">
      <alignment horizontal="center" vertical="center" shrinkToFit="1"/>
    </xf>
    <xf numFmtId="0" fontId="14" fillId="4" borderId="5" xfId="0" applyFont="1" applyFill="1" applyBorder="1" applyAlignment="1">
      <alignment horizontal="left" vertical="center"/>
    </xf>
    <xf numFmtId="0" fontId="20" fillId="4" borderId="5" xfId="0" applyFont="1" applyFill="1" applyBorder="1" applyAlignment="1">
      <alignment vertical="center"/>
    </xf>
    <xf numFmtId="49" fontId="81" fillId="2" borderId="19" xfId="0" applyNumberFormat="1" applyFont="1" applyFill="1" applyBorder="1" applyAlignment="1">
      <alignment horizontal="left" vertical="center"/>
    </xf>
    <xf numFmtId="0" fontId="82" fillId="0" borderId="0" xfId="0" applyFont="1"/>
    <xf numFmtId="0" fontId="83" fillId="0" borderId="7" xfId="0" applyFont="1" applyBorder="1" applyAlignment="1">
      <alignment vertical="center"/>
    </xf>
    <xf numFmtId="0" fontId="84" fillId="0" borderId="0" xfId="0" applyFont="1" applyAlignment="1">
      <alignment vertical="center"/>
    </xf>
    <xf numFmtId="0" fontId="85" fillId="0" borderId="0" xfId="0" applyFont="1" applyAlignment="1">
      <alignment vertical="center"/>
    </xf>
    <xf numFmtId="0" fontId="86" fillId="0" borderId="0" xfId="0" applyFont="1" applyAlignment="1">
      <alignment horizontal="right" vertical="center"/>
    </xf>
    <xf numFmtId="1" fontId="20" fillId="2" borderId="18" xfId="0" applyNumberFormat="1" applyFont="1" applyFill="1" applyBorder="1" applyAlignment="1">
      <alignment horizontal="center" vertical="center"/>
    </xf>
    <xf numFmtId="49" fontId="9" fillId="2" borderId="6" xfId="0" applyNumberFormat="1" applyFont="1" applyFill="1" applyBorder="1" applyAlignment="1">
      <alignment horizontal="center" wrapText="1"/>
    </xf>
    <xf numFmtId="197" fontId="20" fillId="0" borderId="11" xfId="0" applyNumberFormat="1" applyFont="1" applyBorder="1" applyAlignment="1">
      <alignment horizontal="left" vertical="center"/>
    </xf>
    <xf numFmtId="0" fontId="20" fillId="0" borderId="21" xfId="0" applyFont="1" applyBorder="1" applyAlignment="1">
      <alignment horizontal="center" vertical="center"/>
    </xf>
    <xf numFmtId="0" fontId="39" fillId="0" borderId="46" xfId="0" applyFont="1" applyBorder="1" applyAlignment="1">
      <alignment horizontal="center" vertical="center"/>
    </xf>
    <xf numFmtId="0" fontId="20" fillId="0" borderId="11" xfId="0" applyFont="1" applyBorder="1" applyAlignment="1">
      <alignment vertical="center"/>
    </xf>
    <xf numFmtId="0" fontId="20" fillId="0" borderId="14" xfId="0" applyFont="1" applyBorder="1" applyAlignment="1">
      <alignment vertical="center"/>
    </xf>
    <xf numFmtId="0" fontId="83" fillId="0" borderId="7" xfId="0" applyFont="1" applyBorder="1" applyAlignment="1">
      <alignment vertical="center" shrinkToFit="1"/>
    </xf>
    <xf numFmtId="0" fontId="87" fillId="0" borderId="7" xfId="0" applyFont="1" applyBorder="1" applyAlignment="1">
      <alignment vertical="center"/>
    </xf>
    <xf numFmtId="0" fontId="83" fillId="0" borderId="0" xfId="0" applyFont="1" applyAlignment="1">
      <alignment horizontal="center" vertical="center"/>
    </xf>
    <xf numFmtId="0" fontId="83" fillId="0" borderId="0" xfId="0" applyFont="1" applyAlignment="1">
      <alignment vertical="center"/>
    </xf>
    <xf numFmtId="0" fontId="87" fillId="0" borderId="0" xfId="0" applyFont="1" applyAlignment="1">
      <alignment vertical="center"/>
    </xf>
    <xf numFmtId="0" fontId="48" fillId="0" borderId="7" xfId="0" applyFont="1" applyBorder="1" applyAlignment="1">
      <alignment vertical="center" shrinkToFit="1"/>
    </xf>
    <xf numFmtId="0" fontId="52" fillId="0" borderId="0" xfId="0" applyFont="1" applyFill="1" applyAlignment="1">
      <alignment horizontal="center" vertical="center" shrinkToFit="1"/>
    </xf>
    <xf numFmtId="0" fontId="83" fillId="0" borderId="0" xfId="0" applyFont="1" applyFill="1" applyAlignment="1">
      <alignment horizontal="center" vertical="center" shrinkToFit="1"/>
    </xf>
    <xf numFmtId="0" fontId="88" fillId="0" borderId="0" xfId="0" applyFont="1" applyFill="1" applyAlignment="1">
      <alignment horizontal="center" vertical="center" shrinkToFit="1"/>
    </xf>
    <xf numFmtId="49" fontId="12" fillId="6" borderId="0" xfId="0" applyNumberFormat="1" applyFont="1" applyFill="1" applyAlignment="1">
      <alignment vertical="top"/>
    </xf>
    <xf numFmtId="49" fontId="5" fillId="6" borderId="0" xfId="0" applyNumberFormat="1" applyFont="1" applyFill="1" applyAlignment="1">
      <alignment vertical="top"/>
    </xf>
    <xf numFmtId="49" fontId="74" fillId="6" borderId="0" xfId="0" applyNumberFormat="1" applyFont="1" applyFill="1" applyAlignment="1">
      <alignment vertical="top"/>
    </xf>
    <xf numFmtId="49" fontId="32" fillId="6" borderId="0" xfId="0" applyNumberFormat="1" applyFont="1" applyFill="1" applyAlignment="1">
      <alignment vertical="top"/>
    </xf>
    <xf numFmtId="49" fontId="39" fillId="6" borderId="0" xfId="0" applyNumberFormat="1" applyFont="1" applyFill="1" applyAlignment="1">
      <alignment horizontal="center"/>
    </xf>
    <xf numFmtId="49" fontId="39" fillId="6" borderId="0" xfId="0" applyNumberFormat="1" applyFont="1" applyFill="1" applyAlignment="1">
      <alignment horizontal="left"/>
    </xf>
    <xf numFmtId="49" fontId="15" fillId="6" borderId="0" xfId="0" applyNumberFormat="1" applyFont="1" applyFill="1" applyAlignment="1">
      <alignment horizontal="left"/>
    </xf>
    <xf numFmtId="0" fontId="79" fillId="6" borderId="0" xfId="0" applyFont="1" applyFill="1"/>
    <xf numFmtId="49" fontId="14" fillId="6" borderId="0" xfId="0" applyNumberFormat="1" applyFont="1" applyFill="1" applyAlignment="1">
      <alignment horizontal="left"/>
    </xf>
    <xf numFmtId="49" fontId="33" fillId="6" borderId="0" xfId="0" applyNumberFormat="1" applyFont="1" applyFill="1"/>
    <xf numFmtId="49" fontId="20" fillId="6" borderId="0" xfId="0" applyNumberFormat="1" applyFont="1" applyFill="1"/>
    <xf numFmtId="49" fontId="16" fillId="6" borderId="0" xfId="0" applyNumberFormat="1" applyFont="1" applyFill="1"/>
    <xf numFmtId="14" fontId="18" fillId="6" borderId="6" xfId="0" applyNumberFormat="1" applyFont="1" applyFill="1" applyBorder="1" applyAlignment="1">
      <alignment horizontal="left" vertical="center"/>
    </xf>
    <xf numFmtId="49" fontId="18" fillId="6" borderId="6" xfId="0" applyNumberFormat="1" applyFont="1" applyFill="1" applyBorder="1" applyAlignment="1">
      <alignment vertical="center"/>
    </xf>
    <xf numFmtId="49" fontId="0" fillId="6" borderId="6" xfId="0" applyNumberFormat="1" applyFont="1" applyFill="1" applyBorder="1" applyAlignment="1">
      <alignment vertical="center"/>
    </xf>
    <xf numFmtId="49" fontId="47" fillId="6" borderId="6" xfId="0" applyNumberFormat="1" applyFont="1" applyFill="1" applyBorder="1" applyAlignment="1">
      <alignment vertical="center"/>
    </xf>
    <xf numFmtId="49" fontId="18" fillId="6" borderId="6" xfId="2" applyNumberFormat="1" applyFont="1" applyFill="1" applyBorder="1" applyAlignment="1" applyProtection="1">
      <alignment vertical="center"/>
      <protection locked="0"/>
    </xf>
    <xf numFmtId="0" fontId="19" fillId="6" borderId="6" xfId="0" applyFont="1" applyFill="1" applyBorder="1" applyAlignment="1">
      <alignment horizontal="left" vertical="center"/>
    </xf>
    <xf numFmtId="49" fontId="19" fillId="6" borderId="6" xfId="0" applyNumberFormat="1" applyFont="1" applyFill="1" applyBorder="1" applyAlignment="1">
      <alignment horizontal="right" vertical="center"/>
    </xf>
    <xf numFmtId="0" fontId="49" fillId="6" borderId="7" xfId="0" applyFont="1" applyFill="1" applyBorder="1" applyAlignment="1">
      <alignment horizontal="center" vertical="center"/>
    </xf>
    <xf numFmtId="0" fontId="49" fillId="6" borderId="7" xfId="0" applyFont="1" applyFill="1" applyBorder="1" applyAlignment="1">
      <alignment horizontal="center" vertical="center" shrinkToFit="1"/>
    </xf>
    <xf numFmtId="0" fontId="50" fillId="6" borderId="7" xfId="0" applyFont="1" applyFill="1" applyBorder="1" applyAlignment="1">
      <alignment horizontal="center" vertical="center"/>
    </xf>
    <xf numFmtId="0" fontId="48" fillId="6" borderId="7" xfId="0" applyFont="1" applyFill="1" applyBorder="1" applyAlignment="1">
      <alignment vertical="center"/>
    </xf>
    <xf numFmtId="0" fontId="51" fillId="6" borderId="7" xfId="0" applyFont="1" applyFill="1" applyBorder="1" applyAlignment="1">
      <alignment horizontal="center" vertical="center"/>
    </xf>
    <xf numFmtId="0" fontId="51" fillId="6" borderId="0" xfId="0" applyFont="1" applyFill="1" applyAlignment="1">
      <alignment vertical="center"/>
    </xf>
    <xf numFmtId="0" fontId="49" fillId="6" borderId="0" xfId="0" applyFont="1" applyFill="1" applyBorder="1" applyAlignment="1">
      <alignment horizontal="center" vertical="center"/>
    </xf>
    <xf numFmtId="0" fontId="49" fillId="6" borderId="0" xfId="0" applyFont="1" applyFill="1" applyBorder="1" applyAlignment="1">
      <alignment horizontal="center" vertical="center" shrinkToFit="1"/>
    </xf>
    <xf numFmtId="0" fontId="54" fillId="6" borderId="0" xfId="0" applyFont="1" applyFill="1" applyAlignment="1">
      <alignment vertical="center"/>
    </xf>
    <xf numFmtId="0" fontId="55" fillId="6" borderId="0" xfId="0" applyFont="1" applyFill="1" applyAlignment="1">
      <alignment vertical="center"/>
    </xf>
    <xf numFmtId="0" fontId="51" fillId="6" borderId="7" xfId="0" applyFont="1" applyFill="1" applyBorder="1" applyAlignment="1">
      <alignment vertical="center"/>
    </xf>
    <xf numFmtId="0" fontId="0" fillId="6" borderId="7" xfId="0" applyFill="1" applyBorder="1"/>
    <xf numFmtId="0" fontId="51" fillId="6" borderId="18" xfId="0" applyFont="1" applyFill="1" applyBorder="1" applyAlignment="1">
      <alignment horizontal="center" vertical="center"/>
    </xf>
    <xf numFmtId="0" fontId="51" fillId="6" borderId="17" xfId="0" applyFont="1" applyFill="1" applyBorder="1" applyAlignment="1">
      <alignment horizontal="left" vertical="center"/>
    </xf>
    <xf numFmtId="0" fontId="51" fillId="6" borderId="0" xfId="0" applyFont="1" applyFill="1" applyAlignment="1">
      <alignment horizontal="center" vertical="center"/>
    </xf>
    <xf numFmtId="49" fontId="51" fillId="6" borderId="7" xfId="0" applyNumberFormat="1" applyFont="1" applyFill="1" applyBorder="1" applyAlignment="1">
      <alignment vertical="center"/>
    </xf>
    <xf numFmtId="49" fontId="51" fillId="6" borderId="0" xfId="0" applyNumberFormat="1" applyFont="1" applyFill="1" applyAlignment="1">
      <alignment vertical="center"/>
    </xf>
    <xf numFmtId="0" fontId="51" fillId="6" borderId="17" xfId="0" applyFont="1" applyFill="1" applyBorder="1" applyAlignment="1">
      <alignment vertical="center"/>
    </xf>
    <xf numFmtId="49" fontId="51" fillId="6" borderId="17" xfId="0" applyNumberFormat="1" applyFont="1" applyFill="1" applyBorder="1" applyAlignment="1">
      <alignment vertical="center"/>
    </xf>
    <xf numFmtId="0" fontId="51" fillId="6" borderId="18" xfId="0" applyFont="1" applyFill="1" applyBorder="1" applyAlignment="1">
      <alignment vertical="center"/>
    </xf>
    <xf numFmtId="0" fontId="57" fillId="6" borderId="18" xfId="0" applyFont="1" applyFill="1" applyBorder="1" applyAlignment="1">
      <alignment horizontal="center" vertical="center"/>
    </xf>
    <xf numFmtId="0" fontId="58" fillId="6" borderId="0" xfId="0" applyFont="1" applyFill="1" applyAlignment="1">
      <alignment vertical="center"/>
    </xf>
    <xf numFmtId="0" fontId="57" fillId="6" borderId="7" xfId="0" applyFont="1" applyFill="1" applyBorder="1" applyAlignment="1">
      <alignment horizontal="center" vertical="center"/>
    </xf>
    <xf numFmtId="49" fontId="51" fillId="6" borderId="18" xfId="0" applyNumberFormat="1" applyFont="1" applyFill="1" applyBorder="1" applyAlignment="1">
      <alignment vertical="center"/>
    </xf>
    <xf numFmtId="0" fontId="59" fillId="6" borderId="0" xfId="0" applyFont="1" applyFill="1" applyAlignment="1">
      <alignment vertical="center"/>
    </xf>
    <xf numFmtId="0" fontId="9" fillId="6" borderId="0" xfId="0" applyFont="1" applyFill="1" applyAlignment="1">
      <alignment horizontal="right" vertical="center"/>
    </xf>
    <xf numFmtId="0" fontId="52" fillId="6" borderId="0" xfId="0" applyFont="1" applyFill="1" applyAlignment="1">
      <alignment horizontal="left" vertical="center"/>
    </xf>
    <xf numFmtId="0" fontId="20" fillId="6" borderId="0" xfId="0" applyFont="1" applyFill="1"/>
    <xf numFmtId="0" fontId="10" fillId="6" borderId="0" xfId="0" applyFont="1" applyFill="1" applyAlignment="1">
      <alignment vertical="center"/>
    </xf>
    <xf numFmtId="0" fontId="18" fillId="6" borderId="0" xfId="0" applyFont="1" applyFill="1" applyAlignment="1">
      <alignment vertical="center"/>
    </xf>
    <xf numFmtId="0" fontId="20" fillId="6" borderId="10" xfId="0" applyFont="1" applyFill="1" applyBorder="1" applyAlignment="1">
      <alignment vertical="center"/>
    </xf>
    <xf numFmtId="0" fontId="20" fillId="6" borderId="13" xfId="0" applyFont="1" applyFill="1" applyBorder="1" applyAlignment="1">
      <alignment vertical="center"/>
    </xf>
    <xf numFmtId="0" fontId="20" fillId="6" borderId="16" xfId="0" applyFont="1" applyFill="1" applyBorder="1" applyAlignment="1">
      <alignment vertical="center"/>
    </xf>
    <xf numFmtId="0" fontId="0" fillId="6" borderId="0" xfId="0" applyFill="1"/>
    <xf numFmtId="0" fontId="5" fillId="6" borderId="0" xfId="0" applyFont="1" applyFill="1" applyAlignment="1">
      <alignment vertical="top"/>
    </xf>
    <xf numFmtId="49" fontId="48" fillId="6" borderId="0" xfId="0" applyNumberFormat="1" applyFont="1" applyFill="1" applyAlignment="1">
      <alignment horizontal="center" vertical="center"/>
    </xf>
    <xf numFmtId="49" fontId="38" fillId="6" borderId="0" xfId="0" applyNumberFormat="1" applyFont="1" applyFill="1" applyAlignment="1">
      <alignment horizontal="center" vertical="center"/>
    </xf>
    <xf numFmtId="49" fontId="45" fillId="6" borderId="0" xfId="0" applyNumberFormat="1" applyFont="1" applyFill="1" applyAlignment="1">
      <alignment vertical="center"/>
    </xf>
    <xf numFmtId="49" fontId="45" fillId="6" borderId="17" xfId="0" applyNumberFormat="1" applyFont="1" applyFill="1" applyBorder="1" applyAlignment="1">
      <alignment vertical="center"/>
    </xf>
    <xf numFmtId="49" fontId="30" fillId="6" borderId="29" xfId="0" applyNumberFormat="1" applyFont="1" applyFill="1" applyBorder="1" applyAlignment="1">
      <alignment vertical="center"/>
    </xf>
    <xf numFmtId="49" fontId="30" fillId="6" borderId="30" xfId="0" applyNumberFormat="1" applyFont="1" applyFill="1" applyBorder="1" applyAlignment="1">
      <alignment vertical="center"/>
    </xf>
    <xf numFmtId="49" fontId="45" fillId="6" borderId="7" xfId="0" applyNumberFormat="1" applyFont="1" applyFill="1" applyBorder="1" applyAlignment="1">
      <alignment vertical="center"/>
    </xf>
    <xf numFmtId="49" fontId="45" fillId="6" borderId="18" xfId="0" applyNumberFormat="1" applyFont="1" applyFill="1" applyBorder="1" applyAlignment="1">
      <alignment vertical="center"/>
    </xf>
    <xf numFmtId="49" fontId="38" fillId="6" borderId="7" xfId="0" applyNumberFormat="1" applyFont="1" applyFill="1" applyBorder="1" applyAlignment="1">
      <alignment horizontal="center" vertical="center"/>
    </xf>
    <xf numFmtId="49" fontId="9" fillId="6" borderId="29" xfId="0" applyNumberFormat="1" applyFont="1" applyFill="1" applyBorder="1" applyAlignment="1">
      <alignment vertical="center"/>
    </xf>
    <xf numFmtId="49" fontId="9" fillId="6" borderId="30" xfId="0" applyNumberFormat="1" applyFont="1" applyFill="1" applyBorder="1" applyAlignment="1">
      <alignment vertical="center"/>
    </xf>
    <xf numFmtId="49" fontId="9" fillId="6" borderId="30" xfId="0" applyNumberFormat="1" applyFont="1" applyFill="1" applyBorder="1" applyAlignment="1">
      <alignment horizontal="right" vertical="center"/>
    </xf>
    <xf numFmtId="49" fontId="9" fillId="6" borderId="23" xfId="0" applyNumberFormat="1" applyFont="1" applyFill="1" applyBorder="1" applyAlignment="1">
      <alignment horizontal="right" vertical="center"/>
    </xf>
    <xf numFmtId="49" fontId="9" fillId="6" borderId="31" xfId="0" applyNumberFormat="1" applyFont="1" applyFill="1" applyBorder="1" applyAlignment="1">
      <alignment vertical="center"/>
    </xf>
    <xf numFmtId="49" fontId="9" fillId="6" borderId="7" xfId="0" applyNumberFormat="1" applyFont="1" applyFill="1" applyBorder="1" applyAlignment="1">
      <alignment horizontal="right" vertical="center"/>
    </xf>
    <xf numFmtId="49" fontId="9" fillId="6" borderId="18" xfId="0" applyNumberFormat="1" applyFont="1" applyFill="1" applyBorder="1" applyAlignment="1">
      <alignment horizontal="right" vertical="center"/>
    </xf>
    <xf numFmtId="49" fontId="51" fillId="6" borderId="0" xfId="0" applyNumberFormat="1" applyFont="1" applyFill="1" applyBorder="1" applyAlignment="1">
      <alignment vertical="center"/>
    </xf>
    <xf numFmtId="49" fontId="83" fillId="2" borderId="0" xfId="0" applyNumberFormat="1" applyFont="1" applyFill="1" applyAlignment="1">
      <alignment horizontal="center" vertical="center"/>
    </xf>
    <xf numFmtId="0" fontId="83" fillId="6" borderId="7" xfId="0" applyFont="1" applyFill="1" applyBorder="1" applyAlignment="1">
      <alignment vertical="center"/>
    </xf>
    <xf numFmtId="0" fontId="89" fillId="6" borderId="7" xfId="0" applyFont="1" applyFill="1" applyBorder="1" applyAlignment="1">
      <alignment vertical="center"/>
    </xf>
    <xf numFmtId="49" fontId="89" fillId="2" borderId="0" xfId="0" applyNumberFormat="1" applyFont="1" applyFill="1" applyAlignment="1">
      <alignment horizontal="center" vertical="center"/>
    </xf>
    <xf numFmtId="0" fontId="1" fillId="2" borderId="0" xfId="0" applyFont="1" applyFill="1"/>
    <xf numFmtId="0" fontId="82" fillId="6" borderId="7" xfId="0" applyFont="1" applyFill="1" applyBorder="1"/>
    <xf numFmtId="0" fontId="83" fillId="6" borderId="7" xfId="0" applyFont="1" applyFill="1" applyBorder="1" applyAlignment="1">
      <alignment horizontal="center" vertical="center" shrinkToFit="1"/>
    </xf>
    <xf numFmtId="0" fontId="87" fillId="6" borderId="7" xfId="0" applyFont="1" applyFill="1" applyBorder="1"/>
    <xf numFmtId="49" fontId="15" fillId="6" borderId="0" xfId="0" applyNumberFormat="1" applyFont="1" applyFill="1" applyBorder="1" applyAlignment="1">
      <alignment horizontal="left"/>
    </xf>
    <xf numFmtId="49" fontId="39" fillId="6" borderId="0" xfId="0" applyNumberFormat="1" applyFont="1" applyFill="1" applyBorder="1" applyAlignment="1">
      <alignment horizontal="left"/>
    </xf>
    <xf numFmtId="49" fontId="32" fillId="0" borderId="0" xfId="0" applyNumberFormat="1" applyFont="1" applyFill="1" applyBorder="1" applyAlignment="1">
      <alignment vertical="top"/>
    </xf>
    <xf numFmtId="49" fontId="5" fillId="0" borderId="0" xfId="0" applyNumberFormat="1" applyFont="1" applyFill="1" applyBorder="1" applyAlignment="1">
      <alignment vertical="top"/>
    </xf>
    <xf numFmtId="0" fontId="0" fillId="0" borderId="0" xfId="0" applyFill="1" applyBorder="1"/>
    <xf numFmtId="49" fontId="16" fillId="0" borderId="0" xfId="0" applyNumberFormat="1" applyFont="1" applyFill="1" applyBorder="1"/>
    <xf numFmtId="49" fontId="20" fillId="0" borderId="0" xfId="0" applyNumberFormat="1" applyFont="1" applyFill="1" applyBorder="1"/>
    <xf numFmtId="49" fontId="24" fillId="0" borderId="0" xfId="0" applyNumberFormat="1" applyFont="1" applyFill="1" applyBorder="1" applyAlignment="1">
      <alignment vertical="center"/>
    </xf>
    <xf numFmtId="49" fontId="37" fillId="0" borderId="0" xfId="0" applyNumberFormat="1" applyFont="1" applyFill="1" applyBorder="1" applyAlignment="1">
      <alignment vertical="center"/>
    </xf>
    <xf numFmtId="49" fontId="25" fillId="0" borderId="0" xfId="0" applyNumberFormat="1" applyFont="1" applyFill="1" applyBorder="1" applyAlignment="1">
      <alignment horizontal="right" vertical="center"/>
    </xf>
    <xf numFmtId="49" fontId="47" fillId="0" borderId="0" xfId="0" applyNumberFormat="1" applyFont="1" applyFill="1" applyBorder="1" applyAlignment="1">
      <alignment vertical="center"/>
    </xf>
    <xf numFmtId="49" fontId="18" fillId="0" borderId="0" xfId="0" applyNumberFormat="1" applyFont="1" applyFill="1" applyBorder="1" applyAlignment="1">
      <alignment vertical="center"/>
    </xf>
    <xf numFmtId="0" fontId="0" fillId="6" borderId="0" xfId="0" applyFill="1" applyAlignment="1">
      <alignment horizontal="center"/>
    </xf>
    <xf numFmtId="0" fontId="87" fillId="6" borderId="0" xfId="0" applyFont="1" applyFill="1"/>
    <xf numFmtId="49" fontId="30" fillId="0" borderId="0" xfId="0" applyNumberFormat="1" applyFont="1" applyFill="1" applyBorder="1" applyAlignment="1">
      <alignment horizontal="left" vertical="center"/>
    </xf>
    <xf numFmtId="49" fontId="64" fillId="0" borderId="0" xfId="0" applyNumberFormat="1" applyFont="1" applyFill="1" applyBorder="1" applyAlignment="1">
      <alignment vertical="center"/>
    </xf>
    <xf numFmtId="49" fontId="30" fillId="0" borderId="0" xfId="0" applyNumberFormat="1" applyFont="1" applyFill="1" applyBorder="1" applyAlignment="1">
      <alignment vertical="center"/>
    </xf>
    <xf numFmtId="49" fontId="45" fillId="0" borderId="0" xfId="0" applyNumberFormat="1" applyFont="1" applyFill="1" applyBorder="1" applyAlignment="1">
      <alignment vertical="center"/>
    </xf>
    <xf numFmtId="49" fontId="9" fillId="0" borderId="0" xfId="0" applyNumberFormat="1" applyFont="1" applyFill="1" applyBorder="1" applyAlignment="1">
      <alignment vertical="center"/>
    </xf>
    <xf numFmtId="0" fontId="56" fillId="0" borderId="0" xfId="0" applyFont="1" applyFill="1" applyBorder="1" applyAlignment="1">
      <alignment horizontal="right" vertical="center"/>
    </xf>
    <xf numFmtId="49" fontId="63" fillId="2" borderId="30" xfId="0" applyNumberFormat="1" applyFont="1" applyFill="1" applyBorder="1" applyAlignment="1">
      <alignment horizontal="center" vertical="center"/>
    </xf>
    <xf numFmtId="49" fontId="63" fillId="2" borderId="30" xfId="0" applyNumberFormat="1" applyFont="1" applyFill="1" applyBorder="1" applyAlignment="1">
      <alignment vertical="center"/>
    </xf>
    <xf numFmtId="49" fontId="9" fillId="6" borderId="29" xfId="0" applyNumberFormat="1" applyFont="1" applyFill="1" applyBorder="1" applyAlignment="1">
      <alignment horizontal="center" vertical="center"/>
    </xf>
    <xf numFmtId="49" fontId="45" fillId="6" borderId="30" xfId="0" applyNumberFormat="1" applyFont="1" applyFill="1" applyBorder="1" applyAlignment="1">
      <alignment vertical="center"/>
    </xf>
    <xf numFmtId="0" fontId="0" fillId="6" borderId="23" xfId="0" applyFill="1" applyBorder="1"/>
    <xf numFmtId="49" fontId="9" fillId="6" borderId="28" xfId="0" applyNumberFormat="1" applyFont="1" applyFill="1" applyBorder="1" applyAlignment="1">
      <alignment horizontal="center" vertical="center"/>
    </xf>
    <xf numFmtId="49" fontId="9" fillId="6" borderId="0" xfId="0" applyNumberFormat="1" applyFont="1" applyFill="1" applyBorder="1" applyAlignment="1">
      <alignment vertical="center"/>
    </xf>
    <xf numFmtId="49" fontId="45" fillId="6" borderId="0" xfId="0" applyNumberFormat="1" applyFont="1" applyFill="1" applyBorder="1" applyAlignment="1">
      <alignment vertical="center"/>
    </xf>
    <xf numFmtId="0" fontId="0" fillId="6" borderId="17" xfId="0" applyFill="1" applyBorder="1"/>
    <xf numFmtId="0" fontId="9" fillId="6" borderId="0" xfId="0" applyFont="1" applyFill="1" applyBorder="1" applyAlignment="1">
      <alignment vertical="center"/>
    </xf>
    <xf numFmtId="0" fontId="0" fillId="6" borderId="0" xfId="0" applyFill="1" applyBorder="1"/>
    <xf numFmtId="49" fontId="9" fillId="6" borderId="31" xfId="0" applyNumberFormat="1" applyFont="1" applyFill="1" applyBorder="1" applyAlignment="1">
      <alignment horizontal="center" vertical="center"/>
    </xf>
    <xf numFmtId="0" fontId="0" fillId="6" borderId="18" xfId="0" applyFill="1" applyBorder="1"/>
    <xf numFmtId="49" fontId="38" fillId="6" borderId="29" xfId="0" applyNumberFormat="1" applyFont="1" applyFill="1" applyBorder="1" applyAlignment="1">
      <alignment horizontal="center" vertical="center"/>
    </xf>
    <xf numFmtId="49" fontId="9" fillId="6" borderId="23" xfId="0" applyNumberFormat="1" applyFont="1" applyFill="1" applyBorder="1" applyAlignment="1">
      <alignment vertical="center"/>
    </xf>
    <xf numFmtId="49" fontId="38" fillId="6" borderId="28" xfId="0" applyNumberFormat="1" applyFont="1" applyFill="1" applyBorder="1" applyAlignment="1">
      <alignment horizontal="center" vertical="center"/>
    </xf>
    <xf numFmtId="49" fontId="38" fillId="6" borderId="31" xfId="0" applyNumberFormat="1" applyFont="1" applyFill="1" applyBorder="1" applyAlignment="1">
      <alignment horizontal="center" vertical="center"/>
    </xf>
    <xf numFmtId="0" fontId="9" fillId="6" borderId="31" xfId="0" applyFont="1" applyFill="1" applyBorder="1" applyAlignment="1">
      <alignment vertical="center"/>
    </xf>
    <xf numFmtId="49" fontId="9" fillId="6" borderId="28" xfId="0" applyNumberFormat="1" applyFont="1" applyFill="1" applyBorder="1" applyAlignment="1">
      <alignment vertical="center"/>
    </xf>
    <xf numFmtId="0" fontId="0" fillId="2" borderId="25" xfId="0" applyFill="1" applyBorder="1"/>
    <xf numFmtId="0" fontId="0" fillId="6" borderId="30" xfId="0" applyFill="1" applyBorder="1"/>
    <xf numFmtId="0" fontId="1" fillId="6" borderId="0" xfId="0" applyFont="1" applyFill="1"/>
    <xf numFmtId="0" fontId="90" fillId="2" borderId="0" xfId="0" applyFont="1" applyFill="1" applyAlignment="1">
      <alignment horizontal="center" shrinkToFit="1"/>
    </xf>
    <xf numFmtId="0" fontId="91" fillId="12" borderId="0" xfId="0" applyFont="1" applyFill="1"/>
    <xf numFmtId="0" fontId="91" fillId="6" borderId="0" xfId="0" applyFont="1" applyFill="1"/>
    <xf numFmtId="0" fontId="87" fillId="6" borderId="7" xfId="0" applyFont="1" applyFill="1" applyBorder="1" applyAlignment="1">
      <alignment horizontal="center" vertical="center" shrinkToFit="1"/>
    </xf>
    <xf numFmtId="0" fontId="87" fillId="6" borderId="7" xfId="0" applyFont="1" applyFill="1" applyBorder="1" applyAlignment="1">
      <alignment vertical="center" shrinkToFit="1"/>
    </xf>
    <xf numFmtId="0" fontId="87" fillId="6" borderId="0" xfId="0" applyFont="1" applyFill="1" applyAlignment="1">
      <alignment shrinkToFit="1"/>
    </xf>
    <xf numFmtId="0" fontId="0" fillId="6" borderId="5" xfId="0" applyFill="1" applyBorder="1" applyAlignment="1">
      <alignment horizontal="center" vertical="center"/>
    </xf>
    <xf numFmtId="0" fontId="82" fillId="6" borderId="0" xfId="0" applyFont="1" applyFill="1" applyAlignment="1">
      <alignment horizontal="center"/>
    </xf>
    <xf numFmtId="0" fontId="0" fillId="6" borderId="5" xfId="0" applyFill="1" applyBorder="1"/>
    <xf numFmtId="0" fontId="0" fillId="6" borderId="0" xfId="0" applyFill="1" applyBorder="1" applyAlignment="1">
      <alignment horizontal="center"/>
    </xf>
    <xf numFmtId="0" fontId="82" fillId="12" borderId="5" xfId="0" applyFont="1" applyFill="1" applyBorder="1" applyAlignment="1">
      <alignment horizontal="center" vertical="center"/>
    </xf>
    <xf numFmtId="0" fontId="87" fillId="6" borderId="0" xfId="0" applyFont="1" applyFill="1" applyAlignment="1">
      <alignment horizontal="center" vertical="center"/>
    </xf>
    <xf numFmtId="0" fontId="0" fillId="6" borderId="0" xfId="0" applyFill="1" applyBorder="1" applyAlignment="1">
      <alignment horizontal="center" vertical="center"/>
    </xf>
    <xf numFmtId="0" fontId="0" fillId="6" borderId="0" xfId="0" applyFill="1" applyBorder="1" applyAlignment="1">
      <alignment horizontal="right" vertical="center" shrinkToFit="1"/>
    </xf>
    <xf numFmtId="0" fontId="82" fillId="6" borderId="0" xfId="0" applyFont="1" applyFill="1" applyBorder="1" applyAlignment="1">
      <alignment horizontal="center" vertical="center"/>
    </xf>
    <xf numFmtId="0" fontId="0" fillId="0" borderId="0" xfId="0" applyFill="1" applyBorder="1" applyAlignment="1">
      <alignment horizontal="center"/>
    </xf>
    <xf numFmtId="49" fontId="20" fillId="3" borderId="0" xfId="0" applyNumberFormat="1" applyFont="1" applyFill="1" applyBorder="1"/>
    <xf numFmtId="0" fontId="0" fillId="3" borderId="0" xfId="0" applyFill="1" applyBorder="1" applyAlignment="1">
      <alignment horizontal="center"/>
    </xf>
    <xf numFmtId="49" fontId="20" fillId="4" borderId="0" xfId="0" applyNumberFormat="1" applyFont="1" applyFill="1" applyBorder="1"/>
    <xf numFmtId="0" fontId="0" fillId="4" borderId="0" xfId="0" applyFill="1" applyBorder="1" applyAlignment="1">
      <alignment horizontal="center"/>
    </xf>
    <xf numFmtId="49" fontId="20" fillId="13" borderId="0" xfId="0" applyNumberFormat="1" applyFont="1" applyFill="1" applyBorder="1"/>
    <xf numFmtId="0" fontId="0" fillId="13" borderId="0" xfId="0" applyFill="1" applyBorder="1" applyAlignment="1">
      <alignment horizontal="center"/>
    </xf>
    <xf numFmtId="0" fontId="82" fillId="12" borderId="0" xfId="0" applyFont="1" applyFill="1" applyAlignment="1">
      <alignment horizontal="center"/>
    </xf>
    <xf numFmtId="0" fontId="92" fillId="6" borderId="0" xfId="0" applyFont="1" applyFill="1" applyAlignment="1">
      <alignment horizontal="center"/>
    </xf>
    <xf numFmtId="0" fontId="92" fillId="12" borderId="0" xfId="0" applyFont="1" applyFill="1" applyAlignment="1">
      <alignment horizontal="center"/>
    </xf>
    <xf numFmtId="0" fontId="3" fillId="2" borderId="0" xfId="1" applyFill="1" applyBorder="1"/>
    <xf numFmtId="49" fontId="75" fillId="2" borderId="0" xfId="0" applyNumberFormat="1" applyFont="1" applyFill="1" applyBorder="1" applyAlignment="1">
      <alignment vertical="center"/>
    </xf>
    <xf numFmtId="0" fontId="0" fillId="0" borderId="0" xfId="0" applyFill="1"/>
    <xf numFmtId="0" fontId="0" fillId="3" borderId="0" xfId="0" applyFill="1"/>
    <xf numFmtId="49" fontId="0" fillId="3" borderId="0" xfId="0" applyNumberFormat="1" applyFill="1"/>
    <xf numFmtId="0" fontId="0" fillId="14" borderId="40" xfId="0" applyNumberFormat="1" applyFill="1" applyBorder="1" applyAlignment="1">
      <alignment horizontal="center"/>
    </xf>
    <xf numFmtId="0" fontId="0" fillId="0" borderId="6" xfId="0" applyBorder="1"/>
    <xf numFmtId="49" fontId="19" fillId="4" borderId="5" xfId="0" applyNumberFormat="1" applyFont="1" applyFill="1" applyBorder="1" applyAlignment="1">
      <alignment horizontal="left" vertical="center"/>
    </xf>
    <xf numFmtId="0" fontId="0" fillId="3" borderId="0" xfId="0" applyFill="1" applyAlignment="1">
      <alignment horizontal="center"/>
    </xf>
    <xf numFmtId="0" fontId="0" fillId="15" borderId="0" xfId="0" applyFill="1"/>
    <xf numFmtId="0" fontId="93" fillId="16" borderId="0" xfId="0" applyFont="1" applyFill="1" applyAlignment="1">
      <alignment horizontal="center" vertical="center"/>
    </xf>
    <xf numFmtId="0" fontId="0" fillId="12" borderId="7" xfId="0" applyFill="1" applyBorder="1" applyAlignment="1">
      <alignment horizontal="center"/>
    </xf>
    <xf numFmtId="0" fontId="94" fillId="6" borderId="7" xfId="0" applyFont="1" applyFill="1" applyBorder="1" applyAlignment="1">
      <alignment horizontal="center"/>
    </xf>
    <xf numFmtId="0" fontId="94" fillId="6" borderId="0" xfId="0" applyFont="1" applyFill="1" applyBorder="1" applyAlignment="1">
      <alignment horizontal="center"/>
    </xf>
    <xf numFmtId="0" fontId="94" fillId="6" borderId="0" xfId="0" applyFont="1" applyFill="1" applyAlignment="1">
      <alignment horizontal="center"/>
    </xf>
    <xf numFmtId="0" fontId="20" fillId="0" borderId="0" xfId="0" applyFont="1" applyFill="1" applyAlignment="1">
      <alignment vertical="center"/>
    </xf>
    <xf numFmtId="0" fontId="0" fillId="0" borderId="0" xfId="0" applyFill="1" applyAlignment="1">
      <alignment vertical="center"/>
    </xf>
    <xf numFmtId="0" fontId="9" fillId="0" borderId="0" xfId="0" applyFont="1" applyFill="1" applyAlignment="1">
      <alignment vertical="center"/>
    </xf>
    <xf numFmtId="0" fontId="5" fillId="0" borderId="0" xfId="0" applyFont="1" applyFill="1" applyAlignment="1">
      <alignment vertical="top"/>
    </xf>
    <xf numFmtId="0" fontId="1" fillId="3" borderId="0" xfId="0" applyFont="1" applyFill="1"/>
    <xf numFmtId="0" fontId="1" fillId="3" borderId="0" xfId="0" applyFont="1" applyFill="1" applyAlignment="1">
      <alignment horizontal="center"/>
    </xf>
    <xf numFmtId="0" fontId="1" fillId="6" borderId="0" xfId="0" applyFont="1" applyFill="1" applyAlignment="1">
      <alignment horizontal="center" vertical="center"/>
    </xf>
    <xf numFmtId="0" fontId="1" fillId="6" borderId="0" xfId="0" applyFont="1" applyFill="1" applyAlignment="1">
      <alignment vertical="center"/>
    </xf>
    <xf numFmtId="0" fontId="95" fillId="6" borderId="0" xfId="0" applyFont="1" applyFill="1" applyAlignment="1">
      <alignment vertical="center"/>
    </xf>
    <xf numFmtId="0" fontId="96" fillId="6" borderId="0" xfId="0" applyFont="1" applyFill="1"/>
    <xf numFmtId="49" fontId="82" fillId="2" borderId="0" xfId="0" applyNumberFormat="1" applyFont="1" applyFill="1" applyAlignment="1">
      <alignment horizontal="center" vertical="center"/>
    </xf>
    <xf numFmtId="0" fontId="89" fillId="0" borderId="7" xfId="0" applyFont="1" applyBorder="1" applyAlignment="1">
      <alignment vertical="center" shrinkToFit="1"/>
    </xf>
    <xf numFmtId="0" fontId="89" fillId="0" borderId="7" xfId="0" applyFont="1" applyBorder="1" applyAlignment="1">
      <alignment vertical="center"/>
    </xf>
    <xf numFmtId="0" fontId="82" fillId="0" borderId="7" xfId="0" applyFont="1" applyBorder="1" applyAlignment="1">
      <alignment vertical="center"/>
    </xf>
    <xf numFmtId="49" fontId="77" fillId="3" borderId="1" xfId="0" applyNumberFormat="1" applyFont="1" applyFill="1" applyBorder="1" applyAlignment="1">
      <alignment vertical="center" shrinkToFit="1"/>
    </xf>
    <xf numFmtId="0" fontId="75" fillId="0" borderId="2" xfId="0" applyFont="1" applyBorder="1" applyAlignment="1">
      <alignment vertical="center" shrinkToFit="1"/>
    </xf>
    <xf numFmtId="49" fontId="35" fillId="2" borderId="20" xfId="0" applyNumberFormat="1" applyFont="1" applyFill="1" applyBorder="1" applyAlignment="1">
      <alignment horizontal="center" wrapText="1"/>
    </xf>
    <xf numFmtId="0" fontId="20" fillId="0" borderId="33" xfId="0" applyNumberFormat="1" applyFont="1" applyBorder="1" applyAlignment="1">
      <alignment horizontal="center" vertical="center"/>
    </xf>
    <xf numFmtId="0" fontId="20" fillId="0" borderId="34" xfId="0" applyNumberFormat="1" applyFont="1" applyBorder="1" applyAlignment="1">
      <alignment horizontal="center" vertical="center"/>
    </xf>
    <xf numFmtId="0" fontId="20" fillId="0" borderId="47" xfId="0" applyNumberFormat="1" applyFont="1" applyBorder="1" applyAlignment="1">
      <alignment horizontal="center" vertical="center"/>
    </xf>
    <xf numFmtId="0" fontId="20" fillId="0" borderId="44" xfId="0" applyNumberFormat="1" applyFont="1" applyBorder="1" applyAlignment="1">
      <alignment horizontal="center" vertical="center"/>
    </xf>
    <xf numFmtId="0" fontId="56" fillId="9" borderId="0" xfId="0" applyFont="1" applyFill="1" applyBorder="1" applyAlignment="1">
      <alignment horizontal="right" vertical="center"/>
    </xf>
    <xf numFmtId="49" fontId="51" fillId="0" borderId="0" xfId="0" applyNumberFormat="1" applyFont="1" applyBorder="1" applyAlignment="1">
      <alignment vertical="center"/>
    </xf>
    <xf numFmtId="0" fontId="51" fillId="0" borderId="0" xfId="0" applyFont="1" applyBorder="1" applyAlignment="1">
      <alignment vertical="center"/>
    </xf>
    <xf numFmtId="0" fontId="56" fillId="18" borderId="0" xfId="0" applyFont="1" applyFill="1" applyBorder="1" applyAlignment="1">
      <alignment horizontal="right" vertical="center"/>
    </xf>
    <xf numFmtId="0" fontId="52" fillId="6" borderId="0" xfId="0" applyFont="1" applyFill="1" applyBorder="1" applyAlignment="1">
      <alignment vertical="center"/>
    </xf>
    <xf numFmtId="0" fontId="53" fillId="6" borderId="0" xfId="0" applyFont="1" applyFill="1" applyBorder="1" applyAlignment="1">
      <alignment vertical="center"/>
    </xf>
    <xf numFmtId="0" fontId="20" fillId="0" borderId="9" xfId="0" applyFont="1" applyBorder="1" applyAlignment="1">
      <alignment vertical="center"/>
    </xf>
    <xf numFmtId="0" fontId="20" fillId="0" borderId="15" xfId="0" applyFont="1" applyBorder="1" applyAlignment="1">
      <alignment vertical="center"/>
    </xf>
    <xf numFmtId="0" fontId="20" fillId="6" borderId="0" xfId="0" applyFont="1" applyFill="1" applyBorder="1" applyAlignment="1">
      <alignment vertical="center"/>
    </xf>
    <xf numFmtId="0" fontId="20" fillId="0" borderId="0" xfId="0" applyFont="1" applyBorder="1" applyAlignment="1">
      <alignment vertical="center"/>
    </xf>
    <xf numFmtId="0" fontId="88" fillId="8" borderId="7" xfId="0" applyFont="1" applyFill="1" applyBorder="1" applyAlignment="1">
      <alignment horizontal="center" vertical="center"/>
    </xf>
    <xf numFmtId="49" fontId="9" fillId="2" borderId="1" xfId="0" applyNumberFormat="1" applyFont="1" applyFill="1" applyBorder="1" applyAlignment="1">
      <alignment horizontal="center" wrapText="1"/>
    </xf>
    <xf numFmtId="49" fontId="77" fillId="3" borderId="2" xfId="0" applyNumberFormat="1" applyFont="1" applyFill="1" applyBorder="1" applyAlignment="1">
      <alignment vertical="center" shrinkToFit="1"/>
    </xf>
    <xf numFmtId="49" fontId="77" fillId="3" borderId="41" xfId="0" applyNumberFormat="1" applyFont="1" applyFill="1" applyBorder="1" applyAlignment="1">
      <alignment vertical="center" shrinkToFit="1"/>
    </xf>
    <xf numFmtId="49" fontId="20" fillId="0" borderId="6" xfId="0" applyNumberFormat="1" applyFont="1" applyBorder="1" applyAlignment="1">
      <alignment horizontal="left"/>
    </xf>
    <xf numFmtId="0" fontId="9" fillId="2" borderId="1" xfId="0" applyFont="1" applyFill="1" applyBorder="1" applyAlignment="1">
      <alignment wrapText="1"/>
    </xf>
    <xf numFmtId="0" fontId="9" fillId="2" borderId="41" xfId="0" applyFont="1" applyFill="1" applyBorder="1" applyAlignment="1">
      <alignment wrapText="1"/>
    </xf>
    <xf numFmtId="0" fontId="20" fillId="0" borderId="48" xfId="0" applyFont="1" applyBorder="1" applyAlignment="1">
      <alignment horizontal="center" vertical="center"/>
    </xf>
    <xf numFmtId="0" fontId="20" fillId="0" borderId="47" xfId="0" applyFont="1" applyBorder="1" applyAlignment="1">
      <alignment horizontal="center" vertical="center"/>
    </xf>
    <xf numFmtId="0" fontId="50" fillId="19" borderId="7" xfId="0" applyFont="1" applyFill="1" applyBorder="1" applyAlignment="1">
      <alignment horizontal="center" vertical="center"/>
    </xf>
    <xf numFmtId="0" fontId="49" fillId="19" borderId="7" xfId="0" applyFont="1" applyFill="1" applyBorder="1" applyAlignment="1">
      <alignment horizontal="center" vertical="center"/>
    </xf>
    <xf numFmtId="0" fontId="49" fillId="19" borderId="7" xfId="0" applyFont="1" applyFill="1" applyBorder="1" applyAlignment="1">
      <alignment horizontal="center" vertical="center" shrinkToFit="1"/>
    </xf>
    <xf numFmtId="0" fontId="52" fillId="19" borderId="7" xfId="0" applyFont="1" applyFill="1" applyBorder="1" applyAlignment="1">
      <alignment vertical="center"/>
    </xf>
    <xf numFmtId="49" fontId="25" fillId="2" borderId="32" xfId="0" applyNumberFormat="1" applyFont="1" applyFill="1" applyBorder="1" applyAlignment="1">
      <alignment horizontal="right" vertical="center"/>
    </xf>
    <xf numFmtId="0" fontId="20" fillId="0" borderId="25" xfId="0" applyFont="1" applyBorder="1" applyAlignment="1">
      <alignment horizontal="center" vertical="center"/>
    </xf>
    <xf numFmtId="0" fontId="20" fillId="5" borderId="25" xfId="0" applyFont="1" applyFill="1" applyBorder="1" applyAlignment="1">
      <alignment horizontal="center" vertical="center"/>
    </xf>
    <xf numFmtId="0" fontId="20" fillId="0" borderId="7" xfId="0" applyFont="1" applyBorder="1" applyAlignment="1">
      <alignment horizontal="center" vertical="center"/>
    </xf>
    <xf numFmtId="0" fontId="49" fillId="0" borderId="30" xfId="0" applyFont="1" applyBorder="1" applyAlignment="1">
      <alignment horizontal="center" vertical="center"/>
    </xf>
    <xf numFmtId="0" fontId="9" fillId="0" borderId="0" xfId="0" applyNumberFormat="1" applyFont="1" applyAlignment="1">
      <alignment horizontal="center" vertical="center"/>
    </xf>
    <xf numFmtId="0" fontId="98" fillId="0" borderId="7" xfId="0" applyFont="1" applyBorder="1" applyAlignment="1">
      <alignment horizontal="center" vertical="center"/>
    </xf>
    <xf numFmtId="0" fontId="112" fillId="0" borderId="0" xfId="0" applyFont="1" applyAlignment="1">
      <alignment horizontal="right" vertical="center"/>
    </xf>
    <xf numFmtId="0" fontId="113" fillId="0" borderId="0" xfId="0" applyFont="1" applyAlignment="1">
      <alignment horizontal="right" vertical="center"/>
    </xf>
    <xf numFmtId="0" fontId="88" fillId="6" borderId="7" xfId="0" applyFont="1" applyFill="1" applyBorder="1" applyAlignment="1">
      <alignment horizontal="center" vertical="center"/>
    </xf>
    <xf numFmtId="0" fontId="88" fillId="6" borderId="0" xfId="0" applyFont="1" applyFill="1" applyAlignment="1">
      <alignment horizontal="center" vertical="center"/>
    </xf>
    <xf numFmtId="0" fontId="84" fillId="6" borderId="0" xfId="0" applyFont="1" applyFill="1" applyAlignment="1">
      <alignment vertical="center"/>
    </xf>
    <xf numFmtId="0" fontId="85" fillId="6" borderId="0" xfId="0" applyFont="1" applyFill="1" applyAlignment="1">
      <alignment vertical="center"/>
    </xf>
    <xf numFmtId="0" fontId="52" fillId="8" borderId="7" xfId="0" applyFont="1" applyFill="1" applyBorder="1" applyAlignment="1">
      <alignment horizontal="center" vertical="center"/>
    </xf>
    <xf numFmtId="49" fontId="75" fillId="0" borderId="2" xfId="0" applyNumberFormat="1" applyFont="1" applyBorder="1" applyAlignment="1">
      <alignment vertical="center" shrinkToFit="1"/>
    </xf>
    <xf numFmtId="49" fontId="0" fillId="0" borderId="0" xfId="0" applyNumberFormat="1" applyAlignment="1">
      <alignment horizontal="center"/>
    </xf>
    <xf numFmtId="1" fontId="15" fillId="0" borderId="0" xfId="0" applyNumberFormat="1" applyFont="1" applyFill="1" applyAlignment="1">
      <alignment horizontal="left"/>
    </xf>
    <xf numFmtId="1" fontId="20" fillId="0" borderId="6" xfId="0" applyNumberFormat="1" applyFont="1" applyBorder="1" applyAlignment="1">
      <alignment horizontal="left"/>
    </xf>
    <xf numFmtId="1" fontId="75" fillId="0" borderId="2" xfId="0" applyNumberFormat="1" applyFont="1" applyBorder="1" applyAlignment="1">
      <alignment vertical="center" shrinkToFit="1"/>
    </xf>
    <xf numFmtId="1" fontId="97" fillId="2" borderId="20" xfId="0" applyNumberFormat="1" applyFont="1" applyFill="1" applyBorder="1" applyAlignment="1">
      <alignment horizontal="right" vertical="center"/>
    </xf>
    <xf numFmtId="1" fontId="19" fillId="0" borderId="6" xfId="0" applyNumberFormat="1" applyFont="1" applyBorder="1" applyAlignment="1">
      <alignment horizontal="right" vertical="center"/>
    </xf>
    <xf numFmtId="1" fontId="9" fillId="2" borderId="1" xfId="0" applyNumberFormat="1" applyFont="1" applyFill="1" applyBorder="1" applyAlignment="1">
      <alignment horizontal="center" wrapText="1"/>
    </xf>
    <xf numFmtId="1" fontId="20" fillId="0" borderId="47" xfId="0" applyNumberFormat="1" applyFont="1" applyBorder="1" applyAlignment="1">
      <alignment horizontal="center" vertical="center"/>
    </xf>
    <xf numFmtId="1" fontId="0" fillId="0" borderId="0" xfId="0" applyNumberFormat="1" applyAlignment="1">
      <alignment horizontal="center"/>
    </xf>
    <xf numFmtId="49" fontId="20" fillId="0" borderId="12" xfId="0" applyNumberFormat="1" applyFont="1" applyBorder="1" applyAlignment="1">
      <alignment horizontal="center" vertical="center" wrapText="1"/>
    </xf>
    <xf numFmtId="49" fontId="25" fillId="2" borderId="20" xfId="0" applyNumberFormat="1" applyFont="1" applyFill="1" applyBorder="1" applyAlignment="1">
      <alignment horizontal="right" vertical="center"/>
    </xf>
    <xf numFmtId="49" fontId="78" fillId="0" borderId="15" xfId="0" applyNumberFormat="1" applyFont="1" applyBorder="1" applyAlignment="1">
      <alignment horizontal="right" vertical="center"/>
    </xf>
    <xf numFmtId="0" fontId="20" fillId="0" borderId="7" xfId="0" applyNumberFormat="1" applyFont="1" applyBorder="1" applyAlignment="1">
      <alignment horizontal="center" vertical="center"/>
    </xf>
    <xf numFmtId="0" fontId="20" fillId="0" borderId="43" xfId="0" applyNumberFormat="1" applyFont="1" applyBorder="1" applyAlignment="1">
      <alignment horizontal="center" vertical="center"/>
    </xf>
    <xf numFmtId="0" fontId="112" fillId="6" borderId="0" xfId="0" applyFont="1" applyFill="1" applyAlignment="1">
      <alignment horizontal="right" vertical="center"/>
    </xf>
    <xf numFmtId="1" fontId="20" fillId="0" borderId="7" xfId="0" applyNumberFormat="1" applyFont="1" applyBorder="1" applyAlignment="1">
      <alignment horizontal="center" vertical="center"/>
    </xf>
    <xf numFmtId="1" fontId="20" fillId="0" borderId="6" xfId="0" applyNumberFormat="1" applyFont="1" applyBorder="1" applyAlignment="1">
      <alignment horizontal="center" vertical="center"/>
    </xf>
    <xf numFmtId="49" fontId="9" fillId="2" borderId="49" xfId="0" applyNumberFormat="1" applyFont="1" applyFill="1" applyBorder="1" applyAlignment="1">
      <alignment horizontal="center" wrapText="1"/>
    </xf>
    <xf numFmtId="0" fontId="87" fillId="6" borderId="5" xfId="0" applyFont="1" applyFill="1" applyBorder="1" applyAlignment="1">
      <alignment horizontal="center" vertical="center"/>
    </xf>
    <xf numFmtId="0" fontId="87" fillId="6" borderId="0" xfId="0" applyFont="1" applyFill="1" applyAlignment="1">
      <alignment horizontal="center"/>
    </xf>
    <xf numFmtId="0" fontId="89" fillId="6" borderId="7" xfId="0" applyFont="1" applyFill="1" applyBorder="1" applyAlignment="1">
      <alignment horizontal="center" vertical="center" shrinkToFit="1"/>
    </xf>
    <xf numFmtId="0" fontId="114" fillId="12" borderId="0" xfId="0" applyFont="1" applyFill="1" applyAlignment="1">
      <alignment horizontal="center"/>
    </xf>
    <xf numFmtId="0" fontId="115" fillId="12" borderId="0" xfId="0" applyFont="1" applyFill="1" applyAlignment="1">
      <alignment horizontal="center"/>
    </xf>
    <xf numFmtId="0" fontId="20" fillId="0" borderId="50" xfId="0" applyFont="1" applyBorder="1" applyAlignment="1">
      <alignment horizontal="center" vertical="center"/>
    </xf>
    <xf numFmtId="0" fontId="39" fillId="0" borderId="50" xfId="0" applyFont="1" applyBorder="1" applyAlignment="1">
      <alignment horizontal="center" vertical="center"/>
    </xf>
    <xf numFmtId="0" fontId="39" fillId="0" borderId="48" xfId="0" applyFont="1" applyBorder="1" applyAlignment="1">
      <alignment horizontal="center" vertical="center"/>
    </xf>
    <xf numFmtId="49" fontId="77" fillId="19" borderId="1" xfId="0" applyNumberFormat="1" applyFont="1" applyFill="1" applyBorder="1" applyAlignment="1">
      <alignment vertical="center" shrinkToFit="1"/>
    </xf>
    <xf numFmtId="0" fontId="0" fillId="20" borderId="20" xfId="0" applyFill="1" applyBorder="1" applyAlignment="1">
      <alignment vertical="center"/>
    </xf>
    <xf numFmtId="0" fontId="43" fillId="19" borderId="15" xfId="0" applyFont="1" applyFill="1" applyBorder="1" applyAlignment="1">
      <alignment horizontal="right" vertical="center"/>
    </xf>
    <xf numFmtId="0" fontId="20" fillId="0" borderId="50" xfId="0" applyNumberFormat="1" applyFont="1" applyBorder="1" applyAlignment="1">
      <alignment horizontal="center" vertical="center"/>
    </xf>
    <xf numFmtId="0" fontId="0" fillId="0" borderId="28" xfId="0" applyBorder="1"/>
    <xf numFmtId="0" fontId="0" fillId="2" borderId="27" xfId="0" applyFill="1" applyBorder="1"/>
    <xf numFmtId="0" fontId="87" fillId="3" borderId="0" xfId="0" applyFont="1" applyFill="1" applyBorder="1" applyAlignment="1">
      <alignment horizontal="center"/>
    </xf>
    <xf numFmtId="0" fontId="87" fillId="4" borderId="0" xfId="0" applyFont="1" applyFill="1" applyBorder="1" applyAlignment="1">
      <alignment horizontal="center"/>
    </xf>
    <xf numFmtId="0" fontId="87" fillId="13" borderId="0" xfId="0" applyFont="1" applyFill="1" applyBorder="1" applyAlignment="1">
      <alignment horizontal="center"/>
    </xf>
    <xf numFmtId="0" fontId="52" fillId="19" borderId="0" xfId="0" applyFont="1" applyFill="1" applyAlignment="1">
      <alignment vertical="center"/>
    </xf>
    <xf numFmtId="49" fontId="61" fillId="19" borderId="0" xfId="0" applyNumberFormat="1" applyFont="1" applyFill="1" applyAlignment="1">
      <alignment vertical="center"/>
    </xf>
    <xf numFmtId="49" fontId="24" fillId="20" borderId="0" xfId="0" applyNumberFormat="1" applyFont="1" applyFill="1" applyAlignment="1">
      <alignment horizontal="right" vertical="center"/>
    </xf>
    <xf numFmtId="0" fontId="87" fillId="0" borderId="18" xfId="0" applyFont="1" applyBorder="1" applyAlignment="1">
      <alignment vertical="center"/>
    </xf>
    <xf numFmtId="1" fontId="20" fillId="0" borderId="18" xfId="0" applyNumberFormat="1" applyFont="1" applyBorder="1" applyAlignment="1">
      <alignment horizontal="center" vertical="center"/>
    </xf>
    <xf numFmtId="0" fontId="20" fillId="0" borderId="18" xfId="0" applyFont="1" applyFill="1" applyBorder="1" applyAlignment="1">
      <alignment horizontal="center" vertical="center"/>
    </xf>
    <xf numFmtId="49" fontId="20" fillId="0" borderId="18" xfId="0" applyNumberFormat="1" applyFont="1" applyBorder="1" applyAlignment="1">
      <alignment horizontal="center" vertical="center"/>
    </xf>
    <xf numFmtId="49" fontId="0" fillId="0" borderId="18" xfId="0" applyNumberFormat="1" applyBorder="1" applyAlignment="1">
      <alignment horizontal="center" vertical="center"/>
    </xf>
    <xf numFmtId="49" fontId="20" fillId="0" borderId="18" xfId="0" applyNumberFormat="1" applyFont="1" applyBorder="1" applyAlignment="1">
      <alignment horizontal="center" vertical="center" wrapText="1"/>
    </xf>
    <xf numFmtId="49" fontId="20" fillId="0" borderId="21" xfId="0" applyNumberFormat="1" applyFont="1" applyBorder="1" applyAlignment="1">
      <alignment horizontal="center" vertical="center"/>
    </xf>
    <xf numFmtId="0" fontId="20" fillId="0" borderId="15" xfId="0" applyFont="1" applyBorder="1" applyAlignment="1">
      <alignment horizontal="center" vertical="center"/>
    </xf>
    <xf numFmtId="49" fontId="20" fillId="0" borderId="29" xfId="0" applyNumberFormat="1" applyFont="1" applyBorder="1" applyAlignment="1">
      <alignment horizontal="center" vertical="center"/>
    </xf>
    <xf numFmtId="49" fontId="0" fillId="0" borderId="12" xfId="0" applyNumberFormat="1" applyBorder="1" applyAlignment="1">
      <alignment horizontal="center" vertical="center"/>
    </xf>
    <xf numFmtId="0" fontId="79" fillId="0" borderId="0" xfId="0" applyNumberFormat="1" applyFont="1" applyAlignment="1">
      <alignment horizontal="left"/>
    </xf>
    <xf numFmtId="0" fontId="14" fillId="6" borderId="0" xfId="0" applyNumberFormat="1" applyFont="1" applyFill="1" applyAlignment="1">
      <alignment horizontal="left"/>
    </xf>
    <xf numFmtId="0" fontId="24" fillId="2" borderId="0" xfId="0" applyNumberFormat="1" applyFont="1" applyFill="1" applyAlignment="1">
      <alignment vertical="center"/>
    </xf>
    <xf numFmtId="0" fontId="51" fillId="0" borderId="0" xfId="0" applyNumberFormat="1" applyFont="1" applyAlignment="1">
      <alignment vertical="center"/>
    </xf>
    <xf numFmtId="0" fontId="20" fillId="0" borderId="0" xfId="0" applyNumberFormat="1" applyFont="1" applyAlignment="1">
      <alignment vertical="center"/>
    </xf>
    <xf numFmtId="0" fontId="89" fillId="8" borderId="7" xfId="0" applyFont="1" applyFill="1" applyBorder="1" applyAlignment="1">
      <alignment horizontal="center" vertical="center"/>
    </xf>
    <xf numFmtId="0" fontId="90" fillId="0" borderId="0" xfId="0" applyFont="1" applyAlignment="1">
      <alignment horizontal="center" vertical="center"/>
    </xf>
    <xf numFmtId="0" fontId="90" fillId="0" borderId="0" xfId="0" applyFont="1" applyAlignment="1">
      <alignment vertical="center"/>
    </xf>
    <xf numFmtId="49" fontId="101" fillId="2" borderId="0" xfId="0" applyNumberFormat="1" applyFont="1" applyFill="1" applyAlignment="1">
      <alignment horizontal="right" vertical="center"/>
    </xf>
    <xf numFmtId="49" fontId="101" fillId="0" borderId="0" xfId="0" applyNumberFormat="1" applyFont="1" applyAlignment="1">
      <alignment horizontal="center" vertical="center"/>
    </xf>
    <xf numFmtId="0" fontId="101" fillId="0" borderId="0" xfId="0" applyFont="1" applyAlignment="1">
      <alignment horizontal="center" vertical="center"/>
    </xf>
    <xf numFmtId="49" fontId="101" fillId="0" borderId="0" xfId="0" applyNumberFormat="1" applyFont="1" applyAlignment="1">
      <alignment horizontal="left" vertical="center"/>
    </xf>
    <xf numFmtId="49" fontId="101" fillId="0" borderId="0" xfId="0" applyNumberFormat="1" applyFont="1" applyAlignment="1">
      <alignment vertical="center"/>
    </xf>
    <xf numFmtId="49" fontId="102" fillId="0" borderId="0" xfId="0" applyNumberFormat="1" applyFont="1" applyAlignment="1">
      <alignment horizontal="center" vertical="center"/>
    </xf>
    <xf numFmtId="49" fontId="102" fillId="0" borderId="0" xfId="0" applyNumberFormat="1" applyFont="1" applyAlignment="1">
      <alignment vertical="center"/>
    </xf>
    <xf numFmtId="0" fontId="101" fillId="0" borderId="0" xfId="0" applyFont="1" applyAlignment="1">
      <alignment vertical="center"/>
    </xf>
    <xf numFmtId="0" fontId="101" fillId="2" borderId="0" xfId="0" applyNumberFormat="1" applyFont="1" applyFill="1" applyAlignment="1">
      <alignment horizontal="right" vertical="center"/>
    </xf>
    <xf numFmtId="0" fontId="101" fillId="2" borderId="0" xfId="0" applyNumberFormat="1" applyFont="1" applyFill="1" applyAlignment="1">
      <alignment horizontal="center" vertical="center"/>
    </xf>
    <xf numFmtId="0" fontId="101" fillId="2" borderId="0" xfId="0" applyNumberFormat="1" applyFont="1" applyFill="1" applyAlignment="1">
      <alignment horizontal="left" vertical="center"/>
    </xf>
    <xf numFmtId="0" fontId="101" fillId="2" borderId="0" xfId="0" applyNumberFormat="1" applyFont="1" applyFill="1" applyAlignment="1">
      <alignment vertical="center"/>
    </xf>
    <xf numFmtId="0" fontId="102" fillId="2" borderId="0" xfId="0" applyNumberFormat="1" applyFont="1" applyFill="1" applyAlignment="1">
      <alignment horizontal="center" vertical="center"/>
    </xf>
    <xf numFmtId="0" fontId="102" fillId="2" borderId="0" xfId="0" applyNumberFormat="1" applyFont="1" applyFill="1" applyAlignment="1">
      <alignment vertical="center"/>
    </xf>
    <xf numFmtId="0" fontId="101" fillId="6" borderId="0" xfId="0" applyFont="1" applyFill="1" applyAlignment="1">
      <alignment vertical="center"/>
    </xf>
    <xf numFmtId="0" fontId="101" fillId="3" borderId="0" xfId="0" applyFont="1" applyFill="1"/>
    <xf numFmtId="0" fontId="101" fillId="3" borderId="0" xfId="0" applyFont="1" applyFill="1" applyAlignment="1">
      <alignment horizontal="center"/>
    </xf>
    <xf numFmtId="0" fontId="101" fillId="6" borderId="0" xfId="0" applyFont="1" applyFill="1"/>
    <xf numFmtId="0" fontId="101" fillId="0" borderId="0" xfId="0" applyFont="1" applyFill="1"/>
    <xf numFmtId="49" fontId="102" fillId="2" borderId="0" xfId="0" applyNumberFormat="1" applyFont="1" applyFill="1" applyAlignment="1">
      <alignment vertical="center"/>
    </xf>
    <xf numFmtId="49" fontId="101" fillId="2" borderId="0" xfId="0" applyNumberFormat="1" applyFont="1" applyFill="1" applyAlignment="1">
      <alignment horizontal="center" vertical="center"/>
    </xf>
    <xf numFmtId="0" fontId="101" fillId="2" borderId="0" xfId="0" applyFont="1" applyFill="1" applyAlignment="1">
      <alignment horizontal="center" vertical="center"/>
    </xf>
    <xf numFmtId="0" fontId="101" fillId="2" borderId="0" xfId="0" applyFont="1" applyFill="1" applyAlignment="1">
      <alignment horizontal="right" vertical="center"/>
    </xf>
    <xf numFmtId="0" fontId="101" fillId="0" borderId="0" xfId="0" applyFont="1" applyAlignment="1">
      <alignment horizontal="left" vertical="center"/>
    </xf>
    <xf numFmtId="0" fontId="102" fillId="0" borderId="0" xfId="0" applyFont="1" applyAlignment="1">
      <alignment horizontal="center" vertical="center"/>
    </xf>
    <xf numFmtId="0" fontId="102" fillId="0" borderId="0" xfId="0" applyFont="1" applyAlignment="1">
      <alignment vertical="center"/>
    </xf>
    <xf numFmtId="0" fontId="90" fillId="2" borderId="0" xfId="0" applyFont="1" applyFill="1" applyAlignment="1">
      <alignment horizontal="right" vertical="center"/>
    </xf>
    <xf numFmtId="0" fontId="90" fillId="0" borderId="0" xfId="0" applyFont="1" applyAlignment="1">
      <alignment horizontal="left" vertical="center"/>
    </xf>
    <xf numFmtId="0" fontId="100" fillId="0" borderId="0" xfId="0" applyFont="1" applyAlignment="1">
      <alignment horizontal="center" vertical="center"/>
    </xf>
    <xf numFmtId="0" fontId="100" fillId="0" borderId="0" xfId="0" applyFont="1" applyAlignment="1">
      <alignment vertical="center"/>
    </xf>
    <xf numFmtId="0" fontId="2" fillId="0" borderId="18" xfId="0" applyFont="1" applyBorder="1" applyAlignment="1">
      <alignment vertical="center"/>
    </xf>
    <xf numFmtId="49" fontId="29" fillId="0" borderId="6" xfId="0" applyNumberFormat="1" applyFont="1" applyBorder="1" applyAlignment="1">
      <alignment horizontal="right" vertical="center"/>
    </xf>
    <xf numFmtId="0" fontId="112" fillId="0" borderId="0" xfId="0" applyFont="1" applyAlignment="1">
      <alignment horizontal="right" vertical="center"/>
    </xf>
    <xf numFmtId="0" fontId="43" fillId="19" borderId="15" xfId="0" applyFont="1" applyFill="1" applyBorder="1" applyAlignment="1">
      <alignment horizontal="right" vertical="center"/>
    </xf>
    <xf numFmtId="49" fontId="11" fillId="6" borderId="0" xfId="0" applyNumberFormat="1" applyFont="1" applyFill="1" applyAlignment="1">
      <alignment horizontal="center"/>
    </xf>
    <xf numFmtId="0" fontId="49" fillId="6" borderId="7" xfId="0" applyFont="1" applyFill="1" applyBorder="1" applyAlignment="1">
      <alignment vertical="center"/>
    </xf>
    <xf numFmtId="0" fontId="60" fillId="6" borderId="7" xfId="0" applyFont="1" applyFill="1" applyBorder="1" applyAlignment="1">
      <alignment vertical="center"/>
    </xf>
    <xf numFmtId="0" fontId="2" fillId="12" borderId="7" xfId="0" applyFont="1" applyFill="1" applyBorder="1" applyAlignment="1">
      <alignment horizontal="center"/>
    </xf>
    <xf numFmtId="0" fontId="116" fillId="6" borderId="0" xfId="0" applyFont="1" applyFill="1"/>
    <xf numFmtId="0" fontId="2" fillId="6" borderId="0" xfId="0" applyFont="1" applyFill="1"/>
    <xf numFmtId="0" fontId="2" fillId="6" borderId="0" xfId="0" quotePrefix="1" applyFont="1" applyFill="1"/>
    <xf numFmtId="0" fontId="117" fillId="6" borderId="0" xfId="0" applyFont="1" applyFill="1"/>
    <xf numFmtId="0" fontId="2" fillId="0" borderId="0" xfId="0" applyFont="1"/>
    <xf numFmtId="0" fontId="116" fillId="0" borderId="0" xfId="0" applyFont="1"/>
    <xf numFmtId="49" fontId="118" fillId="0" borderId="0" xfId="0" applyNumberFormat="1" applyFont="1" applyAlignment="1">
      <alignment vertical="center"/>
    </xf>
    <xf numFmtId="0" fontId="2" fillId="0" borderId="0" xfId="0" quotePrefix="1" applyFont="1"/>
    <xf numFmtId="49" fontId="103" fillId="0" borderId="0" xfId="0" applyNumberFormat="1" applyFont="1" applyAlignment="1">
      <alignment vertical="top"/>
    </xf>
    <xf numFmtId="49" fontId="104" fillId="0" borderId="0" xfId="0" applyNumberFormat="1" applyFont="1" applyAlignment="1">
      <alignment vertical="top"/>
    </xf>
    <xf numFmtId="49" fontId="105" fillId="0" borderId="0" xfId="0" applyNumberFormat="1" applyFont="1" applyAlignment="1">
      <alignment vertical="top"/>
    </xf>
    <xf numFmtId="49" fontId="103" fillId="0" borderId="0" xfId="0" applyNumberFormat="1" applyFont="1" applyAlignment="1">
      <alignment horizontal="center"/>
    </xf>
    <xf numFmtId="49" fontId="103" fillId="0" borderId="0" xfId="0" applyNumberFormat="1" applyFont="1" applyAlignment="1">
      <alignment horizontal="left"/>
    </xf>
    <xf numFmtId="0" fontId="104" fillId="0" borderId="0" xfId="0" applyFont="1" applyAlignment="1">
      <alignment vertical="top"/>
    </xf>
    <xf numFmtId="0" fontId="104" fillId="6" borderId="0" xfId="0" applyFont="1" applyFill="1" applyAlignment="1">
      <alignment vertical="top"/>
    </xf>
    <xf numFmtId="0" fontId="105" fillId="16" borderId="0" xfId="0" applyFont="1" applyFill="1" applyAlignment="1">
      <alignment horizontal="center" vertical="center"/>
    </xf>
    <xf numFmtId="0" fontId="104" fillId="0" borderId="0" xfId="0" applyFont="1" applyFill="1" applyAlignment="1">
      <alignment vertical="top"/>
    </xf>
    <xf numFmtId="0" fontId="106" fillId="0" borderId="0" xfId="0" applyFont="1"/>
    <xf numFmtId="49" fontId="106" fillId="0" borderId="0" xfId="0" applyNumberFormat="1" applyFont="1" applyAlignment="1">
      <alignment horizontal="left"/>
    </xf>
    <xf numFmtId="49" fontId="106" fillId="0" borderId="0" xfId="0" applyNumberFormat="1" applyFont="1"/>
    <xf numFmtId="49" fontId="104" fillId="0" borderId="0" xfId="0" applyNumberFormat="1" applyFont="1"/>
    <xf numFmtId="49" fontId="105" fillId="0" borderId="0" xfId="0" applyNumberFormat="1" applyFont="1"/>
    <xf numFmtId="0" fontId="104" fillId="0" borderId="0" xfId="0" applyFont="1"/>
    <xf numFmtId="49" fontId="104" fillId="3" borderId="0" xfId="0" applyNumberFormat="1" applyFont="1" applyFill="1"/>
    <xf numFmtId="0" fontId="104" fillId="3" borderId="0" xfId="0" applyFont="1" applyFill="1"/>
    <xf numFmtId="0" fontId="104" fillId="3" borderId="0" xfId="0" applyFont="1" applyFill="1" applyAlignment="1">
      <alignment horizontal="center"/>
    </xf>
    <xf numFmtId="0" fontId="104" fillId="0" borderId="0" xfId="0" applyFont="1" applyFill="1"/>
    <xf numFmtId="49" fontId="103" fillId="2" borderId="0" xfId="0" applyNumberFormat="1" applyFont="1" applyFill="1" applyAlignment="1">
      <alignment vertical="center"/>
    </xf>
    <xf numFmtId="49" fontId="107" fillId="2" borderId="0" xfId="0" applyNumberFormat="1" applyFont="1" applyFill="1" applyAlignment="1">
      <alignment vertical="center"/>
    </xf>
    <xf numFmtId="49" fontId="108" fillId="2" borderId="0" xfId="0" applyNumberFormat="1" applyFont="1" applyFill="1" applyAlignment="1">
      <alignment horizontal="right" vertical="center"/>
    </xf>
    <xf numFmtId="0" fontId="104" fillId="0" borderId="0" xfId="0" applyFont="1" applyAlignment="1">
      <alignment vertical="center"/>
    </xf>
    <xf numFmtId="14" fontId="103" fillId="0" borderId="6" xfId="0" applyNumberFormat="1" applyFont="1" applyBorder="1" applyAlignment="1">
      <alignment horizontal="left" vertical="center"/>
    </xf>
    <xf numFmtId="49" fontId="103" fillId="0" borderId="6" xfId="0" applyNumberFormat="1" applyFont="1" applyBorder="1" applyAlignment="1">
      <alignment vertical="center"/>
    </xf>
    <xf numFmtId="49" fontId="104" fillId="0" borderId="6" xfId="0" applyNumberFormat="1" applyFont="1" applyBorder="1" applyAlignment="1">
      <alignment vertical="center"/>
    </xf>
    <xf numFmtId="49" fontId="107" fillId="0" borderId="6" xfId="0" applyNumberFormat="1" applyFont="1" applyBorder="1" applyAlignment="1">
      <alignment vertical="center"/>
    </xf>
    <xf numFmtId="49" fontId="103" fillId="0" borderId="6" xfId="2" applyNumberFormat="1" applyFont="1" applyBorder="1" applyAlignment="1" applyProtection="1">
      <alignment vertical="center"/>
      <protection locked="0"/>
    </xf>
    <xf numFmtId="0" fontId="108" fillId="0" borderId="6" xfId="0" applyFont="1" applyBorder="1" applyAlignment="1">
      <alignment horizontal="left" vertical="center"/>
    </xf>
    <xf numFmtId="49" fontId="108" fillId="0" borderId="6" xfId="0" applyNumberFormat="1" applyFont="1" applyBorder="1" applyAlignment="1">
      <alignment horizontal="right" vertical="center"/>
    </xf>
    <xf numFmtId="0" fontId="103" fillId="0" borderId="0" xfId="0" applyFont="1" applyAlignment="1">
      <alignment vertical="center"/>
    </xf>
    <xf numFmtId="49" fontId="104" fillId="2" borderId="0" xfId="0" applyNumberFormat="1" applyFont="1" applyFill="1" applyAlignment="1">
      <alignment horizontal="right" vertical="center"/>
    </xf>
    <xf numFmtId="49" fontId="104" fillId="2" borderId="0" xfId="0" applyNumberFormat="1" applyFont="1" applyFill="1" applyAlignment="1">
      <alignment horizontal="center" vertical="center"/>
    </xf>
    <xf numFmtId="49" fontId="104" fillId="2" borderId="0" xfId="0" applyNumberFormat="1" applyFont="1" applyFill="1" applyAlignment="1">
      <alignment horizontal="center" vertical="center" shrinkToFit="1"/>
    </xf>
    <xf numFmtId="49" fontId="104" fillId="2" borderId="0" xfId="0" applyNumberFormat="1" applyFont="1" applyFill="1" applyAlignment="1">
      <alignment horizontal="left" vertical="center"/>
    </xf>
    <xf numFmtId="49" fontId="105" fillId="2" borderId="0" xfId="0" applyNumberFormat="1" applyFont="1" applyFill="1" applyAlignment="1">
      <alignment horizontal="center" vertical="center"/>
    </xf>
    <xf numFmtId="49" fontId="105" fillId="2" borderId="0" xfId="0" applyNumberFormat="1" applyFont="1" applyFill="1" applyAlignment="1">
      <alignment vertical="center"/>
    </xf>
    <xf numFmtId="49" fontId="103" fillId="2" borderId="0" xfId="0" applyNumberFormat="1" applyFont="1" applyFill="1" applyAlignment="1">
      <alignment horizontal="right" vertical="center"/>
    </xf>
    <xf numFmtId="0" fontId="103" fillId="2" borderId="0" xfId="0" applyNumberFormat="1" applyFont="1" applyFill="1" applyAlignment="1">
      <alignment horizontal="center" vertical="center"/>
    </xf>
    <xf numFmtId="0" fontId="103" fillId="2" borderId="0" xfId="0" applyNumberFormat="1" applyFont="1" applyFill="1" applyAlignment="1">
      <alignment horizontal="right" vertical="center"/>
    </xf>
    <xf numFmtId="0" fontId="103" fillId="2" borderId="0" xfId="0" applyNumberFormat="1" applyFont="1" applyFill="1" applyAlignment="1">
      <alignment horizontal="left" vertical="center"/>
    </xf>
    <xf numFmtId="0" fontId="103" fillId="2" borderId="0" xfId="0" applyNumberFormat="1" applyFont="1" applyFill="1" applyAlignment="1">
      <alignment vertical="center"/>
    </xf>
    <xf numFmtId="0" fontId="107" fillId="2" borderId="0" xfId="0" applyNumberFormat="1" applyFont="1" applyFill="1" applyAlignment="1">
      <alignment horizontal="center" vertical="center"/>
    </xf>
    <xf numFmtId="0" fontId="107" fillId="2" borderId="0" xfId="0" applyNumberFormat="1" applyFont="1" applyFill="1" applyAlignment="1">
      <alignment vertical="center"/>
    </xf>
    <xf numFmtId="0" fontId="103" fillId="3" borderId="0" xfId="0" applyFont="1" applyFill="1"/>
    <xf numFmtId="0" fontId="103" fillId="3" borderId="0" xfId="0" applyFont="1" applyFill="1" applyAlignment="1">
      <alignment horizontal="center"/>
    </xf>
    <xf numFmtId="0" fontId="103" fillId="0" borderId="0" xfId="0" applyFont="1" applyFill="1"/>
    <xf numFmtId="49" fontId="103" fillId="2" borderId="0" xfId="0" applyNumberFormat="1" applyFont="1" applyFill="1" applyAlignment="1">
      <alignment horizontal="center" vertical="center"/>
    </xf>
    <xf numFmtId="0" fontId="104" fillId="0" borderId="7" xfId="0" applyFont="1" applyBorder="1" applyAlignment="1">
      <alignment horizontal="center" vertical="center"/>
    </xf>
    <xf numFmtId="0" fontId="104" fillId="0" borderId="7" xfId="0" applyFont="1" applyBorder="1" applyAlignment="1">
      <alignment horizontal="center" vertical="center" shrinkToFit="1"/>
    </xf>
    <xf numFmtId="0" fontId="109" fillId="8" borderId="7" xfId="0" applyFont="1" applyFill="1" applyBorder="1" applyAlignment="1">
      <alignment horizontal="center" vertical="center"/>
    </xf>
    <xf numFmtId="0" fontId="103" fillId="0" borderId="7" xfId="0" applyFont="1" applyBorder="1" applyAlignment="1">
      <alignment vertical="center"/>
    </xf>
    <xf numFmtId="0" fontId="110" fillId="0" borderId="7" xfId="0" applyFont="1" applyBorder="1" applyAlignment="1">
      <alignment horizontal="center" vertical="center"/>
    </xf>
    <xf numFmtId="0" fontId="110" fillId="0" borderId="0" xfId="0" applyFont="1" applyAlignment="1">
      <alignment vertical="center"/>
    </xf>
    <xf numFmtId="0" fontId="104" fillId="6" borderId="0" xfId="0" applyFont="1" applyFill="1" applyAlignment="1">
      <alignment vertical="center"/>
    </xf>
    <xf numFmtId="0" fontId="105" fillId="6" borderId="0" xfId="0" applyFont="1" applyFill="1" applyAlignment="1">
      <alignment vertical="center"/>
    </xf>
    <xf numFmtId="49" fontId="104" fillId="6" borderId="0" xfId="0" applyNumberFormat="1" applyFont="1" applyFill="1" applyAlignment="1">
      <alignment vertical="center"/>
    </xf>
    <xf numFmtId="49" fontId="105" fillId="6" borderId="0" xfId="0" applyNumberFormat="1" applyFont="1" applyFill="1" applyAlignment="1">
      <alignment vertical="center"/>
    </xf>
    <xf numFmtId="0" fontId="104" fillId="0" borderId="10" xfId="0" applyFont="1" applyBorder="1" applyAlignment="1">
      <alignment vertical="center"/>
    </xf>
    <xf numFmtId="0" fontId="104" fillId="0" borderId="0" xfId="0" applyFont="1" applyBorder="1" applyAlignment="1">
      <alignment horizontal="center" vertical="center"/>
    </xf>
    <xf numFmtId="0" fontId="104" fillId="0" borderId="0" xfId="0" applyFont="1" applyBorder="1" applyAlignment="1">
      <alignment horizontal="center" vertical="center" shrinkToFit="1"/>
    </xf>
    <xf numFmtId="0" fontId="104" fillId="0" borderId="0" xfId="0" applyFont="1" applyAlignment="1">
      <alignment horizontal="center" vertical="center"/>
    </xf>
    <xf numFmtId="0" fontId="119" fillId="0" borderId="0" xfId="0" applyFont="1" applyAlignment="1">
      <alignment horizontal="right" vertical="center"/>
    </xf>
    <xf numFmtId="0" fontId="111" fillId="9" borderId="23" xfId="0" applyFont="1" applyFill="1" applyBorder="1" applyAlignment="1">
      <alignment horizontal="right" vertical="center"/>
    </xf>
    <xf numFmtId="0" fontId="110" fillId="0" borderId="7" xfId="0" applyFont="1" applyBorder="1" applyAlignment="1">
      <alignment vertical="center"/>
    </xf>
    <xf numFmtId="0" fontId="104" fillId="0" borderId="13" xfId="0" applyFont="1" applyBorder="1" applyAlignment="1">
      <alignment vertical="center"/>
    </xf>
    <xf numFmtId="0" fontId="104" fillId="0" borderId="7" xfId="0" applyFont="1" applyBorder="1" applyAlignment="1">
      <alignment vertical="center"/>
    </xf>
    <xf numFmtId="0" fontId="110" fillId="0" borderId="18" xfId="0" applyFont="1" applyBorder="1" applyAlignment="1">
      <alignment horizontal="center" vertical="center"/>
    </xf>
    <xf numFmtId="0" fontId="110" fillId="0" borderId="17" xfId="0" applyFont="1" applyBorder="1" applyAlignment="1">
      <alignment horizontal="left" vertical="center"/>
    </xf>
    <xf numFmtId="0" fontId="109" fillId="0" borderId="0" xfId="0" applyFont="1" applyAlignment="1">
      <alignment horizontal="center" vertical="center"/>
    </xf>
    <xf numFmtId="0" fontId="110" fillId="0" borderId="0" xfId="0" applyFont="1" applyAlignment="1">
      <alignment horizontal="center" vertical="center"/>
    </xf>
    <xf numFmtId="0" fontId="105" fillId="0" borderId="0" xfId="0" applyFont="1" applyAlignment="1">
      <alignment horizontal="right" vertical="center"/>
    </xf>
    <xf numFmtId="0" fontId="111" fillId="9" borderId="17" xfId="0" applyFont="1" applyFill="1" applyBorder="1" applyAlignment="1">
      <alignment horizontal="right" vertical="center"/>
    </xf>
    <xf numFmtId="49" fontId="110" fillId="0" borderId="7" xfId="0" applyNumberFormat="1" applyFont="1" applyBorder="1" applyAlignment="1">
      <alignment vertical="center"/>
    </xf>
    <xf numFmtId="49" fontId="110" fillId="0" borderId="0" xfId="0" applyNumberFormat="1" applyFont="1" applyAlignment="1">
      <alignment vertical="center"/>
    </xf>
    <xf numFmtId="0" fontId="110" fillId="0" borderId="17" xfId="0" applyFont="1" applyBorder="1" applyAlignment="1">
      <alignment vertical="center"/>
    </xf>
    <xf numFmtId="49" fontId="110" fillId="0" borderId="17" xfId="0" applyNumberFormat="1" applyFont="1" applyBorder="1" applyAlignment="1">
      <alignment vertical="center"/>
    </xf>
    <xf numFmtId="0" fontId="110" fillId="0" borderId="18" xfId="0" applyFont="1" applyBorder="1" applyAlignment="1">
      <alignment vertical="center"/>
    </xf>
    <xf numFmtId="0" fontId="108" fillId="0" borderId="18" xfId="0" applyFont="1" applyBorder="1" applyAlignment="1">
      <alignment horizontal="center" vertical="center"/>
    </xf>
    <xf numFmtId="0" fontId="108" fillId="0" borderId="0" xfId="0" applyFont="1" applyAlignment="1">
      <alignment vertical="center"/>
    </xf>
    <xf numFmtId="0" fontId="108" fillId="0" borderId="7" xfId="0" applyFont="1" applyBorder="1" applyAlignment="1">
      <alignment horizontal="center" vertical="center"/>
    </xf>
    <xf numFmtId="0" fontId="104" fillId="0" borderId="16" xfId="0" applyFont="1" applyBorder="1" applyAlignment="1">
      <alignment vertical="center"/>
    </xf>
    <xf numFmtId="49" fontId="110" fillId="0" borderId="18" xfId="0" applyNumberFormat="1" applyFont="1" applyBorder="1" applyAlignment="1">
      <alignment vertical="center"/>
    </xf>
    <xf numFmtId="0" fontId="104" fillId="0" borderId="0" xfId="0" applyFont="1" applyFill="1" applyAlignment="1">
      <alignment vertical="center"/>
    </xf>
    <xf numFmtId="49" fontId="104" fillId="0" borderId="0" xfId="0" applyNumberFormat="1" applyFont="1" applyAlignment="1">
      <alignment horizontal="center" vertical="center"/>
    </xf>
    <xf numFmtId="49" fontId="103" fillId="0" borderId="0" xfId="0" applyNumberFormat="1" applyFont="1" applyAlignment="1">
      <alignment horizontal="center" vertical="center"/>
    </xf>
    <xf numFmtId="0" fontId="119" fillId="0" borderId="0" xfId="0" applyFont="1" applyAlignment="1">
      <alignment vertical="center"/>
    </xf>
    <xf numFmtId="49" fontId="104" fillId="0" borderId="0" xfId="0" applyNumberFormat="1" applyFont="1" applyAlignment="1">
      <alignment vertical="center"/>
    </xf>
    <xf numFmtId="0" fontId="104" fillId="0" borderId="0" xfId="0" applyFont="1" applyAlignment="1">
      <alignment horizontal="right" vertical="center"/>
    </xf>
    <xf numFmtId="0" fontId="104" fillId="0" borderId="0" xfId="0" applyFont="1" applyAlignment="1">
      <alignment horizontal="left" vertical="center"/>
    </xf>
    <xf numFmtId="49" fontId="104" fillId="6" borderId="0" xfId="0" applyNumberFormat="1" applyFont="1" applyFill="1" applyAlignment="1">
      <alignment horizontal="center" vertical="center"/>
    </xf>
    <xf numFmtId="49" fontId="105" fillId="0" borderId="0" xfId="0" applyNumberFormat="1" applyFont="1" applyAlignment="1">
      <alignment horizontal="center" vertical="center"/>
    </xf>
    <xf numFmtId="0" fontId="105" fillId="0" borderId="0" xfId="0" applyFont="1"/>
    <xf numFmtId="49" fontId="11" fillId="4" borderId="24" xfId="0" applyNumberFormat="1" applyFont="1" applyFill="1" applyBorder="1" applyAlignment="1">
      <alignment horizontal="center" vertical="center"/>
    </xf>
    <xf numFmtId="49" fontId="11" fillId="4" borderId="27" xfId="0" applyNumberFormat="1" applyFont="1" applyFill="1" applyBorder="1" applyAlignment="1">
      <alignment horizontal="center" vertical="center"/>
    </xf>
    <xf numFmtId="14" fontId="26" fillId="2" borderId="30" xfId="0" applyNumberFormat="1" applyFont="1" applyFill="1" applyBorder="1" applyAlignment="1">
      <alignment horizontal="left" vertical="center" wrapText="1"/>
    </xf>
    <xf numFmtId="14" fontId="18" fillId="0" borderId="6" xfId="0" applyNumberFormat="1" applyFont="1" applyBorder="1" applyAlignment="1">
      <alignment horizontal="left" vertical="center"/>
    </xf>
    <xf numFmtId="0" fontId="2" fillId="0" borderId="51" xfId="0" applyFont="1" applyBorder="1" applyAlignment="1">
      <alignment horizontal="left" vertical="top"/>
    </xf>
    <xf numFmtId="0" fontId="2" fillId="0" borderId="52" xfId="0" applyFont="1" applyBorder="1" applyAlignment="1">
      <alignment horizontal="left" vertical="top"/>
    </xf>
    <xf numFmtId="0" fontId="2" fillId="0" borderId="34" xfId="0" applyFont="1" applyBorder="1" applyAlignment="1">
      <alignment horizontal="left" vertical="top"/>
    </xf>
    <xf numFmtId="0" fontId="2" fillId="0" borderId="24" xfId="0" applyFont="1" applyBorder="1" applyAlignment="1">
      <alignment horizontal="left" vertical="top"/>
    </xf>
    <xf numFmtId="0" fontId="2" fillId="0" borderId="25" xfId="0" applyFont="1" applyBorder="1" applyAlignment="1">
      <alignment horizontal="left" vertical="top"/>
    </xf>
    <xf numFmtId="0" fontId="2" fillId="0" borderId="44" xfId="0" applyFont="1" applyBorder="1" applyAlignment="1">
      <alignment horizontal="left" vertical="top"/>
    </xf>
    <xf numFmtId="0" fontId="20" fillId="0" borderId="51" xfId="0" applyFont="1" applyBorder="1" applyAlignment="1">
      <alignment horizontal="center" vertical="center"/>
    </xf>
    <xf numFmtId="0" fontId="20" fillId="0" borderId="52" xfId="0" applyFont="1" applyBorder="1" applyAlignment="1">
      <alignment horizontal="center" vertical="center"/>
    </xf>
    <xf numFmtId="0" fontId="20" fillId="0" borderId="34" xfId="0" applyFont="1" applyBorder="1" applyAlignment="1">
      <alignment horizontal="center" vertical="center"/>
    </xf>
    <xf numFmtId="49" fontId="12" fillId="6" borderId="0" xfId="0" applyNumberFormat="1" applyFont="1" applyFill="1" applyAlignment="1">
      <alignment vertical="top" shrinkToFit="1"/>
    </xf>
    <xf numFmtId="14" fontId="18" fillId="6" borderId="6" xfId="0" applyNumberFormat="1" applyFont="1" applyFill="1" applyBorder="1" applyAlignment="1">
      <alignment horizontal="left" vertical="center"/>
    </xf>
    <xf numFmtId="0" fontId="0" fillId="2" borderId="5" xfId="0" applyFill="1" applyBorder="1" applyAlignment="1">
      <alignment vertical="center"/>
    </xf>
    <xf numFmtId="0" fontId="0" fillId="0" borderId="5" xfId="0" applyBorder="1" applyAlignment="1">
      <alignment horizontal="center" vertical="center" shrinkToFit="1"/>
    </xf>
    <xf numFmtId="0" fontId="87" fillId="6" borderId="7" xfId="0" applyFont="1" applyFill="1" applyBorder="1" applyAlignment="1">
      <alignment vertical="center" shrinkToFit="1"/>
    </xf>
    <xf numFmtId="0" fontId="0" fillId="17" borderId="5" xfId="0" applyFill="1" applyBorder="1" applyAlignment="1">
      <alignment horizontal="center" vertical="center"/>
    </xf>
    <xf numFmtId="0" fontId="0" fillId="0" borderId="5" xfId="0" applyBorder="1" applyAlignment="1">
      <alignment horizontal="right" vertical="center" shrinkToFit="1"/>
    </xf>
    <xf numFmtId="0" fontId="2" fillId="0" borderId="5" xfId="0" applyFont="1" applyBorder="1" applyAlignment="1">
      <alignment horizontal="center" vertical="center"/>
    </xf>
    <xf numFmtId="0" fontId="0" fillId="0" borderId="5" xfId="0" applyBorder="1" applyAlignment="1">
      <alignment horizontal="center" vertical="center"/>
    </xf>
    <xf numFmtId="0" fontId="2" fillId="0" borderId="5" xfId="0" applyFont="1" applyBorder="1" applyAlignment="1">
      <alignment horizontal="center" vertical="center" shrinkToFit="1"/>
    </xf>
    <xf numFmtId="14" fontId="103" fillId="0" borderId="6" xfId="0" applyNumberFormat="1" applyFont="1" applyBorder="1" applyAlignment="1">
      <alignment horizontal="left" vertical="center"/>
    </xf>
    <xf numFmtId="49" fontId="19" fillId="6" borderId="6" xfId="0" applyNumberFormat="1" applyFont="1" applyFill="1" applyBorder="1" applyAlignment="1">
      <alignment horizontal="right" vertical="center"/>
    </xf>
    <xf numFmtId="0" fontId="2" fillId="0" borderId="5" xfId="0" quotePrefix="1" applyFont="1" applyBorder="1" applyAlignment="1">
      <alignment horizontal="center" vertical="center" shrinkToFit="1"/>
    </xf>
    <xf numFmtId="0" fontId="2" fillId="0" borderId="5" xfId="0" quotePrefix="1" applyFont="1" applyBorder="1" applyAlignment="1">
      <alignment horizontal="center" vertical="center"/>
    </xf>
    <xf numFmtId="0" fontId="2" fillId="0" borderId="5" xfId="0" applyFont="1" applyBorder="1" applyAlignment="1">
      <alignment horizontal="right" vertical="center" shrinkToFit="1"/>
    </xf>
    <xf numFmtId="0" fontId="9" fillId="6" borderId="0" xfId="0" applyFont="1" applyFill="1" applyBorder="1" applyAlignment="1">
      <alignment horizontal="left" vertical="center"/>
    </xf>
    <xf numFmtId="0" fontId="9" fillId="6" borderId="30" xfId="0" applyFont="1" applyFill="1" applyBorder="1" applyAlignment="1">
      <alignment horizontal="left" vertical="center"/>
    </xf>
    <xf numFmtId="0" fontId="0" fillId="6" borderId="7" xfId="0" applyFill="1" applyBorder="1" applyAlignment="1">
      <alignment horizontal="center"/>
    </xf>
    <xf numFmtId="0" fontId="0" fillId="0" borderId="24" xfId="0" applyBorder="1" applyAlignment="1">
      <alignment horizontal="right" vertical="center" shrinkToFit="1"/>
    </xf>
    <xf numFmtId="0" fontId="0" fillId="0" borderId="27" xfId="0" applyBorder="1" applyAlignment="1">
      <alignment horizontal="right" vertical="center" shrinkToFit="1"/>
    </xf>
    <xf numFmtId="0" fontId="0" fillId="0" borderId="24" xfId="0" applyBorder="1" applyAlignment="1">
      <alignment horizontal="center" vertical="center" shrinkToFit="1"/>
    </xf>
    <xf numFmtId="0" fontId="0" fillId="0" borderId="27" xfId="0" applyBorder="1" applyAlignment="1">
      <alignment horizontal="center" vertical="center" shrinkToFit="1"/>
    </xf>
    <xf numFmtId="0" fontId="52" fillId="2" borderId="0" xfId="0" applyFont="1" applyFill="1" applyAlignment="1">
      <alignment horizontal="center" vertical="center"/>
    </xf>
    <xf numFmtId="0" fontId="52" fillId="2" borderId="17" xfId="0" applyFont="1" applyFill="1" applyBorder="1" applyAlignment="1">
      <alignment horizontal="center" vertical="center"/>
    </xf>
    <xf numFmtId="0" fontId="51" fillId="2" borderId="0" xfId="0" applyNumberFormat="1" applyFont="1" applyFill="1" applyAlignment="1">
      <alignment horizontal="center" vertical="center"/>
    </xf>
    <xf numFmtId="0" fontId="51" fillId="2" borderId="17" xfId="0" applyNumberFormat="1" applyFont="1" applyFill="1" applyBorder="1" applyAlignment="1">
      <alignment horizontal="center" vertical="center"/>
    </xf>
    <xf numFmtId="49" fontId="35" fillId="2" borderId="53" xfId="0" applyNumberFormat="1" applyFont="1" applyFill="1" applyBorder="1" applyAlignment="1">
      <alignment horizontal="center" wrapText="1"/>
    </xf>
    <xf numFmtId="49" fontId="35" fillId="2" borderId="20" xfId="0" applyNumberFormat="1" applyFont="1" applyFill="1" applyBorder="1" applyAlignment="1">
      <alignment horizontal="center" wrapText="1"/>
    </xf>
    <xf numFmtId="49" fontId="35" fillId="2" borderId="19" xfId="0" applyNumberFormat="1" applyFont="1" applyFill="1" applyBorder="1" applyAlignment="1">
      <alignment horizontal="center" wrapText="1"/>
    </xf>
    <xf numFmtId="49" fontId="35" fillId="2" borderId="32" xfId="0" applyNumberFormat="1" applyFont="1" applyFill="1" applyBorder="1" applyAlignment="1">
      <alignment horizontal="center" wrapText="1"/>
    </xf>
  </cellXfs>
  <cellStyles count="3">
    <cellStyle name="Hivatkozás" xfId="1" builtinId="8"/>
    <cellStyle name="Normál" xfId="0" builtinId="0"/>
    <cellStyle name="Pénznem" xfId="2" builtinId="4"/>
  </cellStyles>
  <dxfs count="1276">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i val="0"/>
        <condense val="0"/>
        <extend val="0"/>
        <color indexed="9"/>
      </font>
      <fill>
        <patternFill>
          <bgColor indexed="42"/>
        </patternFill>
      </fill>
    </dxf>
    <dxf>
      <font>
        <b val="0"/>
        <i val="0"/>
        <condense val="0"/>
        <extend val="0"/>
      </font>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23"/>
      </font>
      <fill>
        <patternFill>
          <bgColor indexed="23"/>
        </patternFill>
      </fill>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48.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56.jpeg"/></Relationships>
</file>

<file path=xl/drawings/_rels/drawing102.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103.xml.rels><?xml version="1.0" encoding="UTF-8" standalone="yes"?>
<Relationships xmlns="http://schemas.openxmlformats.org/package/2006/relationships"><Relationship Id="rId1" Type="http://schemas.openxmlformats.org/officeDocument/2006/relationships/image" Target="../media/image64.jpeg"/></Relationships>
</file>

<file path=xl/drawings/_rels/drawing10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05.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106.xml.rels><?xml version="1.0" encoding="UTF-8" standalone="yes"?>
<Relationships xmlns="http://schemas.openxmlformats.org/package/2006/relationships"><Relationship Id="rId1" Type="http://schemas.openxmlformats.org/officeDocument/2006/relationships/image" Target="../media/image65.jpeg"/></Relationships>
</file>

<file path=xl/drawings/_rels/drawing10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0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09.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0.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111.xml.rels><?xml version="1.0" encoding="UTF-8" standalone="yes"?>
<Relationships xmlns="http://schemas.openxmlformats.org/package/2006/relationships"><Relationship Id="rId1" Type="http://schemas.openxmlformats.org/officeDocument/2006/relationships/image" Target="../media/image66.jpeg"/></Relationships>
</file>

<file path=xl/drawings/_rels/drawing112.xml.rels><?xml version="1.0" encoding="UTF-8" standalone="yes"?>
<Relationships xmlns="http://schemas.openxmlformats.org/package/2006/relationships"><Relationship Id="rId1" Type="http://schemas.openxmlformats.org/officeDocument/2006/relationships/image" Target="../media/image67.jpeg"/></Relationships>
</file>

<file path=xl/drawings/_rels/drawing113.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114.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115.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116.xml.rels><?xml version="1.0" encoding="UTF-8" standalone="yes"?>
<Relationships xmlns="http://schemas.openxmlformats.org/package/2006/relationships"><Relationship Id="rId1" Type="http://schemas.openxmlformats.org/officeDocument/2006/relationships/image" Target="../media/image58.jpeg"/></Relationships>
</file>

<file path=xl/drawings/_rels/drawing117.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118.xml.rels><?xml version="1.0" encoding="UTF-8" standalone="yes"?>
<Relationships xmlns="http://schemas.openxmlformats.org/package/2006/relationships"><Relationship Id="rId1" Type="http://schemas.openxmlformats.org/officeDocument/2006/relationships/image" Target="../media/image68.jpeg"/></Relationships>
</file>

<file path=xl/drawings/_rels/drawing119.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20.xml.rels><?xml version="1.0" encoding="UTF-8" standalone="yes"?>
<Relationships xmlns="http://schemas.openxmlformats.org/package/2006/relationships"><Relationship Id="rId1" Type="http://schemas.openxmlformats.org/officeDocument/2006/relationships/image" Target="../media/image69.jpeg"/></Relationships>
</file>

<file path=xl/drawings/_rels/drawing121.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4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44.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45.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46.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47.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48.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69.xml.rels><?xml version="1.0" encoding="UTF-8" standalone="yes"?>
<Relationships xmlns="http://schemas.openxmlformats.org/package/2006/relationships"><Relationship Id="rId1" Type="http://schemas.openxmlformats.org/officeDocument/2006/relationships/image" Target="../media/image50.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70.xml.rels><?xml version="1.0" encoding="UTF-8" standalone="yes"?>
<Relationships xmlns="http://schemas.openxmlformats.org/package/2006/relationships"><Relationship Id="rId1" Type="http://schemas.openxmlformats.org/officeDocument/2006/relationships/image" Target="../media/image51.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52.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53.jpeg"/></Relationships>
</file>

<file path=xl/drawings/_rels/drawing73.xml.rels><?xml version="1.0" encoding="UTF-8" standalone="yes"?>
<Relationships xmlns="http://schemas.openxmlformats.org/package/2006/relationships"><Relationship Id="rId1" Type="http://schemas.openxmlformats.org/officeDocument/2006/relationships/image" Target="../media/image54.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55.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77.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5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57.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58.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59.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85.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86.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60.jpeg"/></Relationships>
</file>

<file path=xl/drawings/_rels/drawing89.xml.rels><?xml version="1.0" encoding="UTF-8" standalone="yes"?>
<Relationships xmlns="http://schemas.openxmlformats.org/package/2006/relationships"><Relationship Id="rId1" Type="http://schemas.openxmlformats.org/officeDocument/2006/relationships/image" Target="../media/image6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90.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9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93.xml.rels><?xml version="1.0" encoding="UTF-8" standalone="yes"?>
<Relationships xmlns="http://schemas.openxmlformats.org/package/2006/relationships"><Relationship Id="rId1" Type="http://schemas.openxmlformats.org/officeDocument/2006/relationships/image" Target="../media/image62.jpeg"/></Relationships>
</file>

<file path=xl/drawings/_rels/drawing94.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9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7.xml.rels><?xml version="1.0" encoding="UTF-8" standalone="yes"?>
<Relationships xmlns="http://schemas.openxmlformats.org/package/2006/relationships"><Relationship Id="rId1" Type="http://schemas.openxmlformats.org/officeDocument/2006/relationships/image" Target="../media/image43.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58.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63.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704E0F14-B6EE-9B9A-6D39-C87D093910F6}"/>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editAs="oneCell">
    <xdr:from>
      <xdr:col>4</xdr:col>
      <xdr:colOff>624840</xdr:colOff>
      <xdr:row>0</xdr:row>
      <xdr:rowOff>53340</xdr:rowOff>
    </xdr:from>
    <xdr:to>
      <xdr:col>4</xdr:col>
      <xdr:colOff>1249680</xdr:colOff>
      <xdr:row>0</xdr:row>
      <xdr:rowOff>548640</xdr:rowOff>
    </xdr:to>
    <xdr:pic>
      <xdr:nvPicPr>
        <xdr:cNvPr id="1591" name="Kép 2">
          <a:extLst>
            <a:ext uri="{FF2B5EF4-FFF2-40B4-BE49-F238E27FC236}">
              <a16:creationId xmlns:a16="http://schemas.microsoft.com/office/drawing/2014/main" id="{939992F6-FC09-21A8-76FA-F12408D883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99320" y="53340"/>
          <a:ext cx="6248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58785" name="Button 1" hidden="1">
              <a:extLst>
                <a:ext uri="{63B3BB69-23CF-44E3-9099-C40C66FF867C}">
                  <a14:compatExt spid="_x0000_s758785"/>
                </a:ext>
                <a:ext uri="{FF2B5EF4-FFF2-40B4-BE49-F238E27FC236}">
                  <a16:creationId xmlns:a16="http://schemas.microsoft.com/office/drawing/2014/main" id="{AD849131-E5A5-8F76-88A0-23545A90606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17</xdr:col>
      <xdr:colOff>327660</xdr:colOff>
      <xdr:row>0</xdr:row>
      <xdr:rowOff>53340</xdr:rowOff>
    </xdr:from>
    <xdr:to>
      <xdr:col>19</xdr:col>
      <xdr:colOff>350520</xdr:colOff>
      <xdr:row>3</xdr:row>
      <xdr:rowOff>38100</xdr:rowOff>
    </xdr:to>
    <xdr:pic>
      <xdr:nvPicPr>
        <xdr:cNvPr id="758940" name="Kép 2">
          <a:extLst>
            <a:ext uri="{FF2B5EF4-FFF2-40B4-BE49-F238E27FC236}">
              <a16:creationId xmlns:a16="http://schemas.microsoft.com/office/drawing/2014/main" id="{198ED7F8-F0B5-C98A-9B72-67AFDA961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66860" y="53340"/>
          <a:ext cx="124206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07585" name="Button 1" hidden="1">
              <a:extLst>
                <a:ext uri="{63B3BB69-23CF-44E3-9099-C40C66FF867C}">
                  <a14:compatExt spid="_x0000_s707585"/>
                </a:ext>
                <a:ext uri="{FF2B5EF4-FFF2-40B4-BE49-F238E27FC236}">
                  <a16:creationId xmlns:a16="http://schemas.microsoft.com/office/drawing/2014/main" id="{8E1F448E-CABC-1DDD-F03C-2B7F19FFDBE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7586" name="Button 2" hidden="1">
              <a:extLst>
                <a:ext uri="{63B3BB69-23CF-44E3-9099-C40C66FF867C}">
                  <a14:compatExt spid="_x0000_s707586"/>
                </a:ext>
                <a:ext uri="{FF2B5EF4-FFF2-40B4-BE49-F238E27FC236}">
                  <a16:creationId xmlns:a16="http://schemas.microsoft.com/office/drawing/2014/main" id="{29EA602D-5E3E-89B2-301A-4E0CDADAE6D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30480</xdr:rowOff>
    </xdr:from>
    <xdr:to>
      <xdr:col>17</xdr:col>
      <xdr:colOff>83820</xdr:colOff>
      <xdr:row>1</xdr:row>
      <xdr:rowOff>137160</xdr:rowOff>
    </xdr:to>
    <xdr:pic>
      <xdr:nvPicPr>
        <xdr:cNvPr id="707768" name="Kép 2">
          <a:extLst>
            <a:ext uri="{FF2B5EF4-FFF2-40B4-BE49-F238E27FC236}">
              <a16:creationId xmlns:a16="http://schemas.microsoft.com/office/drawing/2014/main" id="{6205DE05-1049-3130-9EDC-B6C807C7C1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4724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08609" name="Button 1" hidden="1">
              <a:extLst>
                <a:ext uri="{63B3BB69-23CF-44E3-9099-C40C66FF867C}">
                  <a14:compatExt spid="_x0000_s708609"/>
                </a:ext>
                <a:ext uri="{FF2B5EF4-FFF2-40B4-BE49-F238E27FC236}">
                  <a16:creationId xmlns:a16="http://schemas.microsoft.com/office/drawing/2014/main" id="{B8BB978A-0FB9-E7BA-A6FA-93CBA52FC1C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8610" name="Button 2" hidden="1">
              <a:extLst>
                <a:ext uri="{63B3BB69-23CF-44E3-9099-C40C66FF867C}">
                  <a14:compatExt spid="_x0000_s708610"/>
                </a:ext>
                <a:ext uri="{FF2B5EF4-FFF2-40B4-BE49-F238E27FC236}">
                  <a16:creationId xmlns:a16="http://schemas.microsoft.com/office/drawing/2014/main" id="{B800E80C-B67D-6C4E-1B34-907ED25A61B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22860</xdr:rowOff>
    </xdr:from>
    <xdr:to>
      <xdr:col>17</xdr:col>
      <xdr:colOff>106680</xdr:colOff>
      <xdr:row>1</xdr:row>
      <xdr:rowOff>144780</xdr:rowOff>
    </xdr:to>
    <xdr:pic>
      <xdr:nvPicPr>
        <xdr:cNvPr id="708792" name="Kép 2">
          <a:extLst>
            <a:ext uri="{FF2B5EF4-FFF2-40B4-BE49-F238E27FC236}">
              <a16:creationId xmlns:a16="http://schemas.microsoft.com/office/drawing/2014/main" id="{D82AA453-7C88-3716-5FFB-F278CC830A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9840" y="22860"/>
          <a:ext cx="5029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09633" name="Button 1" hidden="1">
              <a:extLst>
                <a:ext uri="{63B3BB69-23CF-44E3-9099-C40C66FF867C}">
                  <a14:compatExt spid="_x0000_s709633"/>
                </a:ext>
                <a:ext uri="{FF2B5EF4-FFF2-40B4-BE49-F238E27FC236}">
                  <a16:creationId xmlns:a16="http://schemas.microsoft.com/office/drawing/2014/main" id="{15789744-F296-D235-CB5C-D1519F704DF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9634" name="Button 2" hidden="1">
              <a:extLst>
                <a:ext uri="{63B3BB69-23CF-44E3-9099-C40C66FF867C}">
                  <a14:compatExt spid="_x0000_s709634"/>
                </a:ext>
                <a:ext uri="{FF2B5EF4-FFF2-40B4-BE49-F238E27FC236}">
                  <a16:creationId xmlns:a16="http://schemas.microsoft.com/office/drawing/2014/main" id="{037ACE81-1AE7-0728-A119-E703E303FE7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17</xdr:col>
      <xdr:colOff>106680</xdr:colOff>
      <xdr:row>1</xdr:row>
      <xdr:rowOff>129540</xdr:rowOff>
    </xdr:to>
    <xdr:pic>
      <xdr:nvPicPr>
        <xdr:cNvPr id="709816" name="Kép 2">
          <a:extLst>
            <a:ext uri="{FF2B5EF4-FFF2-40B4-BE49-F238E27FC236}">
              <a16:creationId xmlns:a16="http://schemas.microsoft.com/office/drawing/2014/main" id="{6638AFB4-0D20-104D-6AD6-14B6F05F03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710657" name="Button 1" hidden="1">
              <a:extLst>
                <a:ext uri="{63B3BB69-23CF-44E3-9099-C40C66FF867C}">
                  <a14:compatExt spid="_x0000_s710657"/>
                </a:ext>
                <a:ext uri="{FF2B5EF4-FFF2-40B4-BE49-F238E27FC236}">
                  <a16:creationId xmlns:a16="http://schemas.microsoft.com/office/drawing/2014/main" id="{7A77B8DA-6377-C1FA-505E-7F4FB7C4249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472440</xdr:colOff>
      <xdr:row>0</xdr:row>
      <xdr:rowOff>68580</xdr:rowOff>
    </xdr:from>
    <xdr:to>
      <xdr:col>14</xdr:col>
      <xdr:colOff>441960</xdr:colOff>
      <xdr:row>1</xdr:row>
      <xdr:rowOff>129540</xdr:rowOff>
    </xdr:to>
    <xdr:pic>
      <xdr:nvPicPr>
        <xdr:cNvPr id="710841" name="Kép 2">
          <a:extLst>
            <a:ext uri="{FF2B5EF4-FFF2-40B4-BE49-F238E27FC236}">
              <a16:creationId xmlns:a16="http://schemas.microsoft.com/office/drawing/2014/main" id="{1D14B4E2-14F9-C942-F183-0B08A1B3CF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0940" y="68580"/>
          <a:ext cx="48006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711681" name="Button 1" hidden="1">
              <a:extLst>
                <a:ext uri="{63B3BB69-23CF-44E3-9099-C40C66FF867C}">
                  <a14:compatExt spid="_x0000_s711681"/>
                </a:ext>
                <a:ext uri="{FF2B5EF4-FFF2-40B4-BE49-F238E27FC236}">
                  <a16:creationId xmlns:a16="http://schemas.microsoft.com/office/drawing/2014/main" id="{D83FEB5A-7111-C6BA-048D-1FA49A18B45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1682" name="Button 2" hidden="1">
              <a:extLst>
                <a:ext uri="{63B3BB69-23CF-44E3-9099-C40C66FF867C}">
                  <a14:compatExt spid="_x0000_s711682"/>
                </a:ext>
                <a:ext uri="{FF2B5EF4-FFF2-40B4-BE49-F238E27FC236}">
                  <a16:creationId xmlns:a16="http://schemas.microsoft.com/office/drawing/2014/main" id="{12922103-6C29-E172-0DFC-D9AC114353B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243840</xdr:colOff>
      <xdr:row>0</xdr:row>
      <xdr:rowOff>0</xdr:rowOff>
    </xdr:from>
    <xdr:to>
      <xdr:col>19</xdr:col>
      <xdr:colOff>7620</xdr:colOff>
      <xdr:row>2</xdr:row>
      <xdr:rowOff>0</xdr:rowOff>
    </xdr:to>
    <xdr:pic>
      <xdr:nvPicPr>
        <xdr:cNvPr id="711864" name="Kép 2">
          <a:extLst>
            <a:ext uri="{FF2B5EF4-FFF2-40B4-BE49-F238E27FC236}">
              <a16:creationId xmlns:a16="http://schemas.microsoft.com/office/drawing/2014/main" id="{AB592560-AADB-187C-19E0-E4DD19340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2705" name="Button 1" hidden="1">
              <a:extLst>
                <a:ext uri="{63B3BB69-23CF-44E3-9099-C40C66FF867C}">
                  <a14:compatExt spid="_x0000_s712705"/>
                </a:ext>
                <a:ext uri="{FF2B5EF4-FFF2-40B4-BE49-F238E27FC236}">
                  <a16:creationId xmlns:a16="http://schemas.microsoft.com/office/drawing/2014/main" id="{FDF52C56-C9EC-7060-32A6-75B077276A1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2706" name="Button 2" hidden="1">
              <a:extLst>
                <a:ext uri="{63B3BB69-23CF-44E3-9099-C40C66FF867C}">
                  <a14:compatExt spid="_x0000_s712706"/>
                </a:ext>
                <a:ext uri="{FF2B5EF4-FFF2-40B4-BE49-F238E27FC236}">
                  <a16:creationId xmlns:a16="http://schemas.microsoft.com/office/drawing/2014/main" id="{4070B361-5451-871D-C53C-513A0DFE52E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7620</xdr:rowOff>
    </xdr:from>
    <xdr:to>
      <xdr:col>17</xdr:col>
      <xdr:colOff>83820</xdr:colOff>
      <xdr:row>1</xdr:row>
      <xdr:rowOff>137160</xdr:rowOff>
    </xdr:to>
    <xdr:pic>
      <xdr:nvPicPr>
        <xdr:cNvPr id="712888" name="Kép 2">
          <a:extLst>
            <a:ext uri="{FF2B5EF4-FFF2-40B4-BE49-F238E27FC236}">
              <a16:creationId xmlns:a16="http://schemas.microsoft.com/office/drawing/2014/main" id="{3FE61060-DA59-1E8B-C901-622D27651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98920" y="762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3729" name="Button 1" hidden="1">
              <a:extLst>
                <a:ext uri="{63B3BB69-23CF-44E3-9099-C40C66FF867C}">
                  <a14:compatExt spid="_x0000_s713729"/>
                </a:ext>
                <a:ext uri="{FF2B5EF4-FFF2-40B4-BE49-F238E27FC236}">
                  <a16:creationId xmlns:a16="http://schemas.microsoft.com/office/drawing/2014/main" id="{8C73742A-E714-D634-F2A1-93152AD1C94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3730" name="Button 2" hidden="1">
              <a:extLst>
                <a:ext uri="{63B3BB69-23CF-44E3-9099-C40C66FF867C}">
                  <a14:compatExt spid="_x0000_s713730"/>
                </a:ext>
                <a:ext uri="{FF2B5EF4-FFF2-40B4-BE49-F238E27FC236}">
                  <a16:creationId xmlns:a16="http://schemas.microsoft.com/office/drawing/2014/main" id="{ECFE2587-7668-7478-61BF-E4A2761D782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76200</xdr:colOff>
      <xdr:row>0</xdr:row>
      <xdr:rowOff>38100</xdr:rowOff>
    </xdr:from>
    <xdr:to>
      <xdr:col>17</xdr:col>
      <xdr:colOff>106680</xdr:colOff>
      <xdr:row>1</xdr:row>
      <xdr:rowOff>160020</xdr:rowOff>
    </xdr:to>
    <xdr:pic>
      <xdr:nvPicPr>
        <xdr:cNvPr id="713912" name="Kép 2">
          <a:extLst>
            <a:ext uri="{FF2B5EF4-FFF2-40B4-BE49-F238E27FC236}">
              <a16:creationId xmlns:a16="http://schemas.microsoft.com/office/drawing/2014/main" id="{556CC7BA-B55C-2EF6-7F6C-82D0E89942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8100"/>
          <a:ext cx="4953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14753" name="Button 1" hidden="1">
              <a:extLst>
                <a:ext uri="{63B3BB69-23CF-44E3-9099-C40C66FF867C}">
                  <a14:compatExt spid="_x0000_s714753"/>
                </a:ext>
                <a:ext uri="{FF2B5EF4-FFF2-40B4-BE49-F238E27FC236}">
                  <a16:creationId xmlns:a16="http://schemas.microsoft.com/office/drawing/2014/main" id="{CF217ED3-80F2-265D-DFC8-29847495FFA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441960</xdr:colOff>
      <xdr:row>0</xdr:row>
      <xdr:rowOff>60960</xdr:rowOff>
    </xdr:from>
    <xdr:to>
      <xdr:col>16</xdr:col>
      <xdr:colOff>449580</xdr:colOff>
      <xdr:row>1</xdr:row>
      <xdr:rowOff>144780</xdr:rowOff>
    </xdr:to>
    <xdr:pic>
      <xdr:nvPicPr>
        <xdr:cNvPr id="714936" name="Kép 2">
          <a:extLst>
            <a:ext uri="{FF2B5EF4-FFF2-40B4-BE49-F238E27FC236}">
              <a16:creationId xmlns:a16="http://schemas.microsoft.com/office/drawing/2014/main" id="{BCDAD0E8-8AFE-2DD1-C2B0-5EE30BA620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710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8.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746677" name="Kép 2">
          <a:extLst>
            <a:ext uri="{FF2B5EF4-FFF2-40B4-BE49-F238E27FC236}">
              <a16:creationId xmlns:a16="http://schemas.microsoft.com/office/drawing/2014/main" id="{32D43751-D63F-4EA5-ABE7-9F539DC9BA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9.xml><?xml version="1.0" encoding="utf-8"?>
<xdr:wsDr xmlns:xdr="http://schemas.openxmlformats.org/drawingml/2006/spreadsheetDrawing" xmlns:a="http://schemas.openxmlformats.org/drawingml/2006/main">
  <xdr:twoCellAnchor editAs="oneCell">
    <xdr:from>
      <xdr:col>11</xdr:col>
      <xdr:colOff>563880</xdr:colOff>
      <xdr:row>0</xdr:row>
      <xdr:rowOff>60960</xdr:rowOff>
    </xdr:from>
    <xdr:to>
      <xdr:col>12</xdr:col>
      <xdr:colOff>495300</xdr:colOff>
      <xdr:row>1</xdr:row>
      <xdr:rowOff>137160</xdr:rowOff>
    </xdr:to>
    <xdr:pic>
      <xdr:nvPicPr>
        <xdr:cNvPr id="747701" name="Kép 2">
          <a:extLst>
            <a:ext uri="{FF2B5EF4-FFF2-40B4-BE49-F238E27FC236}">
              <a16:creationId xmlns:a16="http://schemas.microsoft.com/office/drawing/2014/main" id="{CBA9925F-078A-7AA3-2DEA-8918E1E33D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60960"/>
          <a:ext cx="5181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167640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B01BA3DB-DDB9-E916-D6DB-291359380A4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53340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id="{5B77C342-59A8-A4CA-B0AF-CB000CBC86F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251460</xdr:colOff>
      <xdr:row>0</xdr:row>
      <xdr:rowOff>0</xdr:rowOff>
    </xdr:from>
    <xdr:to>
      <xdr:col>17</xdr:col>
      <xdr:colOff>68580</xdr:colOff>
      <xdr:row>0</xdr:row>
      <xdr:rowOff>426720</xdr:rowOff>
    </xdr:to>
    <xdr:pic>
      <xdr:nvPicPr>
        <xdr:cNvPr id="103682" name="Kép 2">
          <a:extLst>
            <a:ext uri="{FF2B5EF4-FFF2-40B4-BE49-F238E27FC236}">
              <a16:creationId xmlns:a16="http://schemas.microsoft.com/office/drawing/2014/main" id="{26A95C29-0620-67DF-CFA3-D93DECD244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0940" y="0"/>
          <a:ext cx="54864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0.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748725" name="Kép 2">
          <a:extLst>
            <a:ext uri="{FF2B5EF4-FFF2-40B4-BE49-F238E27FC236}">
              <a16:creationId xmlns:a16="http://schemas.microsoft.com/office/drawing/2014/main" id="{A6077238-E35F-25BE-F709-3B25522713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1.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541020</xdr:colOff>
      <xdr:row>1</xdr:row>
      <xdr:rowOff>137160</xdr:rowOff>
    </xdr:to>
    <xdr:pic>
      <xdr:nvPicPr>
        <xdr:cNvPr id="749749" name="Kép 2">
          <a:extLst>
            <a:ext uri="{FF2B5EF4-FFF2-40B4-BE49-F238E27FC236}">
              <a16:creationId xmlns:a16="http://schemas.microsoft.com/office/drawing/2014/main" id="{3FA15E4C-CE93-F9D4-87BE-09D17BE579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30480"/>
          <a:ext cx="5638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2.xml><?xml version="1.0" encoding="utf-8"?>
<xdr:wsDr xmlns:xdr="http://schemas.openxmlformats.org/drawingml/2006/spreadsheetDrawing" xmlns:a="http://schemas.openxmlformats.org/drawingml/2006/main">
  <xdr:twoCellAnchor editAs="oneCell">
    <xdr:from>
      <xdr:col>12</xdr:col>
      <xdr:colOff>22860</xdr:colOff>
      <xdr:row>0</xdr:row>
      <xdr:rowOff>0</xdr:rowOff>
    </xdr:from>
    <xdr:to>
      <xdr:col>13</xdr:col>
      <xdr:colOff>7620</xdr:colOff>
      <xdr:row>1</xdr:row>
      <xdr:rowOff>129540</xdr:rowOff>
    </xdr:to>
    <xdr:pic>
      <xdr:nvPicPr>
        <xdr:cNvPr id="750773" name="Kép 2">
          <a:extLst>
            <a:ext uri="{FF2B5EF4-FFF2-40B4-BE49-F238E27FC236}">
              <a16:creationId xmlns:a16="http://schemas.microsoft.com/office/drawing/2014/main" id="{63A4FFD8-7909-DBAB-B31F-6D2814B797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0"/>
          <a:ext cx="5715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3.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51797" name="Kép 2">
          <a:extLst>
            <a:ext uri="{FF2B5EF4-FFF2-40B4-BE49-F238E27FC236}">
              <a16:creationId xmlns:a16="http://schemas.microsoft.com/office/drawing/2014/main" id="{A442E4AF-1947-45FC-C790-4743AC1232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5777" name="Button 1" hidden="1">
              <a:extLst>
                <a:ext uri="{63B3BB69-23CF-44E3-9099-C40C66FF867C}">
                  <a14:compatExt spid="_x0000_s715777"/>
                </a:ext>
                <a:ext uri="{FF2B5EF4-FFF2-40B4-BE49-F238E27FC236}">
                  <a16:creationId xmlns:a16="http://schemas.microsoft.com/office/drawing/2014/main" id="{A00519D8-8315-2D34-7752-E788711B94B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5778" name="Button 2" hidden="1">
              <a:extLst>
                <a:ext uri="{63B3BB69-23CF-44E3-9099-C40C66FF867C}">
                  <a14:compatExt spid="_x0000_s715778"/>
                </a:ext>
                <a:ext uri="{FF2B5EF4-FFF2-40B4-BE49-F238E27FC236}">
                  <a16:creationId xmlns:a16="http://schemas.microsoft.com/office/drawing/2014/main" id="{C109169D-3E64-6B30-31FA-54C9F0B34C5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715960" name="Kép 2">
          <a:extLst>
            <a:ext uri="{FF2B5EF4-FFF2-40B4-BE49-F238E27FC236}">
              <a16:creationId xmlns:a16="http://schemas.microsoft.com/office/drawing/2014/main" id="{95A9D944-B7DF-BC3B-599C-9C84170737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6801" name="Button 1" hidden="1">
              <a:extLst>
                <a:ext uri="{63B3BB69-23CF-44E3-9099-C40C66FF867C}">
                  <a14:compatExt spid="_x0000_s716801"/>
                </a:ext>
                <a:ext uri="{FF2B5EF4-FFF2-40B4-BE49-F238E27FC236}">
                  <a16:creationId xmlns:a16="http://schemas.microsoft.com/office/drawing/2014/main" id="{5BE22746-57D5-2692-ECAE-6268C90245E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6802" name="Button 2" hidden="1">
              <a:extLst>
                <a:ext uri="{63B3BB69-23CF-44E3-9099-C40C66FF867C}">
                  <a14:compatExt spid="_x0000_s716802"/>
                </a:ext>
                <a:ext uri="{FF2B5EF4-FFF2-40B4-BE49-F238E27FC236}">
                  <a16:creationId xmlns:a16="http://schemas.microsoft.com/office/drawing/2014/main" id="{C4A96820-7487-231C-B5E4-C726046DE54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19</xdr:col>
      <xdr:colOff>7620</xdr:colOff>
      <xdr:row>2</xdr:row>
      <xdr:rowOff>0</xdr:rowOff>
    </xdr:to>
    <xdr:pic>
      <xdr:nvPicPr>
        <xdr:cNvPr id="716984" name="Kép 2">
          <a:extLst>
            <a:ext uri="{FF2B5EF4-FFF2-40B4-BE49-F238E27FC236}">
              <a16:creationId xmlns:a16="http://schemas.microsoft.com/office/drawing/2014/main" id="{5D6D637D-2A6F-DD03-3784-9EB4179592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224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7825" name="Button 1" hidden="1">
              <a:extLst>
                <a:ext uri="{63B3BB69-23CF-44E3-9099-C40C66FF867C}">
                  <a14:compatExt spid="_x0000_s717825"/>
                </a:ext>
                <a:ext uri="{FF2B5EF4-FFF2-40B4-BE49-F238E27FC236}">
                  <a16:creationId xmlns:a16="http://schemas.microsoft.com/office/drawing/2014/main" id="{F6E7787A-CD91-DA1B-69E1-F4AD49FF1DD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7826" name="Button 2" hidden="1">
              <a:extLst>
                <a:ext uri="{63B3BB69-23CF-44E3-9099-C40C66FF867C}">
                  <a14:compatExt spid="_x0000_s717826"/>
                </a:ext>
                <a:ext uri="{FF2B5EF4-FFF2-40B4-BE49-F238E27FC236}">
                  <a16:creationId xmlns:a16="http://schemas.microsoft.com/office/drawing/2014/main" id="{0FD63119-0A60-FE26-2BE9-EC18DF63A94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18</xdr:col>
      <xdr:colOff>0</xdr:colOff>
      <xdr:row>1</xdr:row>
      <xdr:rowOff>137160</xdr:rowOff>
    </xdr:to>
    <xdr:pic>
      <xdr:nvPicPr>
        <xdr:cNvPr id="718008" name="Kép 2">
          <a:extLst>
            <a:ext uri="{FF2B5EF4-FFF2-40B4-BE49-F238E27FC236}">
              <a16:creationId xmlns:a16="http://schemas.microsoft.com/office/drawing/2014/main" id="{EE1A8C3B-C24B-8B96-6782-08EF5A6A1E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718849" name="Button 1" hidden="1">
              <a:extLst>
                <a:ext uri="{63B3BB69-23CF-44E3-9099-C40C66FF867C}">
                  <a14:compatExt spid="_x0000_s718849"/>
                </a:ext>
                <a:ext uri="{FF2B5EF4-FFF2-40B4-BE49-F238E27FC236}">
                  <a16:creationId xmlns:a16="http://schemas.microsoft.com/office/drawing/2014/main" id="{FDFDC7E0-2118-1636-90C9-8B4771844F1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718850" name="Button 2" hidden="1">
              <a:extLst>
                <a:ext uri="{63B3BB69-23CF-44E3-9099-C40C66FF867C}">
                  <a14:compatExt spid="_x0000_s718850"/>
                </a:ext>
                <a:ext uri="{FF2B5EF4-FFF2-40B4-BE49-F238E27FC236}">
                  <a16:creationId xmlns:a16="http://schemas.microsoft.com/office/drawing/2014/main" id="{8B909FC0-E951-CF22-D6C0-DE3674651C8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83820</xdr:colOff>
      <xdr:row>2</xdr:row>
      <xdr:rowOff>0</xdr:rowOff>
    </xdr:to>
    <xdr:pic>
      <xdr:nvPicPr>
        <xdr:cNvPr id="719032" name="Kép 2">
          <a:extLst>
            <a:ext uri="{FF2B5EF4-FFF2-40B4-BE49-F238E27FC236}">
              <a16:creationId xmlns:a16="http://schemas.microsoft.com/office/drawing/2014/main" id="{98DEBBC6-D607-5B29-5E88-0C70E4D554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719873" name="Button 1" hidden="1">
              <a:extLst>
                <a:ext uri="{63B3BB69-23CF-44E3-9099-C40C66FF867C}">
                  <a14:compatExt spid="_x0000_s719873"/>
                </a:ext>
                <a:ext uri="{FF2B5EF4-FFF2-40B4-BE49-F238E27FC236}">
                  <a16:creationId xmlns:a16="http://schemas.microsoft.com/office/drawing/2014/main" id="{FFFC1543-3472-8BB7-F7CA-A0957FEEC8C5}"/>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137160</xdr:colOff>
      <xdr:row>0</xdr:row>
      <xdr:rowOff>0</xdr:rowOff>
    </xdr:from>
    <xdr:to>
      <xdr:col>15</xdr:col>
      <xdr:colOff>358140</xdr:colOff>
      <xdr:row>1</xdr:row>
      <xdr:rowOff>144780</xdr:rowOff>
    </xdr:to>
    <xdr:pic>
      <xdr:nvPicPr>
        <xdr:cNvPr id="720054" name="Kép 2">
          <a:extLst>
            <a:ext uri="{FF2B5EF4-FFF2-40B4-BE49-F238E27FC236}">
              <a16:creationId xmlns:a16="http://schemas.microsoft.com/office/drawing/2014/main" id="{1E837B1F-1449-ECAF-D62D-EA0702BC9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1100" y="0"/>
          <a:ext cx="62484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20897" name="Button 1" hidden="1">
              <a:extLst>
                <a:ext uri="{63B3BB69-23CF-44E3-9099-C40C66FF867C}">
                  <a14:compatExt spid="_x0000_s720897"/>
                </a:ext>
                <a:ext uri="{FF2B5EF4-FFF2-40B4-BE49-F238E27FC236}">
                  <a16:creationId xmlns:a16="http://schemas.microsoft.com/office/drawing/2014/main" id="{5B4F54C8-B981-9A68-7E8F-89A4C9D1651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0898" name="Button 2" hidden="1">
              <a:extLst>
                <a:ext uri="{63B3BB69-23CF-44E3-9099-C40C66FF867C}">
                  <a14:compatExt spid="_x0000_s720898"/>
                </a:ext>
                <a:ext uri="{FF2B5EF4-FFF2-40B4-BE49-F238E27FC236}">
                  <a16:creationId xmlns:a16="http://schemas.microsoft.com/office/drawing/2014/main" id="{B1963273-3917-0970-94B9-A440E38184C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38100</xdr:rowOff>
    </xdr:from>
    <xdr:to>
      <xdr:col>18</xdr:col>
      <xdr:colOff>0</xdr:colOff>
      <xdr:row>2</xdr:row>
      <xdr:rowOff>0</xdr:rowOff>
    </xdr:to>
    <xdr:pic>
      <xdr:nvPicPr>
        <xdr:cNvPr id="721080" name="Kép 2">
          <a:extLst>
            <a:ext uri="{FF2B5EF4-FFF2-40B4-BE49-F238E27FC236}">
              <a16:creationId xmlns:a16="http://schemas.microsoft.com/office/drawing/2014/main" id="{8D53FCB1-7C20-D5EA-A7E4-5933B6F40C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175260</xdr:rowOff>
        </xdr:to>
        <xdr:sp macro="" textlink="">
          <xdr:nvSpPr>
            <xdr:cNvPr id="791553" name="Button 1" hidden="1">
              <a:extLst>
                <a:ext uri="{63B3BB69-23CF-44E3-9099-C40C66FF867C}">
                  <a14:compatExt spid="_x0000_s791553"/>
                </a:ext>
                <a:ext uri="{FF2B5EF4-FFF2-40B4-BE49-F238E27FC236}">
                  <a16:creationId xmlns:a16="http://schemas.microsoft.com/office/drawing/2014/main" id="{3B73CCD2-3F63-36F9-764F-DBFCB3E9B5F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1</xdr:row>
          <xdr:rowOff>190500</xdr:rowOff>
        </xdr:from>
        <xdr:to>
          <xdr:col>14</xdr:col>
          <xdr:colOff>373380</xdr:colOff>
          <xdr:row>1</xdr:row>
          <xdr:rowOff>60960</xdr:rowOff>
        </xdr:to>
        <xdr:sp macro="" textlink="">
          <xdr:nvSpPr>
            <xdr:cNvPr id="791554" name="Button 2" hidden="1">
              <a:extLst>
                <a:ext uri="{63B3BB69-23CF-44E3-9099-C40C66FF867C}">
                  <a14:compatExt spid="_x0000_s791554"/>
                </a:ext>
                <a:ext uri="{FF2B5EF4-FFF2-40B4-BE49-F238E27FC236}">
                  <a16:creationId xmlns:a16="http://schemas.microsoft.com/office/drawing/2014/main" id="{CF4B6E06-E1C6-52DE-241B-A7A1E84F069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129540</xdr:rowOff>
    </xdr:from>
    <xdr:to>
      <xdr:col>19</xdr:col>
      <xdr:colOff>30480</xdr:colOff>
      <xdr:row>1</xdr:row>
      <xdr:rowOff>129540</xdr:rowOff>
    </xdr:to>
    <xdr:pic>
      <xdr:nvPicPr>
        <xdr:cNvPr id="791654" name="Kép 2">
          <a:extLst>
            <a:ext uri="{FF2B5EF4-FFF2-40B4-BE49-F238E27FC236}">
              <a16:creationId xmlns:a16="http://schemas.microsoft.com/office/drawing/2014/main" id="{CED731F6-3C7B-B10C-C491-963262E225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62900" y="129540"/>
          <a:ext cx="55626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21921" name="Button 1" hidden="1">
              <a:extLst>
                <a:ext uri="{63B3BB69-23CF-44E3-9099-C40C66FF867C}">
                  <a14:compatExt spid="_x0000_s721921"/>
                </a:ext>
                <a:ext uri="{FF2B5EF4-FFF2-40B4-BE49-F238E27FC236}">
                  <a16:creationId xmlns:a16="http://schemas.microsoft.com/office/drawing/2014/main" id="{5B9EECF2-262F-91FD-C269-1B58963F534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1922" name="Button 2" hidden="1">
              <a:extLst>
                <a:ext uri="{63B3BB69-23CF-44E3-9099-C40C66FF867C}">
                  <a14:compatExt spid="_x0000_s721922"/>
                </a:ext>
                <a:ext uri="{FF2B5EF4-FFF2-40B4-BE49-F238E27FC236}">
                  <a16:creationId xmlns:a16="http://schemas.microsoft.com/office/drawing/2014/main" id="{0307CF19-C772-3401-B5F3-717AAFFFB76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18</xdr:col>
      <xdr:colOff>0</xdr:colOff>
      <xdr:row>2</xdr:row>
      <xdr:rowOff>7620</xdr:rowOff>
    </xdr:to>
    <xdr:pic>
      <xdr:nvPicPr>
        <xdr:cNvPr id="722104" name="Kép 2">
          <a:extLst>
            <a:ext uri="{FF2B5EF4-FFF2-40B4-BE49-F238E27FC236}">
              <a16:creationId xmlns:a16="http://schemas.microsoft.com/office/drawing/2014/main" id="{F1B64ED8-E8D1-1A8C-4384-E8496DEA6F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638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22945" name="Button 1" hidden="1">
              <a:extLst>
                <a:ext uri="{63B3BB69-23CF-44E3-9099-C40C66FF867C}">
                  <a14:compatExt spid="_x0000_s722945"/>
                </a:ext>
                <a:ext uri="{FF2B5EF4-FFF2-40B4-BE49-F238E27FC236}">
                  <a16:creationId xmlns:a16="http://schemas.microsoft.com/office/drawing/2014/main" id="{FC430A87-DAAF-66F8-83F8-AD6BF88A515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2946" name="Button 2" hidden="1">
              <a:extLst>
                <a:ext uri="{63B3BB69-23CF-44E3-9099-C40C66FF867C}">
                  <a14:compatExt spid="_x0000_s722946"/>
                </a:ext>
                <a:ext uri="{FF2B5EF4-FFF2-40B4-BE49-F238E27FC236}">
                  <a16:creationId xmlns:a16="http://schemas.microsoft.com/office/drawing/2014/main" id="{6B9A99A3-F969-2CCB-E720-C3432CC2188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0</xdr:rowOff>
    </xdr:from>
    <xdr:to>
      <xdr:col>17</xdr:col>
      <xdr:colOff>106680</xdr:colOff>
      <xdr:row>1</xdr:row>
      <xdr:rowOff>144780</xdr:rowOff>
    </xdr:to>
    <xdr:pic>
      <xdr:nvPicPr>
        <xdr:cNvPr id="723128" name="Kép 2">
          <a:extLst>
            <a:ext uri="{FF2B5EF4-FFF2-40B4-BE49-F238E27FC236}">
              <a16:creationId xmlns:a16="http://schemas.microsoft.com/office/drawing/2014/main" id="{2278F5DB-B9A2-4E3E-FC42-C6A6F42BB6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0300" y="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59809" name="Button 1" hidden="1">
              <a:extLst>
                <a:ext uri="{63B3BB69-23CF-44E3-9099-C40C66FF867C}">
                  <a14:compatExt spid="_x0000_s759809"/>
                </a:ext>
                <a:ext uri="{FF2B5EF4-FFF2-40B4-BE49-F238E27FC236}">
                  <a16:creationId xmlns:a16="http://schemas.microsoft.com/office/drawing/2014/main" id="{DAA67C6D-C3CF-3229-0B65-6CCBB1EB2E2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17</xdr:col>
      <xdr:colOff>304800</xdr:colOff>
      <xdr:row>0</xdr:row>
      <xdr:rowOff>7620</xdr:rowOff>
    </xdr:from>
    <xdr:to>
      <xdr:col>19</xdr:col>
      <xdr:colOff>312420</xdr:colOff>
      <xdr:row>2</xdr:row>
      <xdr:rowOff>167640</xdr:rowOff>
    </xdr:to>
    <xdr:pic>
      <xdr:nvPicPr>
        <xdr:cNvPr id="759959" name="Kép 2">
          <a:extLst>
            <a:ext uri="{FF2B5EF4-FFF2-40B4-BE49-F238E27FC236}">
              <a16:creationId xmlns:a16="http://schemas.microsoft.com/office/drawing/2014/main" id="{E0C69D36-27C1-D35C-D509-E9D542D282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12580" y="7620"/>
          <a:ext cx="122682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61857" name="Button 1" hidden="1">
              <a:extLst>
                <a:ext uri="{63B3BB69-23CF-44E3-9099-C40C66FF867C}">
                  <a14:compatExt spid="_x0000_s761857"/>
                </a:ext>
                <a:ext uri="{FF2B5EF4-FFF2-40B4-BE49-F238E27FC236}">
                  <a16:creationId xmlns:a16="http://schemas.microsoft.com/office/drawing/2014/main" id="{5AE0ED1C-89BB-F010-6C6D-A99B512037A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17</xdr:col>
      <xdr:colOff>304800</xdr:colOff>
      <xdr:row>0</xdr:row>
      <xdr:rowOff>7620</xdr:rowOff>
    </xdr:from>
    <xdr:to>
      <xdr:col>19</xdr:col>
      <xdr:colOff>312420</xdr:colOff>
      <xdr:row>4</xdr:row>
      <xdr:rowOff>22860</xdr:rowOff>
    </xdr:to>
    <xdr:pic>
      <xdr:nvPicPr>
        <xdr:cNvPr id="762001" name="Kép 2">
          <a:extLst>
            <a:ext uri="{FF2B5EF4-FFF2-40B4-BE49-F238E27FC236}">
              <a16:creationId xmlns:a16="http://schemas.microsoft.com/office/drawing/2014/main" id="{E91F6ACC-7840-A649-C398-94D568E815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74480" y="7620"/>
          <a:ext cx="1226820" cy="845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495300</xdr:colOff>
      <xdr:row>0</xdr:row>
      <xdr:rowOff>0</xdr:rowOff>
    </xdr:from>
    <xdr:to>
      <xdr:col>15</xdr:col>
      <xdr:colOff>60960</xdr:colOff>
      <xdr:row>2</xdr:row>
      <xdr:rowOff>91440</xdr:rowOff>
    </xdr:to>
    <xdr:pic>
      <xdr:nvPicPr>
        <xdr:cNvPr id="763022" name="Kép 2">
          <a:extLst>
            <a:ext uri="{FF2B5EF4-FFF2-40B4-BE49-F238E27FC236}">
              <a16:creationId xmlns:a16="http://schemas.microsoft.com/office/drawing/2014/main" id="{49507651-F231-E23A-2711-913E15D372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62900" y="0"/>
          <a:ext cx="48006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63905" name="Button 1" hidden="1">
              <a:extLst>
                <a:ext uri="{63B3BB69-23CF-44E3-9099-C40C66FF867C}">
                  <a14:compatExt spid="_x0000_s763905"/>
                </a:ext>
                <a:ext uri="{FF2B5EF4-FFF2-40B4-BE49-F238E27FC236}">
                  <a16:creationId xmlns:a16="http://schemas.microsoft.com/office/drawing/2014/main" id="{9D3E755A-8C5A-709D-664A-1D0095B3047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17</xdr:col>
      <xdr:colOff>304800</xdr:colOff>
      <xdr:row>0</xdr:row>
      <xdr:rowOff>7620</xdr:rowOff>
    </xdr:from>
    <xdr:to>
      <xdr:col>19</xdr:col>
      <xdr:colOff>312420</xdr:colOff>
      <xdr:row>5</xdr:row>
      <xdr:rowOff>45720</xdr:rowOff>
    </xdr:to>
    <xdr:pic>
      <xdr:nvPicPr>
        <xdr:cNvPr id="764045" name="Kép 2">
          <a:extLst>
            <a:ext uri="{FF2B5EF4-FFF2-40B4-BE49-F238E27FC236}">
              <a16:creationId xmlns:a16="http://schemas.microsoft.com/office/drawing/2014/main" id="{0441D462-8355-D126-A286-0E767D830C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34500" y="7620"/>
          <a:ext cx="1226820" cy="1043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13</xdr:col>
      <xdr:colOff>495300</xdr:colOff>
      <xdr:row>0</xdr:row>
      <xdr:rowOff>0</xdr:rowOff>
    </xdr:from>
    <xdr:to>
      <xdr:col>15</xdr:col>
      <xdr:colOff>0</xdr:colOff>
      <xdr:row>3</xdr:row>
      <xdr:rowOff>99060</xdr:rowOff>
    </xdr:to>
    <xdr:pic>
      <xdr:nvPicPr>
        <xdr:cNvPr id="765065" name="Kép 2">
          <a:extLst>
            <a:ext uri="{FF2B5EF4-FFF2-40B4-BE49-F238E27FC236}">
              <a16:creationId xmlns:a16="http://schemas.microsoft.com/office/drawing/2014/main" id="{5C7843B6-15A1-2E15-7154-54DBE3D890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62900" y="0"/>
          <a:ext cx="41910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96182" name="Kép 2">
          <a:extLst>
            <a:ext uri="{FF2B5EF4-FFF2-40B4-BE49-F238E27FC236}">
              <a16:creationId xmlns:a16="http://schemas.microsoft.com/office/drawing/2014/main" id="{B5D7D173-4006-ED82-8A28-E3E2BFA48D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2272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66977" name="Button 1" hidden="1">
              <a:extLst>
                <a:ext uri="{63B3BB69-23CF-44E3-9099-C40C66FF867C}">
                  <a14:compatExt spid="_x0000_s766977"/>
                </a:ext>
                <a:ext uri="{FF2B5EF4-FFF2-40B4-BE49-F238E27FC236}">
                  <a16:creationId xmlns:a16="http://schemas.microsoft.com/office/drawing/2014/main" id="{2BEA3659-7346-7326-9499-9EDD67E94B5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17</xdr:col>
      <xdr:colOff>304800</xdr:colOff>
      <xdr:row>0</xdr:row>
      <xdr:rowOff>7620</xdr:rowOff>
    </xdr:from>
    <xdr:to>
      <xdr:col>19</xdr:col>
      <xdr:colOff>312420</xdr:colOff>
      <xdr:row>5</xdr:row>
      <xdr:rowOff>45720</xdr:rowOff>
    </xdr:to>
    <xdr:pic>
      <xdr:nvPicPr>
        <xdr:cNvPr id="767113" name="Kép 2">
          <a:extLst>
            <a:ext uri="{FF2B5EF4-FFF2-40B4-BE49-F238E27FC236}">
              <a16:creationId xmlns:a16="http://schemas.microsoft.com/office/drawing/2014/main" id="{8AD4D84B-A96A-BDC1-E59C-7FEA73A147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2100" y="7620"/>
          <a:ext cx="1226820" cy="1043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178" name="Picture 23">
          <a:extLst>
            <a:ext uri="{FF2B5EF4-FFF2-40B4-BE49-F238E27FC236}">
              <a16:creationId xmlns:a16="http://schemas.microsoft.com/office/drawing/2014/main" id="{3CAAF433-79A2-14DF-0890-8614C721E9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22860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D54A2FA1-53B8-D10E-9D94-4848E67EC04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27432"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editAs="oneCell">
    <xdr:from>
      <xdr:col>12</xdr:col>
      <xdr:colOff>457200</xdr:colOff>
      <xdr:row>0</xdr:row>
      <xdr:rowOff>0</xdr:rowOff>
    </xdr:from>
    <xdr:to>
      <xdr:col>13</xdr:col>
      <xdr:colOff>373380</xdr:colOff>
      <xdr:row>2</xdr:row>
      <xdr:rowOff>106680</xdr:rowOff>
    </xdr:to>
    <xdr:pic>
      <xdr:nvPicPr>
        <xdr:cNvPr id="768134" name="Kép 2">
          <a:extLst>
            <a:ext uri="{FF2B5EF4-FFF2-40B4-BE49-F238E27FC236}">
              <a16:creationId xmlns:a16="http://schemas.microsoft.com/office/drawing/2014/main" id="{537B6144-36DB-8C81-BE9F-4D6A4E80A9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56120" y="0"/>
          <a:ext cx="50292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91440</xdr:colOff>
      <xdr:row>0</xdr:row>
      <xdr:rowOff>0</xdr:rowOff>
    </xdr:from>
    <xdr:to>
      <xdr:col>13</xdr:col>
      <xdr:colOff>22860</xdr:colOff>
      <xdr:row>1</xdr:row>
      <xdr:rowOff>76200</xdr:rowOff>
    </xdr:to>
    <xdr:pic>
      <xdr:nvPicPr>
        <xdr:cNvPr id="769157" name="Kép 2">
          <a:extLst>
            <a:ext uri="{FF2B5EF4-FFF2-40B4-BE49-F238E27FC236}">
              <a16:creationId xmlns:a16="http://schemas.microsoft.com/office/drawing/2014/main" id="{5FE9B2CE-1B14-ED29-4DB1-4E84BE554A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27520" y="0"/>
          <a:ext cx="5181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70049" name="Button 1" hidden="1">
              <a:extLst>
                <a:ext uri="{63B3BB69-23CF-44E3-9099-C40C66FF867C}">
                  <a14:compatExt spid="_x0000_s770049"/>
                </a:ext>
                <a:ext uri="{FF2B5EF4-FFF2-40B4-BE49-F238E27FC236}">
                  <a16:creationId xmlns:a16="http://schemas.microsoft.com/office/drawing/2014/main" id="{75E81FD1-FC72-647F-9292-176AF2AAFF7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335280</xdr:colOff>
      <xdr:row>0</xdr:row>
      <xdr:rowOff>0</xdr:rowOff>
    </xdr:from>
    <xdr:to>
      <xdr:col>16</xdr:col>
      <xdr:colOff>342900</xdr:colOff>
      <xdr:row>1</xdr:row>
      <xdr:rowOff>76200</xdr:rowOff>
    </xdr:to>
    <xdr:pic>
      <xdr:nvPicPr>
        <xdr:cNvPr id="770184" name="Kép 2">
          <a:extLst>
            <a:ext uri="{FF2B5EF4-FFF2-40B4-BE49-F238E27FC236}">
              <a16:creationId xmlns:a16="http://schemas.microsoft.com/office/drawing/2014/main" id="{6375DF9D-42AB-4FC8-FBDB-48C22D6D8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21980" y="0"/>
          <a:ext cx="5181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38100</xdr:colOff>
      <xdr:row>0</xdr:row>
      <xdr:rowOff>38100</xdr:rowOff>
    </xdr:from>
    <xdr:to>
      <xdr:col>12</xdr:col>
      <xdr:colOff>556260</xdr:colOff>
      <xdr:row>1</xdr:row>
      <xdr:rowOff>121920</xdr:rowOff>
    </xdr:to>
    <xdr:pic>
      <xdr:nvPicPr>
        <xdr:cNvPr id="771203" name="Kép 2">
          <a:extLst>
            <a:ext uri="{FF2B5EF4-FFF2-40B4-BE49-F238E27FC236}">
              <a16:creationId xmlns:a16="http://schemas.microsoft.com/office/drawing/2014/main" id="{88F2A5C1-AD7F-625C-83BE-307554A1BB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18960" y="3810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73121" name="Button 1" hidden="1">
              <a:extLst>
                <a:ext uri="{63B3BB69-23CF-44E3-9099-C40C66FF867C}">
                  <a14:compatExt spid="_x0000_s773121"/>
                </a:ext>
                <a:ext uri="{FF2B5EF4-FFF2-40B4-BE49-F238E27FC236}">
                  <a16:creationId xmlns:a16="http://schemas.microsoft.com/office/drawing/2014/main" id="{678142E5-77B7-B6D9-6626-E28F3A5B88A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335280</xdr:colOff>
      <xdr:row>0</xdr:row>
      <xdr:rowOff>0</xdr:rowOff>
    </xdr:from>
    <xdr:to>
      <xdr:col>15</xdr:col>
      <xdr:colOff>228600</xdr:colOff>
      <xdr:row>2</xdr:row>
      <xdr:rowOff>91440</xdr:rowOff>
    </xdr:to>
    <xdr:pic>
      <xdr:nvPicPr>
        <xdr:cNvPr id="773252" name="Kép 2">
          <a:extLst>
            <a:ext uri="{FF2B5EF4-FFF2-40B4-BE49-F238E27FC236}">
              <a16:creationId xmlns:a16="http://schemas.microsoft.com/office/drawing/2014/main" id="{55A71B84-E50C-3FFC-A1BE-A1D1F5AC7B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21980" y="0"/>
          <a:ext cx="17526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457200</xdr:colOff>
      <xdr:row>0</xdr:row>
      <xdr:rowOff>0</xdr:rowOff>
    </xdr:from>
    <xdr:to>
      <xdr:col>13</xdr:col>
      <xdr:colOff>335280</xdr:colOff>
      <xdr:row>3</xdr:row>
      <xdr:rowOff>114300</xdr:rowOff>
    </xdr:to>
    <xdr:pic>
      <xdr:nvPicPr>
        <xdr:cNvPr id="775296" name="Kép 2">
          <a:extLst>
            <a:ext uri="{FF2B5EF4-FFF2-40B4-BE49-F238E27FC236}">
              <a16:creationId xmlns:a16="http://schemas.microsoft.com/office/drawing/2014/main" id="{C31B8A40-7518-E621-28D9-BD94D261CB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56120" y="0"/>
          <a:ext cx="46482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74145" name="Button 1" hidden="1">
              <a:extLst>
                <a:ext uri="{63B3BB69-23CF-44E3-9099-C40C66FF867C}">
                  <a14:compatExt spid="_x0000_s774145"/>
                </a:ext>
                <a:ext uri="{FF2B5EF4-FFF2-40B4-BE49-F238E27FC236}">
                  <a16:creationId xmlns:a16="http://schemas.microsoft.com/office/drawing/2014/main" id="{06C80443-7F7A-35C0-150F-46C7267F96A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335280</xdr:colOff>
      <xdr:row>0</xdr:row>
      <xdr:rowOff>0</xdr:rowOff>
    </xdr:from>
    <xdr:to>
      <xdr:col>14</xdr:col>
      <xdr:colOff>510540</xdr:colOff>
      <xdr:row>3</xdr:row>
      <xdr:rowOff>106680</xdr:rowOff>
    </xdr:to>
    <xdr:pic>
      <xdr:nvPicPr>
        <xdr:cNvPr id="774276" name="Kép 2">
          <a:extLst>
            <a:ext uri="{FF2B5EF4-FFF2-40B4-BE49-F238E27FC236}">
              <a16:creationId xmlns:a16="http://schemas.microsoft.com/office/drawing/2014/main" id="{B0ADA843-6ED1-7E54-A7C6-2CB7569313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21980" y="0"/>
          <a:ext cx="17526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175260</xdr:rowOff>
        </xdr:to>
        <xdr:sp macro="" textlink="">
          <xdr:nvSpPr>
            <xdr:cNvPr id="782337" name="Button 1" hidden="1">
              <a:extLst>
                <a:ext uri="{63B3BB69-23CF-44E3-9099-C40C66FF867C}">
                  <a14:compatExt spid="_x0000_s782337"/>
                </a:ext>
                <a:ext uri="{FF2B5EF4-FFF2-40B4-BE49-F238E27FC236}">
                  <a16:creationId xmlns:a16="http://schemas.microsoft.com/office/drawing/2014/main" id="{7C1F8032-002C-4A33-FC59-A77E7E7F2FA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1</xdr:row>
          <xdr:rowOff>190500</xdr:rowOff>
        </xdr:from>
        <xdr:to>
          <xdr:col>14</xdr:col>
          <xdr:colOff>373380</xdr:colOff>
          <xdr:row>1</xdr:row>
          <xdr:rowOff>60960</xdr:rowOff>
        </xdr:to>
        <xdr:sp macro="" textlink="">
          <xdr:nvSpPr>
            <xdr:cNvPr id="782338" name="Button 2" hidden="1">
              <a:extLst>
                <a:ext uri="{63B3BB69-23CF-44E3-9099-C40C66FF867C}">
                  <a14:compatExt spid="_x0000_s782338"/>
                </a:ext>
                <a:ext uri="{FF2B5EF4-FFF2-40B4-BE49-F238E27FC236}">
                  <a16:creationId xmlns:a16="http://schemas.microsoft.com/office/drawing/2014/main" id="{7D4F7EDE-7722-66AB-C3B4-93BBC12400E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175260</xdr:rowOff>
        </xdr:to>
        <xdr:sp macro="" textlink="">
          <xdr:nvSpPr>
            <xdr:cNvPr id="792577" name="Button 1" hidden="1">
              <a:extLst>
                <a:ext uri="{63B3BB69-23CF-44E3-9099-C40C66FF867C}">
                  <a14:compatExt spid="_x0000_s792577"/>
                </a:ext>
                <a:ext uri="{FF2B5EF4-FFF2-40B4-BE49-F238E27FC236}">
                  <a16:creationId xmlns:a16="http://schemas.microsoft.com/office/drawing/2014/main" id="{D15E1537-9CCF-6151-86A9-6FBDF3EAB03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1</xdr:row>
          <xdr:rowOff>190500</xdr:rowOff>
        </xdr:from>
        <xdr:to>
          <xdr:col>14</xdr:col>
          <xdr:colOff>373380</xdr:colOff>
          <xdr:row>1</xdr:row>
          <xdr:rowOff>60960</xdr:rowOff>
        </xdr:to>
        <xdr:sp macro="" textlink="">
          <xdr:nvSpPr>
            <xdr:cNvPr id="792578" name="Button 2" hidden="1">
              <a:extLst>
                <a:ext uri="{63B3BB69-23CF-44E3-9099-C40C66FF867C}">
                  <a14:compatExt spid="_x0000_s792578"/>
                </a:ext>
                <a:ext uri="{FF2B5EF4-FFF2-40B4-BE49-F238E27FC236}">
                  <a16:creationId xmlns:a16="http://schemas.microsoft.com/office/drawing/2014/main" id="{3F770409-F5B3-24AC-7D0A-E59D623261E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18</xdr:col>
      <xdr:colOff>0</xdr:colOff>
      <xdr:row>1</xdr:row>
      <xdr:rowOff>91440</xdr:rowOff>
    </xdr:to>
    <xdr:pic>
      <xdr:nvPicPr>
        <xdr:cNvPr id="792678" name="Kép 2">
          <a:extLst>
            <a:ext uri="{FF2B5EF4-FFF2-40B4-BE49-F238E27FC236}">
              <a16:creationId xmlns:a16="http://schemas.microsoft.com/office/drawing/2014/main" id="{33B0475E-85AA-82A1-D68E-C8A7882599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47660" y="30480"/>
          <a:ext cx="55626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77217" name="Button 1" hidden="1">
              <a:extLst>
                <a:ext uri="{63B3BB69-23CF-44E3-9099-C40C66FF867C}">
                  <a14:compatExt spid="_x0000_s777217"/>
                </a:ext>
                <a:ext uri="{FF2B5EF4-FFF2-40B4-BE49-F238E27FC236}">
                  <a16:creationId xmlns:a16="http://schemas.microsoft.com/office/drawing/2014/main" id="{EB980C6A-AF7C-2734-5FCA-EF3A664EAC5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17</xdr:col>
      <xdr:colOff>304800</xdr:colOff>
      <xdr:row>0</xdr:row>
      <xdr:rowOff>7620</xdr:rowOff>
    </xdr:from>
    <xdr:to>
      <xdr:col>19</xdr:col>
      <xdr:colOff>312420</xdr:colOff>
      <xdr:row>6</xdr:row>
      <xdr:rowOff>83820</xdr:rowOff>
    </xdr:to>
    <xdr:pic>
      <xdr:nvPicPr>
        <xdr:cNvPr id="777346" name="Kép 2">
          <a:extLst>
            <a:ext uri="{FF2B5EF4-FFF2-40B4-BE49-F238E27FC236}">
              <a16:creationId xmlns:a16="http://schemas.microsoft.com/office/drawing/2014/main" id="{F3273CAC-B3D1-A395-93CF-E4E64CC52A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2100" y="7620"/>
          <a:ext cx="1226820"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281674" name="Button 74" hidden="1">
              <a:extLst>
                <a:ext uri="{63B3BB69-23CF-44E3-9099-C40C66FF867C}">
                  <a14:compatExt spid="_x0000_s281674"/>
                </a:ext>
                <a:ext uri="{FF2B5EF4-FFF2-40B4-BE49-F238E27FC236}">
                  <a16:creationId xmlns:a16="http://schemas.microsoft.com/office/drawing/2014/main" id="{AE92A633-F484-1D25-1057-461970C4C36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2</xdr:row>
      <xdr:rowOff>0</xdr:rowOff>
    </xdr:to>
    <xdr:pic>
      <xdr:nvPicPr>
        <xdr:cNvPr id="281858" name="Kép 2">
          <a:extLst>
            <a:ext uri="{FF2B5EF4-FFF2-40B4-BE49-F238E27FC236}">
              <a16:creationId xmlns:a16="http://schemas.microsoft.com/office/drawing/2014/main" id="{BF08D995-1316-DE69-38F3-B864BE9AE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3280" y="3048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14</xdr:col>
      <xdr:colOff>198120</xdr:colOff>
      <xdr:row>0</xdr:row>
      <xdr:rowOff>0</xdr:rowOff>
    </xdr:from>
    <xdr:to>
      <xdr:col>15</xdr:col>
      <xdr:colOff>205740</xdr:colOff>
      <xdr:row>5</xdr:row>
      <xdr:rowOff>144780</xdr:rowOff>
    </xdr:to>
    <xdr:pic>
      <xdr:nvPicPr>
        <xdr:cNvPr id="785521" name="Kép 2">
          <a:extLst>
            <a:ext uri="{FF2B5EF4-FFF2-40B4-BE49-F238E27FC236}">
              <a16:creationId xmlns:a16="http://schemas.microsoft.com/office/drawing/2014/main" id="{7720BF73-683F-DBE1-859E-D5ABD11239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93380" y="0"/>
          <a:ext cx="388620" cy="1135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78241" name="Button 1" hidden="1">
              <a:extLst>
                <a:ext uri="{63B3BB69-23CF-44E3-9099-C40C66FF867C}">
                  <a14:compatExt spid="_x0000_s778241"/>
                </a:ext>
                <a:ext uri="{FF2B5EF4-FFF2-40B4-BE49-F238E27FC236}">
                  <a16:creationId xmlns:a16="http://schemas.microsoft.com/office/drawing/2014/main" id="{159B9CFC-00BC-38FC-6164-B3A31B544B8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17</xdr:col>
      <xdr:colOff>304800</xdr:colOff>
      <xdr:row>0</xdr:row>
      <xdr:rowOff>7620</xdr:rowOff>
    </xdr:from>
    <xdr:to>
      <xdr:col>19</xdr:col>
      <xdr:colOff>312420</xdr:colOff>
      <xdr:row>9</xdr:row>
      <xdr:rowOff>15240</xdr:rowOff>
    </xdr:to>
    <xdr:pic>
      <xdr:nvPicPr>
        <xdr:cNvPr id="778369" name="Kép 2">
          <a:extLst>
            <a:ext uri="{FF2B5EF4-FFF2-40B4-BE49-F238E27FC236}">
              <a16:creationId xmlns:a16="http://schemas.microsoft.com/office/drawing/2014/main" id="{41A42EA3-6325-C622-A66B-34BEE650B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82100" y="7620"/>
          <a:ext cx="1226820" cy="2103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79265" name="Button 1" hidden="1">
              <a:extLst>
                <a:ext uri="{63B3BB69-23CF-44E3-9099-C40C66FF867C}">
                  <a14:compatExt spid="_x0000_s779265"/>
                </a:ext>
                <a:ext uri="{FF2B5EF4-FFF2-40B4-BE49-F238E27FC236}">
                  <a16:creationId xmlns:a16="http://schemas.microsoft.com/office/drawing/2014/main" id="{958E5FC3-88DD-B897-76B1-FB8EFF2EEAA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80289" name="Button 1" hidden="1">
              <a:extLst>
                <a:ext uri="{63B3BB69-23CF-44E3-9099-C40C66FF867C}">
                  <a14:compatExt spid="_x0000_s780289"/>
                </a:ext>
                <a:ext uri="{FF2B5EF4-FFF2-40B4-BE49-F238E27FC236}">
                  <a16:creationId xmlns:a16="http://schemas.microsoft.com/office/drawing/2014/main" id="{E6F509A6-148A-E942-8E98-FE2414C8CCC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81313" name="Button 1" hidden="1">
              <a:extLst>
                <a:ext uri="{63B3BB69-23CF-44E3-9099-C40C66FF867C}">
                  <a14:compatExt spid="_x0000_s781313"/>
                </a:ext>
                <a:ext uri="{FF2B5EF4-FFF2-40B4-BE49-F238E27FC236}">
                  <a16:creationId xmlns:a16="http://schemas.microsoft.com/office/drawing/2014/main" id="{F7CFD84C-E1AB-AE51-2D3C-9EA38F24243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35.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8228" name="Kép 2">
          <a:extLst>
            <a:ext uri="{FF2B5EF4-FFF2-40B4-BE49-F238E27FC236}">
              <a16:creationId xmlns:a16="http://schemas.microsoft.com/office/drawing/2014/main" id="{003F66A4-31E9-5F15-B026-4D8B687E03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11</xdr:col>
      <xdr:colOff>548640</xdr:colOff>
      <xdr:row>0</xdr:row>
      <xdr:rowOff>30480</xdr:rowOff>
    </xdr:from>
    <xdr:to>
      <xdr:col>12</xdr:col>
      <xdr:colOff>556260</xdr:colOff>
      <xdr:row>2</xdr:row>
      <xdr:rowOff>0</xdr:rowOff>
    </xdr:to>
    <xdr:pic>
      <xdr:nvPicPr>
        <xdr:cNvPr id="299252" name="Kép 2">
          <a:extLst>
            <a:ext uri="{FF2B5EF4-FFF2-40B4-BE49-F238E27FC236}">
              <a16:creationId xmlns:a16="http://schemas.microsoft.com/office/drawing/2014/main" id="{8D9B1F1B-8EB3-A54D-CD5D-BBA45C3F93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3048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11</xdr:col>
      <xdr:colOff>579120</xdr:colOff>
      <xdr:row>0</xdr:row>
      <xdr:rowOff>60960</xdr:rowOff>
    </xdr:from>
    <xdr:to>
      <xdr:col>12</xdr:col>
      <xdr:colOff>510540</xdr:colOff>
      <xdr:row>1</xdr:row>
      <xdr:rowOff>144780</xdr:rowOff>
    </xdr:to>
    <xdr:pic>
      <xdr:nvPicPr>
        <xdr:cNvPr id="300276" name="Kép 2">
          <a:extLst>
            <a:ext uri="{FF2B5EF4-FFF2-40B4-BE49-F238E27FC236}">
              <a16:creationId xmlns:a16="http://schemas.microsoft.com/office/drawing/2014/main" id="{EB9F0F38-662B-DEE2-8414-A28A5DB3C3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525780</xdr:colOff>
      <xdr:row>1</xdr:row>
      <xdr:rowOff>129540</xdr:rowOff>
    </xdr:to>
    <xdr:pic>
      <xdr:nvPicPr>
        <xdr:cNvPr id="615653" name="Kép 2">
          <a:extLst>
            <a:ext uri="{FF2B5EF4-FFF2-40B4-BE49-F238E27FC236}">
              <a16:creationId xmlns:a16="http://schemas.microsoft.com/office/drawing/2014/main" id="{F9EF22B9-5DC2-E477-8DE8-FBCB98FD86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3048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294913" name="Button 1" hidden="1">
              <a:extLst>
                <a:ext uri="{63B3BB69-23CF-44E3-9099-C40C66FF867C}">
                  <a14:compatExt spid="_x0000_s294913"/>
                </a:ext>
                <a:ext uri="{FF2B5EF4-FFF2-40B4-BE49-F238E27FC236}">
                  <a16:creationId xmlns:a16="http://schemas.microsoft.com/office/drawing/2014/main" id="{4CEF5574-5800-278D-2CD0-9A74CFD7FC4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94914" name="Button 2" hidden="1">
              <a:extLst>
                <a:ext uri="{63B3BB69-23CF-44E3-9099-C40C66FF867C}">
                  <a14:compatExt spid="_x0000_s294914"/>
                </a:ext>
                <a:ext uri="{FF2B5EF4-FFF2-40B4-BE49-F238E27FC236}">
                  <a16:creationId xmlns:a16="http://schemas.microsoft.com/office/drawing/2014/main" id="{D041B8BC-942E-590C-0349-4BD487FB31A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60960</xdr:colOff>
      <xdr:row>1</xdr:row>
      <xdr:rowOff>144780</xdr:rowOff>
    </xdr:to>
    <xdr:pic>
      <xdr:nvPicPr>
        <xdr:cNvPr id="295162" name="Kép 2">
          <a:extLst>
            <a:ext uri="{FF2B5EF4-FFF2-40B4-BE49-F238E27FC236}">
              <a16:creationId xmlns:a16="http://schemas.microsoft.com/office/drawing/2014/main" id="{49BC1D87-5280-5AA8-7570-7B3FFAABA1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30480"/>
          <a:ext cx="502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92161" name="Button 1" hidden="1">
              <a:extLst>
                <a:ext uri="{63B3BB69-23CF-44E3-9099-C40C66FF867C}">
                  <a14:compatExt spid="_x0000_s92161"/>
                </a:ext>
                <a:ext uri="{FF2B5EF4-FFF2-40B4-BE49-F238E27FC236}">
                  <a16:creationId xmlns:a16="http://schemas.microsoft.com/office/drawing/2014/main" id="{8DBEA914-3A05-A285-97E1-8D915D7D1EC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92162" name="Button 2" hidden="1">
              <a:extLst>
                <a:ext uri="{63B3BB69-23CF-44E3-9099-C40C66FF867C}">
                  <a14:compatExt spid="_x0000_s92162"/>
                </a:ext>
                <a:ext uri="{FF2B5EF4-FFF2-40B4-BE49-F238E27FC236}">
                  <a16:creationId xmlns:a16="http://schemas.microsoft.com/office/drawing/2014/main" id="{DA640755-7FF6-5756-59C8-3CED62F9FB7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228600</xdr:colOff>
      <xdr:row>0</xdr:row>
      <xdr:rowOff>0</xdr:rowOff>
    </xdr:from>
    <xdr:to>
      <xdr:col>17</xdr:col>
      <xdr:colOff>106680</xdr:colOff>
      <xdr:row>2</xdr:row>
      <xdr:rowOff>0</xdr:rowOff>
    </xdr:to>
    <xdr:pic>
      <xdr:nvPicPr>
        <xdr:cNvPr id="92413" name="Kép 2">
          <a:extLst>
            <a:ext uri="{FF2B5EF4-FFF2-40B4-BE49-F238E27FC236}">
              <a16:creationId xmlns:a16="http://schemas.microsoft.com/office/drawing/2014/main" id="{3CA5B40D-6093-D593-1AF3-89987EEC4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5473" name="Button 1" hidden="1">
              <a:extLst>
                <a:ext uri="{63B3BB69-23CF-44E3-9099-C40C66FF867C}">
                  <a14:compatExt spid="_x0000_s105473"/>
                </a:ext>
                <a:ext uri="{FF2B5EF4-FFF2-40B4-BE49-F238E27FC236}">
                  <a16:creationId xmlns:a16="http://schemas.microsoft.com/office/drawing/2014/main" id="{22DCE45F-FC1F-2551-B676-DA4FF5B690E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5474" name="Button 2" hidden="1">
              <a:extLst>
                <a:ext uri="{63B3BB69-23CF-44E3-9099-C40C66FF867C}">
                  <a14:compatExt spid="_x0000_s105474"/>
                </a:ext>
                <a:ext uri="{FF2B5EF4-FFF2-40B4-BE49-F238E27FC236}">
                  <a16:creationId xmlns:a16="http://schemas.microsoft.com/office/drawing/2014/main" id="{24B76343-D83A-6B1A-8835-E3CB01DCD53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17</xdr:col>
      <xdr:colOff>91440</xdr:colOff>
      <xdr:row>2</xdr:row>
      <xdr:rowOff>0</xdr:rowOff>
    </xdr:to>
    <xdr:pic>
      <xdr:nvPicPr>
        <xdr:cNvPr id="105725" name="Kép 2">
          <a:extLst>
            <a:ext uri="{FF2B5EF4-FFF2-40B4-BE49-F238E27FC236}">
              <a16:creationId xmlns:a16="http://schemas.microsoft.com/office/drawing/2014/main" id="{55E1D424-617E-038C-7E4A-4E5510FF0F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107521" name="Button 1" hidden="1">
              <a:extLst>
                <a:ext uri="{63B3BB69-23CF-44E3-9099-C40C66FF867C}">
                  <a14:compatExt spid="_x0000_s107521"/>
                </a:ext>
                <a:ext uri="{FF2B5EF4-FFF2-40B4-BE49-F238E27FC236}">
                  <a16:creationId xmlns:a16="http://schemas.microsoft.com/office/drawing/2014/main" id="{0F37AFA4-5180-C149-45C6-A453B16ACFE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107522" name="Button 2" hidden="1">
              <a:extLst>
                <a:ext uri="{63B3BB69-23CF-44E3-9099-C40C66FF867C}">
                  <a14:compatExt spid="_x0000_s107522"/>
                </a:ext>
                <a:ext uri="{FF2B5EF4-FFF2-40B4-BE49-F238E27FC236}">
                  <a16:creationId xmlns:a16="http://schemas.microsoft.com/office/drawing/2014/main" id="{FEE779DB-FE61-90FD-8947-11ACCDD8DA9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83820</xdr:colOff>
      <xdr:row>2</xdr:row>
      <xdr:rowOff>0</xdr:rowOff>
    </xdr:to>
    <xdr:pic>
      <xdr:nvPicPr>
        <xdr:cNvPr id="107772" name="Kép 2">
          <a:extLst>
            <a:ext uri="{FF2B5EF4-FFF2-40B4-BE49-F238E27FC236}">
              <a16:creationId xmlns:a16="http://schemas.microsoft.com/office/drawing/2014/main" id="{1542E67F-0196-1A08-BA7A-25483D5E72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118852" name="Button 68" hidden="1">
              <a:extLst>
                <a:ext uri="{63B3BB69-23CF-44E3-9099-C40C66FF867C}">
                  <a14:compatExt spid="_x0000_s118852"/>
                </a:ext>
                <a:ext uri="{FF2B5EF4-FFF2-40B4-BE49-F238E27FC236}">
                  <a16:creationId xmlns:a16="http://schemas.microsoft.com/office/drawing/2014/main" id="{4C891BF5-1C64-8714-ECEF-513121276023}"/>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198120</xdr:colOff>
      <xdr:row>0</xdr:row>
      <xdr:rowOff>30480</xdr:rowOff>
    </xdr:from>
    <xdr:to>
      <xdr:col>15</xdr:col>
      <xdr:colOff>327660</xdr:colOff>
      <xdr:row>1</xdr:row>
      <xdr:rowOff>114300</xdr:rowOff>
    </xdr:to>
    <xdr:pic>
      <xdr:nvPicPr>
        <xdr:cNvPr id="119036" name="Kép 2">
          <a:extLst>
            <a:ext uri="{FF2B5EF4-FFF2-40B4-BE49-F238E27FC236}">
              <a16:creationId xmlns:a16="http://schemas.microsoft.com/office/drawing/2014/main" id="{0BA4CA7A-4019-EC6B-BD62-467204B0C2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18320" y="30480"/>
          <a:ext cx="5334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278529" name="Button 1" hidden="1">
              <a:extLst>
                <a:ext uri="{63B3BB69-23CF-44E3-9099-C40C66FF867C}">
                  <a14:compatExt spid="_x0000_s278529"/>
                </a:ext>
                <a:ext uri="{FF2B5EF4-FFF2-40B4-BE49-F238E27FC236}">
                  <a16:creationId xmlns:a16="http://schemas.microsoft.com/office/drawing/2014/main" id="{4F82A07C-28CB-BFA4-CEF9-26F93ED2DBE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278530" name="Button 2" hidden="1">
              <a:extLst>
                <a:ext uri="{63B3BB69-23CF-44E3-9099-C40C66FF867C}">
                  <a14:compatExt spid="_x0000_s278530"/>
                </a:ext>
                <a:ext uri="{FF2B5EF4-FFF2-40B4-BE49-F238E27FC236}">
                  <a16:creationId xmlns:a16="http://schemas.microsoft.com/office/drawing/2014/main" id="{19ED370D-EEF7-41A6-BC68-8A1327AF368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22860</xdr:rowOff>
    </xdr:from>
    <xdr:to>
      <xdr:col>17</xdr:col>
      <xdr:colOff>76200</xdr:colOff>
      <xdr:row>2</xdr:row>
      <xdr:rowOff>0</xdr:rowOff>
    </xdr:to>
    <xdr:pic>
      <xdr:nvPicPr>
        <xdr:cNvPr id="278777" name="Kép 2">
          <a:extLst>
            <a:ext uri="{FF2B5EF4-FFF2-40B4-BE49-F238E27FC236}">
              <a16:creationId xmlns:a16="http://schemas.microsoft.com/office/drawing/2014/main" id="{A59994EC-725D-07B8-7B80-72B5CCB055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1740" y="2286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119809" name="Button 1" hidden="1">
              <a:extLst>
                <a:ext uri="{63B3BB69-23CF-44E3-9099-C40C66FF867C}">
                  <a14:compatExt spid="_x0000_s119809"/>
                </a:ext>
                <a:ext uri="{FF2B5EF4-FFF2-40B4-BE49-F238E27FC236}">
                  <a16:creationId xmlns:a16="http://schemas.microsoft.com/office/drawing/2014/main" id="{E7C885AE-62A3-2803-0180-17F0C3BC825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119810" name="Button 2" hidden="1">
              <a:extLst>
                <a:ext uri="{63B3BB69-23CF-44E3-9099-C40C66FF867C}">
                  <a14:compatExt spid="_x0000_s119810"/>
                </a:ext>
                <a:ext uri="{FF2B5EF4-FFF2-40B4-BE49-F238E27FC236}">
                  <a16:creationId xmlns:a16="http://schemas.microsoft.com/office/drawing/2014/main" id="{75FA6268-841B-143D-1C6E-A0C90FBFC73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22860</xdr:rowOff>
    </xdr:from>
    <xdr:to>
      <xdr:col>17</xdr:col>
      <xdr:colOff>60960</xdr:colOff>
      <xdr:row>1</xdr:row>
      <xdr:rowOff>167640</xdr:rowOff>
    </xdr:to>
    <xdr:pic>
      <xdr:nvPicPr>
        <xdr:cNvPr id="120062" name="Kép 2">
          <a:extLst>
            <a:ext uri="{FF2B5EF4-FFF2-40B4-BE49-F238E27FC236}">
              <a16:creationId xmlns:a16="http://schemas.microsoft.com/office/drawing/2014/main" id="{0B3AC7E2-38DE-4DC6-AC51-62D1A48E3E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1740" y="2286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121857" name="Button 1" hidden="1">
              <a:extLst>
                <a:ext uri="{63B3BB69-23CF-44E3-9099-C40C66FF867C}">
                  <a14:compatExt spid="_x0000_s121857"/>
                </a:ext>
                <a:ext uri="{FF2B5EF4-FFF2-40B4-BE49-F238E27FC236}">
                  <a16:creationId xmlns:a16="http://schemas.microsoft.com/office/drawing/2014/main" id="{82ADF28B-E06B-0F7D-BF56-11CD500CA33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121858" name="Button 2" hidden="1">
              <a:extLst>
                <a:ext uri="{63B3BB69-23CF-44E3-9099-C40C66FF867C}">
                  <a14:compatExt spid="_x0000_s121858"/>
                </a:ext>
                <a:ext uri="{FF2B5EF4-FFF2-40B4-BE49-F238E27FC236}">
                  <a16:creationId xmlns:a16="http://schemas.microsoft.com/office/drawing/2014/main" id="{E4C90818-458D-6F15-CD01-BD16B538D5C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68580</xdr:rowOff>
    </xdr:from>
    <xdr:to>
      <xdr:col>17</xdr:col>
      <xdr:colOff>68580</xdr:colOff>
      <xdr:row>2</xdr:row>
      <xdr:rowOff>7620</xdr:rowOff>
    </xdr:to>
    <xdr:pic>
      <xdr:nvPicPr>
        <xdr:cNvPr id="122109" name="Kép 2">
          <a:extLst>
            <a:ext uri="{FF2B5EF4-FFF2-40B4-BE49-F238E27FC236}">
              <a16:creationId xmlns:a16="http://schemas.microsoft.com/office/drawing/2014/main" id="{ADA900DD-C594-C9DA-17C2-36B11EBC7A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7920" y="68580"/>
          <a:ext cx="4800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646145" name="Button 1" hidden="1">
              <a:extLst>
                <a:ext uri="{63B3BB69-23CF-44E3-9099-C40C66FF867C}">
                  <a14:compatExt spid="_x0000_s646145"/>
                </a:ext>
                <a:ext uri="{FF2B5EF4-FFF2-40B4-BE49-F238E27FC236}">
                  <a16:creationId xmlns:a16="http://schemas.microsoft.com/office/drawing/2014/main" id="{21BD31CD-1E6E-2403-DDAA-AF3C1ADE5BE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53340</xdr:rowOff>
    </xdr:from>
    <xdr:to>
      <xdr:col>14</xdr:col>
      <xdr:colOff>434340</xdr:colOff>
      <xdr:row>1</xdr:row>
      <xdr:rowOff>152400</xdr:rowOff>
    </xdr:to>
    <xdr:pic>
      <xdr:nvPicPr>
        <xdr:cNvPr id="646329" name="Kép 2">
          <a:extLst>
            <a:ext uri="{FF2B5EF4-FFF2-40B4-BE49-F238E27FC236}">
              <a16:creationId xmlns:a16="http://schemas.microsoft.com/office/drawing/2014/main" id="{D0A5CA53-C504-BC92-0631-3045AD4686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3780" y="5334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647169" name="Button 1" hidden="1">
              <a:extLst>
                <a:ext uri="{63B3BB69-23CF-44E3-9099-C40C66FF867C}">
                  <a14:compatExt spid="_x0000_s647169"/>
                </a:ext>
                <a:ext uri="{FF2B5EF4-FFF2-40B4-BE49-F238E27FC236}">
                  <a16:creationId xmlns:a16="http://schemas.microsoft.com/office/drawing/2014/main" id="{AC32F30D-8BCD-D4C5-2FAD-BA2F0601CCD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47170" name="Button 2" hidden="1">
              <a:extLst>
                <a:ext uri="{63B3BB69-23CF-44E3-9099-C40C66FF867C}">
                  <a14:compatExt spid="_x0000_s647170"/>
                </a:ext>
                <a:ext uri="{FF2B5EF4-FFF2-40B4-BE49-F238E27FC236}">
                  <a16:creationId xmlns:a16="http://schemas.microsoft.com/office/drawing/2014/main" id="{BF188B79-D72E-B8C7-7B8D-818E53965C1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236220</xdr:colOff>
      <xdr:row>0</xdr:row>
      <xdr:rowOff>45720</xdr:rowOff>
    </xdr:from>
    <xdr:to>
      <xdr:col>17</xdr:col>
      <xdr:colOff>83820</xdr:colOff>
      <xdr:row>2</xdr:row>
      <xdr:rowOff>30480</xdr:rowOff>
    </xdr:to>
    <xdr:pic>
      <xdr:nvPicPr>
        <xdr:cNvPr id="647353" name="Kép 2">
          <a:extLst>
            <a:ext uri="{FF2B5EF4-FFF2-40B4-BE49-F238E27FC236}">
              <a16:creationId xmlns:a16="http://schemas.microsoft.com/office/drawing/2014/main" id="{149D485D-A8BA-BC3C-9417-EC75304392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6020" y="45720"/>
          <a:ext cx="5257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48193" name="Button 1" hidden="1">
              <a:extLst>
                <a:ext uri="{63B3BB69-23CF-44E3-9099-C40C66FF867C}">
                  <a14:compatExt spid="_x0000_s648193"/>
                </a:ext>
                <a:ext uri="{FF2B5EF4-FFF2-40B4-BE49-F238E27FC236}">
                  <a16:creationId xmlns:a16="http://schemas.microsoft.com/office/drawing/2014/main" id="{672B9193-9907-A470-CBE2-7686210523D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48194" name="Button 2" hidden="1">
              <a:extLst>
                <a:ext uri="{63B3BB69-23CF-44E3-9099-C40C66FF867C}">
                  <a14:compatExt spid="_x0000_s648194"/>
                </a:ext>
                <a:ext uri="{FF2B5EF4-FFF2-40B4-BE49-F238E27FC236}">
                  <a16:creationId xmlns:a16="http://schemas.microsoft.com/office/drawing/2014/main" id="{37D7887E-23F8-E1A9-92D5-1A2E984BE12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83820</xdr:colOff>
      <xdr:row>2</xdr:row>
      <xdr:rowOff>0</xdr:rowOff>
    </xdr:to>
    <xdr:pic>
      <xdr:nvPicPr>
        <xdr:cNvPr id="648377" name="Kép 2">
          <a:extLst>
            <a:ext uri="{FF2B5EF4-FFF2-40B4-BE49-F238E27FC236}">
              <a16:creationId xmlns:a16="http://schemas.microsoft.com/office/drawing/2014/main" id="{99CCE261-4AEB-E854-658E-50E290329E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45580" y="30480"/>
          <a:ext cx="52578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49217" name="Button 1" hidden="1">
              <a:extLst>
                <a:ext uri="{63B3BB69-23CF-44E3-9099-C40C66FF867C}">
                  <a14:compatExt spid="_x0000_s649217"/>
                </a:ext>
                <a:ext uri="{FF2B5EF4-FFF2-40B4-BE49-F238E27FC236}">
                  <a16:creationId xmlns:a16="http://schemas.microsoft.com/office/drawing/2014/main" id="{777A557F-49F7-496C-C08A-0726EEEAE54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49218" name="Button 2" hidden="1">
              <a:extLst>
                <a:ext uri="{63B3BB69-23CF-44E3-9099-C40C66FF867C}">
                  <a14:compatExt spid="_x0000_s649218"/>
                </a:ext>
                <a:ext uri="{FF2B5EF4-FFF2-40B4-BE49-F238E27FC236}">
                  <a16:creationId xmlns:a16="http://schemas.microsoft.com/office/drawing/2014/main" id="{78EF2D28-A543-61EF-6C14-5E86BF2402D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38100</xdr:colOff>
      <xdr:row>0</xdr:row>
      <xdr:rowOff>45720</xdr:rowOff>
    </xdr:from>
    <xdr:to>
      <xdr:col>17</xdr:col>
      <xdr:colOff>76200</xdr:colOff>
      <xdr:row>2</xdr:row>
      <xdr:rowOff>7620</xdr:rowOff>
    </xdr:to>
    <xdr:pic>
      <xdr:nvPicPr>
        <xdr:cNvPr id="649401" name="Kép 2">
          <a:extLst>
            <a:ext uri="{FF2B5EF4-FFF2-40B4-BE49-F238E27FC236}">
              <a16:creationId xmlns:a16="http://schemas.microsoft.com/office/drawing/2014/main" id="{6F86A2B8-1049-5122-FA7C-2C4F3B94AC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08420" y="4572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87041" name="Button 1" hidden="1">
              <a:extLst>
                <a:ext uri="{63B3BB69-23CF-44E3-9099-C40C66FF867C}">
                  <a14:compatExt spid="_x0000_s87041"/>
                </a:ext>
                <a:ext uri="{FF2B5EF4-FFF2-40B4-BE49-F238E27FC236}">
                  <a16:creationId xmlns:a16="http://schemas.microsoft.com/office/drawing/2014/main" id="{FF64A5D4-B24B-0C76-0A7C-2461164B913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87042" name="Button 2" hidden="1">
              <a:extLst>
                <a:ext uri="{63B3BB69-23CF-44E3-9099-C40C66FF867C}">
                  <a14:compatExt spid="_x0000_s87042"/>
                </a:ext>
                <a:ext uri="{FF2B5EF4-FFF2-40B4-BE49-F238E27FC236}">
                  <a16:creationId xmlns:a16="http://schemas.microsoft.com/office/drawing/2014/main" id="{D0F8B058-88FA-D4B2-27EC-ABA735618AD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22860</xdr:rowOff>
    </xdr:from>
    <xdr:to>
      <xdr:col>18</xdr:col>
      <xdr:colOff>0</xdr:colOff>
      <xdr:row>2</xdr:row>
      <xdr:rowOff>7620</xdr:rowOff>
    </xdr:to>
    <xdr:pic>
      <xdr:nvPicPr>
        <xdr:cNvPr id="87292" name="Kép 2">
          <a:extLst>
            <a:ext uri="{FF2B5EF4-FFF2-40B4-BE49-F238E27FC236}">
              <a16:creationId xmlns:a16="http://schemas.microsoft.com/office/drawing/2014/main" id="{F67510E2-F2CF-8B86-EAE6-92829BA33F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6060" y="22860"/>
          <a:ext cx="54102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90034E76-AA94-E294-0A8E-CC7915D1F7F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381000</xdr:colOff>
      <xdr:row>0</xdr:row>
      <xdr:rowOff>7620</xdr:rowOff>
    </xdr:from>
    <xdr:to>
      <xdr:col>16</xdr:col>
      <xdr:colOff>464820</xdr:colOff>
      <xdr:row>1</xdr:row>
      <xdr:rowOff>144780</xdr:rowOff>
    </xdr:to>
    <xdr:pic>
      <xdr:nvPicPr>
        <xdr:cNvPr id="650425" name="Kép 2">
          <a:extLst>
            <a:ext uri="{FF2B5EF4-FFF2-40B4-BE49-F238E27FC236}">
              <a16:creationId xmlns:a16="http://schemas.microsoft.com/office/drawing/2014/main" id="{91DD5FD2-4842-FC43-36AD-D6E78100B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0920" y="762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659638" name="Kép 2">
          <a:extLst>
            <a:ext uri="{FF2B5EF4-FFF2-40B4-BE49-F238E27FC236}">
              <a16:creationId xmlns:a16="http://schemas.microsoft.com/office/drawing/2014/main" id="{80555773-DD44-70E0-AA1D-3B7114810C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11</xdr:col>
      <xdr:colOff>487680</xdr:colOff>
      <xdr:row>0</xdr:row>
      <xdr:rowOff>15240</xdr:rowOff>
    </xdr:from>
    <xdr:to>
      <xdr:col>12</xdr:col>
      <xdr:colOff>480060</xdr:colOff>
      <xdr:row>1</xdr:row>
      <xdr:rowOff>144780</xdr:rowOff>
    </xdr:to>
    <xdr:pic>
      <xdr:nvPicPr>
        <xdr:cNvPr id="660662" name="Kép 2">
          <a:extLst>
            <a:ext uri="{FF2B5EF4-FFF2-40B4-BE49-F238E27FC236}">
              <a16:creationId xmlns:a16="http://schemas.microsoft.com/office/drawing/2014/main" id="{E15CC032-B9F5-BCE1-EF9C-EEF7E310E6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48400" y="1524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502920</xdr:colOff>
      <xdr:row>1</xdr:row>
      <xdr:rowOff>137160</xdr:rowOff>
    </xdr:to>
    <xdr:pic>
      <xdr:nvPicPr>
        <xdr:cNvPr id="661686" name="Kép 2">
          <a:extLst>
            <a:ext uri="{FF2B5EF4-FFF2-40B4-BE49-F238E27FC236}">
              <a16:creationId xmlns:a16="http://schemas.microsoft.com/office/drawing/2014/main" id="{65790A5D-7A6E-9ADD-3AB2-BA22452773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12</xdr:col>
      <xdr:colOff>38100</xdr:colOff>
      <xdr:row>0</xdr:row>
      <xdr:rowOff>45720</xdr:rowOff>
    </xdr:from>
    <xdr:to>
      <xdr:col>12</xdr:col>
      <xdr:colOff>579120</xdr:colOff>
      <xdr:row>1</xdr:row>
      <xdr:rowOff>137160</xdr:rowOff>
    </xdr:to>
    <xdr:pic>
      <xdr:nvPicPr>
        <xdr:cNvPr id="662710" name="Kép 2">
          <a:extLst>
            <a:ext uri="{FF2B5EF4-FFF2-40B4-BE49-F238E27FC236}">
              <a16:creationId xmlns:a16="http://schemas.microsoft.com/office/drawing/2014/main" id="{5AAD0B11-443E-E3B0-ADD4-25F2632808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1280" y="45720"/>
          <a:ext cx="5410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11</xdr:col>
      <xdr:colOff>556260</xdr:colOff>
      <xdr:row>0</xdr:row>
      <xdr:rowOff>30480</xdr:rowOff>
    </xdr:from>
    <xdr:to>
      <xdr:col>12</xdr:col>
      <xdr:colOff>525780</xdr:colOff>
      <xdr:row>1</xdr:row>
      <xdr:rowOff>137160</xdr:rowOff>
    </xdr:to>
    <xdr:pic>
      <xdr:nvPicPr>
        <xdr:cNvPr id="663734" name="Kép 2">
          <a:extLst>
            <a:ext uri="{FF2B5EF4-FFF2-40B4-BE49-F238E27FC236}">
              <a16:creationId xmlns:a16="http://schemas.microsoft.com/office/drawing/2014/main" id="{97A3F299-707D-0C30-7410-F9C9D48D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11</xdr:col>
      <xdr:colOff>563880</xdr:colOff>
      <xdr:row>0</xdr:row>
      <xdr:rowOff>45720</xdr:rowOff>
    </xdr:from>
    <xdr:to>
      <xdr:col>12</xdr:col>
      <xdr:colOff>525780</xdr:colOff>
      <xdr:row>1</xdr:row>
      <xdr:rowOff>144780</xdr:rowOff>
    </xdr:to>
    <xdr:pic>
      <xdr:nvPicPr>
        <xdr:cNvPr id="664758" name="Kép 2">
          <a:extLst>
            <a:ext uri="{FF2B5EF4-FFF2-40B4-BE49-F238E27FC236}">
              <a16:creationId xmlns:a16="http://schemas.microsoft.com/office/drawing/2014/main" id="{15CE5A22-DE51-0A2C-ABC9-83A7BBC7F7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1265" name="Button 1" hidden="1">
              <a:extLst>
                <a:ext uri="{63B3BB69-23CF-44E3-9099-C40C66FF867C}">
                  <a14:compatExt spid="_x0000_s651265"/>
                </a:ext>
                <a:ext uri="{FF2B5EF4-FFF2-40B4-BE49-F238E27FC236}">
                  <a16:creationId xmlns:a16="http://schemas.microsoft.com/office/drawing/2014/main" id="{CC293A5A-4DF8-E4BF-0072-0035C33B89B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1266" name="Button 2" hidden="1">
              <a:extLst>
                <a:ext uri="{63B3BB69-23CF-44E3-9099-C40C66FF867C}">
                  <a14:compatExt spid="_x0000_s651266"/>
                </a:ext>
                <a:ext uri="{FF2B5EF4-FFF2-40B4-BE49-F238E27FC236}">
                  <a16:creationId xmlns:a16="http://schemas.microsoft.com/office/drawing/2014/main" id="{4203DFD0-94AE-B8BE-6FDD-5155417EFA9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236220</xdr:colOff>
      <xdr:row>0</xdr:row>
      <xdr:rowOff>0</xdr:rowOff>
    </xdr:from>
    <xdr:to>
      <xdr:col>17</xdr:col>
      <xdr:colOff>76200</xdr:colOff>
      <xdr:row>2</xdr:row>
      <xdr:rowOff>15240</xdr:rowOff>
    </xdr:to>
    <xdr:pic>
      <xdr:nvPicPr>
        <xdr:cNvPr id="651449" name="Kép 2">
          <a:extLst>
            <a:ext uri="{FF2B5EF4-FFF2-40B4-BE49-F238E27FC236}">
              <a16:creationId xmlns:a16="http://schemas.microsoft.com/office/drawing/2014/main" id="{B8D98365-6EA6-2185-0D40-A1B7E8772B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71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C0A9D346-E574-FDAC-47C8-76645401886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D9FC52C6-B5DC-3EE7-075D-B8394304406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38100</xdr:rowOff>
    </xdr:from>
    <xdr:to>
      <xdr:col>17</xdr:col>
      <xdr:colOff>60960</xdr:colOff>
      <xdr:row>2</xdr:row>
      <xdr:rowOff>0</xdr:rowOff>
    </xdr:to>
    <xdr:pic>
      <xdr:nvPicPr>
        <xdr:cNvPr id="652473" name="Kép 2">
          <a:extLst>
            <a:ext uri="{FF2B5EF4-FFF2-40B4-BE49-F238E27FC236}">
              <a16:creationId xmlns:a16="http://schemas.microsoft.com/office/drawing/2014/main" id="{37862054-B773-740A-ACFF-A43B681248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8100"/>
          <a:ext cx="51054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4D7C917A-706E-2292-5380-E2259ED6081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8E3836F4-2107-6A5D-771D-D4210632E6D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30480</xdr:rowOff>
    </xdr:from>
    <xdr:to>
      <xdr:col>17</xdr:col>
      <xdr:colOff>68580</xdr:colOff>
      <xdr:row>2</xdr:row>
      <xdr:rowOff>0</xdr:rowOff>
    </xdr:to>
    <xdr:pic>
      <xdr:nvPicPr>
        <xdr:cNvPr id="653497" name="Kép 2">
          <a:extLst>
            <a:ext uri="{FF2B5EF4-FFF2-40B4-BE49-F238E27FC236}">
              <a16:creationId xmlns:a16="http://schemas.microsoft.com/office/drawing/2014/main" id="{6E8CED69-E84D-DDCE-DD23-489A49E782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048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91137" name="Button 1" hidden="1">
              <a:extLst>
                <a:ext uri="{63B3BB69-23CF-44E3-9099-C40C66FF867C}">
                  <a14:compatExt spid="_x0000_s91137"/>
                </a:ext>
                <a:ext uri="{FF2B5EF4-FFF2-40B4-BE49-F238E27FC236}">
                  <a16:creationId xmlns:a16="http://schemas.microsoft.com/office/drawing/2014/main" id="{7A6C512A-FF0E-0374-3E9A-0AA38E968E7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91138" name="Button 2" hidden="1">
              <a:extLst>
                <a:ext uri="{63B3BB69-23CF-44E3-9099-C40C66FF867C}">
                  <a14:compatExt spid="_x0000_s91138"/>
                </a:ext>
                <a:ext uri="{FF2B5EF4-FFF2-40B4-BE49-F238E27FC236}">
                  <a16:creationId xmlns:a16="http://schemas.microsoft.com/office/drawing/2014/main" id="{89581839-D942-4D1C-8E9D-440D3AE3EA8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22860</xdr:colOff>
      <xdr:row>0</xdr:row>
      <xdr:rowOff>30480</xdr:rowOff>
    </xdr:from>
    <xdr:to>
      <xdr:col>17</xdr:col>
      <xdr:colOff>76200</xdr:colOff>
      <xdr:row>2</xdr:row>
      <xdr:rowOff>7620</xdr:rowOff>
    </xdr:to>
    <xdr:pic>
      <xdr:nvPicPr>
        <xdr:cNvPr id="91397" name="Kép 2">
          <a:extLst>
            <a:ext uri="{FF2B5EF4-FFF2-40B4-BE49-F238E27FC236}">
              <a16:creationId xmlns:a16="http://schemas.microsoft.com/office/drawing/2014/main" id="{FF6870AF-1948-EEC3-0B02-718C6B9254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9840" y="3048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654337" name="Button 1" hidden="1">
              <a:extLst>
                <a:ext uri="{63B3BB69-23CF-44E3-9099-C40C66FF867C}">
                  <a14:compatExt spid="_x0000_s654337"/>
                </a:ext>
                <a:ext uri="{FF2B5EF4-FFF2-40B4-BE49-F238E27FC236}">
                  <a16:creationId xmlns:a16="http://schemas.microsoft.com/office/drawing/2014/main" id="{BF8D409B-1819-95F8-8404-BBD0E3C1592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654338" name="Button 2" hidden="1">
              <a:extLst>
                <a:ext uri="{63B3BB69-23CF-44E3-9099-C40C66FF867C}">
                  <a14:compatExt spid="_x0000_s654338"/>
                </a:ext>
                <a:ext uri="{FF2B5EF4-FFF2-40B4-BE49-F238E27FC236}">
                  <a16:creationId xmlns:a16="http://schemas.microsoft.com/office/drawing/2014/main" id="{D21270E7-0A7E-1991-6CF0-C13E596074B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220980</xdr:colOff>
      <xdr:row>0</xdr:row>
      <xdr:rowOff>0</xdr:rowOff>
    </xdr:from>
    <xdr:to>
      <xdr:col>17</xdr:col>
      <xdr:colOff>60960</xdr:colOff>
      <xdr:row>2</xdr:row>
      <xdr:rowOff>7620</xdr:rowOff>
    </xdr:to>
    <xdr:pic>
      <xdr:nvPicPr>
        <xdr:cNvPr id="654521" name="Kép 2">
          <a:extLst>
            <a:ext uri="{FF2B5EF4-FFF2-40B4-BE49-F238E27FC236}">
              <a16:creationId xmlns:a16="http://schemas.microsoft.com/office/drawing/2014/main" id="{D73409D6-8782-EF04-7161-B174589DD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0"/>
          <a:ext cx="57150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655361" name="Button 1" hidden="1">
              <a:extLst>
                <a:ext uri="{63B3BB69-23CF-44E3-9099-C40C66FF867C}">
                  <a14:compatExt spid="_x0000_s655361"/>
                </a:ext>
                <a:ext uri="{FF2B5EF4-FFF2-40B4-BE49-F238E27FC236}">
                  <a16:creationId xmlns:a16="http://schemas.microsoft.com/office/drawing/2014/main" id="{CC3F1666-FB21-F8DC-8789-5F92C18DF6DD}"/>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198120</xdr:colOff>
      <xdr:row>0</xdr:row>
      <xdr:rowOff>60960</xdr:rowOff>
    </xdr:from>
    <xdr:to>
      <xdr:col>15</xdr:col>
      <xdr:colOff>281940</xdr:colOff>
      <xdr:row>1</xdr:row>
      <xdr:rowOff>114300</xdr:rowOff>
    </xdr:to>
    <xdr:pic>
      <xdr:nvPicPr>
        <xdr:cNvPr id="655543" name="Kép 2">
          <a:extLst>
            <a:ext uri="{FF2B5EF4-FFF2-40B4-BE49-F238E27FC236}">
              <a16:creationId xmlns:a16="http://schemas.microsoft.com/office/drawing/2014/main" id="{8FB1A0D1-E3A7-23A2-85B0-0F60807BD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2100" y="60960"/>
          <a:ext cx="48768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56385" name="Button 1" hidden="1">
              <a:extLst>
                <a:ext uri="{63B3BB69-23CF-44E3-9099-C40C66FF867C}">
                  <a14:compatExt spid="_x0000_s656385"/>
                </a:ext>
                <a:ext uri="{FF2B5EF4-FFF2-40B4-BE49-F238E27FC236}">
                  <a16:creationId xmlns:a16="http://schemas.microsoft.com/office/drawing/2014/main" id="{052F1AF9-E969-09C9-702A-A4E43DC97A2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56386" name="Button 2" hidden="1">
              <a:extLst>
                <a:ext uri="{63B3BB69-23CF-44E3-9099-C40C66FF867C}">
                  <a14:compatExt spid="_x0000_s656386"/>
                </a:ext>
                <a:ext uri="{FF2B5EF4-FFF2-40B4-BE49-F238E27FC236}">
                  <a16:creationId xmlns:a16="http://schemas.microsoft.com/office/drawing/2014/main" id="{64A641B7-C6CA-0D99-4EC2-13E3EBFC61A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30480</xdr:rowOff>
    </xdr:from>
    <xdr:to>
      <xdr:col>17</xdr:col>
      <xdr:colOff>60960</xdr:colOff>
      <xdr:row>1</xdr:row>
      <xdr:rowOff>137160</xdr:rowOff>
    </xdr:to>
    <xdr:pic>
      <xdr:nvPicPr>
        <xdr:cNvPr id="656569" name="Kép 2">
          <a:extLst>
            <a:ext uri="{FF2B5EF4-FFF2-40B4-BE49-F238E27FC236}">
              <a16:creationId xmlns:a16="http://schemas.microsoft.com/office/drawing/2014/main" id="{73E3161F-9958-746A-96B4-989099A35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30480"/>
          <a:ext cx="4800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57409" name="Button 1" hidden="1">
              <a:extLst>
                <a:ext uri="{63B3BB69-23CF-44E3-9099-C40C66FF867C}">
                  <a14:compatExt spid="_x0000_s657409"/>
                </a:ext>
                <a:ext uri="{FF2B5EF4-FFF2-40B4-BE49-F238E27FC236}">
                  <a16:creationId xmlns:a16="http://schemas.microsoft.com/office/drawing/2014/main" id="{A4988C67-7526-890D-5195-7967FF02688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57410" name="Button 2" hidden="1">
              <a:extLst>
                <a:ext uri="{63B3BB69-23CF-44E3-9099-C40C66FF867C}">
                  <a14:compatExt spid="_x0000_s657410"/>
                </a:ext>
                <a:ext uri="{FF2B5EF4-FFF2-40B4-BE49-F238E27FC236}">
                  <a16:creationId xmlns:a16="http://schemas.microsoft.com/office/drawing/2014/main" id="{D3C47070-2547-C7D4-E572-2AE51B27830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91440</xdr:colOff>
      <xdr:row>2</xdr:row>
      <xdr:rowOff>7620</xdr:rowOff>
    </xdr:to>
    <xdr:pic>
      <xdr:nvPicPr>
        <xdr:cNvPr id="657593" name="Kép 2">
          <a:extLst>
            <a:ext uri="{FF2B5EF4-FFF2-40B4-BE49-F238E27FC236}">
              <a16:creationId xmlns:a16="http://schemas.microsoft.com/office/drawing/2014/main" id="{8938E5BB-A891-FFAA-6017-FDAF91CEC6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562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58433" name="Button 1" hidden="1">
              <a:extLst>
                <a:ext uri="{63B3BB69-23CF-44E3-9099-C40C66FF867C}">
                  <a14:compatExt spid="_x0000_s658433"/>
                </a:ext>
                <a:ext uri="{FF2B5EF4-FFF2-40B4-BE49-F238E27FC236}">
                  <a16:creationId xmlns:a16="http://schemas.microsoft.com/office/drawing/2014/main" id="{3F074787-4943-2643-D4A5-E8A0650E5D4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58434" name="Button 2" hidden="1">
              <a:extLst>
                <a:ext uri="{63B3BB69-23CF-44E3-9099-C40C66FF867C}">
                  <a14:compatExt spid="_x0000_s658434"/>
                </a:ext>
                <a:ext uri="{FF2B5EF4-FFF2-40B4-BE49-F238E27FC236}">
                  <a16:creationId xmlns:a16="http://schemas.microsoft.com/office/drawing/2014/main" id="{2AA85F2A-5447-3E00-8731-966E8745584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22860</xdr:rowOff>
    </xdr:from>
    <xdr:to>
      <xdr:col>17</xdr:col>
      <xdr:colOff>91440</xdr:colOff>
      <xdr:row>2</xdr:row>
      <xdr:rowOff>7620</xdr:rowOff>
    </xdr:to>
    <xdr:pic>
      <xdr:nvPicPr>
        <xdr:cNvPr id="658617" name="Kép 2">
          <a:extLst>
            <a:ext uri="{FF2B5EF4-FFF2-40B4-BE49-F238E27FC236}">
              <a16:creationId xmlns:a16="http://schemas.microsoft.com/office/drawing/2014/main" id="{9B7ABB92-D187-11A7-2023-BE02A09B52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79820" y="22860"/>
          <a:ext cx="54102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684033" name="Button 1" hidden="1">
              <a:extLst>
                <a:ext uri="{63B3BB69-23CF-44E3-9099-C40C66FF867C}">
                  <a14:compatExt spid="_x0000_s684033"/>
                </a:ext>
                <a:ext uri="{FF2B5EF4-FFF2-40B4-BE49-F238E27FC236}">
                  <a16:creationId xmlns:a16="http://schemas.microsoft.com/office/drawing/2014/main" id="{B4835A6D-DA87-4A79-0BC0-608C66FA85B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434340</xdr:colOff>
      <xdr:row>0</xdr:row>
      <xdr:rowOff>30480</xdr:rowOff>
    </xdr:from>
    <xdr:to>
      <xdr:col>14</xdr:col>
      <xdr:colOff>480060</xdr:colOff>
      <xdr:row>1</xdr:row>
      <xdr:rowOff>137160</xdr:rowOff>
    </xdr:to>
    <xdr:pic>
      <xdr:nvPicPr>
        <xdr:cNvPr id="684216" name="Kép 2">
          <a:extLst>
            <a:ext uri="{FF2B5EF4-FFF2-40B4-BE49-F238E27FC236}">
              <a16:creationId xmlns:a16="http://schemas.microsoft.com/office/drawing/2014/main" id="{124D183E-08C4-7F0A-ACFB-5A0B5451BB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526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685057" name="Button 1" hidden="1">
              <a:extLst>
                <a:ext uri="{63B3BB69-23CF-44E3-9099-C40C66FF867C}">
                  <a14:compatExt spid="_x0000_s685057"/>
                </a:ext>
                <a:ext uri="{FF2B5EF4-FFF2-40B4-BE49-F238E27FC236}">
                  <a16:creationId xmlns:a16="http://schemas.microsoft.com/office/drawing/2014/main" id="{2BA52261-6B3A-A0A2-B327-966DAE5CC8F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5058" name="Button 2" hidden="1">
              <a:extLst>
                <a:ext uri="{63B3BB69-23CF-44E3-9099-C40C66FF867C}">
                  <a14:compatExt spid="_x0000_s685058"/>
                </a:ext>
                <a:ext uri="{FF2B5EF4-FFF2-40B4-BE49-F238E27FC236}">
                  <a16:creationId xmlns:a16="http://schemas.microsoft.com/office/drawing/2014/main" id="{6DEBC965-6FE7-6ACC-CDD2-65B2F7CBCB2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213360</xdr:colOff>
      <xdr:row>0</xdr:row>
      <xdr:rowOff>0</xdr:rowOff>
    </xdr:from>
    <xdr:to>
      <xdr:col>17</xdr:col>
      <xdr:colOff>83820</xdr:colOff>
      <xdr:row>1</xdr:row>
      <xdr:rowOff>160020</xdr:rowOff>
    </xdr:to>
    <xdr:pic>
      <xdr:nvPicPr>
        <xdr:cNvPr id="685240" name="Kép 2">
          <a:extLst>
            <a:ext uri="{FF2B5EF4-FFF2-40B4-BE49-F238E27FC236}">
              <a16:creationId xmlns:a16="http://schemas.microsoft.com/office/drawing/2014/main" id="{6FB1ED21-47F6-DD2E-A6D0-C1F9C9809C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3316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86081" name="Button 1" hidden="1">
              <a:extLst>
                <a:ext uri="{63B3BB69-23CF-44E3-9099-C40C66FF867C}">
                  <a14:compatExt spid="_x0000_s686081"/>
                </a:ext>
                <a:ext uri="{FF2B5EF4-FFF2-40B4-BE49-F238E27FC236}">
                  <a16:creationId xmlns:a16="http://schemas.microsoft.com/office/drawing/2014/main" id="{AF9EBC29-DEBB-1347-E884-09970C3B9FA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6082" name="Button 2" hidden="1">
              <a:extLst>
                <a:ext uri="{63B3BB69-23CF-44E3-9099-C40C66FF867C}">
                  <a14:compatExt spid="_x0000_s686082"/>
                </a:ext>
                <a:ext uri="{FF2B5EF4-FFF2-40B4-BE49-F238E27FC236}">
                  <a16:creationId xmlns:a16="http://schemas.microsoft.com/office/drawing/2014/main" id="{03D4484D-AB64-66DB-F875-E60116A8362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38100</xdr:rowOff>
    </xdr:from>
    <xdr:to>
      <xdr:col>17</xdr:col>
      <xdr:colOff>76200</xdr:colOff>
      <xdr:row>1</xdr:row>
      <xdr:rowOff>144780</xdr:rowOff>
    </xdr:to>
    <xdr:pic>
      <xdr:nvPicPr>
        <xdr:cNvPr id="686264" name="Kép 2">
          <a:extLst>
            <a:ext uri="{FF2B5EF4-FFF2-40B4-BE49-F238E27FC236}">
              <a16:creationId xmlns:a16="http://schemas.microsoft.com/office/drawing/2014/main" id="{95D71A55-440B-3182-D15D-E188E1CB5C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83680" y="38100"/>
          <a:ext cx="4724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87105" name="Button 1" hidden="1">
              <a:extLst>
                <a:ext uri="{63B3BB69-23CF-44E3-9099-C40C66FF867C}">
                  <a14:compatExt spid="_x0000_s687105"/>
                </a:ext>
                <a:ext uri="{FF2B5EF4-FFF2-40B4-BE49-F238E27FC236}">
                  <a16:creationId xmlns:a16="http://schemas.microsoft.com/office/drawing/2014/main" id="{2DE4EC8C-EC37-5BEB-00E9-21F61FE032F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7106" name="Button 2" hidden="1">
              <a:extLst>
                <a:ext uri="{63B3BB69-23CF-44E3-9099-C40C66FF867C}">
                  <a14:compatExt spid="_x0000_s687106"/>
                </a:ext>
                <a:ext uri="{FF2B5EF4-FFF2-40B4-BE49-F238E27FC236}">
                  <a16:creationId xmlns:a16="http://schemas.microsoft.com/office/drawing/2014/main" id="{B36455C5-D554-9613-09A6-A2FDFDE51B0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0</xdr:colOff>
      <xdr:row>0</xdr:row>
      <xdr:rowOff>7620</xdr:rowOff>
    </xdr:from>
    <xdr:to>
      <xdr:col>17</xdr:col>
      <xdr:colOff>76200</xdr:colOff>
      <xdr:row>2</xdr:row>
      <xdr:rowOff>0</xdr:rowOff>
    </xdr:to>
    <xdr:pic>
      <xdr:nvPicPr>
        <xdr:cNvPr id="687288" name="Kép 2">
          <a:extLst>
            <a:ext uri="{FF2B5EF4-FFF2-40B4-BE49-F238E27FC236}">
              <a16:creationId xmlns:a16="http://schemas.microsoft.com/office/drawing/2014/main" id="{A3B2062B-07F5-0186-98A5-D75BEA8E3A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4120" y="762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927FF83E-B67E-AEC5-C1FC-94DACFFD997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472440</xdr:colOff>
      <xdr:row>0</xdr:row>
      <xdr:rowOff>53340</xdr:rowOff>
    </xdr:from>
    <xdr:to>
      <xdr:col>16</xdr:col>
      <xdr:colOff>487680</xdr:colOff>
      <xdr:row>1</xdr:row>
      <xdr:rowOff>144780</xdr:rowOff>
    </xdr:to>
    <xdr:pic>
      <xdr:nvPicPr>
        <xdr:cNvPr id="688312" name="Kép 2">
          <a:extLst>
            <a:ext uri="{FF2B5EF4-FFF2-40B4-BE49-F238E27FC236}">
              <a16:creationId xmlns:a16="http://schemas.microsoft.com/office/drawing/2014/main" id="{D2913BA7-BF61-B5D8-B48B-E484F6DEC9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3820" y="53340"/>
          <a:ext cx="52578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93601" name="Button 1" hidden="1">
              <a:extLst>
                <a:ext uri="{63B3BB69-23CF-44E3-9099-C40C66FF867C}">
                  <a14:compatExt spid="_x0000_s793601"/>
                </a:ext>
                <a:ext uri="{FF2B5EF4-FFF2-40B4-BE49-F238E27FC236}">
                  <a16:creationId xmlns:a16="http://schemas.microsoft.com/office/drawing/2014/main" id="{2E70C009-F8C4-A033-FFEE-C11A8418750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16</xdr:col>
      <xdr:colOff>266700</xdr:colOff>
      <xdr:row>0</xdr:row>
      <xdr:rowOff>38100</xdr:rowOff>
    </xdr:from>
    <xdr:to>
      <xdr:col>16</xdr:col>
      <xdr:colOff>381000</xdr:colOff>
      <xdr:row>3</xdr:row>
      <xdr:rowOff>22860</xdr:rowOff>
    </xdr:to>
    <xdr:pic>
      <xdr:nvPicPr>
        <xdr:cNvPr id="793618" name="Kép 2">
          <a:extLst>
            <a:ext uri="{FF2B5EF4-FFF2-40B4-BE49-F238E27FC236}">
              <a16:creationId xmlns:a16="http://schemas.microsoft.com/office/drawing/2014/main" id="{8669AD77-D7C6-322D-CAD3-118154192C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23120" y="38100"/>
          <a:ext cx="1143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518160</xdr:colOff>
      <xdr:row>1</xdr:row>
      <xdr:rowOff>160020</xdr:rowOff>
    </xdr:to>
    <xdr:pic>
      <xdr:nvPicPr>
        <xdr:cNvPr id="724149" name="Kép 2">
          <a:extLst>
            <a:ext uri="{FF2B5EF4-FFF2-40B4-BE49-F238E27FC236}">
              <a16:creationId xmlns:a16="http://schemas.microsoft.com/office/drawing/2014/main" id="{47BCD518-3D0A-EDFE-AA42-60A8AB2E6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0" y="0"/>
          <a:ext cx="61722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533400</xdr:colOff>
      <xdr:row>1</xdr:row>
      <xdr:rowOff>144780</xdr:rowOff>
    </xdr:to>
    <xdr:pic>
      <xdr:nvPicPr>
        <xdr:cNvPr id="725173" name="Kép 2">
          <a:extLst>
            <a:ext uri="{FF2B5EF4-FFF2-40B4-BE49-F238E27FC236}">
              <a16:creationId xmlns:a16="http://schemas.microsoft.com/office/drawing/2014/main" id="{92258C35-966E-30ED-E2E1-FDD7FAA2D8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6096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11</xdr:col>
      <xdr:colOff>487680</xdr:colOff>
      <xdr:row>0</xdr:row>
      <xdr:rowOff>30480</xdr:rowOff>
    </xdr:from>
    <xdr:to>
      <xdr:col>12</xdr:col>
      <xdr:colOff>472440</xdr:colOff>
      <xdr:row>1</xdr:row>
      <xdr:rowOff>144780</xdr:rowOff>
    </xdr:to>
    <xdr:pic>
      <xdr:nvPicPr>
        <xdr:cNvPr id="726197" name="Kép 2">
          <a:extLst>
            <a:ext uri="{FF2B5EF4-FFF2-40B4-BE49-F238E27FC236}">
              <a16:creationId xmlns:a16="http://schemas.microsoft.com/office/drawing/2014/main" id="{6A2F2000-4763-9DD3-9432-C21FEDC3CD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30480"/>
          <a:ext cx="57150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11</xdr:col>
      <xdr:colOff>556260</xdr:colOff>
      <xdr:row>0</xdr:row>
      <xdr:rowOff>7620</xdr:rowOff>
    </xdr:from>
    <xdr:to>
      <xdr:col>12</xdr:col>
      <xdr:colOff>579120</xdr:colOff>
      <xdr:row>1</xdr:row>
      <xdr:rowOff>160020</xdr:rowOff>
    </xdr:to>
    <xdr:pic>
      <xdr:nvPicPr>
        <xdr:cNvPr id="727221" name="Kép 2">
          <a:extLst>
            <a:ext uri="{FF2B5EF4-FFF2-40B4-BE49-F238E27FC236}">
              <a16:creationId xmlns:a16="http://schemas.microsoft.com/office/drawing/2014/main" id="{F10C18A3-2B85-DE5E-8BBA-D537CDF63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7620"/>
          <a:ext cx="60960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28245" name="Kép 2">
          <a:extLst>
            <a:ext uri="{FF2B5EF4-FFF2-40B4-BE49-F238E27FC236}">
              <a16:creationId xmlns:a16="http://schemas.microsoft.com/office/drawing/2014/main" id="{C441679A-E823-E85E-7ED7-6AF6197CB1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11</xdr:col>
      <xdr:colOff>548640</xdr:colOff>
      <xdr:row>0</xdr:row>
      <xdr:rowOff>0</xdr:rowOff>
    </xdr:from>
    <xdr:to>
      <xdr:col>12</xdr:col>
      <xdr:colOff>563880</xdr:colOff>
      <xdr:row>1</xdr:row>
      <xdr:rowOff>144780</xdr:rowOff>
    </xdr:to>
    <xdr:pic>
      <xdr:nvPicPr>
        <xdr:cNvPr id="729269" name="Kép 2">
          <a:extLst>
            <a:ext uri="{FF2B5EF4-FFF2-40B4-BE49-F238E27FC236}">
              <a16:creationId xmlns:a16="http://schemas.microsoft.com/office/drawing/2014/main" id="{0CCD363D-9EF2-3D8B-2D86-331A6AE96B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0"/>
          <a:ext cx="60198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89153" name="Button 1" hidden="1">
              <a:extLst>
                <a:ext uri="{63B3BB69-23CF-44E3-9099-C40C66FF867C}">
                  <a14:compatExt spid="_x0000_s689153"/>
                </a:ext>
                <a:ext uri="{FF2B5EF4-FFF2-40B4-BE49-F238E27FC236}">
                  <a16:creationId xmlns:a16="http://schemas.microsoft.com/office/drawing/2014/main" id="{5CD99CCE-ED01-B3BE-D4FF-2C2CC99A56D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9154" name="Button 2" hidden="1">
              <a:extLst>
                <a:ext uri="{63B3BB69-23CF-44E3-9099-C40C66FF867C}">
                  <a14:compatExt spid="_x0000_s689154"/>
                </a:ext>
                <a:ext uri="{FF2B5EF4-FFF2-40B4-BE49-F238E27FC236}">
                  <a16:creationId xmlns:a16="http://schemas.microsoft.com/office/drawing/2014/main" id="{A70491CB-CEF6-F50E-4205-CB667A96205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17</xdr:col>
      <xdr:colOff>83820</xdr:colOff>
      <xdr:row>1</xdr:row>
      <xdr:rowOff>160020</xdr:rowOff>
    </xdr:to>
    <xdr:pic>
      <xdr:nvPicPr>
        <xdr:cNvPr id="689336" name="Kép 2">
          <a:extLst>
            <a:ext uri="{FF2B5EF4-FFF2-40B4-BE49-F238E27FC236}">
              <a16:creationId xmlns:a16="http://schemas.microsoft.com/office/drawing/2014/main" id="{74DDC925-605D-550A-F973-41FEE89C4F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4CEC22D5-F986-7AF0-8213-072286F975A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A8D84D43-0210-6198-F2A9-84BD8EFB6B7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18</xdr:col>
      <xdr:colOff>0</xdr:colOff>
      <xdr:row>2</xdr:row>
      <xdr:rowOff>15240</xdr:rowOff>
    </xdr:to>
    <xdr:pic>
      <xdr:nvPicPr>
        <xdr:cNvPr id="690359" name="Kép 2">
          <a:extLst>
            <a:ext uri="{FF2B5EF4-FFF2-40B4-BE49-F238E27FC236}">
              <a16:creationId xmlns:a16="http://schemas.microsoft.com/office/drawing/2014/main" id="{CAC95B8F-ABA5-9200-B811-359100E516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1760" y="0"/>
          <a:ext cx="571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BFA78064-F3C6-B3C8-3F24-56D5999EF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CABE7303-C85F-187C-EACB-38DEB385FE8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691384" name="Kép 2">
          <a:extLst>
            <a:ext uri="{FF2B5EF4-FFF2-40B4-BE49-F238E27FC236}">
              <a16:creationId xmlns:a16="http://schemas.microsoft.com/office/drawing/2014/main" id="{54F4DEF0-7080-5923-B4AA-F33D6C37F6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692225" name="Button 1" hidden="1">
              <a:extLst>
                <a:ext uri="{63B3BB69-23CF-44E3-9099-C40C66FF867C}">
                  <a14:compatExt spid="_x0000_s692225"/>
                </a:ext>
                <a:ext uri="{FF2B5EF4-FFF2-40B4-BE49-F238E27FC236}">
                  <a16:creationId xmlns:a16="http://schemas.microsoft.com/office/drawing/2014/main" id="{29527B0F-4B30-84C3-F2BC-A41B06F8997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692226" name="Button 2" hidden="1">
              <a:extLst>
                <a:ext uri="{63B3BB69-23CF-44E3-9099-C40C66FF867C}">
                  <a14:compatExt spid="_x0000_s692226"/>
                </a:ext>
                <a:ext uri="{FF2B5EF4-FFF2-40B4-BE49-F238E27FC236}">
                  <a16:creationId xmlns:a16="http://schemas.microsoft.com/office/drawing/2014/main" id="{B32D2068-6066-98D9-E973-622097698B9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22860</xdr:rowOff>
    </xdr:from>
    <xdr:to>
      <xdr:col>17</xdr:col>
      <xdr:colOff>83820</xdr:colOff>
      <xdr:row>1</xdr:row>
      <xdr:rowOff>144780</xdr:rowOff>
    </xdr:to>
    <xdr:pic>
      <xdr:nvPicPr>
        <xdr:cNvPr id="692408" name="Kép 2">
          <a:extLst>
            <a:ext uri="{FF2B5EF4-FFF2-40B4-BE49-F238E27FC236}">
              <a16:creationId xmlns:a16="http://schemas.microsoft.com/office/drawing/2014/main" id="{4C2AC77B-09A5-2CD8-3127-B6F0E408D0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22860"/>
          <a:ext cx="5029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BD217E6F-5C90-F14E-F64D-C126ECEF8D6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0</xdr:rowOff>
    </xdr:to>
    <xdr:pic>
      <xdr:nvPicPr>
        <xdr:cNvPr id="102666" name="Kép 2">
          <a:extLst>
            <a:ext uri="{FF2B5EF4-FFF2-40B4-BE49-F238E27FC236}">
              <a16:creationId xmlns:a16="http://schemas.microsoft.com/office/drawing/2014/main" id="{C2A01B7A-792A-8114-0CDC-09BB91E5D9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2940" y="3810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693249" name="Button 1" hidden="1">
              <a:extLst>
                <a:ext uri="{63B3BB69-23CF-44E3-9099-C40C66FF867C}">
                  <a14:compatExt spid="_x0000_s693249"/>
                </a:ext>
                <a:ext uri="{FF2B5EF4-FFF2-40B4-BE49-F238E27FC236}">
                  <a16:creationId xmlns:a16="http://schemas.microsoft.com/office/drawing/2014/main" id="{6028BCA2-2E7B-31A6-9FDE-3D03D90DAF61}"/>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213360</xdr:colOff>
      <xdr:row>0</xdr:row>
      <xdr:rowOff>30480</xdr:rowOff>
    </xdr:from>
    <xdr:to>
      <xdr:col>15</xdr:col>
      <xdr:colOff>335280</xdr:colOff>
      <xdr:row>1</xdr:row>
      <xdr:rowOff>114300</xdr:rowOff>
    </xdr:to>
    <xdr:pic>
      <xdr:nvPicPr>
        <xdr:cNvPr id="693430" name="Kép 2">
          <a:extLst>
            <a:ext uri="{FF2B5EF4-FFF2-40B4-BE49-F238E27FC236}">
              <a16:creationId xmlns:a16="http://schemas.microsoft.com/office/drawing/2014/main" id="{95FE5635-4A45-0DBB-0EC2-9DC0A07CBE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3048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94273" name="Button 1" hidden="1">
              <a:extLst>
                <a:ext uri="{63B3BB69-23CF-44E3-9099-C40C66FF867C}">
                  <a14:compatExt spid="_x0000_s694273"/>
                </a:ext>
                <a:ext uri="{FF2B5EF4-FFF2-40B4-BE49-F238E27FC236}">
                  <a16:creationId xmlns:a16="http://schemas.microsoft.com/office/drawing/2014/main" id="{AB373ABD-ECF4-4794-2666-57EB695B7DC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4274" name="Button 2" hidden="1">
              <a:extLst>
                <a:ext uri="{63B3BB69-23CF-44E3-9099-C40C66FF867C}">
                  <a14:compatExt spid="_x0000_s694274"/>
                </a:ext>
                <a:ext uri="{FF2B5EF4-FFF2-40B4-BE49-F238E27FC236}">
                  <a16:creationId xmlns:a16="http://schemas.microsoft.com/office/drawing/2014/main" id="{9B20213D-24B3-B24F-763B-B5EB08F487B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83820</xdr:colOff>
      <xdr:row>1</xdr:row>
      <xdr:rowOff>137160</xdr:rowOff>
    </xdr:to>
    <xdr:pic>
      <xdr:nvPicPr>
        <xdr:cNvPr id="694456" name="Kép 2">
          <a:extLst>
            <a:ext uri="{FF2B5EF4-FFF2-40B4-BE49-F238E27FC236}">
              <a16:creationId xmlns:a16="http://schemas.microsoft.com/office/drawing/2014/main" id="{B7C7A2EC-EFD0-FE35-EF59-4287E5D1A7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95297" name="Button 1" hidden="1">
              <a:extLst>
                <a:ext uri="{63B3BB69-23CF-44E3-9099-C40C66FF867C}">
                  <a14:compatExt spid="_x0000_s695297"/>
                </a:ext>
                <a:ext uri="{FF2B5EF4-FFF2-40B4-BE49-F238E27FC236}">
                  <a16:creationId xmlns:a16="http://schemas.microsoft.com/office/drawing/2014/main" id="{F96DB4B8-8608-B939-2D9F-C6BBFB7707C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5298" name="Button 2" hidden="1">
              <a:extLst>
                <a:ext uri="{63B3BB69-23CF-44E3-9099-C40C66FF867C}">
                  <a14:compatExt spid="_x0000_s695298"/>
                </a:ext>
                <a:ext uri="{FF2B5EF4-FFF2-40B4-BE49-F238E27FC236}">
                  <a16:creationId xmlns:a16="http://schemas.microsoft.com/office/drawing/2014/main" id="{1AFC86C5-0CF2-B97B-7D1E-A8419D53ACC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7620</xdr:rowOff>
    </xdr:from>
    <xdr:to>
      <xdr:col>17</xdr:col>
      <xdr:colOff>60960</xdr:colOff>
      <xdr:row>1</xdr:row>
      <xdr:rowOff>160020</xdr:rowOff>
    </xdr:to>
    <xdr:pic>
      <xdr:nvPicPr>
        <xdr:cNvPr id="695480" name="Kép 2">
          <a:extLst>
            <a:ext uri="{FF2B5EF4-FFF2-40B4-BE49-F238E27FC236}">
              <a16:creationId xmlns:a16="http://schemas.microsoft.com/office/drawing/2014/main" id="{D4989ACB-2729-C441-6072-028A90BCCC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1260" y="7620"/>
          <a:ext cx="5257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96321" name="Button 1" hidden="1">
              <a:extLst>
                <a:ext uri="{63B3BB69-23CF-44E3-9099-C40C66FF867C}">
                  <a14:compatExt spid="_x0000_s696321"/>
                </a:ext>
                <a:ext uri="{FF2B5EF4-FFF2-40B4-BE49-F238E27FC236}">
                  <a16:creationId xmlns:a16="http://schemas.microsoft.com/office/drawing/2014/main" id="{91016898-E890-8A34-A215-11631FA2167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6322" name="Button 2" hidden="1">
              <a:extLst>
                <a:ext uri="{63B3BB69-23CF-44E3-9099-C40C66FF867C}">
                  <a14:compatExt spid="_x0000_s696322"/>
                </a:ext>
                <a:ext uri="{FF2B5EF4-FFF2-40B4-BE49-F238E27FC236}">
                  <a16:creationId xmlns:a16="http://schemas.microsoft.com/office/drawing/2014/main" id="{4A838453-89F8-EFC2-6E32-90F7C13D168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350520</xdr:colOff>
      <xdr:row>0</xdr:row>
      <xdr:rowOff>0</xdr:rowOff>
    </xdr:from>
    <xdr:to>
      <xdr:col>18</xdr:col>
      <xdr:colOff>0</xdr:colOff>
      <xdr:row>1</xdr:row>
      <xdr:rowOff>144780</xdr:rowOff>
    </xdr:to>
    <xdr:pic>
      <xdr:nvPicPr>
        <xdr:cNvPr id="696504" name="Kép 2">
          <a:extLst>
            <a:ext uri="{FF2B5EF4-FFF2-40B4-BE49-F238E27FC236}">
              <a16:creationId xmlns:a16="http://schemas.microsoft.com/office/drawing/2014/main" id="{5E0527D4-7C23-DC07-A5AD-6A73ED7006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6020" y="0"/>
          <a:ext cx="4953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697345" name="Button 1" hidden="1">
              <a:extLst>
                <a:ext uri="{63B3BB69-23CF-44E3-9099-C40C66FF867C}">
                  <a14:compatExt spid="_x0000_s697345"/>
                </a:ext>
                <a:ext uri="{FF2B5EF4-FFF2-40B4-BE49-F238E27FC236}">
                  <a16:creationId xmlns:a16="http://schemas.microsoft.com/office/drawing/2014/main" id="{ACD89E89-69DA-35BA-D35B-60000B3DDCC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381000</xdr:colOff>
      <xdr:row>0</xdr:row>
      <xdr:rowOff>30480</xdr:rowOff>
    </xdr:from>
    <xdr:to>
      <xdr:col>14</xdr:col>
      <xdr:colOff>419100</xdr:colOff>
      <xdr:row>1</xdr:row>
      <xdr:rowOff>129540</xdr:rowOff>
    </xdr:to>
    <xdr:pic>
      <xdr:nvPicPr>
        <xdr:cNvPr id="697528" name="Kép 2">
          <a:extLst>
            <a:ext uri="{FF2B5EF4-FFF2-40B4-BE49-F238E27FC236}">
              <a16:creationId xmlns:a16="http://schemas.microsoft.com/office/drawing/2014/main" id="{B87F850A-2D20-3896-B649-55D499D5C0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75220" y="3048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698369" name="Button 1" hidden="1">
              <a:extLst>
                <a:ext uri="{63B3BB69-23CF-44E3-9099-C40C66FF867C}">
                  <a14:compatExt spid="_x0000_s698369"/>
                </a:ext>
                <a:ext uri="{FF2B5EF4-FFF2-40B4-BE49-F238E27FC236}">
                  <a16:creationId xmlns:a16="http://schemas.microsoft.com/office/drawing/2014/main" id="{2B644993-D378-49DC-4D65-0334F614EC0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8370" name="Button 2" hidden="1">
              <a:extLst>
                <a:ext uri="{63B3BB69-23CF-44E3-9099-C40C66FF867C}">
                  <a14:compatExt spid="_x0000_s698370"/>
                </a:ext>
                <a:ext uri="{FF2B5EF4-FFF2-40B4-BE49-F238E27FC236}">
                  <a16:creationId xmlns:a16="http://schemas.microsoft.com/office/drawing/2014/main" id="{CF61DA53-C48E-77A0-858C-1BD09A75ACE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228600</xdr:colOff>
      <xdr:row>0</xdr:row>
      <xdr:rowOff>7620</xdr:rowOff>
    </xdr:from>
    <xdr:to>
      <xdr:col>17</xdr:col>
      <xdr:colOff>91440</xdr:colOff>
      <xdr:row>2</xdr:row>
      <xdr:rowOff>0</xdr:rowOff>
    </xdr:to>
    <xdr:pic>
      <xdr:nvPicPr>
        <xdr:cNvPr id="698552" name="Kép 2">
          <a:extLst>
            <a:ext uri="{FF2B5EF4-FFF2-40B4-BE49-F238E27FC236}">
              <a16:creationId xmlns:a16="http://schemas.microsoft.com/office/drawing/2014/main" id="{8136EFD8-E16F-B603-1C51-4B0F24022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762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9393" name="Button 1" hidden="1">
              <a:extLst>
                <a:ext uri="{63B3BB69-23CF-44E3-9099-C40C66FF867C}">
                  <a14:compatExt spid="_x0000_s699393"/>
                </a:ext>
                <a:ext uri="{FF2B5EF4-FFF2-40B4-BE49-F238E27FC236}">
                  <a16:creationId xmlns:a16="http://schemas.microsoft.com/office/drawing/2014/main" id="{B16C3DE6-6367-E252-922B-5D6ED1605C9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9394" name="Button 2" hidden="1">
              <a:extLst>
                <a:ext uri="{63B3BB69-23CF-44E3-9099-C40C66FF867C}">
                  <a14:compatExt spid="_x0000_s699394"/>
                </a:ext>
                <a:ext uri="{FF2B5EF4-FFF2-40B4-BE49-F238E27FC236}">
                  <a16:creationId xmlns:a16="http://schemas.microsoft.com/office/drawing/2014/main" id="{FDB4778F-D268-E9DE-7569-9FDEAE0672C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699576" name="Kép 2">
          <a:extLst>
            <a:ext uri="{FF2B5EF4-FFF2-40B4-BE49-F238E27FC236}">
              <a16:creationId xmlns:a16="http://schemas.microsoft.com/office/drawing/2014/main" id="{0548FE3F-B6E6-EF52-08CE-DEE1F5B36D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0417" name="Button 1" hidden="1">
              <a:extLst>
                <a:ext uri="{63B3BB69-23CF-44E3-9099-C40C66FF867C}">
                  <a14:compatExt spid="_x0000_s700417"/>
                </a:ext>
                <a:ext uri="{FF2B5EF4-FFF2-40B4-BE49-F238E27FC236}">
                  <a16:creationId xmlns:a16="http://schemas.microsoft.com/office/drawing/2014/main" id="{A6B7C67B-733E-9235-0C93-B107062487F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0418" name="Button 2" hidden="1">
              <a:extLst>
                <a:ext uri="{63B3BB69-23CF-44E3-9099-C40C66FF867C}">
                  <a14:compatExt spid="_x0000_s700418"/>
                </a:ext>
                <a:ext uri="{FF2B5EF4-FFF2-40B4-BE49-F238E27FC236}">
                  <a16:creationId xmlns:a16="http://schemas.microsoft.com/office/drawing/2014/main" id="{D2180000-0061-3AE4-B8A0-84875DAE916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22860</xdr:colOff>
      <xdr:row>0</xdr:row>
      <xdr:rowOff>0</xdr:rowOff>
    </xdr:from>
    <xdr:to>
      <xdr:col>17</xdr:col>
      <xdr:colOff>76200</xdr:colOff>
      <xdr:row>1</xdr:row>
      <xdr:rowOff>144780</xdr:rowOff>
    </xdr:to>
    <xdr:pic>
      <xdr:nvPicPr>
        <xdr:cNvPr id="700600" name="Kép 2">
          <a:extLst>
            <a:ext uri="{FF2B5EF4-FFF2-40B4-BE49-F238E27FC236}">
              <a16:creationId xmlns:a16="http://schemas.microsoft.com/office/drawing/2014/main" id="{46172F82-EE6E-AA76-376F-11A435E71F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90FD60FB-DE99-B503-58FF-E015ED7358E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449580</xdr:colOff>
      <xdr:row>0</xdr:row>
      <xdr:rowOff>38100</xdr:rowOff>
    </xdr:from>
    <xdr:to>
      <xdr:col>16</xdr:col>
      <xdr:colOff>464820</xdr:colOff>
      <xdr:row>1</xdr:row>
      <xdr:rowOff>114300</xdr:rowOff>
    </xdr:to>
    <xdr:pic>
      <xdr:nvPicPr>
        <xdr:cNvPr id="701624" name="Kép 2">
          <a:extLst>
            <a:ext uri="{FF2B5EF4-FFF2-40B4-BE49-F238E27FC236}">
              <a16:creationId xmlns:a16="http://schemas.microsoft.com/office/drawing/2014/main" id="{531DF61F-C374-CD8A-9BD2-19921A9546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6620" y="38100"/>
          <a:ext cx="52578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11</xdr:col>
      <xdr:colOff>586740</xdr:colOff>
      <xdr:row>0</xdr:row>
      <xdr:rowOff>38100</xdr:rowOff>
    </xdr:from>
    <xdr:to>
      <xdr:col>12</xdr:col>
      <xdr:colOff>563880</xdr:colOff>
      <xdr:row>1</xdr:row>
      <xdr:rowOff>160020</xdr:rowOff>
    </xdr:to>
    <xdr:pic>
      <xdr:nvPicPr>
        <xdr:cNvPr id="735413" name="Kép 2">
          <a:extLst>
            <a:ext uri="{FF2B5EF4-FFF2-40B4-BE49-F238E27FC236}">
              <a16:creationId xmlns:a16="http://schemas.microsoft.com/office/drawing/2014/main" id="{CFEE6520-DD11-E3A2-999E-233B146BB8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38100"/>
          <a:ext cx="56388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7204" name="Kép 2">
          <a:extLst>
            <a:ext uri="{FF2B5EF4-FFF2-40B4-BE49-F238E27FC236}">
              <a16:creationId xmlns:a16="http://schemas.microsoft.com/office/drawing/2014/main" id="{CF931325-1E80-372D-C4EF-4CFF950EC1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8848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11</xdr:col>
      <xdr:colOff>441960</xdr:colOff>
      <xdr:row>0</xdr:row>
      <xdr:rowOff>0</xdr:rowOff>
    </xdr:from>
    <xdr:to>
      <xdr:col>12</xdr:col>
      <xdr:colOff>449580</xdr:colOff>
      <xdr:row>1</xdr:row>
      <xdr:rowOff>137160</xdr:rowOff>
    </xdr:to>
    <xdr:pic>
      <xdr:nvPicPr>
        <xdr:cNvPr id="736437" name="Kép 2">
          <a:extLst>
            <a:ext uri="{FF2B5EF4-FFF2-40B4-BE49-F238E27FC236}">
              <a16:creationId xmlns:a16="http://schemas.microsoft.com/office/drawing/2014/main" id="{C4086012-E9D7-982C-CD69-2C5E816C7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2680" y="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510540</xdr:colOff>
      <xdr:row>1</xdr:row>
      <xdr:rowOff>144780</xdr:rowOff>
    </xdr:to>
    <xdr:pic>
      <xdr:nvPicPr>
        <xdr:cNvPr id="737461" name="Kép 2">
          <a:extLst>
            <a:ext uri="{FF2B5EF4-FFF2-40B4-BE49-F238E27FC236}">
              <a16:creationId xmlns:a16="http://schemas.microsoft.com/office/drawing/2014/main" id="{786EDA3B-83F3-4544-39E8-7A87D3C48A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11</xdr:col>
      <xdr:colOff>541020</xdr:colOff>
      <xdr:row>0</xdr:row>
      <xdr:rowOff>0</xdr:rowOff>
    </xdr:from>
    <xdr:to>
      <xdr:col>12</xdr:col>
      <xdr:colOff>541020</xdr:colOff>
      <xdr:row>1</xdr:row>
      <xdr:rowOff>137160</xdr:rowOff>
    </xdr:to>
    <xdr:pic>
      <xdr:nvPicPr>
        <xdr:cNvPr id="738485" name="Kép 2">
          <a:extLst>
            <a:ext uri="{FF2B5EF4-FFF2-40B4-BE49-F238E27FC236}">
              <a16:creationId xmlns:a16="http://schemas.microsoft.com/office/drawing/2014/main" id="{2A3FF5E9-33A7-E7CA-0085-3A49FF3027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47460" y="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12</xdr:col>
      <xdr:colOff>22860</xdr:colOff>
      <xdr:row>0</xdr:row>
      <xdr:rowOff>53340</xdr:rowOff>
    </xdr:from>
    <xdr:to>
      <xdr:col>12</xdr:col>
      <xdr:colOff>563880</xdr:colOff>
      <xdr:row>1</xdr:row>
      <xdr:rowOff>160020</xdr:rowOff>
    </xdr:to>
    <xdr:pic>
      <xdr:nvPicPr>
        <xdr:cNvPr id="739509" name="Kép 2">
          <a:extLst>
            <a:ext uri="{FF2B5EF4-FFF2-40B4-BE49-F238E27FC236}">
              <a16:creationId xmlns:a16="http://schemas.microsoft.com/office/drawing/2014/main" id="{F9167121-6968-EEA8-4BE5-D557FC188B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53340"/>
          <a:ext cx="54102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11</xdr:col>
      <xdr:colOff>556260</xdr:colOff>
      <xdr:row>0</xdr:row>
      <xdr:rowOff>38100</xdr:rowOff>
    </xdr:from>
    <xdr:to>
      <xdr:col>12</xdr:col>
      <xdr:colOff>548640</xdr:colOff>
      <xdr:row>2</xdr:row>
      <xdr:rowOff>0</xdr:rowOff>
    </xdr:to>
    <xdr:pic>
      <xdr:nvPicPr>
        <xdr:cNvPr id="740533" name="Kép 2">
          <a:extLst>
            <a:ext uri="{FF2B5EF4-FFF2-40B4-BE49-F238E27FC236}">
              <a16:creationId xmlns:a16="http://schemas.microsoft.com/office/drawing/2014/main" id="{17A803EB-17F7-5169-DB3C-DFEB41E84D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2465" name="Button 1" hidden="1">
              <a:extLst>
                <a:ext uri="{63B3BB69-23CF-44E3-9099-C40C66FF867C}">
                  <a14:compatExt spid="_x0000_s702465"/>
                </a:ext>
                <a:ext uri="{FF2B5EF4-FFF2-40B4-BE49-F238E27FC236}">
                  <a16:creationId xmlns:a16="http://schemas.microsoft.com/office/drawing/2014/main" id="{3A055964-43D4-FF1D-C817-FD40372CDCA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2466" name="Button 2" hidden="1">
              <a:extLst>
                <a:ext uri="{63B3BB69-23CF-44E3-9099-C40C66FF867C}">
                  <a14:compatExt spid="_x0000_s702466"/>
                </a:ext>
                <a:ext uri="{FF2B5EF4-FFF2-40B4-BE49-F238E27FC236}">
                  <a16:creationId xmlns:a16="http://schemas.microsoft.com/office/drawing/2014/main" id="{8F54419C-25F8-D147-5B94-6B078AA90DA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17</xdr:col>
      <xdr:colOff>106680</xdr:colOff>
      <xdr:row>2</xdr:row>
      <xdr:rowOff>0</xdr:rowOff>
    </xdr:to>
    <xdr:pic>
      <xdr:nvPicPr>
        <xdr:cNvPr id="702648" name="Kép 2">
          <a:extLst>
            <a:ext uri="{FF2B5EF4-FFF2-40B4-BE49-F238E27FC236}">
              <a16:creationId xmlns:a16="http://schemas.microsoft.com/office/drawing/2014/main" id="{5F9A38C4-8833-94DD-882C-FDCCECED1E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9FE387BF-B490-AF37-AFFE-B041C5EB069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129710FC-3DD5-26E2-F3B7-3174B30142B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703672" name="Kép 2">
          <a:extLst>
            <a:ext uri="{FF2B5EF4-FFF2-40B4-BE49-F238E27FC236}">
              <a16:creationId xmlns:a16="http://schemas.microsoft.com/office/drawing/2014/main" id="{2E44EAF0-2FFA-4E67-FAB5-3A4906D006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17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B6CEF70A-DF1C-C7ED-A8B1-211D17F6DAD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DF906B2A-12E2-4899-C0D9-65D1A0F50CF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0</xdr:rowOff>
    </xdr:from>
    <xdr:to>
      <xdr:col>17</xdr:col>
      <xdr:colOff>106680</xdr:colOff>
      <xdr:row>1</xdr:row>
      <xdr:rowOff>137160</xdr:rowOff>
    </xdr:to>
    <xdr:pic>
      <xdr:nvPicPr>
        <xdr:cNvPr id="704696" name="Kép 2">
          <a:extLst>
            <a:ext uri="{FF2B5EF4-FFF2-40B4-BE49-F238E27FC236}">
              <a16:creationId xmlns:a16="http://schemas.microsoft.com/office/drawing/2014/main" id="{54228124-47D3-20D9-6203-4859117FC8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705537" name="Button 1" hidden="1">
              <a:extLst>
                <a:ext uri="{63B3BB69-23CF-44E3-9099-C40C66FF867C}">
                  <a14:compatExt spid="_x0000_s705537"/>
                </a:ext>
                <a:ext uri="{FF2B5EF4-FFF2-40B4-BE49-F238E27FC236}">
                  <a16:creationId xmlns:a16="http://schemas.microsoft.com/office/drawing/2014/main" id="{161E08AD-A663-8E77-3CF5-F50DD09FD55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705538" name="Button 2" hidden="1">
              <a:extLst>
                <a:ext uri="{63B3BB69-23CF-44E3-9099-C40C66FF867C}">
                  <a14:compatExt spid="_x0000_s705538"/>
                </a:ext>
                <a:ext uri="{FF2B5EF4-FFF2-40B4-BE49-F238E27FC236}">
                  <a16:creationId xmlns:a16="http://schemas.microsoft.com/office/drawing/2014/main" id="{A6543C38-8321-5F97-306F-F8B09345BBB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30480</xdr:rowOff>
    </xdr:from>
    <xdr:to>
      <xdr:col>17</xdr:col>
      <xdr:colOff>45720</xdr:colOff>
      <xdr:row>1</xdr:row>
      <xdr:rowOff>167640</xdr:rowOff>
    </xdr:to>
    <xdr:pic>
      <xdr:nvPicPr>
        <xdr:cNvPr id="705720" name="Kép 2">
          <a:extLst>
            <a:ext uri="{FF2B5EF4-FFF2-40B4-BE49-F238E27FC236}">
              <a16:creationId xmlns:a16="http://schemas.microsoft.com/office/drawing/2014/main" id="{B7C42010-0CD5-1A70-9681-56301A6BE3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3048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706561" name="Button 1" hidden="1">
              <a:extLst>
                <a:ext uri="{63B3BB69-23CF-44E3-9099-C40C66FF867C}">
                  <a14:compatExt spid="_x0000_s706561"/>
                </a:ext>
                <a:ext uri="{FF2B5EF4-FFF2-40B4-BE49-F238E27FC236}">
                  <a16:creationId xmlns:a16="http://schemas.microsoft.com/office/drawing/2014/main" id="{792E94A6-3DCB-DEE5-5F37-F4F96E2A6B8B}"/>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236220</xdr:colOff>
      <xdr:row>0</xdr:row>
      <xdr:rowOff>91440</xdr:rowOff>
    </xdr:from>
    <xdr:to>
      <xdr:col>15</xdr:col>
      <xdr:colOff>312420</xdr:colOff>
      <xdr:row>1</xdr:row>
      <xdr:rowOff>144780</xdr:rowOff>
    </xdr:to>
    <xdr:pic>
      <xdr:nvPicPr>
        <xdr:cNvPr id="706742" name="Kép 2">
          <a:extLst>
            <a:ext uri="{FF2B5EF4-FFF2-40B4-BE49-F238E27FC236}">
              <a16:creationId xmlns:a16="http://schemas.microsoft.com/office/drawing/2014/main" id="{8BC9CB62-7618-8F7D-D3B0-E499150B93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24060" y="91440"/>
          <a:ext cx="4800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trlProp" Target="../ctrlProps/ctrlProp11.xml"/><Relationship Id="rId2" Type="http://schemas.openxmlformats.org/officeDocument/2006/relationships/vmlDrawing" Target="../drawings/vmlDrawing8.vml"/><Relationship Id="rId1" Type="http://schemas.openxmlformats.org/officeDocument/2006/relationships/drawing" Target="../drawings/drawing10.xml"/><Relationship Id="rId4" Type="http://schemas.openxmlformats.org/officeDocument/2006/relationships/comments" Target="../comments7.xml"/></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75.bin"/></Relationships>
</file>

<file path=xl/worksheets/_rels/sheet101.xml.rels><?xml version="1.0" encoding="UTF-8" standalone="yes"?>
<Relationships xmlns="http://schemas.openxmlformats.org/package/2006/relationships"><Relationship Id="rId3" Type="http://schemas.openxmlformats.org/officeDocument/2006/relationships/vmlDrawing" Target="../drawings/vmlDrawing63.vml"/><Relationship Id="rId2" Type="http://schemas.openxmlformats.org/officeDocument/2006/relationships/drawing" Target="../drawings/drawing95.xml"/><Relationship Id="rId1" Type="http://schemas.openxmlformats.org/officeDocument/2006/relationships/printerSettings" Target="../printerSettings/printerSettings76.bin"/><Relationship Id="rId6" Type="http://schemas.openxmlformats.org/officeDocument/2006/relationships/comments" Target="../comments59.xml"/><Relationship Id="rId5" Type="http://schemas.openxmlformats.org/officeDocument/2006/relationships/ctrlProp" Target="../ctrlProps/ctrlProp100.xml"/><Relationship Id="rId4" Type="http://schemas.openxmlformats.org/officeDocument/2006/relationships/ctrlProp" Target="../ctrlProps/ctrlProp99.xml"/></Relationships>
</file>

<file path=xl/worksheets/_rels/sheet102.xml.rels><?xml version="1.0" encoding="UTF-8" standalone="yes"?>
<Relationships xmlns="http://schemas.openxmlformats.org/package/2006/relationships"><Relationship Id="rId3" Type="http://schemas.openxmlformats.org/officeDocument/2006/relationships/vmlDrawing" Target="../drawings/vmlDrawing64.vml"/><Relationship Id="rId2" Type="http://schemas.openxmlformats.org/officeDocument/2006/relationships/drawing" Target="../drawings/drawing96.xml"/><Relationship Id="rId1" Type="http://schemas.openxmlformats.org/officeDocument/2006/relationships/printerSettings" Target="../printerSettings/printerSettings77.bin"/><Relationship Id="rId6" Type="http://schemas.openxmlformats.org/officeDocument/2006/relationships/comments" Target="../comments60.xml"/><Relationship Id="rId5" Type="http://schemas.openxmlformats.org/officeDocument/2006/relationships/ctrlProp" Target="../ctrlProps/ctrlProp102.xml"/><Relationship Id="rId4" Type="http://schemas.openxmlformats.org/officeDocument/2006/relationships/ctrlProp" Target="../ctrlProps/ctrlProp101.xml"/></Relationships>
</file>

<file path=xl/worksheets/_rels/sheet103.xml.rels><?xml version="1.0" encoding="UTF-8" standalone="yes"?>
<Relationships xmlns="http://schemas.openxmlformats.org/package/2006/relationships"><Relationship Id="rId3" Type="http://schemas.openxmlformats.org/officeDocument/2006/relationships/vmlDrawing" Target="../drawings/vmlDrawing65.vml"/><Relationship Id="rId2" Type="http://schemas.openxmlformats.org/officeDocument/2006/relationships/drawing" Target="../drawings/drawing97.xml"/><Relationship Id="rId1" Type="http://schemas.openxmlformats.org/officeDocument/2006/relationships/printerSettings" Target="../printerSettings/printerSettings78.bin"/><Relationship Id="rId6" Type="http://schemas.openxmlformats.org/officeDocument/2006/relationships/comments" Target="../comments61.xml"/><Relationship Id="rId5" Type="http://schemas.openxmlformats.org/officeDocument/2006/relationships/ctrlProp" Target="../ctrlProps/ctrlProp104.xml"/><Relationship Id="rId4" Type="http://schemas.openxmlformats.org/officeDocument/2006/relationships/ctrlProp" Target="../ctrlProps/ctrlProp103.xml"/></Relationships>
</file>

<file path=xl/worksheets/_rels/sheet104.xml.rels><?xml version="1.0" encoding="UTF-8" standalone="yes"?>
<Relationships xmlns="http://schemas.openxmlformats.org/package/2006/relationships"><Relationship Id="rId3" Type="http://schemas.openxmlformats.org/officeDocument/2006/relationships/vmlDrawing" Target="../drawings/vmlDrawing66.vml"/><Relationship Id="rId2" Type="http://schemas.openxmlformats.org/officeDocument/2006/relationships/drawing" Target="../drawings/drawing98.xml"/><Relationship Id="rId1" Type="http://schemas.openxmlformats.org/officeDocument/2006/relationships/printerSettings" Target="../printerSettings/printerSettings79.bin"/><Relationship Id="rId6" Type="http://schemas.openxmlformats.org/officeDocument/2006/relationships/comments" Target="../comments62.xml"/><Relationship Id="rId5" Type="http://schemas.openxmlformats.org/officeDocument/2006/relationships/ctrlProp" Target="../ctrlProps/ctrlProp106.xml"/><Relationship Id="rId4" Type="http://schemas.openxmlformats.org/officeDocument/2006/relationships/ctrlProp" Target="../ctrlProps/ctrlProp105.xml"/></Relationships>
</file>

<file path=xl/worksheets/_rels/sheet105.xml.rels><?xml version="1.0" encoding="UTF-8" standalone="yes"?>
<Relationships xmlns="http://schemas.openxmlformats.org/package/2006/relationships"><Relationship Id="rId3" Type="http://schemas.openxmlformats.org/officeDocument/2006/relationships/vmlDrawing" Target="../drawings/vmlDrawing67.vml"/><Relationship Id="rId2" Type="http://schemas.openxmlformats.org/officeDocument/2006/relationships/drawing" Target="../drawings/drawing99.xml"/><Relationship Id="rId1" Type="http://schemas.openxmlformats.org/officeDocument/2006/relationships/printerSettings" Target="../printerSettings/printerSettings80.bin"/><Relationship Id="rId4" Type="http://schemas.openxmlformats.org/officeDocument/2006/relationships/ctrlProp" Target="../ctrlProps/ctrlProp107.xml"/></Relationships>
</file>

<file path=xl/worksheets/_rels/sheet106.xml.rels><?xml version="1.0" encoding="UTF-8" standalone="yes"?>
<Relationships xmlns="http://schemas.openxmlformats.org/package/2006/relationships"><Relationship Id="rId3" Type="http://schemas.openxmlformats.org/officeDocument/2006/relationships/ctrlProp" Target="../ctrlProps/ctrlProp108.xml"/><Relationship Id="rId2" Type="http://schemas.openxmlformats.org/officeDocument/2006/relationships/vmlDrawing" Target="../drawings/vmlDrawing68.vml"/><Relationship Id="rId1" Type="http://schemas.openxmlformats.org/officeDocument/2006/relationships/drawing" Target="../drawings/drawing100.xml"/><Relationship Id="rId5" Type="http://schemas.openxmlformats.org/officeDocument/2006/relationships/comments" Target="../comments63.xml"/><Relationship Id="rId4" Type="http://schemas.openxmlformats.org/officeDocument/2006/relationships/ctrlProp" Target="../ctrlProps/ctrlProp109.xml"/></Relationships>
</file>

<file path=xl/worksheets/_rels/sheet107.xml.rels><?xml version="1.0" encoding="UTF-8" standalone="yes"?>
<Relationships xmlns="http://schemas.openxmlformats.org/package/2006/relationships"><Relationship Id="rId3" Type="http://schemas.openxmlformats.org/officeDocument/2006/relationships/ctrlProp" Target="../ctrlProps/ctrlProp110.xml"/><Relationship Id="rId2" Type="http://schemas.openxmlformats.org/officeDocument/2006/relationships/vmlDrawing" Target="../drawings/vmlDrawing69.vml"/><Relationship Id="rId1" Type="http://schemas.openxmlformats.org/officeDocument/2006/relationships/drawing" Target="../drawings/drawing101.xml"/><Relationship Id="rId5" Type="http://schemas.openxmlformats.org/officeDocument/2006/relationships/comments" Target="../comments64.xml"/><Relationship Id="rId4" Type="http://schemas.openxmlformats.org/officeDocument/2006/relationships/ctrlProp" Target="../ctrlProps/ctrlProp111.xml"/></Relationships>
</file>

<file path=xl/worksheets/_rels/sheet108.xml.rels><?xml version="1.0" encoding="UTF-8" standalone="yes"?>
<Relationships xmlns="http://schemas.openxmlformats.org/package/2006/relationships"><Relationship Id="rId3" Type="http://schemas.openxmlformats.org/officeDocument/2006/relationships/vmlDrawing" Target="../drawings/vmlDrawing70.vml"/><Relationship Id="rId2" Type="http://schemas.openxmlformats.org/officeDocument/2006/relationships/drawing" Target="../drawings/drawing102.xml"/><Relationship Id="rId1" Type="http://schemas.openxmlformats.org/officeDocument/2006/relationships/printerSettings" Target="../printerSettings/printerSettings81.bin"/><Relationship Id="rId6" Type="http://schemas.openxmlformats.org/officeDocument/2006/relationships/comments" Target="../comments65.xml"/><Relationship Id="rId5" Type="http://schemas.openxmlformats.org/officeDocument/2006/relationships/ctrlProp" Target="../ctrlProps/ctrlProp113.xml"/><Relationship Id="rId4" Type="http://schemas.openxmlformats.org/officeDocument/2006/relationships/ctrlProp" Target="../ctrlProps/ctrlProp112.xml"/></Relationships>
</file>

<file path=xl/worksheets/_rels/sheet109.xml.rels><?xml version="1.0" encoding="UTF-8" standalone="yes"?>
<Relationships xmlns="http://schemas.openxmlformats.org/package/2006/relationships"><Relationship Id="rId3" Type="http://schemas.openxmlformats.org/officeDocument/2006/relationships/vmlDrawing" Target="../drawings/vmlDrawing71.vml"/><Relationship Id="rId2" Type="http://schemas.openxmlformats.org/officeDocument/2006/relationships/drawing" Target="../drawings/drawing103.xml"/><Relationship Id="rId1" Type="http://schemas.openxmlformats.org/officeDocument/2006/relationships/printerSettings" Target="../printerSettings/printerSettings82.bin"/><Relationship Id="rId5" Type="http://schemas.openxmlformats.org/officeDocument/2006/relationships/comments" Target="../comments66.xml"/><Relationship Id="rId4" Type="http://schemas.openxmlformats.org/officeDocument/2006/relationships/ctrlProp" Target="../ctrlProps/ctrlProp114.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7.bin"/><Relationship Id="rId6" Type="http://schemas.openxmlformats.org/officeDocument/2006/relationships/comments" Target="../comments8.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10.xml.rels><?xml version="1.0" encoding="UTF-8" standalone="yes"?>
<Relationships xmlns="http://schemas.openxmlformats.org/package/2006/relationships"><Relationship Id="rId3" Type="http://schemas.openxmlformats.org/officeDocument/2006/relationships/vmlDrawing" Target="../drawings/vmlDrawing72.vml"/><Relationship Id="rId2" Type="http://schemas.openxmlformats.org/officeDocument/2006/relationships/drawing" Target="../drawings/drawing104.xml"/><Relationship Id="rId1" Type="http://schemas.openxmlformats.org/officeDocument/2006/relationships/printerSettings" Target="../printerSettings/printerSettings83.bin"/><Relationship Id="rId6" Type="http://schemas.openxmlformats.org/officeDocument/2006/relationships/comments" Target="../comments67.xml"/><Relationship Id="rId5" Type="http://schemas.openxmlformats.org/officeDocument/2006/relationships/ctrlProp" Target="../ctrlProps/ctrlProp116.xml"/><Relationship Id="rId4" Type="http://schemas.openxmlformats.org/officeDocument/2006/relationships/ctrlProp" Target="../ctrlProps/ctrlProp115.xml"/></Relationships>
</file>

<file path=xl/worksheets/_rels/sheet111.xml.rels><?xml version="1.0" encoding="UTF-8" standalone="yes"?>
<Relationships xmlns="http://schemas.openxmlformats.org/package/2006/relationships"><Relationship Id="rId3" Type="http://schemas.openxmlformats.org/officeDocument/2006/relationships/ctrlProp" Target="../ctrlProps/ctrlProp117.xml"/><Relationship Id="rId2" Type="http://schemas.openxmlformats.org/officeDocument/2006/relationships/vmlDrawing" Target="../drawings/vmlDrawing73.vml"/><Relationship Id="rId1" Type="http://schemas.openxmlformats.org/officeDocument/2006/relationships/drawing" Target="../drawings/drawing105.xml"/><Relationship Id="rId5" Type="http://schemas.openxmlformats.org/officeDocument/2006/relationships/comments" Target="../comments68.xml"/><Relationship Id="rId4" Type="http://schemas.openxmlformats.org/officeDocument/2006/relationships/ctrlProp" Target="../ctrlProps/ctrlProp118.xml"/></Relationships>
</file>

<file path=xl/worksheets/_rels/sheet112.xml.rels><?xml version="1.0" encoding="UTF-8" standalone="yes"?>
<Relationships xmlns="http://schemas.openxmlformats.org/package/2006/relationships"><Relationship Id="rId3" Type="http://schemas.openxmlformats.org/officeDocument/2006/relationships/vmlDrawing" Target="../drawings/vmlDrawing74.vml"/><Relationship Id="rId2" Type="http://schemas.openxmlformats.org/officeDocument/2006/relationships/drawing" Target="../drawings/drawing106.xml"/><Relationship Id="rId1" Type="http://schemas.openxmlformats.org/officeDocument/2006/relationships/printerSettings" Target="../printerSettings/printerSettings84.bin"/><Relationship Id="rId6" Type="http://schemas.openxmlformats.org/officeDocument/2006/relationships/comments" Target="../comments69.xml"/><Relationship Id="rId5" Type="http://schemas.openxmlformats.org/officeDocument/2006/relationships/ctrlProp" Target="../ctrlProps/ctrlProp120.xml"/><Relationship Id="rId4" Type="http://schemas.openxmlformats.org/officeDocument/2006/relationships/ctrlProp" Target="../ctrlProps/ctrlProp119.xml"/></Relationships>
</file>

<file path=xl/worksheets/_rels/sheet113.xml.rels><?xml version="1.0" encoding="UTF-8" standalone="yes"?>
<Relationships xmlns="http://schemas.openxmlformats.org/package/2006/relationships"><Relationship Id="rId3" Type="http://schemas.openxmlformats.org/officeDocument/2006/relationships/vmlDrawing" Target="../drawings/vmlDrawing75.vml"/><Relationship Id="rId2" Type="http://schemas.openxmlformats.org/officeDocument/2006/relationships/drawing" Target="../drawings/drawing107.xml"/><Relationship Id="rId1" Type="http://schemas.openxmlformats.org/officeDocument/2006/relationships/printerSettings" Target="../printerSettings/printerSettings85.bin"/><Relationship Id="rId5" Type="http://schemas.openxmlformats.org/officeDocument/2006/relationships/comments" Target="../comments70.xml"/><Relationship Id="rId4" Type="http://schemas.openxmlformats.org/officeDocument/2006/relationships/ctrlProp" Target="../ctrlProps/ctrlProp121.xml"/></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86.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87.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88.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89.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90.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9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8.bin"/><Relationship Id="rId6" Type="http://schemas.openxmlformats.org/officeDocument/2006/relationships/comments" Target="../comments9.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120.xml.rels><?xml version="1.0" encoding="UTF-8" standalone="yes"?>
<Relationships xmlns="http://schemas.openxmlformats.org/package/2006/relationships"><Relationship Id="rId3" Type="http://schemas.openxmlformats.org/officeDocument/2006/relationships/vmlDrawing" Target="../drawings/vmlDrawing76.vml"/><Relationship Id="rId2" Type="http://schemas.openxmlformats.org/officeDocument/2006/relationships/drawing" Target="../drawings/drawing114.xml"/><Relationship Id="rId1" Type="http://schemas.openxmlformats.org/officeDocument/2006/relationships/printerSettings" Target="../printerSettings/printerSettings92.bin"/><Relationship Id="rId6" Type="http://schemas.openxmlformats.org/officeDocument/2006/relationships/comments" Target="../comments71.xml"/><Relationship Id="rId5" Type="http://schemas.openxmlformats.org/officeDocument/2006/relationships/ctrlProp" Target="../ctrlProps/ctrlProp123.xml"/><Relationship Id="rId4" Type="http://schemas.openxmlformats.org/officeDocument/2006/relationships/ctrlProp" Target="../ctrlProps/ctrlProp122.xml"/></Relationships>
</file>

<file path=xl/worksheets/_rels/sheet121.xml.rels><?xml version="1.0" encoding="UTF-8" standalone="yes"?>
<Relationships xmlns="http://schemas.openxmlformats.org/package/2006/relationships"><Relationship Id="rId3" Type="http://schemas.openxmlformats.org/officeDocument/2006/relationships/vmlDrawing" Target="../drawings/vmlDrawing77.vml"/><Relationship Id="rId2" Type="http://schemas.openxmlformats.org/officeDocument/2006/relationships/drawing" Target="../drawings/drawing115.xml"/><Relationship Id="rId1" Type="http://schemas.openxmlformats.org/officeDocument/2006/relationships/printerSettings" Target="../printerSettings/printerSettings93.bin"/><Relationship Id="rId6" Type="http://schemas.openxmlformats.org/officeDocument/2006/relationships/comments" Target="../comments72.xml"/><Relationship Id="rId5" Type="http://schemas.openxmlformats.org/officeDocument/2006/relationships/ctrlProp" Target="../ctrlProps/ctrlProp125.xml"/><Relationship Id="rId4" Type="http://schemas.openxmlformats.org/officeDocument/2006/relationships/ctrlProp" Target="../ctrlProps/ctrlProp124.xml"/></Relationships>
</file>

<file path=xl/worksheets/_rels/sheet122.xml.rels><?xml version="1.0" encoding="UTF-8" standalone="yes"?>
<Relationships xmlns="http://schemas.openxmlformats.org/package/2006/relationships"><Relationship Id="rId3" Type="http://schemas.openxmlformats.org/officeDocument/2006/relationships/vmlDrawing" Target="../drawings/vmlDrawing78.vml"/><Relationship Id="rId2" Type="http://schemas.openxmlformats.org/officeDocument/2006/relationships/drawing" Target="../drawings/drawing116.xml"/><Relationship Id="rId1" Type="http://schemas.openxmlformats.org/officeDocument/2006/relationships/printerSettings" Target="../printerSettings/printerSettings94.bin"/><Relationship Id="rId6" Type="http://schemas.openxmlformats.org/officeDocument/2006/relationships/comments" Target="../comments73.xml"/><Relationship Id="rId5" Type="http://schemas.openxmlformats.org/officeDocument/2006/relationships/ctrlProp" Target="../ctrlProps/ctrlProp127.xml"/><Relationship Id="rId4" Type="http://schemas.openxmlformats.org/officeDocument/2006/relationships/ctrlProp" Target="../ctrlProps/ctrlProp126.xml"/></Relationships>
</file>

<file path=xl/worksheets/_rels/sheet123.xml.rels><?xml version="1.0" encoding="UTF-8" standalone="yes"?>
<Relationships xmlns="http://schemas.openxmlformats.org/package/2006/relationships"><Relationship Id="rId3" Type="http://schemas.openxmlformats.org/officeDocument/2006/relationships/vmlDrawing" Target="../drawings/vmlDrawing79.vml"/><Relationship Id="rId2" Type="http://schemas.openxmlformats.org/officeDocument/2006/relationships/drawing" Target="../drawings/drawing117.xml"/><Relationship Id="rId1" Type="http://schemas.openxmlformats.org/officeDocument/2006/relationships/printerSettings" Target="../printerSettings/printerSettings95.bin"/><Relationship Id="rId6" Type="http://schemas.openxmlformats.org/officeDocument/2006/relationships/comments" Target="../comments74.xml"/><Relationship Id="rId5" Type="http://schemas.openxmlformats.org/officeDocument/2006/relationships/ctrlProp" Target="../ctrlProps/ctrlProp129.xml"/><Relationship Id="rId4" Type="http://schemas.openxmlformats.org/officeDocument/2006/relationships/ctrlProp" Target="../ctrlProps/ctrlProp128.xml"/></Relationships>
</file>

<file path=xl/worksheets/_rels/sheet124.xml.rels><?xml version="1.0" encoding="UTF-8" standalone="yes"?>
<Relationships xmlns="http://schemas.openxmlformats.org/package/2006/relationships"><Relationship Id="rId3" Type="http://schemas.openxmlformats.org/officeDocument/2006/relationships/vmlDrawing" Target="../drawings/vmlDrawing80.vml"/><Relationship Id="rId2" Type="http://schemas.openxmlformats.org/officeDocument/2006/relationships/drawing" Target="../drawings/drawing118.xml"/><Relationship Id="rId1" Type="http://schemas.openxmlformats.org/officeDocument/2006/relationships/printerSettings" Target="../printerSettings/printerSettings96.bin"/><Relationship Id="rId4" Type="http://schemas.openxmlformats.org/officeDocument/2006/relationships/ctrlProp" Target="../ctrlProps/ctrlProp130.xml"/></Relationships>
</file>

<file path=xl/worksheets/_rels/sheet125.xml.rels><?xml version="1.0" encoding="UTF-8" standalone="yes"?>
<Relationships xmlns="http://schemas.openxmlformats.org/package/2006/relationships"><Relationship Id="rId3" Type="http://schemas.openxmlformats.org/officeDocument/2006/relationships/ctrlProp" Target="../ctrlProps/ctrlProp131.xml"/><Relationship Id="rId2" Type="http://schemas.openxmlformats.org/officeDocument/2006/relationships/vmlDrawing" Target="../drawings/vmlDrawing81.vml"/><Relationship Id="rId1" Type="http://schemas.openxmlformats.org/officeDocument/2006/relationships/drawing" Target="../drawings/drawing119.xml"/><Relationship Id="rId5" Type="http://schemas.openxmlformats.org/officeDocument/2006/relationships/comments" Target="../comments75.xml"/><Relationship Id="rId4" Type="http://schemas.openxmlformats.org/officeDocument/2006/relationships/ctrlProp" Target="../ctrlProps/ctrlProp132.xml"/></Relationships>
</file>

<file path=xl/worksheets/_rels/sheet126.xml.rels><?xml version="1.0" encoding="UTF-8" standalone="yes"?>
<Relationships xmlns="http://schemas.openxmlformats.org/package/2006/relationships"><Relationship Id="rId3" Type="http://schemas.openxmlformats.org/officeDocument/2006/relationships/ctrlProp" Target="../ctrlProps/ctrlProp133.xml"/><Relationship Id="rId2" Type="http://schemas.openxmlformats.org/officeDocument/2006/relationships/vmlDrawing" Target="../drawings/vmlDrawing82.vml"/><Relationship Id="rId1" Type="http://schemas.openxmlformats.org/officeDocument/2006/relationships/drawing" Target="../drawings/drawing120.xml"/><Relationship Id="rId5" Type="http://schemas.openxmlformats.org/officeDocument/2006/relationships/comments" Target="../comments76.xml"/><Relationship Id="rId4" Type="http://schemas.openxmlformats.org/officeDocument/2006/relationships/ctrlProp" Target="../ctrlProps/ctrlProp134.xml"/></Relationships>
</file>

<file path=xl/worksheets/_rels/sheet127.xml.rels><?xml version="1.0" encoding="UTF-8" standalone="yes"?>
<Relationships xmlns="http://schemas.openxmlformats.org/package/2006/relationships"><Relationship Id="rId3" Type="http://schemas.openxmlformats.org/officeDocument/2006/relationships/vmlDrawing" Target="../drawings/vmlDrawing83.vml"/><Relationship Id="rId2" Type="http://schemas.openxmlformats.org/officeDocument/2006/relationships/drawing" Target="../drawings/drawing121.xml"/><Relationship Id="rId1" Type="http://schemas.openxmlformats.org/officeDocument/2006/relationships/printerSettings" Target="../printerSettings/printerSettings97.bin"/><Relationship Id="rId6" Type="http://schemas.openxmlformats.org/officeDocument/2006/relationships/comments" Target="../comments77.xml"/><Relationship Id="rId5" Type="http://schemas.openxmlformats.org/officeDocument/2006/relationships/ctrlProp" Target="../ctrlProps/ctrlProp136.xml"/><Relationship Id="rId4" Type="http://schemas.openxmlformats.org/officeDocument/2006/relationships/ctrlProp" Target="../ctrlProps/ctrlProp135.xml"/></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16.xml"/><Relationship Id="rId2" Type="http://schemas.openxmlformats.org/officeDocument/2006/relationships/vmlDrawing" Target="../drawings/vmlDrawing11.vml"/><Relationship Id="rId1" Type="http://schemas.openxmlformats.org/officeDocument/2006/relationships/drawing" Target="../drawings/drawing13.xml"/><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3" Type="http://schemas.openxmlformats.org/officeDocument/2006/relationships/ctrlProp" Target="../ctrlProps/ctrlProp17.xml"/><Relationship Id="rId2" Type="http://schemas.openxmlformats.org/officeDocument/2006/relationships/vmlDrawing" Target="../drawings/vmlDrawing12.vml"/><Relationship Id="rId1" Type="http://schemas.openxmlformats.org/officeDocument/2006/relationships/drawing" Target="../drawings/drawing14.xml"/><Relationship Id="rId4" Type="http://schemas.openxmlformats.org/officeDocument/2006/relationships/comments" Target="../comments1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3" Type="http://schemas.openxmlformats.org/officeDocument/2006/relationships/ctrlProp" Target="../ctrlProps/ctrlProp18.xml"/><Relationship Id="rId2" Type="http://schemas.openxmlformats.org/officeDocument/2006/relationships/vmlDrawing" Target="../drawings/vmlDrawing13.vml"/><Relationship Id="rId1" Type="http://schemas.openxmlformats.org/officeDocument/2006/relationships/drawing" Target="../drawings/drawing16.xml"/><Relationship Id="rId4" Type="http://schemas.openxmlformats.org/officeDocument/2006/relationships/comments" Target="../comments1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9.xml"/><Relationship Id="rId1" Type="http://schemas.openxmlformats.org/officeDocument/2006/relationships/printerSettings" Target="../printerSettings/printerSettings13.bin"/><Relationship Id="rId5" Type="http://schemas.openxmlformats.org/officeDocument/2006/relationships/comments" Target="../comments13.xml"/><Relationship Id="rId4" Type="http://schemas.openxmlformats.org/officeDocument/2006/relationships/ctrlProp" Target="../ctrlProps/ctrlProp19.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3" Type="http://schemas.openxmlformats.org/officeDocument/2006/relationships/ctrlProp" Target="../ctrlProps/ctrlProp20.xml"/><Relationship Id="rId2" Type="http://schemas.openxmlformats.org/officeDocument/2006/relationships/vmlDrawing" Target="../drawings/vmlDrawing15.vml"/><Relationship Id="rId1" Type="http://schemas.openxmlformats.org/officeDocument/2006/relationships/drawing" Target="../drawings/drawing22.xml"/><Relationship Id="rId4" Type="http://schemas.openxmlformats.org/officeDocument/2006/relationships/comments" Target="../comments14.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3" Type="http://schemas.openxmlformats.org/officeDocument/2006/relationships/ctrlProp" Target="../ctrlProps/ctrlProp21.xml"/><Relationship Id="rId2" Type="http://schemas.openxmlformats.org/officeDocument/2006/relationships/vmlDrawing" Target="../drawings/vmlDrawing16.vml"/><Relationship Id="rId1" Type="http://schemas.openxmlformats.org/officeDocument/2006/relationships/drawing" Target="../drawings/drawing24.xml"/><Relationship Id="rId4" Type="http://schemas.openxmlformats.org/officeDocument/2006/relationships/comments" Target="../comments1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3" Type="http://schemas.openxmlformats.org/officeDocument/2006/relationships/ctrlProp" Target="../ctrlProps/ctrlProp22.xml"/><Relationship Id="rId2" Type="http://schemas.openxmlformats.org/officeDocument/2006/relationships/vmlDrawing" Target="../drawings/vmlDrawing17.vml"/><Relationship Id="rId1" Type="http://schemas.openxmlformats.org/officeDocument/2006/relationships/drawing" Target="../drawings/drawing26.xml"/><Relationship Id="rId4" Type="http://schemas.openxmlformats.org/officeDocument/2006/relationships/comments" Target="../comments16.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7.xml"/><Relationship Id="rId1" Type="http://schemas.openxmlformats.org/officeDocument/2006/relationships/printerSettings" Target="../printerSettings/printerSettings18.bin"/><Relationship Id="rId6" Type="http://schemas.openxmlformats.org/officeDocument/2006/relationships/comments" Target="../comments17.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29.xml.rels><?xml version="1.0" encoding="UTF-8" standalone="yes"?>
<Relationships xmlns="http://schemas.openxmlformats.org/package/2006/relationships"><Relationship Id="rId3" Type="http://schemas.openxmlformats.org/officeDocument/2006/relationships/ctrlProp" Target="../ctrlProps/ctrlProp25.xml"/><Relationship Id="rId2" Type="http://schemas.openxmlformats.org/officeDocument/2006/relationships/vmlDrawing" Target="../drawings/vmlDrawing19.vml"/><Relationship Id="rId1" Type="http://schemas.openxmlformats.org/officeDocument/2006/relationships/drawing" Target="../drawings/drawing28.xml"/><Relationship Id="rId5" Type="http://schemas.openxmlformats.org/officeDocument/2006/relationships/comments" Target="../comments18.xml"/><Relationship Id="rId4" Type="http://schemas.openxmlformats.org/officeDocument/2006/relationships/ctrlProp" Target="../ctrlProps/ctrlProp2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30.xml.rels><?xml version="1.0" encoding="UTF-8" standalone="yes"?>
<Relationships xmlns="http://schemas.openxmlformats.org/package/2006/relationships"><Relationship Id="rId3" Type="http://schemas.openxmlformats.org/officeDocument/2006/relationships/ctrlProp" Target="../ctrlProps/ctrlProp27.xml"/><Relationship Id="rId2" Type="http://schemas.openxmlformats.org/officeDocument/2006/relationships/vmlDrawing" Target="../drawings/vmlDrawing20.vml"/><Relationship Id="rId1" Type="http://schemas.openxmlformats.org/officeDocument/2006/relationships/drawing" Target="../drawings/drawing29.xml"/><Relationship Id="rId4" Type="http://schemas.openxmlformats.org/officeDocument/2006/relationships/comments" Target="../comments19.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0.bin"/></Relationships>
</file>

<file path=xl/worksheets/_rels/sheet33.xml.rels><?xml version="1.0" encoding="UTF-8" standalone="yes"?>
<Relationships xmlns="http://schemas.openxmlformats.org/package/2006/relationships"><Relationship Id="rId3" Type="http://schemas.openxmlformats.org/officeDocument/2006/relationships/ctrlProp" Target="../ctrlProps/ctrlProp28.xml"/><Relationship Id="rId2" Type="http://schemas.openxmlformats.org/officeDocument/2006/relationships/vmlDrawing" Target="../drawings/vmlDrawing21.vml"/><Relationship Id="rId1" Type="http://schemas.openxmlformats.org/officeDocument/2006/relationships/drawing" Target="../drawings/drawing31.xml"/><Relationship Id="rId4" Type="http://schemas.openxmlformats.org/officeDocument/2006/relationships/comments" Target="../comments20.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5.xml.rels><?xml version="1.0" encoding="UTF-8" standalone="yes"?>
<Relationships xmlns="http://schemas.openxmlformats.org/package/2006/relationships"><Relationship Id="rId3" Type="http://schemas.openxmlformats.org/officeDocument/2006/relationships/ctrlProp" Target="../ctrlProps/ctrlProp29.xml"/><Relationship Id="rId2" Type="http://schemas.openxmlformats.org/officeDocument/2006/relationships/vmlDrawing" Target="../drawings/vmlDrawing22.vml"/><Relationship Id="rId1" Type="http://schemas.openxmlformats.org/officeDocument/2006/relationships/drawing" Target="../drawings/drawing32.xml"/><Relationship Id="rId4" Type="http://schemas.openxmlformats.org/officeDocument/2006/relationships/comments" Target="../comments21.x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7.xml.rels><?xml version="1.0" encoding="UTF-8" standalone="yes"?>
<Relationships xmlns="http://schemas.openxmlformats.org/package/2006/relationships"><Relationship Id="rId3" Type="http://schemas.openxmlformats.org/officeDocument/2006/relationships/ctrlProp" Target="../ctrlProps/ctrlProp30.xml"/><Relationship Id="rId2" Type="http://schemas.openxmlformats.org/officeDocument/2006/relationships/vmlDrawing" Target="../drawings/vmlDrawing23.vml"/><Relationship Id="rId1" Type="http://schemas.openxmlformats.org/officeDocument/2006/relationships/drawing" Target="../drawings/drawing33.xml"/><Relationship Id="rId4" Type="http://schemas.openxmlformats.org/officeDocument/2006/relationships/comments" Target="../comments22.x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9.xml.rels><?xml version="1.0" encoding="UTF-8" standalone="yes"?>
<Relationships xmlns="http://schemas.openxmlformats.org/package/2006/relationships"><Relationship Id="rId3" Type="http://schemas.openxmlformats.org/officeDocument/2006/relationships/ctrlProp" Target="../ctrlProps/ctrlProp31.xml"/><Relationship Id="rId2" Type="http://schemas.openxmlformats.org/officeDocument/2006/relationships/vmlDrawing" Target="../drawings/vmlDrawing24.vml"/><Relationship Id="rId1" Type="http://schemas.openxmlformats.org/officeDocument/2006/relationships/drawing" Target="../drawings/drawing34.xml"/><Relationship Id="rId4" Type="http://schemas.openxmlformats.org/officeDocument/2006/relationships/comments" Target="../comments2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6.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7.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8.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39.xml"/><Relationship Id="rId1" Type="http://schemas.openxmlformats.org/officeDocument/2006/relationships/printerSettings" Target="../printerSettings/printerSettings29.bin"/><Relationship Id="rId6" Type="http://schemas.openxmlformats.org/officeDocument/2006/relationships/comments" Target="../comments24.xml"/><Relationship Id="rId5" Type="http://schemas.openxmlformats.org/officeDocument/2006/relationships/ctrlProp" Target="../ctrlProps/ctrlProp33.xml"/><Relationship Id="rId4" Type="http://schemas.openxmlformats.org/officeDocument/2006/relationships/ctrlProp" Target="../ctrlProps/ctrlProp32.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40.xml"/><Relationship Id="rId1" Type="http://schemas.openxmlformats.org/officeDocument/2006/relationships/printerSettings" Target="../printerSettings/printerSettings30.bin"/><Relationship Id="rId6" Type="http://schemas.openxmlformats.org/officeDocument/2006/relationships/comments" Target="../comments25.xml"/><Relationship Id="rId5" Type="http://schemas.openxmlformats.org/officeDocument/2006/relationships/ctrlProp" Target="../ctrlProps/ctrlProp35.xml"/><Relationship Id="rId4" Type="http://schemas.openxmlformats.org/officeDocument/2006/relationships/ctrlProp" Target="../ctrlProps/ctrlProp34.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41.xml"/><Relationship Id="rId1" Type="http://schemas.openxmlformats.org/officeDocument/2006/relationships/printerSettings" Target="../printerSettings/printerSettings31.bin"/><Relationship Id="rId6" Type="http://schemas.openxmlformats.org/officeDocument/2006/relationships/comments" Target="../comments26.xml"/><Relationship Id="rId5" Type="http://schemas.openxmlformats.org/officeDocument/2006/relationships/ctrlProp" Target="../ctrlProps/ctrlProp37.xml"/><Relationship Id="rId4" Type="http://schemas.openxmlformats.org/officeDocument/2006/relationships/ctrlProp" Target="../ctrlProps/ctrlProp36.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42.xml"/><Relationship Id="rId1" Type="http://schemas.openxmlformats.org/officeDocument/2006/relationships/printerSettings" Target="../printerSettings/printerSettings32.bin"/><Relationship Id="rId4" Type="http://schemas.openxmlformats.org/officeDocument/2006/relationships/ctrlProp" Target="../ctrlProps/ctrlProp38.xml"/></Relationships>
</file>

<file path=xl/worksheets/_rels/sheet49.xml.rels><?xml version="1.0" encoding="UTF-8" standalone="yes"?>
<Relationships xmlns="http://schemas.openxmlformats.org/package/2006/relationships"><Relationship Id="rId3" Type="http://schemas.openxmlformats.org/officeDocument/2006/relationships/ctrlProp" Target="../ctrlProps/ctrlProp39.xml"/><Relationship Id="rId2" Type="http://schemas.openxmlformats.org/officeDocument/2006/relationships/vmlDrawing" Target="../drawings/vmlDrawing29.vml"/><Relationship Id="rId1" Type="http://schemas.openxmlformats.org/officeDocument/2006/relationships/drawing" Target="../drawings/drawing43.xml"/><Relationship Id="rId5" Type="http://schemas.openxmlformats.org/officeDocument/2006/relationships/comments" Target="../comments27.xml"/><Relationship Id="rId4" Type="http://schemas.openxmlformats.org/officeDocument/2006/relationships/ctrlProp" Target="../ctrlProps/ctrlProp40.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4.vml"/><Relationship Id="rId1" Type="http://schemas.openxmlformats.org/officeDocument/2006/relationships/drawing" Target="../drawings/drawing5.xml"/><Relationship Id="rId5" Type="http://schemas.openxmlformats.org/officeDocument/2006/relationships/comments" Target="../comments3.xml"/><Relationship Id="rId4" Type="http://schemas.openxmlformats.org/officeDocument/2006/relationships/ctrlProp" Target="../ctrlProps/ctrlProp6.xml"/></Relationships>
</file>

<file path=xl/worksheets/_rels/sheet50.xml.rels><?xml version="1.0" encoding="UTF-8" standalone="yes"?>
<Relationships xmlns="http://schemas.openxmlformats.org/package/2006/relationships"><Relationship Id="rId3" Type="http://schemas.openxmlformats.org/officeDocument/2006/relationships/ctrlProp" Target="../ctrlProps/ctrlProp41.xml"/><Relationship Id="rId2" Type="http://schemas.openxmlformats.org/officeDocument/2006/relationships/vmlDrawing" Target="../drawings/vmlDrawing30.vml"/><Relationship Id="rId1" Type="http://schemas.openxmlformats.org/officeDocument/2006/relationships/drawing" Target="../drawings/drawing44.xml"/><Relationship Id="rId5" Type="http://schemas.openxmlformats.org/officeDocument/2006/relationships/comments" Target="../comments28.xml"/><Relationship Id="rId4" Type="http://schemas.openxmlformats.org/officeDocument/2006/relationships/ctrlProp" Target="../ctrlProps/ctrlProp42.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45.xml"/><Relationship Id="rId1" Type="http://schemas.openxmlformats.org/officeDocument/2006/relationships/printerSettings" Target="../printerSettings/printerSettings33.bin"/><Relationship Id="rId6" Type="http://schemas.openxmlformats.org/officeDocument/2006/relationships/comments" Target="../comments29.xml"/><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46.xml"/><Relationship Id="rId1" Type="http://schemas.openxmlformats.org/officeDocument/2006/relationships/printerSettings" Target="../printerSettings/printerSettings34.bin"/><Relationship Id="rId5" Type="http://schemas.openxmlformats.org/officeDocument/2006/relationships/comments" Target="../comments30.xml"/><Relationship Id="rId4" Type="http://schemas.openxmlformats.org/officeDocument/2006/relationships/ctrlProp" Target="../ctrlProps/ctrlProp45.xml"/></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47.xml"/><Relationship Id="rId1" Type="http://schemas.openxmlformats.org/officeDocument/2006/relationships/printerSettings" Target="../printerSettings/printerSettings35.bin"/><Relationship Id="rId6" Type="http://schemas.openxmlformats.org/officeDocument/2006/relationships/comments" Target="../comments31.xml"/><Relationship Id="rId5" Type="http://schemas.openxmlformats.org/officeDocument/2006/relationships/ctrlProp" Target="../ctrlProps/ctrlProp47.xml"/><Relationship Id="rId4" Type="http://schemas.openxmlformats.org/officeDocument/2006/relationships/ctrlProp" Target="../ctrlProps/ctrlProp46.xml"/></Relationships>
</file>

<file path=xl/worksheets/_rels/sheet54.xml.rels><?xml version="1.0" encoding="UTF-8" standalone="yes"?>
<Relationships xmlns="http://schemas.openxmlformats.org/package/2006/relationships"><Relationship Id="rId3" Type="http://schemas.openxmlformats.org/officeDocument/2006/relationships/ctrlProp" Target="../ctrlProps/ctrlProp48.xml"/><Relationship Id="rId2" Type="http://schemas.openxmlformats.org/officeDocument/2006/relationships/vmlDrawing" Target="../drawings/vmlDrawing34.vml"/><Relationship Id="rId1" Type="http://schemas.openxmlformats.org/officeDocument/2006/relationships/drawing" Target="../drawings/drawing48.xml"/><Relationship Id="rId5" Type="http://schemas.openxmlformats.org/officeDocument/2006/relationships/comments" Target="../comments32.xml"/><Relationship Id="rId4" Type="http://schemas.openxmlformats.org/officeDocument/2006/relationships/ctrlProp" Target="../ctrlProps/ctrlProp49.xml"/></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49.xml"/><Relationship Id="rId1" Type="http://schemas.openxmlformats.org/officeDocument/2006/relationships/printerSettings" Target="../printerSettings/printerSettings36.bin"/><Relationship Id="rId6" Type="http://schemas.openxmlformats.org/officeDocument/2006/relationships/comments" Target="../comments33.xml"/><Relationship Id="rId5" Type="http://schemas.openxmlformats.org/officeDocument/2006/relationships/ctrlProp" Target="../ctrlProps/ctrlProp51.xml"/><Relationship Id="rId4" Type="http://schemas.openxmlformats.org/officeDocument/2006/relationships/ctrlProp" Target="../ctrlProps/ctrlProp50.xm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50.xml"/><Relationship Id="rId1" Type="http://schemas.openxmlformats.org/officeDocument/2006/relationships/printerSettings" Target="../printerSettings/printerSettings37.bin"/><Relationship Id="rId5" Type="http://schemas.openxmlformats.org/officeDocument/2006/relationships/comments" Target="../comments34.xml"/><Relationship Id="rId4" Type="http://schemas.openxmlformats.org/officeDocument/2006/relationships/ctrlProp" Target="../ctrlProps/ctrlProp52.xml"/></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38.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39.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40.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4.bin"/><Relationship Id="rId6" Type="http://schemas.openxmlformats.org/officeDocument/2006/relationships/comments" Target="../comments4.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41.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42.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43.bin"/></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57.xml"/><Relationship Id="rId1" Type="http://schemas.openxmlformats.org/officeDocument/2006/relationships/printerSettings" Target="../printerSettings/printerSettings44.bin"/><Relationship Id="rId6" Type="http://schemas.openxmlformats.org/officeDocument/2006/relationships/comments" Target="../comments35.xml"/><Relationship Id="rId5" Type="http://schemas.openxmlformats.org/officeDocument/2006/relationships/ctrlProp" Target="../ctrlProps/ctrlProp54.xml"/><Relationship Id="rId4" Type="http://schemas.openxmlformats.org/officeDocument/2006/relationships/ctrlProp" Target="../ctrlProps/ctrlProp53.xml"/></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58.xml"/><Relationship Id="rId1" Type="http://schemas.openxmlformats.org/officeDocument/2006/relationships/printerSettings" Target="../printerSettings/printerSettings45.bin"/><Relationship Id="rId6" Type="http://schemas.openxmlformats.org/officeDocument/2006/relationships/comments" Target="../comments36.xml"/><Relationship Id="rId5" Type="http://schemas.openxmlformats.org/officeDocument/2006/relationships/ctrlProp" Target="../ctrlProps/ctrlProp56.xml"/><Relationship Id="rId4" Type="http://schemas.openxmlformats.org/officeDocument/2006/relationships/ctrlProp" Target="../ctrlProps/ctrlProp55.xml"/></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59.xml"/><Relationship Id="rId1" Type="http://schemas.openxmlformats.org/officeDocument/2006/relationships/printerSettings" Target="../printerSettings/printerSettings46.bin"/><Relationship Id="rId6" Type="http://schemas.openxmlformats.org/officeDocument/2006/relationships/comments" Target="../comments37.xml"/><Relationship Id="rId5" Type="http://schemas.openxmlformats.org/officeDocument/2006/relationships/ctrlProp" Target="../ctrlProps/ctrlProp58.xml"/><Relationship Id="rId4" Type="http://schemas.openxmlformats.org/officeDocument/2006/relationships/ctrlProp" Target="../ctrlProps/ctrlProp57.xml"/></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60.xml"/><Relationship Id="rId1" Type="http://schemas.openxmlformats.org/officeDocument/2006/relationships/printerSettings" Target="../printerSettings/printerSettings47.bin"/><Relationship Id="rId6" Type="http://schemas.openxmlformats.org/officeDocument/2006/relationships/comments" Target="../comments38.xml"/><Relationship Id="rId5" Type="http://schemas.openxmlformats.org/officeDocument/2006/relationships/ctrlProp" Target="../ctrlProps/ctrlProp60.xml"/><Relationship Id="rId4" Type="http://schemas.openxmlformats.org/officeDocument/2006/relationships/ctrlProp" Target="../ctrlProps/ctrlProp59.xml"/></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61.xml"/><Relationship Id="rId1" Type="http://schemas.openxmlformats.org/officeDocument/2006/relationships/printerSettings" Target="../printerSettings/printerSettings48.bin"/><Relationship Id="rId4" Type="http://schemas.openxmlformats.org/officeDocument/2006/relationships/ctrlProp" Target="../ctrlProps/ctrlProp61.xml"/></Relationships>
</file>

<file path=xl/worksheets/_rels/sheet68.xml.rels><?xml version="1.0" encoding="UTF-8" standalone="yes"?>
<Relationships xmlns="http://schemas.openxmlformats.org/package/2006/relationships"><Relationship Id="rId3" Type="http://schemas.openxmlformats.org/officeDocument/2006/relationships/ctrlProp" Target="../ctrlProps/ctrlProp62.xml"/><Relationship Id="rId2" Type="http://schemas.openxmlformats.org/officeDocument/2006/relationships/vmlDrawing" Target="../drawings/vmlDrawing42.vml"/><Relationship Id="rId1" Type="http://schemas.openxmlformats.org/officeDocument/2006/relationships/drawing" Target="../drawings/drawing62.xml"/><Relationship Id="rId5" Type="http://schemas.openxmlformats.org/officeDocument/2006/relationships/comments" Target="../comments39.xml"/><Relationship Id="rId4" Type="http://schemas.openxmlformats.org/officeDocument/2006/relationships/ctrlProp" Target="../ctrlProps/ctrlProp63.xml"/></Relationships>
</file>

<file path=xl/worksheets/_rels/sheet69.xml.rels><?xml version="1.0" encoding="UTF-8" standalone="yes"?>
<Relationships xmlns="http://schemas.openxmlformats.org/package/2006/relationships"><Relationship Id="rId3" Type="http://schemas.openxmlformats.org/officeDocument/2006/relationships/ctrlProp" Target="../ctrlProps/ctrlProp64.xml"/><Relationship Id="rId2" Type="http://schemas.openxmlformats.org/officeDocument/2006/relationships/vmlDrawing" Target="../drawings/vmlDrawing43.vml"/><Relationship Id="rId1" Type="http://schemas.openxmlformats.org/officeDocument/2006/relationships/drawing" Target="../drawings/drawing63.xml"/><Relationship Id="rId5" Type="http://schemas.openxmlformats.org/officeDocument/2006/relationships/comments" Target="../comments40.xml"/><Relationship Id="rId4" Type="http://schemas.openxmlformats.org/officeDocument/2006/relationships/ctrlProp" Target="../ctrlProps/ctrlProp65.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9.xml"/><Relationship Id="rId2" Type="http://schemas.openxmlformats.org/officeDocument/2006/relationships/vmlDrawing" Target="../drawings/vmlDrawing6.vml"/><Relationship Id="rId1" Type="http://schemas.openxmlformats.org/officeDocument/2006/relationships/drawing" Target="../drawings/drawing7.xml"/><Relationship Id="rId4" Type="http://schemas.openxmlformats.org/officeDocument/2006/relationships/comments" Target="../comments5.xml"/></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64.xml"/><Relationship Id="rId1" Type="http://schemas.openxmlformats.org/officeDocument/2006/relationships/printerSettings" Target="../printerSettings/printerSettings49.bin"/><Relationship Id="rId6" Type="http://schemas.openxmlformats.org/officeDocument/2006/relationships/comments" Target="../comments41.xml"/><Relationship Id="rId5" Type="http://schemas.openxmlformats.org/officeDocument/2006/relationships/ctrlProp" Target="../ctrlProps/ctrlProp67.xml"/><Relationship Id="rId4" Type="http://schemas.openxmlformats.org/officeDocument/2006/relationships/ctrlProp" Target="../ctrlProps/ctrlProp66.xml"/></Relationships>
</file>

<file path=xl/worksheets/_rels/sheet71.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65.xml"/><Relationship Id="rId1" Type="http://schemas.openxmlformats.org/officeDocument/2006/relationships/printerSettings" Target="../printerSettings/printerSettings50.bin"/><Relationship Id="rId5" Type="http://schemas.openxmlformats.org/officeDocument/2006/relationships/comments" Target="../comments42.xml"/><Relationship Id="rId4" Type="http://schemas.openxmlformats.org/officeDocument/2006/relationships/ctrlProp" Target="../ctrlProps/ctrlProp68.xml"/></Relationships>
</file>

<file path=xl/worksheets/_rels/sheet72.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66.xml"/><Relationship Id="rId1" Type="http://schemas.openxmlformats.org/officeDocument/2006/relationships/printerSettings" Target="../printerSettings/printerSettings51.bin"/><Relationship Id="rId6" Type="http://schemas.openxmlformats.org/officeDocument/2006/relationships/comments" Target="../comments43.xml"/><Relationship Id="rId5" Type="http://schemas.openxmlformats.org/officeDocument/2006/relationships/ctrlProp" Target="../ctrlProps/ctrlProp70.xml"/><Relationship Id="rId4" Type="http://schemas.openxmlformats.org/officeDocument/2006/relationships/ctrlProp" Target="../ctrlProps/ctrlProp69.xml"/></Relationships>
</file>

<file path=xl/worksheets/_rels/sheet73.xml.rels><?xml version="1.0" encoding="UTF-8" standalone="yes"?>
<Relationships xmlns="http://schemas.openxmlformats.org/package/2006/relationships"><Relationship Id="rId3" Type="http://schemas.openxmlformats.org/officeDocument/2006/relationships/ctrlProp" Target="../ctrlProps/ctrlProp71.xml"/><Relationship Id="rId2" Type="http://schemas.openxmlformats.org/officeDocument/2006/relationships/vmlDrawing" Target="../drawings/vmlDrawing47.vml"/><Relationship Id="rId1" Type="http://schemas.openxmlformats.org/officeDocument/2006/relationships/drawing" Target="../drawings/drawing67.xml"/><Relationship Id="rId5" Type="http://schemas.openxmlformats.org/officeDocument/2006/relationships/comments" Target="../comments44.xml"/><Relationship Id="rId4" Type="http://schemas.openxmlformats.org/officeDocument/2006/relationships/ctrlProp" Target="../ctrlProps/ctrlProp72.xml"/></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68.xml"/><Relationship Id="rId1" Type="http://schemas.openxmlformats.org/officeDocument/2006/relationships/printerSettings" Target="../printerSettings/printerSettings52.bin"/><Relationship Id="rId6" Type="http://schemas.openxmlformats.org/officeDocument/2006/relationships/comments" Target="../comments45.xml"/><Relationship Id="rId5" Type="http://schemas.openxmlformats.org/officeDocument/2006/relationships/ctrlProp" Target="../ctrlProps/ctrlProp74.xml"/><Relationship Id="rId4" Type="http://schemas.openxmlformats.org/officeDocument/2006/relationships/ctrlProp" Target="../ctrlProps/ctrlProp73.xml"/></Relationships>
</file>

<file path=xl/worksheets/_rels/sheet75.xml.rels><?xml version="1.0" encoding="UTF-8" standalone="yes"?>
<Relationships xmlns="http://schemas.openxmlformats.org/package/2006/relationships"><Relationship Id="rId3" Type="http://schemas.openxmlformats.org/officeDocument/2006/relationships/vmlDrawing" Target="../drawings/vmlDrawing49.vml"/><Relationship Id="rId2" Type="http://schemas.openxmlformats.org/officeDocument/2006/relationships/drawing" Target="../drawings/drawing69.xml"/><Relationship Id="rId1" Type="http://schemas.openxmlformats.org/officeDocument/2006/relationships/printerSettings" Target="../printerSettings/printerSettings53.bin"/><Relationship Id="rId5" Type="http://schemas.openxmlformats.org/officeDocument/2006/relationships/comments" Target="../comments46.xml"/><Relationship Id="rId4" Type="http://schemas.openxmlformats.org/officeDocument/2006/relationships/ctrlProp" Target="../ctrlProps/ctrlProp75.xml"/></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54.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55.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56.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5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5.bin"/><Relationship Id="rId5" Type="http://schemas.openxmlformats.org/officeDocument/2006/relationships/comments" Target="../comments6.xml"/><Relationship Id="rId4" Type="http://schemas.openxmlformats.org/officeDocument/2006/relationships/ctrlProp" Target="../ctrlProps/ctrlProp10.xml"/></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58.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59.bin"/></Relationships>
</file>

<file path=xl/worksheets/_rels/sheet82.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drawing" Target="../drawings/drawing76.xml"/><Relationship Id="rId1" Type="http://schemas.openxmlformats.org/officeDocument/2006/relationships/printerSettings" Target="../printerSettings/printerSettings60.bin"/><Relationship Id="rId6" Type="http://schemas.openxmlformats.org/officeDocument/2006/relationships/comments" Target="../comments47.xml"/><Relationship Id="rId5" Type="http://schemas.openxmlformats.org/officeDocument/2006/relationships/ctrlProp" Target="../ctrlProps/ctrlProp77.xml"/><Relationship Id="rId4" Type="http://schemas.openxmlformats.org/officeDocument/2006/relationships/ctrlProp" Target="../ctrlProps/ctrlProp76.xml"/></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51.vml"/><Relationship Id="rId2" Type="http://schemas.openxmlformats.org/officeDocument/2006/relationships/drawing" Target="../drawings/drawing77.xml"/><Relationship Id="rId1" Type="http://schemas.openxmlformats.org/officeDocument/2006/relationships/printerSettings" Target="../printerSettings/printerSettings61.bin"/><Relationship Id="rId6" Type="http://schemas.openxmlformats.org/officeDocument/2006/relationships/comments" Target="../comments48.xml"/><Relationship Id="rId5" Type="http://schemas.openxmlformats.org/officeDocument/2006/relationships/ctrlProp" Target="../ctrlProps/ctrlProp79.xml"/><Relationship Id="rId4" Type="http://schemas.openxmlformats.org/officeDocument/2006/relationships/ctrlProp" Target="../ctrlProps/ctrlProp78.xml"/></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52.vml"/><Relationship Id="rId2" Type="http://schemas.openxmlformats.org/officeDocument/2006/relationships/drawing" Target="../drawings/drawing78.xml"/><Relationship Id="rId1" Type="http://schemas.openxmlformats.org/officeDocument/2006/relationships/printerSettings" Target="../printerSettings/printerSettings62.bin"/><Relationship Id="rId6" Type="http://schemas.openxmlformats.org/officeDocument/2006/relationships/comments" Target="../comments49.xml"/><Relationship Id="rId5" Type="http://schemas.openxmlformats.org/officeDocument/2006/relationships/ctrlProp" Target="../ctrlProps/ctrlProp81.xml"/><Relationship Id="rId4" Type="http://schemas.openxmlformats.org/officeDocument/2006/relationships/ctrlProp" Target="../ctrlProps/ctrlProp80.xml"/></Relationships>
</file>

<file path=xl/worksheets/_rels/sheet85.xml.rels><?xml version="1.0" encoding="UTF-8" standalone="yes"?>
<Relationships xmlns="http://schemas.openxmlformats.org/package/2006/relationships"><Relationship Id="rId3" Type="http://schemas.openxmlformats.org/officeDocument/2006/relationships/vmlDrawing" Target="../drawings/vmlDrawing53.vml"/><Relationship Id="rId2" Type="http://schemas.openxmlformats.org/officeDocument/2006/relationships/drawing" Target="../drawings/drawing79.xml"/><Relationship Id="rId1" Type="http://schemas.openxmlformats.org/officeDocument/2006/relationships/printerSettings" Target="../printerSettings/printerSettings63.bin"/><Relationship Id="rId6" Type="http://schemas.openxmlformats.org/officeDocument/2006/relationships/comments" Target="../comments50.xml"/><Relationship Id="rId5" Type="http://schemas.openxmlformats.org/officeDocument/2006/relationships/ctrlProp" Target="../ctrlProps/ctrlProp83.xml"/><Relationship Id="rId4" Type="http://schemas.openxmlformats.org/officeDocument/2006/relationships/ctrlProp" Target="../ctrlProps/ctrlProp82.xml"/></Relationships>
</file>

<file path=xl/worksheets/_rels/sheet86.xml.rels><?xml version="1.0" encoding="UTF-8" standalone="yes"?>
<Relationships xmlns="http://schemas.openxmlformats.org/package/2006/relationships"><Relationship Id="rId3" Type="http://schemas.openxmlformats.org/officeDocument/2006/relationships/vmlDrawing" Target="../drawings/vmlDrawing54.vml"/><Relationship Id="rId2" Type="http://schemas.openxmlformats.org/officeDocument/2006/relationships/drawing" Target="../drawings/drawing80.xml"/><Relationship Id="rId1" Type="http://schemas.openxmlformats.org/officeDocument/2006/relationships/printerSettings" Target="../printerSettings/printerSettings64.bin"/><Relationship Id="rId4" Type="http://schemas.openxmlformats.org/officeDocument/2006/relationships/ctrlProp" Target="../ctrlProps/ctrlProp84.xml"/></Relationships>
</file>

<file path=xl/worksheets/_rels/sheet87.xml.rels><?xml version="1.0" encoding="UTF-8" standalone="yes"?>
<Relationships xmlns="http://schemas.openxmlformats.org/package/2006/relationships"><Relationship Id="rId3" Type="http://schemas.openxmlformats.org/officeDocument/2006/relationships/ctrlProp" Target="../ctrlProps/ctrlProp85.xml"/><Relationship Id="rId2" Type="http://schemas.openxmlformats.org/officeDocument/2006/relationships/vmlDrawing" Target="../drawings/vmlDrawing55.vml"/><Relationship Id="rId1" Type="http://schemas.openxmlformats.org/officeDocument/2006/relationships/drawing" Target="../drawings/drawing81.xml"/><Relationship Id="rId5" Type="http://schemas.openxmlformats.org/officeDocument/2006/relationships/comments" Target="../comments51.xml"/><Relationship Id="rId4" Type="http://schemas.openxmlformats.org/officeDocument/2006/relationships/ctrlProp" Target="../ctrlProps/ctrlProp86.xml"/></Relationships>
</file>

<file path=xl/worksheets/_rels/sheet88.xml.rels><?xml version="1.0" encoding="UTF-8" standalone="yes"?>
<Relationships xmlns="http://schemas.openxmlformats.org/package/2006/relationships"><Relationship Id="rId3" Type="http://schemas.openxmlformats.org/officeDocument/2006/relationships/ctrlProp" Target="../ctrlProps/ctrlProp87.xml"/><Relationship Id="rId2" Type="http://schemas.openxmlformats.org/officeDocument/2006/relationships/vmlDrawing" Target="../drawings/vmlDrawing56.vml"/><Relationship Id="rId1" Type="http://schemas.openxmlformats.org/officeDocument/2006/relationships/drawing" Target="../drawings/drawing82.xml"/><Relationship Id="rId5" Type="http://schemas.openxmlformats.org/officeDocument/2006/relationships/comments" Target="../comments52.xml"/><Relationship Id="rId4" Type="http://schemas.openxmlformats.org/officeDocument/2006/relationships/ctrlProp" Target="../ctrlProps/ctrlProp88.xml"/></Relationships>
</file>

<file path=xl/worksheets/_rels/sheet89.xml.rels><?xml version="1.0" encoding="UTF-8" standalone="yes"?>
<Relationships xmlns="http://schemas.openxmlformats.org/package/2006/relationships"><Relationship Id="rId3" Type="http://schemas.openxmlformats.org/officeDocument/2006/relationships/vmlDrawing" Target="../drawings/vmlDrawing57.vml"/><Relationship Id="rId2" Type="http://schemas.openxmlformats.org/officeDocument/2006/relationships/drawing" Target="../drawings/drawing83.xml"/><Relationship Id="rId1" Type="http://schemas.openxmlformats.org/officeDocument/2006/relationships/printerSettings" Target="../printerSettings/printerSettings65.bin"/><Relationship Id="rId6" Type="http://schemas.openxmlformats.org/officeDocument/2006/relationships/comments" Target="../comments53.xml"/><Relationship Id="rId5" Type="http://schemas.openxmlformats.org/officeDocument/2006/relationships/ctrlProp" Target="../ctrlProps/ctrlProp90.xml"/><Relationship Id="rId4" Type="http://schemas.openxmlformats.org/officeDocument/2006/relationships/ctrlProp" Target="../ctrlProps/ctrlProp89.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90.xml.rels><?xml version="1.0" encoding="UTF-8" standalone="yes"?>
<Relationships xmlns="http://schemas.openxmlformats.org/package/2006/relationships"><Relationship Id="rId3" Type="http://schemas.openxmlformats.org/officeDocument/2006/relationships/vmlDrawing" Target="../drawings/vmlDrawing58.vml"/><Relationship Id="rId2" Type="http://schemas.openxmlformats.org/officeDocument/2006/relationships/drawing" Target="../drawings/drawing84.xml"/><Relationship Id="rId1" Type="http://schemas.openxmlformats.org/officeDocument/2006/relationships/printerSettings" Target="../printerSettings/printerSettings66.bin"/><Relationship Id="rId5" Type="http://schemas.openxmlformats.org/officeDocument/2006/relationships/comments" Target="../comments54.xml"/><Relationship Id="rId4" Type="http://schemas.openxmlformats.org/officeDocument/2006/relationships/ctrlProp" Target="../ctrlProps/ctrlProp91.xml"/></Relationships>
</file>

<file path=xl/worksheets/_rels/sheet91.xml.rels><?xml version="1.0" encoding="UTF-8" standalone="yes"?>
<Relationships xmlns="http://schemas.openxmlformats.org/package/2006/relationships"><Relationship Id="rId3" Type="http://schemas.openxmlformats.org/officeDocument/2006/relationships/vmlDrawing" Target="../drawings/vmlDrawing59.vml"/><Relationship Id="rId2" Type="http://schemas.openxmlformats.org/officeDocument/2006/relationships/drawing" Target="../drawings/drawing85.xml"/><Relationship Id="rId1" Type="http://schemas.openxmlformats.org/officeDocument/2006/relationships/printerSettings" Target="../printerSettings/printerSettings67.bin"/><Relationship Id="rId6" Type="http://schemas.openxmlformats.org/officeDocument/2006/relationships/comments" Target="../comments55.xml"/><Relationship Id="rId5" Type="http://schemas.openxmlformats.org/officeDocument/2006/relationships/ctrlProp" Target="../ctrlProps/ctrlProp93.xml"/><Relationship Id="rId4" Type="http://schemas.openxmlformats.org/officeDocument/2006/relationships/ctrlProp" Target="../ctrlProps/ctrlProp92.xml"/></Relationships>
</file>

<file path=xl/worksheets/_rels/sheet92.xml.rels><?xml version="1.0" encoding="UTF-8" standalone="yes"?>
<Relationships xmlns="http://schemas.openxmlformats.org/package/2006/relationships"><Relationship Id="rId3" Type="http://schemas.openxmlformats.org/officeDocument/2006/relationships/ctrlProp" Target="../ctrlProps/ctrlProp94.xml"/><Relationship Id="rId2" Type="http://schemas.openxmlformats.org/officeDocument/2006/relationships/vmlDrawing" Target="../drawings/vmlDrawing60.vml"/><Relationship Id="rId1" Type="http://schemas.openxmlformats.org/officeDocument/2006/relationships/drawing" Target="../drawings/drawing86.xml"/><Relationship Id="rId5" Type="http://schemas.openxmlformats.org/officeDocument/2006/relationships/comments" Target="../comments56.xml"/><Relationship Id="rId4" Type="http://schemas.openxmlformats.org/officeDocument/2006/relationships/ctrlProp" Target="../ctrlProps/ctrlProp95.xml"/></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61.vml"/><Relationship Id="rId2" Type="http://schemas.openxmlformats.org/officeDocument/2006/relationships/drawing" Target="../drawings/drawing87.xml"/><Relationship Id="rId1" Type="http://schemas.openxmlformats.org/officeDocument/2006/relationships/printerSettings" Target="../printerSettings/printerSettings68.bin"/><Relationship Id="rId6" Type="http://schemas.openxmlformats.org/officeDocument/2006/relationships/comments" Target="../comments57.xml"/><Relationship Id="rId5" Type="http://schemas.openxmlformats.org/officeDocument/2006/relationships/ctrlProp" Target="../ctrlProps/ctrlProp97.xml"/><Relationship Id="rId4" Type="http://schemas.openxmlformats.org/officeDocument/2006/relationships/ctrlProp" Target="../ctrlProps/ctrlProp96.xml"/></Relationships>
</file>

<file path=xl/worksheets/_rels/sheet94.xml.rels><?xml version="1.0" encoding="UTF-8" standalone="yes"?>
<Relationships xmlns="http://schemas.openxmlformats.org/package/2006/relationships"><Relationship Id="rId3" Type="http://schemas.openxmlformats.org/officeDocument/2006/relationships/vmlDrawing" Target="../drawings/vmlDrawing62.vml"/><Relationship Id="rId2" Type="http://schemas.openxmlformats.org/officeDocument/2006/relationships/drawing" Target="../drawings/drawing88.xml"/><Relationship Id="rId1" Type="http://schemas.openxmlformats.org/officeDocument/2006/relationships/printerSettings" Target="../printerSettings/printerSettings69.bin"/><Relationship Id="rId5" Type="http://schemas.openxmlformats.org/officeDocument/2006/relationships/comments" Target="../comments58.xml"/><Relationship Id="rId4" Type="http://schemas.openxmlformats.org/officeDocument/2006/relationships/ctrlProp" Target="../ctrlProps/ctrlProp98.xml"/></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70.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71.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72.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73.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7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8"/>
  <sheetViews>
    <sheetView showGridLines="0" showZeros="0" workbookViewId="0">
      <selection activeCell="E12" sqref="E12"/>
    </sheetView>
  </sheetViews>
  <sheetFormatPr defaultRowHeight="13.2" x14ac:dyDescent="0.25"/>
  <cols>
    <col min="1" max="1" width="76.44140625" bestFit="1" customWidth="1"/>
    <col min="2" max="4" width="19.109375" customWidth="1"/>
    <col min="5" max="5" width="19.109375" style="1" customWidth="1"/>
  </cols>
  <sheetData>
    <row r="1" spans="1:7" s="2" customFormat="1" ht="49.5" customHeight="1" thickBot="1" x14ac:dyDescent="0.3">
      <c r="A1" s="370" t="s">
        <v>207</v>
      </c>
      <c r="B1" s="3"/>
      <c r="C1" s="3"/>
      <c r="D1" s="371"/>
      <c r="E1" s="4"/>
      <c r="F1" s="5"/>
      <c r="G1" s="5"/>
    </row>
    <row r="2" spans="1:7" s="6" customFormat="1" ht="36.75" customHeight="1" thickBot="1" x14ac:dyDescent="0.3">
      <c r="A2" s="7" t="s">
        <v>75</v>
      </c>
      <c r="B2" s="8"/>
      <c r="C2" s="8"/>
      <c r="D2" s="8"/>
      <c r="E2" s="9"/>
      <c r="F2" s="10"/>
      <c r="G2" s="10"/>
    </row>
    <row r="3" spans="1:7" s="2" customFormat="1" ht="6" customHeight="1" thickBot="1" x14ac:dyDescent="0.3">
      <c r="A3" s="12"/>
      <c r="B3" s="13"/>
      <c r="C3" s="13"/>
      <c r="D3" s="13"/>
      <c r="E3" s="14"/>
      <c r="F3" s="5"/>
      <c r="G3" s="5"/>
    </row>
    <row r="4" spans="1:7" s="2" customFormat="1" ht="20.25" customHeight="1" thickBot="1" x14ac:dyDescent="0.3">
      <c r="A4" s="15" t="s">
        <v>76</v>
      </c>
      <c r="B4" s="16"/>
      <c r="C4" s="16"/>
      <c r="D4" s="16"/>
      <c r="E4" s="17"/>
      <c r="F4" s="5"/>
      <c r="G4" s="5"/>
    </row>
    <row r="5" spans="1:7" s="18" customFormat="1" ht="15" customHeight="1" x14ac:dyDescent="0.25">
      <c r="A5" s="433" t="s">
        <v>77</v>
      </c>
      <c r="B5" s="21"/>
      <c r="C5" s="21"/>
      <c r="D5" s="21"/>
      <c r="E5" s="678"/>
      <c r="F5" s="24"/>
      <c r="G5" s="25"/>
    </row>
    <row r="6" spans="1:7" s="2" customFormat="1" ht="24.6" x14ac:dyDescent="0.25">
      <c r="A6" s="922" t="s">
        <v>240</v>
      </c>
      <c r="B6" s="923"/>
      <c r="C6" s="26"/>
      <c r="D6" s="27"/>
      <c r="E6" s="28"/>
      <c r="F6" s="5"/>
      <c r="G6" s="5"/>
    </row>
    <row r="7" spans="1:7" s="18" customFormat="1" ht="15" customHeight="1" x14ac:dyDescent="0.25">
      <c r="A7" s="654" t="s">
        <v>208</v>
      </c>
      <c r="B7" s="654" t="s">
        <v>209</v>
      </c>
      <c r="C7" s="654" t="s">
        <v>210</v>
      </c>
      <c r="D7" s="654" t="s">
        <v>211</v>
      </c>
      <c r="E7" s="654" t="s">
        <v>212</v>
      </c>
      <c r="F7" s="24"/>
      <c r="G7" s="25"/>
    </row>
    <row r="8" spans="1:7" s="2" customFormat="1" ht="16.5" customHeight="1" x14ac:dyDescent="0.25">
      <c r="A8" s="483"/>
      <c r="B8" s="483"/>
      <c r="C8" s="483"/>
      <c r="D8" s="483"/>
      <c r="E8" s="483"/>
      <c r="F8" s="5"/>
      <c r="G8" s="5"/>
    </row>
    <row r="9" spans="1:7" s="2" customFormat="1" ht="15" customHeight="1" x14ac:dyDescent="0.25">
      <c r="A9" s="433" t="s">
        <v>78</v>
      </c>
      <c r="B9" s="21"/>
      <c r="C9" s="434" t="s">
        <v>79</v>
      </c>
      <c r="D9" s="434"/>
      <c r="E9" s="435" t="s">
        <v>80</v>
      </c>
      <c r="F9" s="5"/>
      <c r="G9" s="5"/>
    </row>
    <row r="10" spans="1:7" s="2" customFormat="1" x14ac:dyDescent="0.25">
      <c r="A10" s="32"/>
      <c r="B10" s="33"/>
      <c r="C10" s="34"/>
      <c r="D10" s="434" t="s">
        <v>163</v>
      </c>
      <c r="E10" s="660" t="s">
        <v>311</v>
      </c>
      <c r="F10" s="5"/>
      <c r="G10" s="5"/>
    </row>
    <row r="11" spans="1:7" x14ac:dyDescent="0.25">
      <c r="A11" s="20"/>
      <c r="B11" s="21"/>
      <c r="C11" s="462" t="s">
        <v>147</v>
      </c>
      <c r="D11" s="462" t="s">
        <v>204</v>
      </c>
      <c r="E11" s="462" t="s">
        <v>205</v>
      </c>
      <c r="F11" s="37"/>
      <c r="G11" s="37"/>
    </row>
    <row r="12" spans="1:7" s="2" customFormat="1" x14ac:dyDescent="0.25">
      <c r="A12" s="372"/>
      <c r="B12" s="5"/>
      <c r="C12" s="484"/>
      <c r="D12" s="484"/>
      <c r="E12" s="484" t="s">
        <v>531</v>
      </c>
      <c r="F12" s="5"/>
      <c r="G12" s="5"/>
    </row>
    <row r="13" spans="1:7" ht="7.5" customHeight="1" x14ac:dyDescent="0.25">
      <c r="A13" s="37"/>
      <c r="B13" s="37"/>
      <c r="C13" s="37"/>
      <c r="D13" s="37"/>
      <c r="E13" s="41"/>
      <c r="F13" s="37"/>
      <c r="G13" s="37"/>
    </row>
    <row r="14" spans="1:7" ht="112.5" customHeight="1" x14ac:dyDescent="0.25">
      <c r="A14" s="37"/>
      <c r="B14" s="37"/>
      <c r="C14" s="37"/>
      <c r="D14" s="37"/>
      <c r="E14" s="41"/>
      <c r="F14" s="37"/>
      <c r="G14" s="37"/>
    </row>
    <row r="15" spans="1:7" ht="18.75" customHeight="1" x14ac:dyDescent="0.25">
      <c r="A15" s="36"/>
      <c r="B15" s="36"/>
      <c r="C15" s="36"/>
      <c r="D15" s="36"/>
      <c r="E15" s="41"/>
      <c r="F15" s="37"/>
      <c r="G15" s="37"/>
    </row>
    <row r="16" spans="1:7" ht="17.25" customHeight="1" x14ac:dyDescent="0.25">
      <c r="A16" s="36"/>
      <c r="B16" s="36"/>
      <c r="C16" s="36"/>
      <c r="D16" s="36"/>
      <c r="E16" s="42"/>
      <c r="F16" s="37"/>
      <c r="G16" s="37"/>
    </row>
    <row r="17" spans="1:7" ht="12.75" customHeight="1" x14ac:dyDescent="0.25">
      <c r="A17" s="43"/>
      <c r="B17" s="653"/>
      <c r="C17" s="373"/>
      <c r="D17" s="44"/>
      <c r="E17" s="41"/>
      <c r="F17" s="37"/>
      <c r="G17" s="37"/>
    </row>
    <row r="18" spans="1:7" x14ac:dyDescent="0.25">
      <c r="A18" s="37"/>
      <c r="B18" s="37"/>
      <c r="C18" s="37"/>
      <c r="D18" s="37"/>
      <c r="E18" s="41"/>
      <c r="F18" s="37"/>
      <c r="G18" s="37"/>
    </row>
  </sheetData>
  <mergeCells count="1">
    <mergeCell ref="A6:B6"/>
  </mergeCells>
  <phoneticPr fontId="72"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Q156"/>
  <sheetViews>
    <sheetView workbookViewId="0">
      <selection activeCell="B1" sqref="B1"/>
    </sheetView>
  </sheetViews>
  <sheetFormatPr defaultRowHeight="13.2" x14ac:dyDescent="0.25"/>
  <cols>
    <col min="1" max="1" width="2.88671875" customWidth="1"/>
    <col min="2" max="2" width="28.6640625" customWidth="1"/>
    <col min="3" max="3" width="16.109375" bestFit="1" customWidth="1"/>
    <col min="4" max="4" width="12" style="45" customWidth="1"/>
    <col min="5" max="5" width="10.5546875" style="727" customWidth="1"/>
    <col min="6" max="6" width="6.109375" style="102" hidden="1" customWidth="1"/>
    <col min="7" max="7" width="28.66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394"/>
      <c r="B1" s="93" t="s">
        <v>240</v>
      </c>
      <c r="C1" s="93"/>
      <c r="D1" s="384"/>
      <c r="E1" s="438" t="s">
        <v>123</v>
      </c>
      <c r="F1" s="427"/>
      <c r="G1" s="428"/>
      <c r="H1" s="429"/>
      <c r="I1" s="429"/>
      <c r="J1" s="430"/>
      <c r="K1" s="430"/>
      <c r="L1" s="430"/>
      <c r="M1" s="430"/>
      <c r="N1" s="430"/>
      <c r="O1" s="430"/>
      <c r="P1" s="430"/>
      <c r="Q1" s="431"/>
    </row>
    <row r="2" spans="1:17" ht="13.8" thickBot="1" x14ac:dyDescent="0.3">
      <c r="B2" s="96" t="s">
        <v>122</v>
      </c>
      <c r="C2" s="96" t="s">
        <v>241</v>
      </c>
      <c r="D2" s="120"/>
      <c r="E2" s="438" t="s">
        <v>94</v>
      </c>
      <c r="F2" s="103"/>
      <c r="G2" s="103"/>
      <c r="H2" s="703"/>
      <c r="I2" s="703"/>
      <c r="J2" s="94"/>
      <c r="K2" s="94"/>
      <c r="L2" s="94"/>
      <c r="M2" s="94"/>
      <c r="N2" s="111"/>
      <c r="O2" s="86"/>
      <c r="P2" s="86"/>
      <c r="Q2" s="111"/>
    </row>
    <row r="3" spans="1:17" s="2" customFormat="1" ht="13.8" thickBot="1" x14ac:dyDescent="0.3">
      <c r="A3" s="682" t="s">
        <v>121</v>
      </c>
      <c r="B3" s="701"/>
      <c r="C3" s="701"/>
      <c r="D3" s="701"/>
      <c r="E3" s="701"/>
      <c r="F3" s="701"/>
      <c r="G3" s="701"/>
      <c r="H3" s="701"/>
      <c r="I3" s="702"/>
      <c r="J3" s="112"/>
      <c r="K3" s="123"/>
      <c r="L3" s="123"/>
      <c r="M3" s="123"/>
      <c r="N3" s="485" t="s">
        <v>92</v>
      </c>
      <c r="O3" s="113"/>
      <c r="P3" s="124"/>
      <c r="Q3" s="439"/>
    </row>
    <row r="4" spans="1:17" s="2" customFormat="1" x14ac:dyDescent="0.25">
      <c r="A4" s="55" t="s">
        <v>82</v>
      </c>
      <c r="B4" s="55"/>
      <c r="C4" s="53" t="s">
        <v>79</v>
      </c>
      <c r="D4" s="55" t="s">
        <v>87</v>
      </c>
      <c r="E4" s="88"/>
      <c r="G4" s="125"/>
      <c r="H4" s="737" t="s">
        <v>88</v>
      </c>
      <c r="I4" s="712"/>
      <c r="J4" s="126"/>
      <c r="K4" s="127"/>
      <c r="L4" s="127"/>
      <c r="M4" s="127"/>
      <c r="N4" s="126"/>
      <c r="O4" s="440"/>
      <c r="P4" s="440"/>
      <c r="Q4" s="128"/>
    </row>
    <row r="5" spans="1:17" s="2" customFormat="1" ht="13.8" thickBot="1" x14ac:dyDescent="0.3">
      <c r="A5" s="432" t="s">
        <v>238</v>
      </c>
      <c r="B5" s="432"/>
      <c r="C5" s="97">
        <f>Altalanos!$C$10</f>
        <v>0</v>
      </c>
      <c r="D5" s="98" t="str">
        <f>Altalanos!$D$10</f>
        <v xml:space="preserve">  </v>
      </c>
      <c r="E5" s="98"/>
      <c r="F5" s="98"/>
      <c r="G5" s="98"/>
      <c r="H5" s="470" t="str">
        <f>Altalanos!$E$10</f>
        <v>Dénes Tibor</v>
      </c>
      <c r="I5" s="738"/>
      <c r="J5" s="129"/>
      <c r="K5" s="89"/>
      <c r="L5" s="89"/>
      <c r="M5" s="89"/>
      <c r="N5" s="129"/>
      <c r="O5" s="98"/>
      <c r="P5" s="98"/>
      <c r="Q5" s="755"/>
    </row>
    <row r="6" spans="1:17" ht="30" customHeight="1" thickBot="1" x14ac:dyDescent="0.3">
      <c r="A6" s="392" t="s">
        <v>95</v>
      </c>
      <c r="B6" s="115" t="s">
        <v>85</v>
      </c>
      <c r="C6" s="115" t="s">
        <v>86</v>
      </c>
      <c r="D6" s="115" t="s">
        <v>90</v>
      </c>
      <c r="E6" s="116" t="s">
        <v>91</v>
      </c>
      <c r="F6" s="116" t="s">
        <v>96</v>
      </c>
      <c r="G6" s="116" t="s">
        <v>213</v>
      </c>
      <c r="H6" s="704" t="s">
        <v>97</v>
      </c>
      <c r="I6" s="705"/>
      <c r="J6" s="422" t="s">
        <v>74</v>
      </c>
      <c r="K6" s="117" t="s">
        <v>72</v>
      </c>
      <c r="L6" s="424" t="s">
        <v>1</v>
      </c>
      <c r="M6" s="294" t="s">
        <v>73</v>
      </c>
      <c r="N6" s="457" t="s">
        <v>117</v>
      </c>
      <c r="O6" s="436" t="s">
        <v>99</v>
      </c>
      <c r="P6" s="437" t="s">
        <v>2</v>
      </c>
      <c r="Q6" s="116" t="s">
        <v>100</v>
      </c>
    </row>
    <row r="7" spans="1:17" s="11" customFormat="1" ht="18.899999999999999" customHeight="1" x14ac:dyDescent="0.25">
      <c r="A7" s="426">
        <v>1</v>
      </c>
      <c r="B7" s="105" t="s">
        <v>242</v>
      </c>
      <c r="C7" s="105" t="s">
        <v>243</v>
      </c>
      <c r="D7" s="106"/>
      <c r="E7" s="441"/>
      <c r="F7" s="685"/>
      <c r="G7" s="686"/>
      <c r="H7" s="106"/>
      <c r="I7" s="106"/>
      <c r="J7" s="423"/>
      <c r="K7" s="421"/>
      <c r="L7" s="425"/>
      <c r="M7" s="421"/>
      <c r="N7" s="387"/>
      <c r="O7" s="767"/>
      <c r="P7" s="133"/>
      <c r="Q7" s="107"/>
    </row>
    <row r="8" spans="1:17" s="11" customFormat="1" ht="18.899999999999999" customHeight="1" x14ac:dyDescent="0.25">
      <c r="A8" s="426">
        <v>2</v>
      </c>
      <c r="B8" s="105" t="s">
        <v>244</v>
      </c>
      <c r="C8" s="105" t="s">
        <v>245</v>
      </c>
      <c r="D8" s="106"/>
      <c r="E8" s="441"/>
      <c r="F8" s="687"/>
      <c r="G8" s="688"/>
      <c r="H8" s="106"/>
      <c r="I8" s="106"/>
      <c r="J8" s="423"/>
      <c r="K8" s="421"/>
      <c r="L8" s="425"/>
      <c r="M8" s="421"/>
      <c r="N8" s="387"/>
      <c r="O8" s="106"/>
      <c r="P8" s="133"/>
      <c r="Q8" s="107"/>
    </row>
    <row r="9" spans="1:17" s="11" customFormat="1" ht="18.899999999999999" customHeight="1" x14ac:dyDescent="0.25">
      <c r="A9" s="426">
        <v>3</v>
      </c>
      <c r="B9" s="105" t="s">
        <v>246</v>
      </c>
      <c r="C9" s="105" t="s">
        <v>247</v>
      </c>
      <c r="D9" s="106"/>
      <c r="E9" s="441"/>
      <c r="F9" s="687"/>
      <c r="G9" s="688"/>
      <c r="H9" s="106"/>
      <c r="I9" s="106"/>
      <c r="J9" s="423"/>
      <c r="K9" s="421"/>
      <c r="L9" s="425"/>
      <c r="M9" s="421"/>
      <c r="N9" s="387"/>
      <c r="O9" s="106"/>
      <c r="P9" s="714"/>
      <c r="Q9" s="458"/>
    </row>
    <row r="10" spans="1:17" s="11" customFormat="1" ht="18.899999999999999" customHeight="1" x14ac:dyDescent="0.25">
      <c r="A10" s="426">
        <v>4</v>
      </c>
      <c r="B10" s="105" t="s">
        <v>248</v>
      </c>
      <c r="C10" s="105" t="s">
        <v>250</v>
      </c>
      <c r="E10" s="441"/>
      <c r="F10" s="687"/>
      <c r="G10" s="688"/>
      <c r="H10" s="106"/>
      <c r="I10" s="106"/>
      <c r="J10" s="423"/>
      <c r="K10" s="421"/>
      <c r="L10" s="425"/>
      <c r="M10" s="421"/>
      <c r="N10" s="387"/>
      <c r="O10" s="106"/>
      <c r="P10" s="713"/>
      <c r="Q10" s="706"/>
    </row>
    <row r="11" spans="1:17" s="11" customFormat="1" ht="18.899999999999999" customHeight="1" x14ac:dyDescent="0.25">
      <c r="A11" s="426">
        <v>5</v>
      </c>
      <c r="B11" s="105" t="s">
        <v>251</v>
      </c>
      <c r="C11" s="295" t="s">
        <v>249</v>
      </c>
      <c r="D11" s="106"/>
      <c r="E11" s="441"/>
      <c r="F11" s="687"/>
      <c r="G11" s="688"/>
      <c r="H11" s="106"/>
      <c r="I11" s="106"/>
      <c r="J11" s="423"/>
      <c r="K11" s="421"/>
      <c r="L11" s="425"/>
      <c r="M11" s="421"/>
      <c r="N11" s="387"/>
      <c r="O11" s="106"/>
      <c r="P11" s="713"/>
      <c r="Q11" s="706"/>
    </row>
    <row r="12" spans="1:17" s="11" customFormat="1" ht="18.899999999999999" customHeight="1" x14ac:dyDescent="0.25">
      <c r="A12" s="426">
        <v>6</v>
      </c>
      <c r="B12" s="105" t="s">
        <v>252</v>
      </c>
      <c r="C12" s="105" t="s">
        <v>253</v>
      </c>
      <c r="D12" s="106"/>
      <c r="E12" s="441"/>
      <c r="F12" s="687"/>
      <c r="G12" s="688"/>
      <c r="H12" s="106"/>
      <c r="I12" s="106"/>
      <c r="J12" s="423"/>
      <c r="K12" s="421"/>
      <c r="L12" s="425"/>
      <c r="M12" s="421"/>
      <c r="N12" s="387"/>
      <c r="O12" s="106"/>
      <c r="P12" s="713"/>
      <c r="Q12" s="706"/>
    </row>
    <row r="13" spans="1:17" s="11" customFormat="1" ht="18.899999999999999" customHeight="1" x14ac:dyDescent="0.25">
      <c r="A13" s="426">
        <v>7</v>
      </c>
      <c r="B13" s="105" t="s">
        <v>252</v>
      </c>
      <c r="C13" s="105" t="s">
        <v>254</v>
      </c>
      <c r="D13" s="106"/>
      <c r="E13" s="441"/>
      <c r="F13" s="687"/>
      <c r="G13" s="688"/>
      <c r="H13" s="106"/>
      <c r="I13" s="106"/>
      <c r="J13" s="423"/>
      <c r="K13" s="421"/>
      <c r="L13" s="425"/>
      <c r="M13" s="421"/>
      <c r="N13" s="387"/>
      <c r="O13" s="106"/>
      <c r="P13" s="713"/>
      <c r="Q13" s="706"/>
    </row>
    <row r="14" spans="1:17" s="11" customFormat="1" ht="18.899999999999999" customHeight="1" x14ac:dyDescent="0.25">
      <c r="A14" s="426">
        <v>8</v>
      </c>
      <c r="B14" s="105" t="s">
        <v>255</v>
      </c>
      <c r="C14" s="105" t="s">
        <v>247</v>
      </c>
      <c r="D14" s="106"/>
      <c r="E14" s="441"/>
      <c r="F14" s="687"/>
      <c r="G14" s="688"/>
      <c r="H14" s="106"/>
      <c r="I14" s="106"/>
      <c r="J14" s="423"/>
      <c r="K14" s="421"/>
      <c r="L14" s="425"/>
      <c r="M14" s="421"/>
      <c r="N14" s="387"/>
      <c r="O14" s="106"/>
      <c r="P14" s="713"/>
      <c r="Q14" s="706"/>
    </row>
    <row r="15" spans="1:17" s="11" customFormat="1" ht="18.899999999999999" customHeight="1" x14ac:dyDescent="0.25">
      <c r="A15" s="426">
        <v>9</v>
      </c>
      <c r="B15" s="105" t="s">
        <v>256</v>
      </c>
      <c r="C15" s="105" t="s">
        <v>257</v>
      </c>
      <c r="D15" s="106"/>
      <c r="E15" s="441"/>
      <c r="F15" s="132"/>
      <c r="G15" s="132"/>
      <c r="H15" s="106"/>
      <c r="I15" s="106"/>
      <c r="J15" s="423"/>
      <c r="K15" s="421"/>
      <c r="L15" s="425"/>
      <c r="M15" s="466"/>
      <c r="N15" s="387"/>
      <c r="O15" s="106"/>
      <c r="P15" s="107"/>
      <c r="Q15" s="107"/>
    </row>
    <row r="16" spans="1:17" s="11" customFormat="1" ht="18.899999999999999" customHeight="1" x14ac:dyDescent="0.25">
      <c r="A16" s="426">
        <v>10</v>
      </c>
      <c r="B16" s="813" t="s">
        <v>258</v>
      </c>
      <c r="C16" s="105" t="s">
        <v>259</v>
      </c>
      <c r="D16" s="106"/>
      <c r="E16" s="441"/>
      <c r="F16" s="132"/>
      <c r="G16" s="132"/>
      <c r="H16" s="106"/>
      <c r="I16" s="106"/>
      <c r="J16" s="423"/>
      <c r="K16" s="421"/>
      <c r="L16" s="425"/>
      <c r="M16" s="466"/>
      <c r="N16" s="387"/>
      <c r="O16" s="106"/>
      <c r="P16" s="133"/>
      <c r="Q16" s="107"/>
    </row>
    <row r="17" spans="1:17" s="11" customFormat="1" ht="18.899999999999999" customHeight="1" x14ac:dyDescent="0.25">
      <c r="A17" s="426">
        <v>11</v>
      </c>
      <c r="B17" s="105"/>
      <c r="C17" s="105"/>
      <c r="D17" s="106"/>
      <c r="E17" s="441"/>
      <c r="F17" s="132"/>
      <c r="G17" s="132"/>
      <c r="H17" s="106"/>
      <c r="I17" s="106"/>
      <c r="J17" s="423"/>
      <c r="K17" s="421"/>
      <c r="L17" s="425"/>
      <c r="M17" s="466"/>
      <c r="N17" s="387"/>
      <c r="O17" s="106"/>
      <c r="P17" s="133"/>
      <c r="Q17" s="107"/>
    </row>
    <row r="18" spans="1:17" s="11" customFormat="1" ht="18.899999999999999" customHeight="1" x14ac:dyDescent="0.25">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x14ac:dyDescent="0.25">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x14ac:dyDescent="0.25">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x14ac:dyDescent="0.25">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x14ac:dyDescent="0.25">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x14ac:dyDescent="0.25">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x14ac:dyDescent="0.25">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x14ac:dyDescent="0.25">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x14ac:dyDescent="0.25">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x14ac:dyDescent="0.25">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x14ac:dyDescent="0.25">
      <c r="A28" s="426">
        <v>22</v>
      </c>
      <c r="B28" s="105"/>
      <c r="C28" s="105"/>
      <c r="D28" s="106"/>
      <c r="E28" s="773"/>
      <c r="F28" s="739"/>
      <c r="G28" s="740"/>
      <c r="H28" s="106"/>
      <c r="I28" s="106"/>
      <c r="J28" s="423"/>
      <c r="K28" s="421"/>
      <c r="L28" s="425"/>
      <c r="M28" s="466"/>
      <c r="N28" s="387"/>
      <c r="O28" s="106"/>
      <c r="P28" s="133"/>
      <c r="Q28" s="107"/>
    </row>
    <row r="29" spans="1:17" s="11" customFormat="1" ht="18.899999999999999" customHeight="1" x14ac:dyDescent="0.25">
      <c r="A29" s="426">
        <v>23</v>
      </c>
      <c r="B29" s="105"/>
      <c r="C29" s="105"/>
      <c r="D29" s="106"/>
      <c r="E29" s="774"/>
      <c r="F29" s="132"/>
      <c r="G29" s="132"/>
      <c r="H29" s="106"/>
      <c r="I29" s="106"/>
      <c r="J29" s="423"/>
      <c r="K29" s="421"/>
      <c r="L29" s="425"/>
      <c r="M29" s="466"/>
      <c r="N29" s="387"/>
      <c r="O29" s="106"/>
      <c r="P29" s="133"/>
      <c r="Q29" s="107"/>
    </row>
    <row r="30" spans="1:17" s="11" customFormat="1" ht="18.899999999999999" customHeight="1" x14ac:dyDescent="0.25">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x14ac:dyDescent="0.25">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x14ac:dyDescent="0.25">
      <c r="A32" s="426">
        <v>26</v>
      </c>
      <c r="B32" s="105"/>
      <c r="C32" s="105"/>
      <c r="D32" s="106"/>
      <c r="E32" s="736"/>
      <c r="F32" s="132"/>
      <c r="G32" s="132"/>
      <c r="H32" s="106"/>
      <c r="I32" s="106"/>
      <c r="J32" s="423"/>
      <c r="K32" s="421"/>
      <c r="L32" s="425"/>
      <c r="M32" s="466"/>
      <c r="N32" s="387"/>
      <c r="O32" s="106"/>
      <c r="P32" s="133"/>
      <c r="Q32" s="107"/>
    </row>
    <row r="33" spans="1:17" s="11" customFormat="1" ht="18.899999999999999" customHeight="1" x14ac:dyDescent="0.25">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x14ac:dyDescent="0.25">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x14ac:dyDescent="0.25">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x14ac:dyDescent="0.25">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x14ac:dyDescent="0.25">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x14ac:dyDescent="0.25">
      <c r="A38" s="426">
        <v>32</v>
      </c>
      <c r="B38" s="105"/>
      <c r="C38" s="105"/>
      <c r="D38" s="106"/>
      <c r="E38" s="441"/>
      <c r="F38" s="132"/>
      <c r="G38" s="132"/>
      <c r="H38" s="707"/>
      <c r="I38" s="469"/>
      <c r="J38" s="423"/>
      <c r="K38" s="421"/>
      <c r="L38" s="425"/>
      <c r="M38" s="466"/>
      <c r="N38" s="387"/>
      <c r="O38" s="107"/>
      <c r="P38" s="133"/>
      <c r="Q38" s="107"/>
    </row>
    <row r="39" spans="1:17" s="11" customFormat="1" ht="18.899999999999999" customHeight="1" x14ac:dyDescent="0.25">
      <c r="A39" s="426">
        <v>33</v>
      </c>
      <c r="B39" s="105"/>
      <c r="C39" s="105"/>
      <c r="D39" s="106"/>
      <c r="E39" s="441"/>
      <c r="F39" s="132"/>
      <c r="G39" s="132"/>
      <c r="H39" s="707"/>
      <c r="I39" s="469"/>
      <c r="J39" s="423"/>
      <c r="K39" s="421"/>
      <c r="L39" s="425"/>
      <c r="M39" s="466"/>
      <c r="N39" s="458"/>
      <c r="O39" s="393"/>
      <c r="P39" s="133"/>
      <c r="Q39" s="107"/>
    </row>
    <row r="40" spans="1:17" s="11" customFormat="1" ht="18.899999999999999" customHeight="1" x14ac:dyDescent="0.25">
      <c r="A40" s="426">
        <v>34</v>
      </c>
      <c r="B40" s="105"/>
      <c r="C40" s="105"/>
      <c r="D40" s="106"/>
      <c r="E40" s="441"/>
      <c r="F40" s="132"/>
      <c r="G40" s="132"/>
      <c r="H40" s="707"/>
      <c r="I40" s="469"/>
      <c r="J40" s="423" t="e">
        <f>IF(AND(Q40="",#REF!&gt;0,#REF!&lt;5),K40,)</f>
        <v>#REF!</v>
      </c>
      <c r="K40" s="421" t="str">
        <f>IF(D40="","ZZZ9",IF(AND(#REF!&gt;0,#REF!&lt;5),D40&amp;#REF!,D40&amp;"9"))</f>
        <v>ZZZ9</v>
      </c>
      <c r="L40" s="425">
        <f t="shared" ref="L40:L71" si="0">IF(Q40="",999,Q40)</f>
        <v>999</v>
      </c>
      <c r="M40" s="466">
        <f t="shared" ref="M40:M71" si="1">IF(P40=999,999,1)</f>
        <v>999</v>
      </c>
      <c r="N40" s="458"/>
      <c r="O40" s="393"/>
      <c r="P40" s="133">
        <f t="shared" ref="P40:P71" si="2">IF(N40="DA",1,IF(N40="WC",2,IF(N40="SE",3,IF(N40="Q",4,IF(N40="LL",5,999)))))</f>
        <v>999</v>
      </c>
      <c r="Q40" s="107"/>
    </row>
    <row r="41" spans="1:17" s="11" customFormat="1" ht="18.899999999999999" customHeight="1" x14ac:dyDescent="0.25">
      <c r="A41" s="426">
        <v>35</v>
      </c>
      <c r="B41" s="105"/>
      <c r="C41" s="105"/>
      <c r="D41" s="106"/>
      <c r="E41" s="441"/>
      <c r="F41" s="132"/>
      <c r="G41" s="132"/>
      <c r="H41" s="707"/>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x14ac:dyDescent="0.25">
      <c r="A42" s="426">
        <v>36</v>
      </c>
      <c r="B42" s="105"/>
      <c r="C42" s="105"/>
      <c r="D42" s="106"/>
      <c r="E42" s="441"/>
      <c r="F42" s="132"/>
      <c r="G42" s="132"/>
      <c r="H42" s="707"/>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x14ac:dyDescent="0.25">
      <c r="A43" s="426">
        <v>37</v>
      </c>
      <c r="B43" s="105"/>
      <c r="C43" s="105"/>
      <c r="D43" s="106"/>
      <c r="E43" s="441"/>
      <c r="F43" s="132"/>
      <c r="G43" s="132"/>
      <c r="H43" s="707"/>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x14ac:dyDescent="0.25">
      <c r="A44" s="426">
        <v>38</v>
      </c>
      <c r="B44" s="105"/>
      <c r="C44" s="105"/>
      <c r="D44" s="106"/>
      <c r="E44" s="441"/>
      <c r="F44" s="132"/>
      <c r="G44" s="132"/>
      <c r="H44" s="707"/>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x14ac:dyDescent="0.25">
      <c r="A45" s="426">
        <v>39</v>
      </c>
      <c r="B45" s="105"/>
      <c r="C45" s="105"/>
      <c r="D45" s="106"/>
      <c r="E45" s="441"/>
      <c r="F45" s="132"/>
      <c r="G45" s="132"/>
      <c r="H45" s="707"/>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x14ac:dyDescent="0.25">
      <c r="A46" s="426">
        <v>40</v>
      </c>
      <c r="B46" s="105"/>
      <c r="C46" s="105"/>
      <c r="D46" s="106"/>
      <c r="E46" s="441"/>
      <c r="F46" s="132"/>
      <c r="G46" s="132"/>
      <c r="H46" s="707"/>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x14ac:dyDescent="0.25">
      <c r="A47" s="426">
        <v>41</v>
      </c>
      <c r="B47" s="105"/>
      <c r="C47" s="105"/>
      <c r="D47" s="106"/>
      <c r="E47" s="441"/>
      <c r="F47" s="132"/>
      <c r="G47" s="132"/>
      <c r="H47" s="707"/>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x14ac:dyDescent="0.25">
      <c r="A48" s="426">
        <v>42</v>
      </c>
      <c r="B48" s="105"/>
      <c r="C48" s="105"/>
      <c r="D48" s="106"/>
      <c r="E48" s="441"/>
      <c r="F48" s="132"/>
      <c r="G48" s="132"/>
      <c r="H48" s="707"/>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x14ac:dyDescent="0.25">
      <c r="A49" s="426">
        <v>43</v>
      </c>
      <c r="B49" s="105"/>
      <c r="C49" s="105"/>
      <c r="D49" s="106"/>
      <c r="E49" s="441"/>
      <c r="F49" s="132"/>
      <c r="G49" s="132"/>
      <c r="H49" s="707"/>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x14ac:dyDescent="0.25">
      <c r="A50" s="426">
        <v>44</v>
      </c>
      <c r="B50" s="105"/>
      <c r="C50" s="105"/>
      <c r="D50" s="106"/>
      <c r="E50" s="441"/>
      <c r="F50" s="132"/>
      <c r="G50" s="132"/>
      <c r="H50" s="707"/>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x14ac:dyDescent="0.25">
      <c r="A51" s="426">
        <v>45</v>
      </c>
      <c r="B51" s="105"/>
      <c r="C51" s="105"/>
      <c r="D51" s="106"/>
      <c r="E51" s="441"/>
      <c r="F51" s="132"/>
      <c r="G51" s="132"/>
      <c r="H51" s="707"/>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x14ac:dyDescent="0.25">
      <c r="A52" s="426">
        <v>46</v>
      </c>
      <c r="B52" s="105"/>
      <c r="C52" s="105"/>
      <c r="D52" s="106"/>
      <c r="E52" s="441"/>
      <c r="F52" s="132"/>
      <c r="G52" s="132"/>
      <c r="H52" s="707"/>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x14ac:dyDescent="0.25">
      <c r="A53" s="426">
        <v>47</v>
      </c>
      <c r="B53" s="105"/>
      <c r="C53" s="105"/>
      <c r="D53" s="106"/>
      <c r="E53" s="441"/>
      <c r="F53" s="132"/>
      <c r="G53" s="132"/>
      <c r="H53" s="707"/>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x14ac:dyDescent="0.25">
      <c r="A54" s="426">
        <v>48</v>
      </c>
      <c r="B54" s="105"/>
      <c r="C54" s="105"/>
      <c r="D54" s="106"/>
      <c r="E54" s="441"/>
      <c r="F54" s="132"/>
      <c r="G54" s="132"/>
      <c r="H54" s="707"/>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x14ac:dyDescent="0.25">
      <c r="A55" s="426">
        <v>49</v>
      </c>
      <c r="B55" s="105"/>
      <c r="C55" s="105"/>
      <c r="D55" s="106"/>
      <c r="E55" s="441"/>
      <c r="F55" s="132"/>
      <c r="G55" s="132"/>
      <c r="H55" s="707"/>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x14ac:dyDescent="0.25">
      <c r="A56" s="426">
        <v>50</v>
      </c>
      <c r="B56" s="105"/>
      <c r="C56" s="105"/>
      <c r="D56" s="106"/>
      <c r="E56" s="441"/>
      <c r="F56" s="132"/>
      <c r="G56" s="132"/>
      <c r="H56" s="707"/>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x14ac:dyDescent="0.25">
      <c r="A57" s="426">
        <v>51</v>
      </c>
      <c r="B57" s="105"/>
      <c r="C57" s="105"/>
      <c r="D57" s="106"/>
      <c r="E57" s="441"/>
      <c r="F57" s="132"/>
      <c r="G57" s="132"/>
      <c r="H57" s="707"/>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x14ac:dyDescent="0.25">
      <c r="A58" s="426">
        <v>52</v>
      </c>
      <c r="B58" s="105"/>
      <c r="C58" s="105"/>
      <c r="D58" s="106"/>
      <c r="E58" s="441"/>
      <c r="F58" s="132"/>
      <c r="G58" s="132"/>
      <c r="H58" s="707"/>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x14ac:dyDescent="0.25">
      <c r="A59" s="426">
        <v>53</v>
      </c>
      <c r="B59" s="105"/>
      <c r="C59" s="105"/>
      <c r="D59" s="106"/>
      <c r="E59" s="441"/>
      <c r="F59" s="132"/>
      <c r="G59" s="132"/>
      <c r="H59" s="707"/>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x14ac:dyDescent="0.25">
      <c r="A60" s="426">
        <v>54</v>
      </c>
      <c r="B60" s="105"/>
      <c r="C60" s="105"/>
      <c r="D60" s="106"/>
      <c r="E60" s="441"/>
      <c r="F60" s="132"/>
      <c r="G60" s="132"/>
      <c r="H60" s="707"/>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x14ac:dyDescent="0.25">
      <c r="A61" s="426">
        <v>55</v>
      </c>
      <c r="B61" s="105"/>
      <c r="C61" s="105"/>
      <c r="D61" s="106"/>
      <c r="E61" s="441"/>
      <c r="F61" s="132"/>
      <c r="G61" s="132"/>
      <c r="H61" s="707"/>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x14ac:dyDescent="0.25">
      <c r="A62" s="426">
        <v>56</v>
      </c>
      <c r="B62" s="105"/>
      <c r="C62" s="105"/>
      <c r="D62" s="106"/>
      <c r="E62" s="441"/>
      <c r="F62" s="132"/>
      <c r="G62" s="132"/>
      <c r="H62" s="707"/>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x14ac:dyDescent="0.25">
      <c r="A63" s="426">
        <v>57</v>
      </c>
      <c r="B63" s="105"/>
      <c r="C63" s="105"/>
      <c r="D63" s="106"/>
      <c r="E63" s="441"/>
      <c r="F63" s="132"/>
      <c r="G63" s="132"/>
      <c r="H63" s="707"/>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x14ac:dyDescent="0.25">
      <c r="A64" s="426">
        <v>58</v>
      </c>
      <c r="B64" s="105"/>
      <c r="C64" s="105"/>
      <c r="D64" s="106"/>
      <c r="E64" s="441"/>
      <c r="F64" s="132"/>
      <c r="G64" s="132"/>
      <c r="H64" s="707"/>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x14ac:dyDescent="0.25">
      <c r="A65" s="426">
        <v>59</v>
      </c>
      <c r="B65" s="105"/>
      <c r="C65" s="105"/>
      <c r="D65" s="106"/>
      <c r="E65" s="441"/>
      <c r="F65" s="132"/>
      <c r="G65" s="132"/>
      <c r="H65" s="707"/>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x14ac:dyDescent="0.25">
      <c r="A66" s="426">
        <v>60</v>
      </c>
      <c r="B66" s="105"/>
      <c r="C66" s="105"/>
      <c r="D66" s="106"/>
      <c r="E66" s="441"/>
      <c r="F66" s="132"/>
      <c r="G66" s="132"/>
      <c r="H66" s="707"/>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x14ac:dyDescent="0.25">
      <c r="A67" s="426">
        <v>61</v>
      </c>
      <c r="B67" s="105"/>
      <c r="C67" s="105"/>
      <c r="D67" s="106"/>
      <c r="E67" s="441"/>
      <c r="F67" s="132"/>
      <c r="G67" s="132"/>
      <c r="H67" s="707"/>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x14ac:dyDescent="0.25">
      <c r="A68" s="426">
        <v>62</v>
      </c>
      <c r="B68" s="105"/>
      <c r="C68" s="105"/>
      <c r="D68" s="106"/>
      <c r="E68" s="441"/>
      <c r="F68" s="132"/>
      <c r="G68" s="132"/>
      <c r="H68" s="707"/>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x14ac:dyDescent="0.25">
      <c r="A69" s="426">
        <v>63</v>
      </c>
      <c r="B69" s="105"/>
      <c r="C69" s="105"/>
      <c r="D69" s="106"/>
      <c r="E69" s="441"/>
      <c r="F69" s="132"/>
      <c r="G69" s="132"/>
      <c r="H69" s="707"/>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x14ac:dyDescent="0.25">
      <c r="A70" s="426">
        <v>64</v>
      </c>
      <c r="B70" s="105"/>
      <c r="C70" s="105"/>
      <c r="D70" s="106"/>
      <c r="E70" s="441"/>
      <c r="F70" s="132"/>
      <c r="G70" s="132"/>
      <c r="H70" s="707"/>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x14ac:dyDescent="0.25">
      <c r="A71" s="426">
        <v>65</v>
      </c>
      <c r="B71" s="105"/>
      <c r="C71" s="105"/>
      <c r="D71" s="106"/>
      <c r="E71" s="441"/>
      <c r="F71" s="132"/>
      <c r="G71" s="132"/>
      <c r="H71" s="707"/>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x14ac:dyDescent="0.25">
      <c r="A72" s="426">
        <v>66</v>
      </c>
      <c r="B72" s="105"/>
      <c r="C72" s="105"/>
      <c r="D72" s="106"/>
      <c r="E72" s="441"/>
      <c r="F72" s="132"/>
      <c r="G72" s="132"/>
      <c r="H72" s="707"/>
      <c r="I72" s="469"/>
      <c r="J72" s="423" t="e">
        <f>IF(AND(Q72="",#REF!&gt;0,#REF!&lt;5),K72,)</f>
        <v>#REF!</v>
      </c>
      <c r="K72" s="421" t="str">
        <f>IF(D72="","ZZZ9",IF(AND(#REF!&gt;0,#REF!&lt;5),D72&amp;#REF!,D72&amp;"9"))</f>
        <v>ZZZ9</v>
      </c>
      <c r="L72" s="425">
        <f t="shared" ref="L72:L100" si="3">IF(Q72="",999,Q72)</f>
        <v>999</v>
      </c>
      <c r="M72" s="466">
        <f t="shared" ref="M72:M100" si="4">IF(P72=999,999,1)</f>
        <v>999</v>
      </c>
      <c r="N72" s="458"/>
      <c r="O72" s="393"/>
      <c r="P72" s="133">
        <f t="shared" ref="P72:P100" si="5">IF(N72="DA",1,IF(N72="WC",2,IF(N72="SE",3,IF(N72="Q",4,IF(N72="LL",5,999)))))</f>
        <v>999</v>
      </c>
      <c r="Q72" s="107"/>
    </row>
    <row r="73" spans="1:17" s="11" customFormat="1" ht="18.899999999999999" customHeight="1" x14ac:dyDescent="0.25">
      <c r="A73" s="426">
        <v>67</v>
      </c>
      <c r="B73" s="105"/>
      <c r="C73" s="105"/>
      <c r="D73" s="106"/>
      <c r="E73" s="441"/>
      <c r="F73" s="132"/>
      <c r="G73" s="132"/>
      <c r="H73" s="707"/>
      <c r="I73" s="469"/>
      <c r="J73" s="423" t="e">
        <f>IF(AND(Q73="",#REF!&gt;0,#REF!&lt;5),K73,)</f>
        <v>#REF!</v>
      </c>
      <c r="K73" s="421" t="str">
        <f>IF(D73="","ZZZ9",IF(AND(#REF!&gt;0,#REF!&lt;5),D73&amp;#REF!,D73&amp;"9"))</f>
        <v>ZZZ9</v>
      </c>
      <c r="L73" s="425">
        <f t="shared" si="3"/>
        <v>999</v>
      </c>
      <c r="M73" s="466">
        <f t="shared" si="4"/>
        <v>999</v>
      </c>
      <c r="N73" s="458"/>
      <c r="O73" s="393"/>
      <c r="P73" s="133">
        <f t="shared" si="5"/>
        <v>999</v>
      </c>
      <c r="Q73" s="107"/>
    </row>
    <row r="74" spans="1:17" s="11" customFormat="1" ht="18.899999999999999" customHeight="1" x14ac:dyDescent="0.25">
      <c r="A74" s="426">
        <v>68</v>
      </c>
      <c r="B74" s="105"/>
      <c r="C74" s="105"/>
      <c r="D74" s="106"/>
      <c r="E74" s="441"/>
      <c r="F74" s="132"/>
      <c r="G74" s="132"/>
      <c r="H74" s="707"/>
      <c r="I74" s="469"/>
      <c r="J74" s="423" t="e">
        <f>IF(AND(Q74="",#REF!&gt;0,#REF!&lt;5),K74,)</f>
        <v>#REF!</v>
      </c>
      <c r="K74" s="421" t="str">
        <f>IF(D74="","ZZZ9",IF(AND(#REF!&gt;0,#REF!&lt;5),D74&amp;#REF!,D74&amp;"9"))</f>
        <v>ZZZ9</v>
      </c>
      <c r="L74" s="425">
        <f t="shared" si="3"/>
        <v>999</v>
      </c>
      <c r="M74" s="466">
        <f t="shared" si="4"/>
        <v>999</v>
      </c>
      <c r="N74" s="458"/>
      <c r="O74" s="393"/>
      <c r="P74" s="133">
        <f t="shared" si="5"/>
        <v>999</v>
      </c>
      <c r="Q74" s="107"/>
    </row>
    <row r="75" spans="1:17" s="11" customFormat="1" ht="18.899999999999999" customHeight="1" x14ac:dyDescent="0.25">
      <c r="A75" s="426">
        <v>69</v>
      </c>
      <c r="B75" s="105"/>
      <c r="C75" s="105"/>
      <c r="D75" s="106"/>
      <c r="E75" s="441"/>
      <c r="F75" s="132"/>
      <c r="G75" s="132"/>
      <c r="H75" s="707"/>
      <c r="I75" s="469"/>
      <c r="J75" s="423" t="e">
        <f>IF(AND(Q75="",#REF!&gt;0,#REF!&lt;5),K75,)</f>
        <v>#REF!</v>
      </c>
      <c r="K75" s="421" t="str">
        <f>IF(D75="","ZZZ9",IF(AND(#REF!&gt;0,#REF!&lt;5),D75&amp;#REF!,D75&amp;"9"))</f>
        <v>ZZZ9</v>
      </c>
      <c r="L75" s="425">
        <f t="shared" si="3"/>
        <v>999</v>
      </c>
      <c r="M75" s="466">
        <f t="shared" si="4"/>
        <v>999</v>
      </c>
      <c r="N75" s="458"/>
      <c r="O75" s="393"/>
      <c r="P75" s="133">
        <f t="shared" si="5"/>
        <v>999</v>
      </c>
      <c r="Q75" s="107"/>
    </row>
    <row r="76" spans="1:17" s="11" customFormat="1" ht="18.899999999999999" customHeight="1" x14ac:dyDescent="0.25">
      <c r="A76" s="426">
        <v>70</v>
      </c>
      <c r="B76" s="105"/>
      <c r="C76" s="105"/>
      <c r="D76" s="106"/>
      <c r="E76" s="441"/>
      <c r="F76" s="132"/>
      <c r="G76" s="132"/>
      <c r="H76" s="707"/>
      <c r="I76" s="469"/>
      <c r="J76" s="423" t="e">
        <f>IF(AND(Q76="",#REF!&gt;0,#REF!&lt;5),K76,)</f>
        <v>#REF!</v>
      </c>
      <c r="K76" s="421" t="str">
        <f>IF(D76="","ZZZ9",IF(AND(#REF!&gt;0,#REF!&lt;5),D76&amp;#REF!,D76&amp;"9"))</f>
        <v>ZZZ9</v>
      </c>
      <c r="L76" s="425">
        <f t="shared" si="3"/>
        <v>999</v>
      </c>
      <c r="M76" s="466">
        <f t="shared" si="4"/>
        <v>999</v>
      </c>
      <c r="N76" s="458"/>
      <c r="O76" s="393"/>
      <c r="P76" s="133">
        <f t="shared" si="5"/>
        <v>999</v>
      </c>
      <c r="Q76" s="107"/>
    </row>
    <row r="77" spans="1:17" s="11" customFormat="1" ht="18.899999999999999" customHeight="1" x14ac:dyDescent="0.25">
      <c r="A77" s="426">
        <v>71</v>
      </c>
      <c r="B77" s="105"/>
      <c r="C77" s="105"/>
      <c r="D77" s="106"/>
      <c r="E77" s="441"/>
      <c r="F77" s="132"/>
      <c r="G77" s="132"/>
      <c r="H77" s="707"/>
      <c r="I77" s="469"/>
      <c r="J77" s="423" t="e">
        <f>IF(AND(Q77="",#REF!&gt;0,#REF!&lt;5),K77,)</f>
        <v>#REF!</v>
      </c>
      <c r="K77" s="421" t="str">
        <f>IF(D77="","ZZZ9",IF(AND(#REF!&gt;0,#REF!&lt;5),D77&amp;#REF!,D77&amp;"9"))</f>
        <v>ZZZ9</v>
      </c>
      <c r="L77" s="425">
        <f t="shared" si="3"/>
        <v>999</v>
      </c>
      <c r="M77" s="466">
        <f t="shared" si="4"/>
        <v>999</v>
      </c>
      <c r="N77" s="458"/>
      <c r="O77" s="393"/>
      <c r="P77" s="133">
        <f t="shared" si="5"/>
        <v>999</v>
      </c>
      <c r="Q77" s="107"/>
    </row>
    <row r="78" spans="1:17" s="11" customFormat="1" ht="18.899999999999999" customHeight="1" x14ac:dyDescent="0.25">
      <c r="A78" s="426">
        <v>72</v>
      </c>
      <c r="B78" s="105"/>
      <c r="C78" s="105"/>
      <c r="D78" s="106"/>
      <c r="E78" s="441"/>
      <c r="F78" s="132"/>
      <c r="G78" s="132"/>
      <c r="H78" s="707"/>
      <c r="I78" s="469"/>
      <c r="J78" s="423" t="e">
        <f>IF(AND(Q78="",#REF!&gt;0,#REF!&lt;5),K78,)</f>
        <v>#REF!</v>
      </c>
      <c r="K78" s="421" t="str">
        <f>IF(D78="","ZZZ9",IF(AND(#REF!&gt;0,#REF!&lt;5),D78&amp;#REF!,D78&amp;"9"))</f>
        <v>ZZZ9</v>
      </c>
      <c r="L78" s="425">
        <f t="shared" si="3"/>
        <v>999</v>
      </c>
      <c r="M78" s="466">
        <f t="shared" si="4"/>
        <v>999</v>
      </c>
      <c r="N78" s="458"/>
      <c r="O78" s="393"/>
      <c r="P78" s="133">
        <f t="shared" si="5"/>
        <v>999</v>
      </c>
      <c r="Q78" s="107"/>
    </row>
    <row r="79" spans="1:17" s="11" customFormat="1" ht="18.899999999999999" customHeight="1" x14ac:dyDescent="0.25">
      <c r="A79" s="426">
        <v>73</v>
      </c>
      <c r="B79" s="105"/>
      <c r="C79" s="105"/>
      <c r="D79" s="106"/>
      <c r="E79" s="441"/>
      <c r="F79" s="132"/>
      <c r="G79" s="132"/>
      <c r="H79" s="707"/>
      <c r="I79" s="469"/>
      <c r="J79" s="423" t="e">
        <f>IF(AND(Q79="",#REF!&gt;0,#REF!&lt;5),K79,)</f>
        <v>#REF!</v>
      </c>
      <c r="K79" s="421" t="str">
        <f>IF(D79="","ZZZ9",IF(AND(#REF!&gt;0,#REF!&lt;5),D79&amp;#REF!,D79&amp;"9"))</f>
        <v>ZZZ9</v>
      </c>
      <c r="L79" s="425">
        <f t="shared" si="3"/>
        <v>999</v>
      </c>
      <c r="M79" s="466">
        <f t="shared" si="4"/>
        <v>999</v>
      </c>
      <c r="N79" s="458"/>
      <c r="O79" s="393"/>
      <c r="P79" s="133">
        <f t="shared" si="5"/>
        <v>999</v>
      </c>
      <c r="Q79" s="107"/>
    </row>
    <row r="80" spans="1:17" s="11" customFormat="1" ht="18.899999999999999" customHeight="1" x14ac:dyDescent="0.25">
      <c r="A80" s="426">
        <v>74</v>
      </c>
      <c r="B80" s="105"/>
      <c r="C80" s="105"/>
      <c r="D80" s="106"/>
      <c r="E80" s="441"/>
      <c r="F80" s="132"/>
      <c r="G80" s="132"/>
      <c r="H80" s="707"/>
      <c r="I80" s="469"/>
      <c r="J80" s="423" t="e">
        <f>IF(AND(Q80="",#REF!&gt;0,#REF!&lt;5),K80,)</f>
        <v>#REF!</v>
      </c>
      <c r="K80" s="421" t="str">
        <f>IF(D80="","ZZZ9",IF(AND(#REF!&gt;0,#REF!&lt;5),D80&amp;#REF!,D80&amp;"9"))</f>
        <v>ZZZ9</v>
      </c>
      <c r="L80" s="425">
        <f t="shared" si="3"/>
        <v>999</v>
      </c>
      <c r="M80" s="466">
        <f t="shared" si="4"/>
        <v>999</v>
      </c>
      <c r="N80" s="458"/>
      <c r="O80" s="393"/>
      <c r="P80" s="133">
        <f t="shared" si="5"/>
        <v>999</v>
      </c>
      <c r="Q80" s="107"/>
    </row>
    <row r="81" spans="1:17" s="11" customFormat="1" ht="18.899999999999999" customHeight="1" x14ac:dyDescent="0.25">
      <c r="A81" s="426">
        <v>75</v>
      </c>
      <c r="B81" s="105"/>
      <c r="C81" s="105"/>
      <c r="D81" s="106"/>
      <c r="E81" s="441"/>
      <c r="F81" s="132"/>
      <c r="G81" s="132"/>
      <c r="H81" s="707"/>
      <c r="I81" s="469"/>
      <c r="J81" s="423" t="e">
        <f>IF(AND(Q81="",#REF!&gt;0,#REF!&lt;5),K81,)</f>
        <v>#REF!</v>
      </c>
      <c r="K81" s="421" t="str">
        <f>IF(D81="","ZZZ9",IF(AND(#REF!&gt;0,#REF!&lt;5),D81&amp;#REF!,D81&amp;"9"))</f>
        <v>ZZZ9</v>
      </c>
      <c r="L81" s="425">
        <f t="shared" si="3"/>
        <v>999</v>
      </c>
      <c r="M81" s="466">
        <f t="shared" si="4"/>
        <v>999</v>
      </c>
      <c r="N81" s="458"/>
      <c r="O81" s="393"/>
      <c r="P81" s="133">
        <f t="shared" si="5"/>
        <v>999</v>
      </c>
      <c r="Q81" s="107"/>
    </row>
    <row r="82" spans="1:17" s="11" customFormat="1" ht="18.899999999999999" customHeight="1" x14ac:dyDescent="0.25">
      <c r="A82" s="426">
        <v>76</v>
      </c>
      <c r="B82" s="105"/>
      <c r="C82" s="105"/>
      <c r="D82" s="106"/>
      <c r="E82" s="441"/>
      <c r="F82" s="132"/>
      <c r="G82" s="132"/>
      <c r="H82" s="707"/>
      <c r="I82" s="469"/>
      <c r="J82" s="423" t="e">
        <f>IF(AND(Q82="",#REF!&gt;0,#REF!&lt;5),K82,)</f>
        <v>#REF!</v>
      </c>
      <c r="K82" s="421" t="str">
        <f>IF(D82="","ZZZ9",IF(AND(#REF!&gt;0,#REF!&lt;5),D82&amp;#REF!,D82&amp;"9"))</f>
        <v>ZZZ9</v>
      </c>
      <c r="L82" s="425">
        <f t="shared" si="3"/>
        <v>999</v>
      </c>
      <c r="M82" s="466">
        <f t="shared" si="4"/>
        <v>999</v>
      </c>
      <c r="N82" s="458"/>
      <c r="O82" s="393"/>
      <c r="P82" s="133">
        <f t="shared" si="5"/>
        <v>999</v>
      </c>
      <c r="Q82" s="107"/>
    </row>
    <row r="83" spans="1:17" s="11" customFormat="1" ht="18.899999999999999" customHeight="1" x14ac:dyDescent="0.25">
      <c r="A83" s="426">
        <v>77</v>
      </c>
      <c r="B83" s="105"/>
      <c r="C83" s="105"/>
      <c r="D83" s="106"/>
      <c r="E83" s="441"/>
      <c r="F83" s="132"/>
      <c r="G83" s="132"/>
      <c r="H83" s="707"/>
      <c r="I83" s="469"/>
      <c r="J83" s="423" t="e">
        <f>IF(AND(Q83="",#REF!&gt;0,#REF!&lt;5),K83,)</f>
        <v>#REF!</v>
      </c>
      <c r="K83" s="421" t="str">
        <f>IF(D83="","ZZZ9",IF(AND(#REF!&gt;0,#REF!&lt;5),D83&amp;#REF!,D83&amp;"9"))</f>
        <v>ZZZ9</v>
      </c>
      <c r="L83" s="425">
        <f t="shared" si="3"/>
        <v>999</v>
      </c>
      <c r="M83" s="466">
        <f t="shared" si="4"/>
        <v>999</v>
      </c>
      <c r="N83" s="458"/>
      <c r="O83" s="393"/>
      <c r="P83" s="133">
        <f t="shared" si="5"/>
        <v>999</v>
      </c>
      <c r="Q83" s="107"/>
    </row>
    <row r="84" spans="1:17" s="11" customFormat="1" ht="18.899999999999999" customHeight="1" x14ac:dyDescent="0.25">
      <c r="A84" s="426">
        <v>78</v>
      </c>
      <c r="B84" s="105"/>
      <c r="C84" s="105"/>
      <c r="D84" s="106"/>
      <c r="E84" s="441"/>
      <c r="F84" s="132"/>
      <c r="G84" s="132"/>
      <c r="H84" s="707"/>
      <c r="I84" s="469"/>
      <c r="J84" s="423" t="e">
        <f>IF(AND(Q84="",#REF!&gt;0,#REF!&lt;5),K84,)</f>
        <v>#REF!</v>
      </c>
      <c r="K84" s="421" t="str">
        <f>IF(D84="","ZZZ9",IF(AND(#REF!&gt;0,#REF!&lt;5),D84&amp;#REF!,D84&amp;"9"))</f>
        <v>ZZZ9</v>
      </c>
      <c r="L84" s="425">
        <f t="shared" si="3"/>
        <v>999</v>
      </c>
      <c r="M84" s="466">
        <f t="shared" si="4"/>
        <v>999</v>
      </c>
      <c r="N84" s="458"/>
      <c r="O84" s="393"/>
      <c r="P84" s="133">
        <f t="shared" si="5"/>
        <v>999</v>
      </c>
      <c r="Q84" s="107"/>
    </row>
    <row r="85" spans="1:17" s="11" customFormat="1" ht="18.899999999999999" customHeight="1" x14ac:dyDescent="0.25">
      <c r="A85" s="426">
        <v>79</v>
      </c>
      <c r="B85" s="105"/>
      <c r="C85" s="105"/>
      <c r="D85" s="106"/>
      <c r="E85" s="441"/>
      <c r="F85" s="132"/>
      <c r="G85" s="132"/>
      <c r="H85" s="707"/>
      <c r="I85" s="469"/>
      <c r="J85" s="423" t="e">
        <f>IF(AND(Q85="",#REF!&gt;0,#REF!&lt;5),K85,)</f>
        <v>#REF!</v>
      </c>
      <c r="K85" s="421" t="str">
        <f>IF(D85="","ZZZ9",IF(AND(#REF!&gt;0,#REF!&lt;5),D85&amp;#REF!,D85&amp;"9"))</f>
        <v>ZZZ9</v>
      </c>
      <c r="L85" s="425">
        <f t="shared" si="3"/>
        <v>999</v>
      </c>
      <c r="M85" s="466">
        <f t="shared" si="4"/>
        <v>999</v>
      </c>
      <c r="N85" s="458"/>
      <c r="O85" s="393"/>
      <c r="P85" s="133">
        <f t="shared" si="5"/>
        <v>999</v>
      </c>
      <c r="Q85" s="107"/>
    </row>
    <row r="86" spans="1:17" s="11" customFormat="1" ht="18.899999999999999" customHeight="1" x14ac:dyDescent="0.25">
      <c r="A86" s="426">
        <v>80</v>
      </c>
      <c r="B86" s="105"/>
      <c r="C86" s="105"/>
      <c r="D86" s="106"/>
      <c r="E86" s="441"/>
      <c r="F86" s="132"/>
      <c r="G86" s="132"/>
      <c r="H86" s="707"/>
      <c r="I86" s="469"/>
      <c r="J86" s="423" t="e">
        <f>IF(AND(Q86="",#REF!&gt;0,#REF!&lt;5),K86,)</f>
        <v>#REF!</v>
      </c>
      <c r="K86" s="421" t="str">
        <f>IF(D86="","ZZZ9",IF(AND(#REF!&gt;0,#REF!&lt;5),D86&amp;#REF!,D86&amp;"9"))</f>
        <v>ZZZ9</v>
      </c>
      <c r="L86" s="425">
        <f t="shared" si="3"/>
        <v>999</v>
      </c>
      <c r="M86" s="466">
        <f t="shared" si="4"/>
        <v>999</v>
      </c>
      <c r="N86" s="458"/>
      <c r="O86" s="393"/>
      <c r="P86" s="133">
        <f t="shared" si="5"/>
        <v>999</v>
      </c>
      <c r="Q86" s="107"/>
    </row>
    <row r="87" spans="1:17" s="11" customFormat="1" ht="18.899999999999999" customHeight="1" x14ac:dyDescent="0.25">
      <c r="A87" s="426">
        <v>81</v>
      </c>
      <c r="B87" s="105"/>
      <c r="C87" s="105"/>
      <c r="D87" s="106"/>
      <c r="E87" s="441"/>
      <c r="F87" s="132"/>
      <c r="G87" s="132"/>
      <c r="H87" s="707"/>
      <c r="I87" s="469"/>
      <c r="J87" s="423" t="e">
        <f>IF(AND(Q87="",#REF!&gt;0,#REF!&lt;5),K87,)</f>
        <v>#REF!</v>
      </c>
      <c r="K87" s="421" t="str">
        <f>IF(D87="","ZZZ9",IF(AND(#REF!&gt;0,#REF!&lt;5),D87&amp;#REF!,D87&amp;"9"))</f>
        <v>ZZZ9</v>
      </c>
      <c r="L87" s="425">
        <f t="shared" si="3"/>
        <v>999</v>
      </c>
      <c r="M87" s="466">
        <f t="shared" si="4"/>
        <v>999</v>
      </c>
      <c r="N87" s="458"/>
      <c r="O87" s="393"/>
      <c r="P87" s="133">
        <f t="shared" si="5"/>
        <v>999</v>
      </c>
      <c r="Q87" s="107"/>
    </row>
    <row r="88" spans="1:17" s="11" customFormat="1" ht="18.899999999999999" customHeight="1" x14ac:dyDescent="0.25">
      <c r="A88" s="426">
        <v>82</v>
      </c>
      <c r="B88" s="105"/>
      <c r="C88" s="105"/>
      <c r="D88" s="106"/>
      <c r="E88" s="441"/>
      <c r="F88" s="132"/>
      <c r="G88" s="132"/>
      <c r="H88" s="707"/>
      <c r="I88" s="469"/>
      <c r="J88" s="423" t="e">
        <f>IF(AND(Q88="",#REF!&gt;0,#REF!&lt;5),K88,)</f>
        <v>#REF!</v>
      </c>
      <c r="K88" s="421" t="str">
        <f>IF(D88="","ZZZ9",IF(AND(#REF!&gt;0,#REF!&lt;5),D88&amp;#REF!,D88&amp;"9"))</f>
        <v>ZZZ9</v>
      </c>
      <c r="L88" s="425">
        <f t="shared" si="3"/>
        <v>999</v>
      </c>
      <c r="M88" s="466">
        <f t="shared" si="4"/>
        <v>999</v>
      </c>
      <c r="N88" s="458"/>
      <c r="O88" s="393"/>
      <c r="P88" s="133">
        <f t="shared" si="5"/>
        <v>999</v>
      </c>
      <c r="Q88" s="107"/>
    </row>
    <row r="89" spans="1:17" s="11" customFormat="1" ht="18.899999999999999" customHeight="1" x14ac:dyDescent="0.25">
      <c r="A89" s="426">
        <v>83</v>
      </c>
      <c r="B89" s="105"/>
      <c r="C89" s="105"/>
      <c r="D89" s="106"/>
      <c r="E89" s="441"/>
      <c r="F89" s="132"/>
      <c r="G89" s="132"/>
      <c r="H89" s="707"/>
      <c r="I89" s="469"/>
      <c r="J89" s="423" t="e">
        <f>IF(AND(Q89="",#REF!&gt;0,#REF!&lt;5),K89,)</f>
        <v>#REF!</v>
      </c>
      <c r="K89" s="421" t="str">
        <f>IF(D89="","ZZZ9",IF(AND(#REF!&gt;0,#REF!&lt;5),D89&amp;#REF!,D89&amp;"9"))</f>
        <v>ZZZ9</v>
      </c>
      <c r="L89" s="425">
        <f t="shared" si="3"/>
        <v>999</v>
      </c>
      <c r="M89" s="466">
        <f t="shared" si="4"/>
        <v>999</v>
      </c>
      <c r="N89" s="458"/>
      <c r="O89" s="393"/>
      <c r="P89" s="133">
        <f t="shared" si="5"/>
        <v>999</v>
      </c>
      <c r="Q89" s="107"/>
    </row>
    <row r="90" spans="1:17" s="11" customFormat="1" ht="18.899999999999999" customHeight="1" x14ac:dyDescent="0.25">
      <c r="A90" s="426">
        <v>84</v>
      </c>
      <c r="B90" s="105"/>
      <c r="C90" s="105"/>
      <c r="D90" s="106"/>
      <c r="E90" s="441"/>
      <c r="F90" s="132"/>
      <c r="G90" s="132"/>
      <c r="H90" s="707"/>
      <c r="I90" s="469"/>
      <c r="J90" s="423" t="e">
        <f>IF(AND(Q90="",#REF!&gt;0,#REF!&lt;5),K90,)</f>
        <v>#REF!</v>
      </c>
      <c r="K90" s="421" t="str">
        <f>IF(D90="","ZZZ9",IF(AND(#REF!&gt;0,#REF!&lt;5),D90&amp;#REF!,D90&amp;"9"))</f>
        <v>ZZZ9</v>
      </c>
      <c r="L90" s="425">
        <f t="shared" si="3"/>
        <v>999</v>
      </c>
      <c r="M90" s="466">
        <f t="shared" si="4"/>
        <v>999</v>
      </c>
      <c r="N90" s="458"/>
      <c r="O90" s="393"/>
      <c r="P90" s="133">
        <f t="shared" si="5"/>
        <v>999</v>
      </c>
      <c r="Q90" s="107"/>
    </row>
    <row r="91" spans="1:17" s="11" customFormat="1" ht="18.899999999999999" customHeight="1" x14ac:dyDescent="0.25">
      <c r="A91" s="426">
        <v>85</v>
      </c>
      <c r="B91" s="105"/>
      <c r="C91" s="105"/>
      <c r="D91" s="106"/>
      <c r="E91" s="441"/>
      <c r="F91" s="132"/>
      <c r="G91" s="132"/>
      <c r="H91" s="707"/>
      <c r="I91" s="469"/>
      <c r="J91" s="423" t="e">
        <f>IF(AND(Q91="",#REF!&gt;0,#REF!&lt;5),K91,)</f>
        <v>#REF!</v>
      </c>
      <c r="K91" s="421" t="str">
        <f>IF(D91="","ZZZ9",IF(AND(#REF!&gt;0,#REF!&lt;5),D91&amp;#REF!,D91&amp;"9"))</f>
        <v>ZZZ9</v>
      </c>
      <c r="L91" s="425">
        <f t="shared" si="3"/>
        <v>999</v>
      </c>
      <c r="M91" s="466">
        <f t="shared" si="4"/>
        <v>999</v>
      </c>
      <c r="N91" s="458"/>
      <c r="O91" s="393"/>
      <c r="P91" s="133">
        <f t="shared" si="5"/>
        <v>999</v>
      </c>
      <c r="Q91" s="107"/>
    </row>
    <row r="92" spans="1:17" s="11" customFormat="1" ht="18.899999999999999" customHeight="1" x14ac:dyDescent="0.25">
      <c r="A92" s="426">
        <v>86</v>
      </c>
      <c r="B92" s="105"/>
      <c r="C92" s="105"/>
      <c r="D92" s="106"/>
      <c r="E92" s="441"/>
      <c r="F92" s="132"/>
      <c r="G92" s="132"/>
      <c r="H92" s="707"/>
      <c r="I92" s="469"/>
      <c r="J92" s="423" t="e">
        <f>IF(AND(Q92="",#REF!&gt;0,#REF!&lt;5),K92,)</f>
        <v>#REF!</v>
      </c>
      <c r="K92" s="421" t="str">
        <f>IF(D92="","ZZZ9",IF(AND(#REF!&gt;0,#REF!&lt;5),D92&amp;#REF!,D92&amp;"9"))</f>
        <v>ZZZ9</v>
      </c>
      <c r="L92" s="425">
        <f t="shared" si="3"/>
        <v>999</v>
      </c>
      <c r="M92" s="466">
        <f t="shared" si="4"/>
        <v>999</v>
      </c>
      <c r="N92" s="458"/>
      <c r="O92" s="393"/>
      <c r="P92" s="133">
        <f t="shared" si="5"/>
        <v>999</v>
      </c>
      <c r="Q92" s="107"/>
    </row>
    <row r="93" spans="1:17" s="11" customFormat="1" ht="18.899999999999999" customHeight="1" x14ac:dyDescent="0.25">
      <c r="A93" s="426">
        <v>87</v>
      </c>
      <c r="B93" s="105"/>
      <c r="C93" s="105"/>
      <c r="D93" s="106"/>
      <c r="E93" s="441"/>
      <c r="F93" s="132"/>
      <c r="G93" s="132"/>
      <c r="H93" s="707"/>
      <c r="I93" s="469"/>
      <c r="J93" s="423" t="e">
        <f>IF(AND(Q93="",#REF!&gt;0,#REF!&lt;5),K93,)</f>
        <v>#REF!</v>
      </c>
      <c r="K93" s="421" t="str">
        <f>IF(D93="","ZZZ9",IF(AND(#REF!&gt;0,#REF!&lt;5),D93&amp;#REF!,D93&amp;"9"))</f>
        <v>ZZZ9</v>
      </c>
      <c r="L93" s="425">
        <f t="shared" si="3"/>
        <v>999</v>
      </c>
      <c r="M93" s="466">
        <f t="shared" si="4"/>
        <v>999</v>
      </c>
      <c r="N93" s="458"/>
      <c r="O93" s="393"/>
      <c r="P93" s="133">
        <f t="shared" si="5"/>
        <v>999</v>
      </c>
      <c r="Q93" s="107"/>
    </row>
    <row r="94" spans="1:17" s="11" customFormat="1" ht="18.899999999999999" customHeight="1" x14ac:dyDescent="0.25">
      <c r="A94" s="426">
        <v>88</v>
      </c>
      <c r="B94" s="105"/>
      <c r="C94" s="105"/>
      <c r="D94" s="106"/>
      <c r="E94" s="441"/>
      <c r="F94" s="132"/>
      <c r="G94" s="132"/>
      <c r="H94" s="707"/>
      <c r="I94" s="469"/>
      <c r="J94" s="423" t="e">
        <f>IF(AND(Q94="",#REF!&gt;0,#REF!&lt;5),K94,)</f>
        <v>#REF!</v>
      </c>
      <c r="K94" s="421" t="str">
        <f>IF(D94="","ZZZ9",IF(AND(#REF!&gt;0,#REF!&lt;5),D94&amp;#REF!,D94&amp;"9"))</f>
        <v>ZZZ9</v>
      </c>
      <c r="L94" s="425">
        <f t="shared" si="3"/>
        <v>999</v>
      </c>
      <c r="M94" s="466">
        <f t="shared" si="4"/>
        <v>999</v>
      </c>
      <c r="N94" s="458"/>
      <c r="O94" s="393"/>
      <c r="P94" s="133">
        <f t="shared" si="5"/>
        <v>999</v>
      </c>
      <c r="Q94" s="107"/>
    </row>
    <row r="95" spans="1:17" s="11" customFormat="1" ht="18.899999999999999" customHeight="1" x14ac:dyDescent="0.25">
      <c r="A95" s="426">
        <v>89</v>
      </c>
      <c r="B95" s="105"/>
      <c r="C95" s="105"/>
      <c r="D95" s="106"/>
      <c r="E95" s="441"/>
      <c r="F95" s="132"/>
      <c r="G95" s="132"/>
      <c r="H95" s="707"/>
      <c r="I95" s="469"/>
      <c r="J95" s="423" t="e">
        <f>IF(AND(Q95="",#REF!&gt;0,#REF!&lt;5),K95,)</f>
        <v>#REF!</v>
      </c>
      <c r="K95" s="421" t="str">
        <f>IF(D95="","ZZZ9",IF(AND(#REF!&gt;0,#REF!&lt;5),D95&amp;#REF!,D95&amp;"9"))</f>
        <v>ZZZ9</v>
      </c>
      <c r="L95" s="425">
        <f t="shared" si="3"/>
        <v>999</v>
      </c>
      <c r="M95" s="466">
        <f t="shared" si="4"/>
        <v>999</v>
      </c>
      <c r="N95" s="458"/>
      <c r="O95" s="393"/>
      <c r="P95" s="133">
        <f t="shared" si="5"/>
        <v>999</v>
      </c>
      <c r="Q95" s="107"/>
    </row>
    <row r="96" spans="1:17" s="11" customFormat="1" ht="18.899999999999999" customHeight="1" x14ac:dyDescent="0.25">
      <c r="A96" s="426">
        <v>90</v>
      </c>
      <c r="B96" s="105"/>
      <c r="C96" s="105"/>
      <c r="D96" s="106"/>
      <c r="E96" s="441"/>
      <c r="F96" s="132"/>
      <c r="G96" s="132"/>
      <c r="H96" s="707"/>
      <c r="I96" s="469"/>
      <c r="J96" s="423" t="e">
        <f>IF(AND(Q96="",#REF!&gt;0,#REF!&lt;5),K96,)</f>
        <v>#REF!</v>
      </c>
      <c r="K96" s="421" t="str">
        <f>IF(D96="","ZZZ9",IF(AND(#REF!&gt;0,#REF!&lt;5),D96&amp;#REF!,D96&amp;"9"))</f>
        <v>ZZZ9</v>
      </c>
      <c r="L96" s="425">
        <f t="shared" si="3"/>
        <v>999</v>
      </c>
      <c r="M96" s="466">
        <f t="shared" si="4"/>
        <v>999</v>
      </c>
      <c r="N96" s="458"/>
      <c r="O96" s="393"/>
      <c r="P96" s="133">
        <f t="shared" si="5"/>
        <v>999</v>
      </c>
      <c r="Q96" s="107"/>
    </row>
    <row r="97" spans="1:17" s="11" customFormat="1" ht="18.899999999999999" customHeight="1" x14ac:dyDescent="0.25">
      <c r="A97" s="426">
        <v>91</v>
      </c>
      <c r="B97" s="105"/>
      <c r="C97" s="105"/>
      <c r="D97" s="106"/>
      <c r="E97" s="441"/>
      <c r="F97" s="132"/>
      <c r="G97" s="132"/>
      <c r="H97" s="707"/>
      <c r="I97" s="469"/>
      <c r="J97" s="423" t="e">
        <f>IF(AND(Q97="",#REF!&gt;0,#REF!&lt;5),K97,)</f>
        <v>#REF!</v>
      </c>
      <c r="K97" s="421" t="str">
        <f>IF(D97="","ZZZ9",IF(AND(#REF!&gt;0,#REF!&lt;5),D97&amp;#REF!,D97&amp;"9"))</f>
        <v>ZZZ9</v>
      </c>
      <c r="L97" s="425">
        <f t="shared" si="3"/>
        <v>999</v>
      </c>
      <c r="M97" s="466">
        <f t="shared" si="4"/>
        <v>999</v>
      </c>
      <c r="N97" s="458"/>
      <c r="O97" s="393"/>
      <c r="P97" s="133">
        <f t="shared" si="5"/>
        <v>999</v>
      </c>
      <c r="Q97" s="107"/>
    </row>
    <row r="98" spans="1:17" s="11" customFormat="1" ht="18.899999999999999" customHeight="1" x14ac:dyDescent="0.25">
      <c r="A98" s="426">
        <v>92</v>
      </c>
      <c r="B98" s="105"/>
      <c r="C98" s="105"/>
      <c r="D98" s="106"/>
      <c r="E98" s="441"/>
      <c r="F98" s="132"/>
      <c r="G98" s="132"/>
      <c r="H98" s="707"/>
      <c r="I98" s="469"/>
      <c r="J98" s="423" t="e">
        <f>IF(AND(Q98="",#REF!&gt;0,#REF!&lt;5),K98,)</f>
        <v>#REF!</v>
      </c>
      <c r="K98" s="421" t="str">
        <f>IF(D98="","ZZZ9",IF(AND(#REF!&gt;0,#REF!&lt;5),D98&amp;#REF!,D98&amp;"9"))</f>
        <v>ZZZ9</v>
      </c>
      <c r="L98" s="425">
        <f t="shared" si="3"/>
        <v>999</v>
      </c>
      <c r="M98" s="466">
        <f t="shared" si="4"/>
        <v>999</v>
      </c>
      <c r="N98" s="458"/>
      <c r="O98" s="393"/>
      <c r="P98" s="133">
        <f t="shared" si="5"/>
        <v>999</v>
      </c>
      <c r="Q98" s="107"/>
    </row>
    <row r="99" spans="1:17" s="11" customFormat="1" ht="18.899999999999999" customHeight="1" x14ac:dyDescent="0.25">
      <c r="A99" s="426">
        <v>93</v>
      </c>
      <c r="B99" s="105"/>
      <c r="C99" s="105"/>
      <c r="D99" s="106"/>
      <c r="E99" s="441"/>
      <c r="F99" s="132"/>
      <c r="G99" s="132"/>
      <c r="H99" s="707"/>
      <c r="I99" s="469"/>
      <c r="J99" s="423" t="e">
        <f>IF(AND(Q99="",#REF!&gt;0,#REF!&lt;5),K99,)</f>
        <v>#REF!</v>
      </c>
      <c r="K99" s="421" t="str">
        <f>IF(D99="","ZZZ9",IF(AND(#REF!&gt;0,#REF!&lt;5),D99&amp;#REF!,D99&amp;"9"))</f>
        <v>ZZZ9</v>
      </c>
      <c r="L99" s="425">
        <f t="shared" si="3"/>
        <v>999</v>
      </c>
      <c r="M99" s="466">
        <f t="shared" si="4"/>
        <v>999</v>
      </c>
      <c r="N99" s="458"/>
      <c r="O99" s="393"/>
      <c r="P99" s="133">
        <f t="shared" si="5"/>
        <v>999</v>
      </c>
      <c r="Q99" s="107"/>
    </row>
    <row r="100" spans="1:17" s="11" customFormat="1" ht="18.899999999999999" customHeight="1" x14ac:dyDescent="0.25">
      <c r="A100" s="426">
        <v>94</v>
      </c>
      <c r="B100" s="105"/>
      <c r="C100" s="105"/>
      <c r="D100" s="106"/>
      <c r="E100" s="441"/>
      <c r="F100" s="132"/>
      <c r="G100" s="132"/>
      <c r="H100" s="707"/>
      <c r="I100" s="469"/>
      <c r="J100" s="423" t="e">
        <f>IF(AND(Q100="",#REF!&gt;0,#REF!&lt;5),K100,)</f>
        <v>#REF!</v>
      </c>
      <c r="K100" s="421" t="str">
        <f>IF(D100="","ZZZ9",IF(AND(#REF!&gt;0,#REF!&lt;5),D100&amp;#REF!,D100&amp;"9"))</f>
        <v>ZZZ9</v>
      </c>
      <c r="L100" s="425">
        <f t="shared" si="3"/>
        <v>999</v>
      </c>
      <c r="M100" s="466">
        <f t="shared" si="4"/>
        <v>999</v>
      </c>
      <c r="N100" s="458"/>
      <c r="O100" s="393"/>
      <c r="P100" s="133">
        <f t="shared" si="5"/>
        <v>999</v>
      </c>
      <c r="Q100" s="107"/>
    </row>
    <row r="101" spans="1:17" s="11" customFormat="1" ht="18.899999999999999" customHeight="1" x14ac:dyDescent="0.25">
      <c r="A101" s="426">
        <v>95</v>
      </c>
      <c r="B101" s="105"/>
      <c r="C101" s="105"/>
      <c r="D101" s="106"/>
      <c r="E101" s="441"/>
      <c r="F101" s="132"/>
      <c r="G101" s="132"/>
      <c r="H101" s="707"/>
      <c r="I101" s="469"/>
      <c r="J101" s="423" t="e">
        <f>IF(AND(Q101="",#REF!&gt;0,#REF!&lt;5),K101,)</f>
        <v>#REF!</v>
      </c>
      <c r="K101" s="421" t="str">
        <f>IF(D101="","ZZZ9",IF(AND(#REF!&gt;0,#REF!&lt;5),D101&amp;#REF!,D101&amp;"9"))</f>
        <v>ZZZ9</v>
      </c>
      <c r="L101" s="425">
        <f t="shared" ref="L101:L156" si="6">IF(Q101="",999,Q101)</f>
        <v>999</v>
      </c>
      <c r="M101" s="466">
        <f t="shared" ref="M101:M156" si="7">IF(P101=999,999,1)</f>
        <v>999</v>
      </c>
      <c r="N101" s="458"/>
      <c r="O101" s="393"/>
      <c r="P101" s="133">
        <f t="shared" ref="P101:P156" si="8">IF(N101="DA",1,IF(N101="WC",2,IF(N101="SE",3,IF(N101="Q",4,IF(N101="LL",5,999)))))</f>
        <v>999</v>
      </c>
      <c r="Q101" s="107"/>
    </row>
    <row r="102" spans="1:17" s="11" customFormat="1" ht="18.899999999999999" customHeight="1" x14ac:dyDescent="0.25">
      <c r="A102" s="426">
        <v>96</v>
      </c>
      <c r="B102" s="105"/>
      <c r="C102" s="105"/>
      <c r="D102" s="106"/>
      <c r="E102" s="441"/>
      <c r="F102" s="132"/>
      <c r="G102" s="132"/>
      <c r="H102" s="707"/>
      <c r="I102" s="469"/>
      <c r="J102" s="423" t="e">
        <f>IF(AND(Q102="",#REF!&gt;0,#REF!&lt;5),K102,)</f>
        <v>#REF!</v>
      </c>
      <c r="K102" s="421" t="str">
        <f>IF(D102="","ZZZ9",IF(AND(#REF!&gt;0,#REF!&lt;5),D102&amp;#REF!,D102&amp;"9"))</f>
        <v>ZZZ9</v>
      </c>
      <c r="L102" s="425">
        <f t="shared" si="6"/>
        <v>999</v>
      </c>
      <c r="M102" s="466">
        <f t="shared" si="7"/>
        <v>999</v>
      </c>
      <c r="N102" s="458"/>
      <c r="O102" s="393"/>
      <c r="P102" s="133">
        <f t="shared" si="8"/>
        <v>999</v>
      </c>
      <c r="Q102" s="107"/>
    </row>
    <row r="103" spans="1:17" s="11" customFormat="1" ht="18.899999999999999" customHeight="1" x14ac:dyDescent="0.25">
      <c r="A103" s="426">
        <v>97</v>
      </c>
      <c r="B103" s="105"/>
      <c r="C103" s="105"/>
      <c r="D103" s="106"/>
      <c r="E103" s="441"/>
      <c r="F103" s="132"/>
      <c r="G103" s="132"/>
      <c r="H103" s="707"/>
      <c r="I103" s="469"/>
      <c r="J103" s="423" t="e">
        <f>IF(AND(Q103="",#REF!&gt;0,#REF!&lt;5),K103,)</f>
        <v>#REF!</v>
      </c>
      <c r="K103" s="421" t="str">
        <f>IF(D103="","ZZZ9",IF(AND(#REF!&gt;0,#REF!&lt;5),D103&amp;#REF!,D103&amp;"9"))</f>
        <v>ZZZ9</v>
      </c>
      <c r="L103" s="425">
        <f t="shared" si="6"/>
        <v>999</v>
      </c>
      <c r="M103" s="466">
        <f t="shared" si="7"/>
        <v>999</v>
      </c>
      <c r="N103" s="458"/>
      <c r="O103" s="393"/>
      <c r="P103" s="133">
        <f t="shared" si="8"/>
        <v>999</v>
      </c>
      <c r="Q103" s="107"/>
    </row>
    <row r="104" spans="1:17" s="11" customFormat="1" ht="18.899999999999999" customHeight="1" x14ac:dyDescent="0.25">
      <c r="A104" s="426">
        <v>98</v>
      </c>
      <c r="B104" s="105"/>
      <c r="C104" s="105"/>
      <c r="D104" s="106"/>
      <c r="E104" s="441"/>
      <c r="F104" s="132"/>
      <c r="G104" s="132"/>
      <c r="H104" s="707"/>
      <c r="I104" s="469"/>
      <c r="J104" s="423" t="e">
        <f>IF(AND(Q104="",#REF!&gt;0,#REF!&lt;5),K104,)</f>
        <v>#REF!</v>
      </c>
      <c r="K104" s="421" t="str">
        <f>IF(D104="","ZZZ9",IF(AND(#REF!&gt;0,#REF!&lt;5),D104&amp;#REF!,D104&amp;"9"))</f>
        <v>ZZZ9</v>
      </c>
      <c r="L104" s="425">
        <f t="shared" si="6"/>
        <v>999</v>
      </c>
      <c r="M104" s="466">
        <f t="shared" si="7"/>
        <v>999</v>
      </c>
      <c r="N104" s="458"/>
      <c r="O104" s="393"/>
      <c r="P104" s="133">
        <f t="shared" si="8"/>
        <v>999</v>
      </c>
      <c r="Q104" s="107"/>
    </row>
    <row r="105" spans="1:17" s="11" customFormat="1" ht="18.899999999999999" customHeight="1" x14ac:dyDescent="0.25">
      <c r="A105" s="426">
        <v>99</v>
      </c>
      <c r="B105" s="105"/>
      <c r="C105" s="105"/>
      <c r="D105" s="106"/>
      <c r="E105" s="441"/>
      <c r="F105" s="132"/>
      <c r="G105" s="132"/>
      <c r="H105" s="707"/>
      <c r="I105" s="469"/>
      <c r="J105" s="423" t="e">
        <f>IF(AND(Q105="",#REF!&gt;0,#REF!&lt;5),K105,)</f>
        <v>#REF!</v>
      </c>
      <c r="K105" s="421" t="str">
        <f>IF(D105="","ZZZ9",IF(AND(#REF!&gt;0,#REF!&lt;5),D105&amp;#REF!,D105&amp;"9"))</f>
        <v>ZZZ9</v>
      </c>
      <c r="L105" s="425">
        <f t="shared" si="6"/>
        <v>999</v>
      </c>
      <c r="M105" s="466">
        <f t="shared" si="7"/>
        <v>999</v>
      </c>
      <c r="N105" s="458"/>
      <c r="O105" s="393"/>
      <c r="P105" s="133">
        <f t="shared" si="8"/>
        <v>999</v>
      </c>
      <c r="Q105" s="107"/>
    </row>
    <row r="106" spans="1:17" s="11" customFormat="1" ht="18.899999999999999" customHeight="1" x14ac:dyDescent="0.25">
      <c r="A106" s="426">
        <v>100</v>
      </c>
      <c r="B106" s="105"/>
      <c r="C106" s="105"/>
      <c r="D106" s="106"/>
      <c r="E106" s="441"/>
      <c r="F106" s="132"/>
      <c r="G106" s="132"/>
      <c r="H106" s="707"/>
      <c r="I106" s="469"/>
      <c r="J106" s="423" t="e">
        <f>IF(AND(Q106="",#REF!&gt;0,#REF!&lt;5),K106,)</f>
        <v>#REF!</v>
      </c>
      <c r="K106" s="421" t="str">
        <f>IF(D106="","ZZZ9",IF(AND(#REF!&gt;0,#REF!&lt;5),D106&amp;#REF!,D106&amp;"9"))</f>
        <v>ZZZ9</v>
      </c>
      <c r="L106" s="425">
        <f t="shared" si="6"/>
        <v>999</v>
      </c>
      <c r="M106" s="466">
        <f t="shared" si="7"/>
        <v>999</v>
      </c>
      <c r="N106" s="458"/>
      <c r="O106" s="393"/>
      <c r="P106" s="133">
        <f t="shared" si="8"/>
        <v>999</v>
      </c>
      <c r="Q106" s="107"/>
    </row>
    <row r="107" spans="1:17" s="11" customFormat="1" ht="18.899999999999999" customHeight="1" x14ac:dyDescent="0.25">
      <c r="A107" s="426">
        <v>101</v>
      </c>
      <c r="B107" s="105"/>
      <c r="C107" s="105"/>
      <c r="D107" s="106"/>
      <c r="E107" s="441"/>
      <c r="F107" s="132"/>
      <c r="G107" s="132"/>
      <c r="H107" s="707"/>
      <c r="I107" s="469"/>
      <c r="J107" s="423" t="e">
        <f>IF(AND(Q107="",#REF!&gt;0,#REF!&lt;5),K107,)</f>
        <v>#REF!</v>
      </c>
      <c r="K107" s="421" t="str">
        <f>IF(D107="","ZZZ9",IF(AND(#REF!&gt;0,#REF!&lt;5),D107&amp;#REF!,D107&amp;"9"))</f>
        <v>ZZZ9</v>
      </c>
      <c r="L107" s="425">
        <f t="shared" si="6"/>
        <v>999</v>
      </c>
      <c r="M107" s="466">
        <f t="shared" si="7"/>
        <v>999</v>
      </c>
      <c r="N107" s="458"/>
      <c r="O107" s="393"/>
      <c r="P107" s="133">
        <f t="shared" si="8"/>
        <v>999</v>
      </c>
      <c r="Q107" s="107"/>
    </row>
    <row r="108" spans="1:17" s="11" customFormat="1" ht="18.899999999999999" customHeight="1" x14ac:dyDescent="0.25">
      <c r="A108" s="426">
        <v>102</v>
      </c>
      <c r="B108" s="105"/>
      <c r="C108" s="105"/>
      <c r="D108" s="106"/>
      <c r="E108" s="441"/>
      <c r="F108" s="132"/>
      <c r="G108" s="132"/>
      <c r="H108" s="707"/>
      <c r="I108" s="469"/>
      <c r="J108" s="423" t="e">
        <f>IF(AND(Q108="",#REF!&gt;0,#REF!&lt;5),K108,)</f>
        <v>#REF!</v>
      </c>
      <c r="K108" s="421" t="str">
        <f>IF(D108="","ZZZ9",IF(AND(#REF!&gt;0,#REF!&lt;5),D108&amp;#REF!,D108&amp;"9"))</f>
        <v>ZZZ9</v>
      </c>
      <c r="L108" s="425">
        <f t="shared" si="6"/>
        <v>999</v>
      </c>
      <c r="M108" s="466">
        <f t="shared" si="7"/>
        <v>999</v>
      </c>
      <c r="N108" s="458"/>
      <c r="O108" s="393"/>
      <c r="P108" s="133">
        <f t="shared" si="8"/>
        <v>999</v>
      </c>
      <c r="Q108" s="107"/>
    </row>
    <row r="109" spans="1:17" s="11" customFormat="1" ht="18.899999999999999" customHeight="1" x14ac:dyDescent="0.25">
      <c r="A109" s="426">
        <v>103</v>
      </c>
      <c r="B109" s="105"/>
      <c r="C109" s="105"/>
      <c r="D109" s="106"/>
      <c r="E109" s="441"/>
      <c r="F109" s="132"/>
      <c r="G109" s="132"/>
      <c r="H109" s="707"/>
      <c r="I109" s="469"/>
      <c r="J109" s="423" t="e">
        <f>IF(AND(Q109="",#REF!&gt;0,#REF!&lt;5),K109,)</f>
        <v>#REF!</v>
      </c>
      <c r="K109" s="421" t="str">
        <f>IF(D109="","ZZZ9",IF(AND(#REF!&gt;0,#REF!&lt;5),D109&amp;#REF!,D109&amp;"9"))</f>
        <v>ZZZ9</v>
      </c>
      <c r="L109" s="425">
        <f t="shared" si="6"/>
        <v>999</v>
      </c>
      <c r="M109" s="466">
        <f t="shared" si="7"/>
        <v>999</v>
      </c>
      <c r="N109" s="458"/>
      <c r="O109" s="393"/>
      <c r="P109" s="133">
        <f t="shared" si="8"/>
        <v>999</v>
      </c>
      <c r="Q109" s="107"/>
    </row>
    <row r="110" spans="1:17" s="11" customFormat="1" ht="18.899999999999999" customHeight="1" x14ac:dyDescent="0.25">
      <c r="A110" s="426">
        <v>104</v>
      </c>
      <c r="B110" s="105"/>
      <c r="C110" s="105"/>
      <c r="D110" s="106"/>
      <c r="E110" s="441"/>
      <c r="F110" s="132"/>
      <c r="G110" s="132"/>
      <c r="H110" s="707"/>
      <c r="I110" s="469"/>
      <c r="J110" s="423" t="e">
        <f>IF(AND(Q110="",#REF!&gt;0,#REF!&lt;5),K110,)</f>
        <v>#REF!</v>
      </c>
      <c r="K110" s="421" t="str">
        <f>IF(D110="","ZZZ9",IF(AND(#REF!&gt;0,#REF!&lt;5),D110&amp;#REF!,D110&amp;"9"))</f>
        <v>ZZZ9</v>
      </c>
      <c r="L110" s="425">
        <f t="shared" si="6"/>
        <v>999</v>
      </c>
      <c r="M110" s="466">
        <f t="shared" si="7"/>
        <v>999</v>
      </c>
      <c r="N110" s="458"/>
      <c r="O110" s="393"/>
      <c r="P110" s="133">
        <f t="shared" si="8"/>
        <v>999</v>
      </c>
      <c r="Q110" s="107"/>
    </row>
    <row r="111" spans="1:17" s="11" customFormat="1" ht="18.899999999999999" customHeight="1" x14ac:dyDescent="0.25">
      <c r="A111" s="426">
        <v>105</v>
      </c>
      <c r="B111" s="105"/>
      <c r="C111" s="105"/>
      <c r="D111" s="106"/>
      <c r="E111" s="441"/>
      <c r="F111" s="132"/>
      <c r="G111" s="132"/>
      <c r="H111" s="707"/>
      <c r="I111" s="469"/>
      <c r="J111" s="423" t="e">
        <f>IF(AND(Q111="",#REF!&gt;0,#REF!&lt;5),K111,)</f>
        <v>#REF!</v>
      </c>
      <c r="K111" s="421" t="str">
        <f>IF(D111="","ZZZ9",IF(AND(#REF!&gt;0,#REF!&lt;5),D111&amp;#REF!,D111&amp;"9"))</f>
        <v>ZZZ9</v>
      </c>
      <c r="L111" s="425">
        <f t="shared" si="6"/>
        <v>999</v>
      </c>
      <c r="M111" s="466">
        <f t="shared" si="7"/>
        <v>999</v>
      </c>
      <c r="N111" s="458"/>
      <c r="O111" s="393"/>
      <c r="P111" s="133">
        <f t="shared" si="8"/>
        <v>999</v>
      </c>
      <c r="Q111" s="107"/>
    </row>
    <row r="112" spans="1:17" s="11" customFormat="1" ht="18.899999999999999" customHeight="1" x14ac:dyDescent="0.25">
      <c r="A112" s="426">
        <v>106</v>
      </c>
      <c r="B112" s="105"/>
      <c r="C112" s="105"/>
      <c r="D112" s="106"/>
      <c r="E112" s="441"/>
      <c r="F112" s="132"/>
      <c r="G112" s="132"/>
      <c r="H112" s="707"/>
      <c r="I112" s="469"/>
      <c r="J112" s="423" t="e">
        <f>IF(AND(Q112="",#REF!&gt;0,#REF!&lt;5),K112,)</f>
        <v>#REF!</v>
      </c>
      <c r="K112" s="421" t="str">
        <f>IF(D112="","ZZZ9",IF(AND(#REF!&gt;0,#REF!&lt;5),D112&amp;#REF!,D112&amp;"9"))</f>
        <v>ZZZ9</v>
      </c>
      <c r="L112" s="425">
        <f t="shared" si="6"/>
        <v>999</v>
      </c>
      <c r="M112" s="466">
        <f t="shared" si="7"/>
        <v>999</v>
      </c>
      <c r="N112" s="458"/>
      <c r="O112" s="393"/>
      <c r="P112" s="133">
        <f t="shared" si="8"/>
        <v>999</v>
      </c>
      <c r="Q112" s="107"/>
    </row>
    <row r="113" spans="1:17" s="11" customFormat="1" ht="18.899999999999999" customHeight="1" x14ac:dyDescent="0.25">
      <c r="A113" s="426">
        <v>107</v>
      </c>
      <c r="B113" s="105"/>
      <c r="C113" s="105"/>
      <c r="D113" s="106"/>
      <c r="E113" s="441"/>
      <c r="F113" s="132"/>
      <c r="G113" s="132"/>
      <c r="H113" s="707"/>
      <c r="I113" s="469"/>
      <c r="J113" s="423" t="e">
        <f>IF(AND(Q113="",#REF!&gt;0,#REF!&lt;5),K113,)</f>
        <v>#REF!</v>
      </c>
      <c r="K113" s="421" t="str">
        <f>IF(D113="","ZZZ9",IF(AND(#REF!&gt;0,#REF!&lt;5),D113&amp;#REF!,D113&amp;"9"))</f>
        <v>ZZZ9</v>
      </c>
      <c r="L113" s="425">
        <f t="shared" si="6"/>
        <v>999</v>
      </c>
      <c r="M113" s="466">
        <f t="shared" si="7"/>
        <v>999</v>
      </c>
      <c r="N113" s="458"/>
      <c r="O113" s="393"/>
      <c r="P113" s="133">
        <f t="shared" si="8"/>
        <v>999</v>
      </c>
      <c r="Q113" s="107"/>
    </row>
    <row r="114" spans="1:17" s="11" customFormat="1" ht="18.899999999999999" customHeight="1" x14ac:dyDescent="0.25">
      <c r="A114" s="426">
        <v>108</v>
      </c>
      <c r="B114" s="105"/>
      <c r="C114" s="105"/>
      <c r="D114" s="106"/>
      <c r="E114" s="441"/>
      <c r="F114" s="132"/>
      <c r="G114" s="132"/>
      <c r="H114" s="707"/>
      <c r="I114" s="469"/>
      <c r="J114" s="423" t="e">
        <f>IF(AND(Q114="",#REF!&gt;0,#REF!&lt;5),K114,)</f>
        <v>#REF!</v>
      </c>
      <c r="K114" s="421" t="str">
        <f>IF(D114="","ZZZ9",IF(AND(#REF!&gt;0,#REF!&lt;5),D114&amp;#REF!,D114&amp;"9"))</f>
        <v>ZZZ9</v>
      </c>
      <c r="L114" s="425">
        <f t="shared" si="6"/>
        <v>999</v>
      </c>
      <c r="M114" s="466">
        <f t="shared" si="7"/>
        <v>999</v>
      </c>
      <c r="N114" s="458"/>
      <c r="O114" s="393"/>
      <c r="P114" s="133">
        <f t="shared" si="8"/>
        <v>999</v>
      </c>
      <c r="Q114" s="107"/>
    </row>
    <row r="115" spans="1:17" s="11" customFormat="1" ht="18.899999999999999" customHeight="1" x14ac:dyDescent="0.25">
      <c r="A115" s="426">
        <v>109</v>
      </c>
      <c r="B115" s="105"/>
      <c r="C115" s="105"/>
      <c r="D115" s="106"/>
      <c r="E115" s="441"/>
      <c r="F115" s="132"/>
      <c r="G115" s="132"/>
      <c r="H115" s="707"/>
      <c r="I115" s="469"/>
      <c r="J115" s="423" t="e">
        <f>IF(AND(Q115="",#REF!&gt;0,#REF!&lt;5),K115,)</f>
        <v>#REF!</v>
      </c>
      <c r="K115" s="421" t="str">
        <f>IF(D115="","ZZZ9",IF(AND(#REF!&gt;0,#REF!&lt;5),D115&amp;#REF!,D115&amp;"9"))</f>
        <v>ZZZ9</v>
      </c>
      <c r="L115" s="425">
        <f t="shared" si="6"/>
        <v>999</v>
      </c>
      <c r="M115" s="466">
        <f t="shared" si="7"/>
        <v>999</v>
      </c>
      <c r="N115" s="458"/>
      <c r="O115" s="393"/>
      <c r="P115" s="133">
        <f t="shared" si="8"/>
        <v>999</v>
      </c>
      <c r="Q115" s="107"/>
    </row>
    <row r="116" spans="1:17" s="11" customFormat="1" ht="18.899999999999999" customHeight="1" x14ac:dyDescent="0.25">
      <c r="A116" s="426">
        <v>110</v>
      </c>
      <c r="B116" s="105"/>
      <c r="C116" s="105"/>
      <c r="D116" s="106"/>
      <c r="E116" s="441"/>
      <c r="F116" s="132"/>
      <c r="G116" s="132"/>
      <c r="H116" s="707"/>
      <c r="I116" s="469"/>
      <c r="J116" s="423" t="e">
        <f>IF(AND(Q116="",#REF!&gt;0,#REF!&lt;5),K116,)</f>
        <v>#REF!</v>
      </c>
      <c r="K116" s="421" t="str">
        <f>IF(D116="","ZZZ9",IF(AND(#REF!&gt;0,#REF!&lt;5),D116&amp;#REF!,D116&amp;"9"))</f>
        <v>ZZZ9</v>
      </c>
      <c r="L116" s="425">
        <f t="shared" si="6"/>
        <v>999</v>
      </c>
      <c r="M116" s="466">
        <f t="shared" si="7"/>
        <v>999</v>
      </c>
      <c r="N116" s="458"/>
      <c r="O116" s="393"/>
      <c r="P116" s="133">
        <f t="shared" si="8"/>
        <v>999</v>
      </c>
      <c r="Q116" s="107"/>
    </row>
    <row r="117" spans="1:17" s="11" customFormat="1" ht="18.899999999999999" customHeight="1" x14ac:dyDescent="0.25">
      <c r="A117" s="426">
        <v>111</v>
      </c>
      <c r="B117" s="105"/>
      <c r="C117" s="105"/>
      <c r="D117" s="106"/>
      <c r="E117" s="441"/>
      <c r="F117" s="132"/>
      <c r="G117" s="132"/>
      <c r="H117" s="707"/>
      <c r="I117" s="469"/>
      <c r="J117" s="423" t="e">
        <f>IF(AND(Q117="",#REF!&gt;0,#REF!&lt;5),K117,)</f>
        <v>#REF!</v>
      </c>
      <c r="K117" s="421" t="str">
        <f>IF(D117="","ZZZ9",IF(AND(#REF!&gt;0,#REF!&lt;5),D117&amp;#REF!,D117&amp;"9"))</f>
        <v>ZZZ9</v>
      </c>
      <c r="L117" s="425">
        <f t="shared" si="6"/>
        <v>999</v>
      </c>
      <c r="M117" s="466">
        <f t="shared" si="7"/>
        <v>999</v>
      </c>
      <c r="N117" s="458"/>
      <c r="O117" s="393"/>
      <c r="P117" s="133">
        <f t="shared" si="8"/>
        <v>999</v>
      </c>
      <c r="Q117" s="107"/>
    </row>
    <row r="118" spans="1:17" s="11" customFormat="1" ht="18.899999999999999" customHeight="1" x14ac:dyDescent="0.25">
      <c r="A118" s="426">
        <v>112</v>
      </c>
      <c r="B118" s="105"/>
      <c r="C118" s="105"/>
      <c r="D118" s="106"/>
      <c r="E118" s="441"/>
      <c r="F118" s="132"/>
      <c r="G118" s="132"/>
      <c r="H118" s="707"/>
      <c r="I118" s="469"/>
      <c r="J118" s="423" t="e">
        <f>IF(AND(Q118="",#REF!&gt;0,#REF!&lt;5),K118,)</f>
        <v>#REF!</v>
      </c>
      <c r="K118" s="421" t="str">
        <f>IF(D118="","ZZZ9",IF(AND(#REF!&gt;0,#REF!&lt;5),D118&amp;#REF!,D118&amp;"9"))</f>
        <v>ZZZ9</v>
      </c>
      <c r="L118" s="425">
        <f t="shared" si="6"/>
        <v>999</v>
      </c>
      <c r="M118" s="466">
        <f t="shared" si="7"/>
        <v>999</v>
      </c>
      <c r="N118" s="458"/>
      <c r="O118" s="393"/>
      <c r="P118" s="133">
        <f t="shared" si="8"/>
        <v>999</v>
      </c>
      <c r="Q118" s="107"/>
    </row>
    <row r="119" spans="1:17" s="11" customFormat="1" ht="18.899999999999999" customHeight="1" x14ac:dyDescent="0.25">
      <c r="A119" s="426">
        <v>113</v>
      </c>
      <c r="B119" s="105"/>
      <c r="C119" s="105"/>
      <c r="D119" s="106"/>
      <c r="E119" s="441"/>
      <c r="F119" s="132"/>
      <c r="G119" s="132"/>
      <c r="H119" s="707"/>
      <c r="I119" s="469"/>
      <c r="J119" s="423" t="e">
        <f>IF(AND(Q119="",#REF!&gt;0,#REF!&lt;5),K119,)</f>
        <v>#REF!</v>
      </c>
      <c r="K119" s="421" t="str">
        <f>IF(D119="","ZZZ9",IF(AND(#REF!&gt;0,#REF!&lt;5),D119&amp;#REF!,D119&amp;"9"))</f>
        <v>ZZZ9</v>
      </c>
      <c r="L119" s="425">
        <f t="shared" si="6"/>
        <v>999</v>
      </c>
      <c r="M119" s="466">
        <f t="shared" si="7"/>
        <v>999</v>
      </c>
      <c r="N119" s="458"/>
      <c r="O119" s="393"/>
      <c r="P119" s="133">
        <f t="shared" si="8"/>
        <v>999</v>
      </c>
      <c r="Q119" s="107"/>
    </row>
    <row r="120" spans="1:17" s="11" customFormat="1" ht="18.899999999999999" customHeight="1" x14ac:dyDescent="0.25">
      <c r="A120" s="426">
        <v>114</v>
      </c>
      <c r="B120" s="105"/>
      <c r="C120" s="105"/>
      <c r="D120" s="106"/>
      <c r="E120" s="441"/>
      <c r="F120" s="132"/>
      <c r="G120" s="132"/>
      <c r="H120" s="707"/>
      <c r="I120" s="469"/>
      <c r="J120" s="423" t="e">
        <f>IF(AND(Q120="",#REF!&gt;0,#REF!&lt;5),K120,)</f>
        <v>#REF!</v>
      </c>
      <c r="K120" s="421" t="str">
        <f>IF(D120="","ZZZ9",IF(AND(#REF!&gt;0,#REF!&lt;5),D120&amp;#REF!,D120&amp;"9"))</f>
        <v>ZZZ9</v>
      </c>
      <c r="L120" s="425">
        <f t="shared" si="6"/>
        <v>999</v>
      </c>
      <c r="M120" s="466">
        <f t="shared" si="7"/>
        <v>999</v>
      </c>
      <c r="N120" s="458"/>
      <c r="O120" s="393"/>
      <c r="P120" s="133">
        <f t="shared" si="8"/>
        <v>999</v>
      </c>
      <c r="Q120" s="107"/>
    </row>
    <row r="121" spans="1:17" s="11" customFormat="1" ht="18.899999999999999" customHeight="1" x14ac:dyDescent="0.25">
      <c r="A121" s="426">
        <v>115</v>
      </c>
      <c r="B121" s="105"/>
      <c r="C121" s="105"/>
      <c r="D121" s="106"/>
      <c r="E121" s="441"/>
      <c r="F121" s="132"/>
      <c r="G121" s="132"/>
      <c r="H121" s="707"/>
      <c r="I121" s="469"/>
      <c r="J121" s="423" t="e">
        <f>IF(AND(Q121="",#REF!&gt;0,#REF!&lt;5),K121,)</f>
        <v>#REF!</v>
      </c>
      <c r="K121" s="421" t="str">
        <f>IF(D121="","ZZZ9",IF(AND(#REF!&gt;0,#REF!&lt;5),D121&amp;#REF!,D121&amp;"9"))</f>
        <v>ZZZ9</v>
      </c>
      <c r="L121" s="425">
        <f t="shared" si="6"/>
        <v>999</v>
      </c>
      <c r="M121" s="466">
        <f t="shared" si="7"/>
        <v>999</v>
      </c>
      <c r="N121" s="458"/>
      <c r="O121" s="393"/>
      <c r="P121" s="133">
        <f t="shared" si="8"/>
        <v>999</v>
      </c>
      <c r="Q121" s="107"/>
    </row>
    <row r="122" spans="1:17" s="11" customFormat="1" ht="18.899999999999999" customHeight="1" x14ac:dyDescent="0.25">
      <c r="A122" s="426">
        <v>116</v>
      </c>
      <c r="B122" s="105"/>
      <c r="C122" s="105"/>
      <c r="D122" s="106"/>
      <c r="E122" s="441"/>
      <c r="F122" s="132"/>
      <c r="G122" s="132"/>
      <c r="H122" s="707"/>
      <c r="I122" s="469"/>
      <c r="J122" s="423" t="e">
        <f>IF(AND(Q122="",#REF!&gt;0,#REF!&lt;5),K122,)</f>
        <v>#REF!</v>
      </c>
      <c r="K122" s="421" t="str">
        <f>IF(D122="","ZZZ9",IF(AND(#REF!&gt;0,#REF!&lt;5),D122&amp;#REF!,D122&amp;"9"))</f>
        <v>ZZZ9</v>
      </c>
      <c r="L122" s="425">
        <f t="shared" si="6"/>
        <v>999</v>
      </c>
      <c r="M122" s="466">
        <f t="shared" si="7"/>
        <v>999</v>
      </c>
      <c r="N122" s="458"/>
      <c r="O122" s="393"/>
      <c r="P122" s="133">
        <f t="shared" si="8"/>
        <v>999</v>
      </c>
      <c r="Q122" s="107"/>
    </row>
    <row r="123" spans="1:17" s="11" customFormat="1" ht="18.899999999999999" customHeight="1" x14ac:dyDescent="0.25">
      <c r="A123" s="426">
        <v>117</v>
      </c>
      <c r="B123" s="105"/>
      <c r="C123" s="105"/>
      <c r="D123" s="106"/>
      <c r="E123" s="441"/>
      <c r="F123" s="132"/>
      <c r="G123" s="132"/>
      <c r="H123" s="707"/>
      <c r="I123" s="469"/>
      <c r="J123" s="423" t="e">
        <f>IF(AND(Q123="",#REF!&gt;0,#REF!&lt;5),K123,)</f>
        <v>#REF!</v>
      </c>
      <c r="K123" s="421" t="str">
        <f>IF(D123="","ZZZ9",IF(AND(#REF!&gt;0,#REF!&lt;5),D123&amp;#REF!,D123&amp;"9"))</f>
        <v>ZZZ9</v>
      </c>
      <c r="L123" s="425">
        <f t="shared" si="6"/>
        <v>999</v>
      </c>
      <c r="M123" s="466">
        <f t="shared" si="7"/>
        <v>999</v>
      </c>
      <c r="N123" s="458"/>
      <c r="O123" s="393"/>
      <c r="P123" s="133">
        <f t="shared" si="8"/>
        <v>999</v>
      </c>
      <c r="Q123" s="107"/>
    </row>
    <row r="124" spans="1:17" s="11" customFormat="1" ht="18.899999999999999" customHeight="1" x14ac:dyDescent="0.25">
      <c r="A124" s="426">
        <v>118</v>
      </c>
      <c r="B124" s="105"/>
      <c r="C124" s="105"/>
      <c r="D124" s="106"/>
      <c r="E124" s="441"/>
      <c r="F124" s="132"/>
      <c r="G124" s="132"/>
      <c r="H124" s="707"/>
      <c r="I124" s="469"/>
      <c r="J124" s="423" t="e">
        <f>IF(AND(Q124="",#REF!&gt;0,#REF!&lt;5),K124,)</f>
        <v>#REF!</v>
      </c>
      <c r="K124" s="421" t="str">
        <f>IF(D124="","ZZZ9",IF(AND(#REF!&gt;0,#REF!&lt;5),D124&amp;#REF!,D124&amp;"9"))</f>
        <v>ZZZ9</v>
      </c>
      <c r="L124" s="425">
        <f t="shared" si="6"/>
        <v>999</v>
      </c>
      <c r="M124" s="466">
        <f t="shared" si="7"/>
        <v>999</v>
      </c>
      <c r="N124" s="458"/>
      <c r="O124" s="393"/>
      <c r="P124" s="133">
        <f t="shared" si="8"/>
        <v>999</v>
      </c>
      <c r="Q124" s="107"/>
    </row>
    <row r="125" spans="1:17" s="11" customFormat="1" ht="18.899999999999999" customHeight="1" x14ac:dyDescent="0.25">
      <c r="A125" s="426">
        <v>119</v>
      </c>
      <c r="B125" s="105"/>
      <c r="C125" s="105"/>
      <c r="D125" s="106"/>
      <c r="E125" s="441"/>
      <c r="F125" s="132"/>
      <c r="G125" s="132"/>
      <c r="H125" s="707"/>
      <c r="I125" s="469"/>
      <c r="J125" s="423" t="e">
        <f>IF(AND(Q125="",#REF!&gt;0,#REF!&lt;5),K125,)</f>
        <v>#REF!</v>
      </c>
      <c r="K125" s="421" t="str">
        <f>IF(D125="","ZZZ9",IF(AND(#REF!&gt;0,#REF!&lt;5),D125&amp;#REF!,D125&amp;"9"))</f>
        <v>ZZZ9</v>
      </c>
      <c r="L125" s="425">
        <f t="shared" si="6"/>
        <v>999</v>
      </c>
      <c r="M125" s="466">
        <f t="shared" si="7"/>
        <v>999</v>
      </c>
      <c r="N125" s="458"/>
      <c r="O125" s="393"/>
      <c r="P125" s="133">
        <f t="shared" si="8"/>
        <v>999</v>
      </c>
      <c r="Q125" s="107"/>
    </row>
    <row r="126" spans="1:17" s="11" customFormat="1" ht="18.899999999999999" customHeight="1" x14ac:dyDescent="0.25">
      <c r="A126" s="426">
        <v>120</v>
      </c>
      <c r="B126" s="105"/>
      <c r="C126" s="105"/>
      <c r="D126" s="106"/>
      <c r="E126" s="441"/>
      <c r="F126" s="132"/>
      <c r="G126" s="132"/>
      <c r="H126" s="707"/>
      <c r="I126" s="469"/>
      <c r="J126" s="423" t="e">
        <f>IF(AND(Q126="",#REF!&gt;0,#REF!&lt;5),K126,)</f>
        <v>#REF!</v>
      </c>
      <c r="K126" s="421" t="str">
        <f>IF(D126="","ZZZ9",IF(AND(#REF!&gt;0,#REF!&lt;5),D126&amp;#REF!,D126&amp;"9"))</f>
        <v>ZZZ9</v>
      </c>
      <c r="L126" s="425">
        <f t="shared" si="6"/>
        <v>999</v>
      </c>
      <c r="M126" s="466">
        <f t="shared" si="7"/>
        <v>999</v>
      </c>
      <c r="N126" s="458"/>
      <c r="O126" s="393"/>
      <c r="P126" s="133">
        <f t="shared" si="8"/>
        <v>999</v>
      </c>
      <c r="Q126" s="107"/>
    </row>
    <row r="127" spans="1:17" s="11" customFormat="1" ht="18.899999999999999" customHeight="1" x14ac:dyDescent="0.25">
      <c r="A127" s="426">
        <v>121</v>
      </c>
      <c r="B127" s="105"/>
      <c r="C127" s="105"/>
      <c r="D127" s="106"/>
      <c r="E127" s="441"/>
      <c r="F127" s="132"/>
      <c r="G127" s="132"/>
      <c r="H127" s="707"/>
      <c r="I127" s="469"/>
      <c r="J127" s="423" t="e">
        <f>IF(AND(Q127="",#REF!&gt;0,#REF!&lt;5),K127,)</f>
        <v>#REF!</v>
      </c>
      <c r="K127" s="421" t="str">
        <f>IF(D127="","ZZZ9",IF(AND(#REF!&gt;0,#REF!&lt;5),D127&amp;#REF!,D127&amp;"9"))</f>
        <v>ZZZ9</v>
      </c>
      <c r="L127" s="425">
        <f t="shared" si="6"/>
        <v>999</v>
      </c>
      <c r="M127" s="466">
        <f t="shared" si="7"/>
        <v>999</v>
      </c>
      <c r="N127" s="458"/>
      <c r="O127" s="393"/>
      <c r="P127" s="133">
        <f t="shared" si="8"/>
        <v>999</v>
      </c>
      <c r="Q127" s="107"/>
    </row>
    <row r="128" spans="1:17" s="11" customFormat="1" ht="18.899999999999999" customHeight="1" x14ac:dyDescent="0.25">
      <c r="A128" s="426">
        <v>122</v>
      </c>
      <c r="B128" s="105"/>
      <c r="C128" s="105"/>
      <c r="D128" s="106"/>
      <c r="E128" s="441"/>
      <c r="F128" s="132"/>
      <c r="G128" s="132"/>
      <c r="H128" s="707"/>
      <c r="I128" s="469"/>
      <c r="J128" s="423" t="e">
        <f>IF(AND(Q128="",#REF!&gt;0,#REF!&lt;5),K128,)</f>
        <v>#REF!</v>
      </c>
      <c r="K128" s="421" t="str">
        <f>IF(D128="","ZZZ9",IF(AND(#REF!&gt;0,#REF!&lt;5),D128&amp;#REF!,D128&amp;"9"))</f>
        <v>ZZZ9</v>
      </c>
      <c r="L128" s="425">
        <f t="shared" si="6"/>
        <v>999</v>
      </c>
      <c r="M128" s="466">
        <f t="shared" si="7"/>
        <v>999</v>
      </c>
      <c r="N128" s="458"/>
      <c r="O128" s="393"/>
      <c r="P128" s="133">
        <f t="shared" si="8"/>
        <v>999</v>
      </c>
      <c r="Q128" s="107"/>
    </row>
    <row r="129" spans="1:17" s="11" customFormat="1" ht="18.899999999999999" customHeight="1" x14ac:dyDescent="0.25">
      <c r="A129" s="426">
        <v>123</v>
      </c>
      <c r="B129" s="105"/>
      <c r="C129" s="105"/>
      <c r="D129" s="106"/>
      <c r="E129" s="441"/>
      <c r="F129" s="132"/>
      <c r="G129" s="132"/>
      <c r="H129" s="707"/>
      <c r="I129" s="469"/>
      <c r="J129" s="423" t="e">
        <f>IF(AND(Q129="",#REF!&gt;0,#REF!&lt;5),K129,)</f>
        <v>#REF!</v>
      </c>
      <c r="K129" s="421" t="str">
        <f>IF(D129="","ZZZ9",IF(AND(#REF!&gt;0,#REF!&lt;5),D129&amp;#REF!,D129&amp;"9"))</f>
        <v>ZZZ9</v>
      </c>
      <c r="L129" s="425">
        <f t="shared" si="6"/>
        <v>999</v>
      </c>
      <c r="M129" s="466">
        <f t="shared" si="7"/>
        <v>999</v>
      </c>
      <c r="N129" s="458"/>
      <c r="O129" s="393"/>
      <c r="P129" s="133">
        <f t="shared" si="8"/>
        <v>999</v>
      </c>
      <c r="Q129" s="107"/>
    </row>
    <row r="130" spans="1:17" s="11" customFormat="1" ht="18.899999999999999" customHeight="1" x14ac:dyDescent="0.25">
      <c r="A130" s="426">
        <v>124</v>
      </c>
      <c r="B130" s="105"/>
      <c r="C130" s="105"/>
      <c r="D130" s="106"/>
      <c r="E130" s="441"/>
      <c r="F130" s="132"/>
      <c r="G130" s="132"/>
      <c r="H130" s="707"/>
      <c r="I130" s="469"/>
      <c r="J130" s="423" t="e">
        <f>IF(AND(Q130="",#REF!&gt;0,#REF!&lt;5),K130,)</f>
        <v>#REF!</v>
      </c>
      <c r="K130" s="421" t="str">
        <f>IF(D130="","ZZZ9",IF(AND(#REF!&gt;0,#REF!&lt;5),D130&amp;#REF!,D130&amp;"9"))</f>
        <v>ZZZ9</v>
      </c>
      <c r="L130" s="425">
        <f t="shared" si="6"/>
        <v>999</v>
      </c>
      <c r="M130" s="466">
        <f t="shared" si="7"/>
        <v>999</v>
      </c>
      <c r="N130" s="458"/>
      <c r="O130" s="393"/>
      <c r="P130" s="133">
        <f t="shared" si="8"/>
        <v>999</v>
      </c>
      <c r="Q130" s="107"/>
    </row>
    <row r="131" spans="1:17" s="11" customFormat="1" ht="18.899999999999999" customHeight="1" x14ac:dyDescent="0.25">
      <c r="A131" s="426">
        <v>125</v>
      </c>
      <c r="B131" s="105"/>
      <c r="C131" s="105"/>
      <c r="D131" s="106"/>
      <c r="E131" s="441"/>
      <c r="F131" s="132"/>
      <c r="G131" s="132"/>
      <c r="H131" s="707"/>
      <c r="I131" s="469"/>
      <c r="J131" s="423" t="e">
        <f>IF(AND(Q131="",#REF!&gt;0,#REF!&lt;5),K131,)</f>
        <v>#REF!</v>
      </c>
      <c r="K131" s="421" t="str">
        <f>IF(D131="","ZZZ9",IF(AND(#REF!&gt;0,#REF!&lt;5),D131&amp;#REF!,D131&amp;"9"))</f>
        <v>ZZZ9</v>
      </c>
      <c r="L131" s="425">
        <f t="shared" si="6"/>
        <v>999</v>
      </c>
      <c r="M131" s="466">
        <f t="shared" si="7"/>
        <v>999</v>
      </c>
      <c r="N131" s="458"/>
      <c r="O131" s="393"/>
      <c r="P131" s="133">
        <f t="shared" si="8"/>
        <v>999</v>
      </c>
      <c r="Q131" s="107"/>
    </row>
    <row r="132" spans="1:17" s="11" customFormat="1" ht="18.899999999999999" customHeight="1" x14ac:dyDescent="0.25">
      <c r="A132" s="426">
        <v>126</v>
      </c>
      <c r="B132" s="105"/>
      <c r="C132" s="105"/>
      <c r="D132" s="106"/>
      <c r="E132" s="441"/>
      <c r="F132" s="132"/>
      <c r="G132" s="132"/>
      <c r="H132" s="707"/>
      <c r="I132" s="469"/>
      <c r="J132" s="423" t="e">
        <f>IF(AND(Q132="",#REF!&gt;0,#REF!&lt;5),K132,)</f>
        <v>#REF!</v>
      </c>
      <c r="K132" s="421" t="str">
        <f>IF(D132="","ZZZ9",IF(AND(#REF!&gt;0,#REF!&lt;5),D132&amp;#REF!,D132&amp;"9"))</f>
        <v>ZZZ9</v>
      </c>
      <c r="L132" s="425">
        <f t="shared" si="6"/>
        <v>999</v>
      </c>
      <c r="M132" s="466">
        <f t="shared" si="7"/>
        <v>999</v>
      </c>
      <c r="N132" s="458"/>
      <c r="O132" s="393"/>
      <c r="P132" s="133">
        <f t="shared" si="8"/>
        <v>999</v>
      </c>
      <c r="Q132" s="107"/>
    </row>
    <row r="133" spans="1:17" s="11" customFormat="1" ht="18.899999999999999" customHeight="1" x14ac:dyDescent="0.25">
      <c r="A133" s="426">
        <v>127</v>
      </c>
      <c r="B133" s="105"/>
      <c r="C133" s="105"/>
      <c r="D133" s="106"/>
      <c r="E133" s="441"/>
      <c r="F133" s="132"/>
      <c r="G133" s="132"/>
      <c r="H133" s="707"/>
      <c r="I133" s="469"/>
      <c r="J133" s="423" t="e">
        <f>IF(AND(Q133="",#REF!&gt;0,#REF!&lt;5),K133,)</f>
        <v>#REF!</v>
      </c>
      <c r="K133" s="421" t="str">
        <f>IF(D133="","ZZZ9",IF(AND(#REF!&gt;0,#REF!&lt;5),D133&amp;#REF!,D133&amp;"9"))</f>
        <v>ZZZ9</v>
      </c>
      <c r="L133" s="425">
        <f t="shared" si="6"/>
        <v>999</v>
      </c>
      <c r="M133" s="466">
        <f t="shared" si="7"/>
        <v>999</v>
      </c>
      <c r="N133" s="458"/>
      <c r="O133" s="393"/>
      <c r="P133" s="133">
        <f t="shared" si="8"/>
        <v>999</v>
      </c>
      <c r="Q133" s="107"/>
    </row>
    <row r="134" spans="1:17" s="11" customFormat="1" ht="18.899999999999999" customHeight="1" x14ac:dyDescent="0.25">
      <c r="A134" s="426">
        <v>128</v>
      </c>
      <c r="B134" s="105"/>
      <c r="C134" s="105"/>
      <c r="D134" s="106"/>
      <c r="E134" s="441"/>
      <c r="F134" s="132"/>
      <c r="G134" s="132"/>
      <c r="H134" s="707"/>
      <c r="I134" s="469"/>
      <c r="J134" s="423" t="e">
        <f>IF(AND(Q134="",#REF!&gt;0,#REF!&lt;5),K134,)</f>
        <v>#REF!</v>
      </c>
      <c r="K134" s="421" t="str">
        <f>IF(D134="","ZZZ9",IF(AND(#REF!&gt;0,#REF!&lt;5),D134&amp;#REF!,D134&amp;"9"))</f>
        <v>ZZZ9</v>
      </c>
      <c r="L134" s="425">
        <f t="shared" si="6"/>
        <v>999</v>
      </c>
      <c r="M134" s="466">
        <f t="shared" si="7"/>
        <v>999</v>
      </c>
      <c r="N134" s="458"/>
      <c r="O134" s="467"/>
      <c r="P134" s="468">
        <f t="shared" si="8"/>
        <v>999</v>
      </c>
      <c r="Q134" s="469"/>
    </row>
    <row r="135" spans="1:17" x14ac:dyDescent="0.25">
      <c r="A135" s="426">
        <v>129</v>
      </c>
      <c r="B135" s="105"/>
      <c r="C135" s="105"/>
      <c r="D135" s="106"/>
      <c r="E135" s="441"/>
      <c r="F135" s="132"/>
      <c r="G135" s="132"/>
      <c r="H135" s="707"/>
      <c r="I135" s="469"/>
      <c r="J135" s="423" t="e">
        <f>IF(AND(Q135="",#REF!&gt;0,#REF!&lt;5),K135,)</f>
        <v>#REF!</v>
      </c>
      <c r="K135" s="421" t="str">
        <f>IF(D135="","ZZZ9",IF(AND(#REF!&gt;0,#REF!&lt;5),D135&amp;#REF!,D135&amp;"9"))</f>
        <v>ZZZ9</v>
      </c>
      <c r="L135" s="425">
        <f t="shared" si="6"/>
        <v>999</v>
      </c>
      <c r="M135" s="466">
        <f t="shared" si="7"/>
        <v>999</v>
      </c>
      <c r="N135" s="458"/>
      <c r="O135" s="393"/>
      <c r="P135" s="133">
        <f t="shared" si="8"/>
        <v>999</v>
      </c>
      <c r="Q135" s="107"/>
    </row>
    <row r="136" spans="1:17" x14ac:dyDescent="0.25">
      <c r="A136" s="426">
        <v>130</v>
      </c>
      <c r="B136" s="105"/>
      <c r="C136" s="105"/>
      <c r="D136" s="106"/>
      <c r="E136" s="441"/>
      <c r="F136" s="132"/>
      <c r="G136" s="132"/>
      <c r="H136" s="707"/>
      <c r="I136" s="469"/>
      <c r="J136" s="423" t="e">
        <f>IF(AND(Q136="",#REF!&gt;0,#REF!&lt;5),K136,)</f>
        <v>#REF!</v>
      </c>
      <c r="K136" s="421" t="str">
        <f>IF(D136="","ZZZ9",IF(AND(#REF!&gt;0,#REF!&lt;5),D136&amp;#REF!,D136&amp;"9"))</f>
        <v>ZZZ9</v>
      </c>
      <c r="L136" s="425">
        <f t="shared" si="6"/>
        <v>999</v>
      </c>
      <c r="M136" s="466">
        <f t="shared" si="7"/>
        <v>999</v>
      </c>
      <c r="N136" s="458"/>
      <c r="O136" s="393"/>
      <c r="P136" s="133">
        <f t="shared" si="8"/>
        <v>999</v>
      </c>
      <c r="Q136" s="107"/>
    </row>
    <row r="137" spans="1:17" x14ac:dyDescent="0.25">
      <c r="A137" s="426">
        <v>131</v>
      </c>
      <c r="B137" s="105"/>
      <c r="C137" s="105"/>
      <c r="D137" s="106"/>
      <c r="E137" s="441"/>
      <c r="F137" s="132"/>
      <c r="G137" s="132"/>
      <c r="H137" s="707"/>
      <c r="I137" s="469"/>
      <c r="J137" s="423" t="e">
        <f>IF(AND(Q137="",#REF!&gt;0,#REF!&lt;5),K137,)</f>
        <v>#REF!</v>
      </c>
      <c r="K137" s="421" t="str">
        <f>IF(D137="","ZZZ9",IF(AND(#REF!&gt;0,#REF!&lt;5),D137&amp;#REF!,D137&amp;"9"))</f>
        <v>ZZZ9</v>
      </c>
      <c r="L137" s="425">
        <f t="shared" si="6"/>
        <v>999</v>
      </c>
      <c r="M137" s="466">
        <f t="shared" si="7"/>
        <v>999</v>
      </c>
      <c r="N137" s="458"/>
      <c r="O137" s="393"/>
      <c r="P137" s="133">
        <f t="shared" si="8"/>
        <v>999</v>
      </c>
      <c r="Q137" s="107"/>
    </row>
    <row r="138" spans="1:17" x14ac:dyDescent="0.25">
      <c r="A138" s="426">
        <v>132</v>
      </c>
      <c r="B138" s="105"/>
      <c r="C138" s="105"/>
      <c r="D138" s="106"/>
      <c r="E138" s="441"/>
      <c r="F138" s="132"/>
      <c r="G138" s="132"/>
      <c r="H138" s="707"/>
      <c r="I138" s="469"/>
      <c r="J138" s="423" t="e">
        <f>IF(AND(Q138="",#REF!&gt;0,#REF!&lt;5),K138,)</f>
        <v>#REF!</v>
      </c>
      <c r="K138" s="421" t="str">
        <f>IF(D138="","ZZZ9",IF(AND(#REF!&gt;0,#REF!&lt;5),D138&amp;#REF!,D138&amp;"9"))</f>
        <v>ZZZ9</v>
      </c>
      <c r="L138" s="425">
        <f t="shared" si="6"/>
        <v>999</v>
      </c>
      <c r="M138" s="466">
        <f t="shared" si="7"/>
        <v>999</v>
      </c>
      <c r="N138" s="458"/>
      <c r="O138" s="393"/>
      <c r="P138" s="133">
        <f t="shared" si="8"/>
        <v>999</v>
      </c>
      <c r="Q138" s="107"/>
    </row>
    <row r="139" spans="1:17" x14ac:dyDescent="0.25">
      <c r="A139" s="426">
        <v>133</v>
      </c>
      <c r="B139" s="105"/>
      <c r="C139" s="105"/>
      <c r="D139" s="106"/>
      <c r="E139" s="441"/>
      <c r="F139" s="132"/>
      <c r="G139" s="132"/>
      <c r="H139" s="707"/>
      <c r="I139" s="469"/>
      <c r="J139" s="423" t="e">
        <f>IF(AND(Q139="",#REF!&gt;0,#REF!&lt;5),K139,)</f>
        <v>#REF!</v>
      </c>
      <c r="K139" s="421" t="str">
        <f>IF(D139="","ZZZ9",IF(AND(#REF!&gt;0,#REF!&lt;5),D139&amp;#REF!,D139&amp;"9"))</f>
        <v>ZZZ9</v>
      </c>
      <c r="L139" s="425">
        <f t="shared" si="6"/>
        <v>999</v>
      </c>
      <c r="M139" s="466">
        <f t="shared" si="7"/>
        <v>999</v>
      </c>
      <c r="N139" s="458"/>
      <c r="O139" s="393"/>
      <c r="P139" s="133">
        <f t="shared" si="8"/>
        <v>999</v>
      </c>
      <c r="Q139" s="107"/>
    </row>
    <row r="140" spans="1:17" x14ac:dyDescent="0.25">
      <c r="A140" s="426">
        <v>134</v>
      </c>
      <c r="B140" s="105"/>
      <c r="C140" s="105"/>
      <c r="D140" s="106"/>
      <c r="E140" s="441"/>
      <c r="F140" s="132"/>
      <c r="G140" s="132"/>
      <c r="H140" s="707"/>
      <c r="I140" s="469"/>
      <c r="J140" s="423" t="e">
        <f>IF(AND(Q140="",#REF!&gt;0,#REF!&lt;5),K140,)</f>
        <v>#REF!</v>
      </c>
      <c r="K140" s="421" t="str">
        <f>IF(D140="","ZZZ9",IF(AND(#REF!&gt;0,#REF!&lt;5),D140&amp;#REF!,D140&amp;"9"))</f>
        <v>ZZZ9</v>
      </c>
      <c r="L140" s="425">
        <f t="shared" si="6"/>
        <v>999</v>
      </c>
      <c r="M140" s="466">
        <f t="shared" si="7"/>
        <v>999</v>
      </c>
      <c r="N140" s="458"/>
      <c r="O140" s="393"/>
      <c r="P140" s="133">
        <f t="shared" si="8"/>
        <v>999</v>
      </c>
      <c r="Q140" s="107"/>
    </row>
    <row r="141" spans="1:17" x14ac:dyDescent="0.25">
      <c r="A141" s="426">
        <v>135</v>
      </c>
      <c r="B141" s="105"/>
      <c r="C141" s="105"/>
      <c r="D141" s="106"/>
      <c r="E141" s="441"/>
      <c r="F141" s="132"/>
      <c r="G141" s="132"/>
      <c r="H141" s="707"/>
      <c r="I141" s="469"/>
      <c r="J141" s="423" t="e">
        <f>IF(AND(Q141="",#REF!&gt;0,#REF!&lt;5),K141,)</f>
        <v>#REF!</v>
      </c>
      <c r="K141" s="421" t="str">
        <f>IF(D141="","ZZZ9",IF(AND(#REF!&gt;0,#REF!&lt;5),D141&amp;#REF!,D141&amp;"9"))</f>
        <v>ZZZ9</v>
      </c>
      <c r="L141" s="425">
        <f t="shared" si="6"/>
        <v>999</v>
      </c>
      <c r="M141" s="466">
        <f t="shared" si="7"/>
        <v>999</v>
      </c>
      <c r="N141" s="458"/>
      <c r="O141" s="467"/>
      <c r="P141" s="468">
        <f t="shared" si="8"/>
        <v>999</v>
      </c>
      <c r="Q141" s="469"/>
    </row>
    <row r="142" spans="1:17" x14ac:dyDescent="0.25">
      <c r="A142" s="426">
        <v>136</v>
      </c>
      <c r="B142" s="105"/>
      <c r="C142" s="105"/>
      <c r="D142" s="106"/>
      <c r="E142" s="441"/>
      <c r="F142" s="132"/>
      <c r="G142" s="132"/>
      <c r="H142" s="707"/>
      <c r="I142" s="469"/>
      <c r="J142" s="423" t="e">
        <f>IF(AND(Q142="",#REF!&gt;0,#REF!&lt;5),K142,)</f>
        <v>#REF!</v>
      </c>
      <c r="K142" s="421" t="str">
        <f>IF(D142="","ZZZ9",IF(AND(#REF!&gt;0,#REF!&lt;5),D142&amp;#REF!,D142&amp;"9"))</f>
        <v>ZZZ9</v>
      </c>
      <c r="L142" s="425">
        <f t="shared" si="6"/>
        <v>999</v>
      </c>
      <c r="M142" s="466">
        <f t="shared" si="7"/>
        <v>999</v>
      </c>
      <c r="N142" s="458"/>
      <c r="O142" s="393"/>
      <c r="P142" s="133">
        <f t="shared" si="8"/>
        <v>999</v>
      </c>
      <c r="Q142" s="107"/>
    </row>
    <row r="143" spans="1:17" x14ac:dyDescent="0.25">
      <c r="A143" s="426">
        <v>137</v>
      </c>
      <c r="B143" s="105"/>
      <c r="C143" s="105"/>
      <c r="D143" s="106"/>
      <c r="E143" s="441"/>
      <c r="F143" s="132"/>
      <c r="G143" s="132"/>
      <c r="H143" s="707"/>
      <c r="I143" s="469"/>
      <c r="J143" s="423" t="e">
        <f>IF(AND(Q143="",#REF!&gt;0,#REF!&lt;5),K143,)</f>
        <v>#REF!</v>
      </c>
      <c r="K143" s="421" t="str">
        <f>IF(D143="","ZZZ9",IF(AND(#REF!&gt;0,#REF!&lt;5),D143&amp;#REF!,D143&amp;"9"))</f>
        <v>ZZZ9</v>
      </c>
      <c r="L143" s="425">
        <f t="shared" si="6"/>
        <v>999</v>
      </c>
      <c r="M143" s="466">
        <f t="shared" si="7"/>
        <v>999</v>
      </c>
      <c r="N143" s="458"/>
      <c r="O143" s="393"/>
      <c r="P143" s="133">
        <f t="shared" si="8"/>
        <v>999</v>
      </c>
      <c r="Q143" s="107"/>
    </row>
    <row r="144" spans="1:17" x14ac:dyDescent="0.25">
      <c r="A144" s="426">
        <v>138</v>
      </c>
      <c r="B144" s="105"/>
      <c r="C144" s="105"/>
      <c r="D144" s="106"/>
      <c r="E144" s="441"/>
      <c r="F144" s="132"/>
      <c r="G144" s="132"/>
      <c r="H144" s="707"/>
      <c r="I144" s="469"/>
      <c r="J144" s="423" t="e">
        <f>IF(AND(Q144="",#REF!&gt;0,#REF!&lt;5),K144,)</f>
        <v>#REF!</v>
      </c>
      <c r="K144" s="421" t="str">
        <f>IF(D144="","ZZZ9",IF(AND(#REF!&gt;0,#REF!&lt;5),D144&amp;#REF!,D144&amp;"9"))</f>
        <v>ZZZ9</v>
      </c>
      <c r="L144" s="425">
        <f t="shared" si="6"/>
        <v>999</v>
      </c>
      <c r="M144" s="466">
        <f t="shared" si="7"/>
        <v>999</v>
      </c>
      <c r="N144" s="458"/>
      <c r="O144" s="393"/>
      <c r="P144" s="133">
        <f t="shared" si="8"/>
        <v>999</v>
      </c>
      <c r="Q144" s="107"/>
    </row>
    <row r="145" spans="1:17" x14ac:dyDescent="0.25">
      <c r="A145" s="426">
        <v>139</v>
      </c>
      <c r="B145" s="105"/>
      <c r="C145" s="105"/>
      <c r="D145" s="106"/>
      <c r="E145" s="441"/>
      <c r="F145" s="132"/>
      <c r="G145" s="132"/>
      <c r="H145" s="707"/>
      <c r="I145" s="469"/>
      <c r="J145" s="423" t="e">
        <f>IF(AND(Q145="",#REF!&gt;0,#REF!&lt;5),K145,)</f>
        <v>#REF!</v>
      </c>
      <c r="K145" s="421" t="str">
        <f>IF(D145="","ZZZ9",IF(AND(#REF!&gt;0,#REF!&lt;5),D145&amp;#REF!,D145&amp;"9"))</f>
        <v>ZZZ9</v>
      </c>
      <c r="L145" s="425">
        <f t="shared" si="6"/>
        <v>999</v>
      </c>
      <c r="M145" s="466">
        <f t="shared" si="7"/>
        <v>999</v>
      </c>
      <c r="N145" s="458"/>
      <c r="O145" s="393"/>
      <c r="P145" s="133">
        <f t="shared" si="8"/>
        <v>999</v>
      </c>
      <c r="Q145" s="107"/>
    </row>
    <row r="146" spans="1:17" x14ac:dyDescent="0.25">
      <c r="A146" s="426">
        <v>140</v>
      </c>
      <c r="B146" s="105"/>
      <c r="C146" s="105"/>
      <c r="D146" s="106"/>
      <c r="E146" s="441"/>
      <c r="F146" s="132"/>
      <c r="G146" s="132"/>
      <c r="H146" s="707"/>
      <c r="I146" s="469"/>
      <c r="J146" s="423" t="e">
        <f>IF(AND(Q146="",#REF!&gt;0,#REF!&lt;5),K146,)</f>
        <v>#REF!</v>
      </c>
      <c r="K146" s="421" t="str">
        <f>IF(D146="","ZZZ9",IF(AND(#REF!&gt;0,#REF!&lt;5),D146&amp;#REF!,D146&amp;"9"))</f>
        <v>ZZZ9</v>
      </c>
      <c r="L146" s="425">
        <f t="shared" si="6"/>
        <v>999</v>
      </c>
      <c r="M146" s="466">
        <f t="shared" si="7"/>
        <v>999</v>
      </c>
      <c r="N146" s="458"/>
      <c r="O146" s="393"/>
      <c r="P146" s="133">
        <f t="shared" si="8"/>
        <v>999</v>
      </c>
      <c r="Q146" s="107"/>
    </row>
    <row r="147" spans="1:17" x14ac:dyDescent="0.25">
      <c r="A147" s="426">
        <v>141</v>
      </c>
      <c r="B147" s="105"/>
      <c r="C147" s="105"/>
      <c r="D147" s="106"/>
      <c r="E147" s="441"/>
      <c r="F147" s="132"/>
      <c r="G147" s="132"/>
      <c r="H147" s="707"/>
      <c r="I147" s="469"/>
      <c r="J147" s="423" t="e">
        <f>IF(AND(Q147="",#REF!&gt;0,#REF!&lt;5),K147,)</f>
        <v>#REF!</v>
      </c>
      <c r="K147" s="421" t="str">
        <f>IF(D147="","ZZZ9",IF(AND(#REF!&gt;0,#REF!&lt;5),D147&amp;#REF!,D147&amp;"9"))</f>
        <v>ZZZ9</v>
      </c>
      <c r="L147" s="425">
        <f t="shared" si="6"/>
        <v>999</v>
      </c>
      <c r="M147" s="466">
        <f t="shared" si="7"/>
        <v>999</v>
      </c>
      <c r="N147" s="458"/>
      <c r="O147" s="393"/>
      <c r="P147" s="133">
        <f t="shared" si="8"/>
        <v>999</v>
      </c>
      <c r="Q147" s="107"/>
    </row>
    <row r="148" spans="1:17" x14ac:dyDescent="0.25">
      <c r="A148" s="426">
        <v>142</v>
      </c>
      <c r="B148" s="105"/>
      <c r="C148" s="105"/>
      <c r="D148" s="106"/>
      <c r="E148" s="441"/>
      <c r="F148" s="132"/>
      <c r="G148" s="132"/>
      <c r="H148" s="707"/>
      <c r="I148" s="469"/>
      <c r="J148" s="423" t="e">
        <f>IF(AND(Q148="",#REF!&gt;0,#REF!&lt;5),K148,)</f>
        <v>#REF!</v>
      </c>
      <c r="K148" s="421" t="str">
        <f>IF(D148="","ZZZ9",IF(AND(#REF!&gt;0,#REF!&lt;5),D148&amp;#REF!,D148&amp;"9"))</f>
        <v>ZZZ9</v>
      </c>
      <c r="L148" s="425">
        <f t="shared" si="6"/>
        <v>999</v>
      </c>
      <c r="M148" s="466">
        <f t="shared" si="7"/>
        <v>999</v>
      </c>
      <c r="N148" s="458"/>
      <c r="O148" s="467"/>
      <c r="P148" s="468">
        <f t="shared" si="8"/>
        <v>999</v>
      </c>
      <c r="Q148" s="469"/>
    </row>
    <row r="149" spans="1:17" x14ac:dyDescent="0.25">
      <c r="A149" s="426">
        <v>143</v>
      </c>
      <c r="B149" s="105"/>
      <c r="C149" s="105"/>
      <c r="D149" s="106"/>
      <c r="E149" s="441"/>
      <c r="F149" s="132"/>
      <c r="G149" s="132"/>
      <c r="H149" s="707"/>
      <c r="I149" s="469"/>
      <c r="J149" s="423" t="e">
        <f>IF(AND(Q149="",#REF!&gt;0,#REF!&lt;5),K149,)</f>
        <v>#REF!</v>
      </c>
      <c r="K149" s="421" t="str">
        <f>IF(D149="","ZZZ9",IF(AND(#REF!&gt;0,#REF!&lt;5),D149&amp;#REF!,D149&amp;"9"))</f>
        <v>ZZZ9</v>
      </c>
      <c r="L149" s="425">
        <f t="shared" si="6"/>
        <v>999</v>
      </c>
      <c r="M149" s="466">
        <f t="shared" si="7"/>
        <v>999</v>
      </c>
      <c r="N149" s="458"/>
      <c r="O149" s="393"/>
      <c r="P149" s="133">
        <f t="shared" si="8"/>
        <v>999</v>
      </c>
      <c r="Q149" s="107"/>
    </row>
    <row r="150" spans="1:17" x14ac:dyDescent="0.25">
      <c r="A150" s="426">
        <v>144</v>
      </c>
      <c r="B150" s="105"/>
      <c r="C150" s="105"/>
      <c r="D150" s="106"/>
      <c r="E150" s="441"/>
      <c r="F150" s="132"/>
      <c r="G150" s="132"/>
      <c r="H150" s="707"/>
      <c r="I150" s="469"/>
      <c r="J150" s="423" t="e">
        <f>IF(AND(Q150="",#REF!&gt;0,#REF!&lt;5),K150,)</f>
        <v>#REF!</v>
      </c>
      <c r="K150" s="421" t="str">
        <f>IF(D150="","ZZZ9",IF(AND(#REF!&gt;0,#REF!&lt;5),D150&amp;#REF!,D150&amp;"9"))</f>
        <v>ZZZ9</v>
      </c>
      <c r="L150" s="425">
        <f t="shared" si="6"/>
        <v>999</v>
      </c>
      <c r="M150" s="466">
        <f t="shared" si="7"/>
        <v>999</v>
      </c>
      <c r="N150" s="458"/>
      <c r="O150" s="393"/>
      <c r="P150" s="133">
        <f t="shared" si="8"/>
        <v>999</v>
      </c>
      <c r="Q150" s="107"/>
    </row>
    <row r="151" spans="1:17" x14ac:dyDescent="0.25">
      <c r="A151" s="426">
        <v>145</v>
      </c>
      <c r="B151" s="105"/>
      <c r="C151" s="105"/>
      <c r="D151" s="106"/>
      <c r="E151" s="441"/>
      <c r="F151" s="132"/>
      <c r="G151" s="132"/>
      <c r="H151" s="707"/>
      <c r="I151" s="469"/>
      <c r="J151" s="423" t="e">
        <f>IF(AND(Q151="",#REF!&gt;0,#REF!&lt;5),K151,)</f>
        <v>#REF!</v>
      </c>
      <c r="K151" s="421" t="str">
        <f>IF(D151="","ZZZ9",IF(AND(#REF!&gt;0,#REF!&lt;5),D151&amp;#REF!,D151&amp;"9"))</f>
        <v>ZZZ9</v>
      </c>
      <c r="L151" s="425">
        <f t="shared" si="6"/>
        <v>999</v>
      </c>
      <c r="M151" s="466">
        <f t="shared" si="7"/>
        <v>999</v>
      </c>
      <c r="N151" s="458"/>
      <c r="O151" s="393"/>
      <c r="P151" s="133">
        <f t="shared" si="8"/>
        <v>999</v>
      </c>
      <c r="Q151" s="107"/>
    </row>
    <row r="152" spans="1:17" x14ac:dyDescent="0.25">
      <c r="A152" s="426">
        <v>146</v>
      </c>
      <c r="B152" s="105"/>
      <c r="C152" s="105"/>
      <c r="D152" s="106"/>
      <c r="E152" s="441"/>
      <c r="F152" s="132"/>
      <c r="G152" s="132"/>
      <c r="H152" s="707"/>
      <c r="I152" s="469"/>
      <c r="J152" s="423" t="e">
        <f>IF(AND(Q152="",#REF!&gt;0,#REF!&lt;5),K152,)</f>
        <v>#REF!</v>
      </c>
      <c r="K152" s="421" t="str">
        <f>IF(D152="","ZZZ9",IF(AND(#REF!&gt;0,#REF!&lt;5),D152&amp;#REF!,D152&amp;"9"))</f>
        <v>ZZZ9</v>
      </c>
      <c r="L152" s="425">
        <f t="shared" si="6"/>
        <v>999</v>
      </c>
      <c r="M152" s="466">
        <f t="shared" si="7"/>
        <v>999</v>
      </c>
      <c r="N152" s="458"/>
      <c r="O152" s="393"/>
      <c r="P152" s="133">
        <f t="shared" si="8"/>
        <v>999</v>
      </c>
      <c r="Q152" s="107"/>
    </row>
    <row r="153" spans="1:17" x14ac:dyDescent="0.25">
      <c r="A153" s="426">
        <v>147</v>
      </c>
      <c r="B153" s="105"/>
      <c r="C153" s="105"/>
      <c r="D153" s="106"/>
      <c r="E153" s="441"/>
      <c r="F153" s="132"/>
      <c r="G153" s="132"/>
      <c r="H153" s="707"/>
      <c r="I153" s="469"/>
      <c r="J153" s="423" t="e">
        <f>IF(AND(Q153="",#REF!&gt;0,#REF!&lt;5),K153,)</f>
        <v>#REF!</v>
      </c>
      <c r="K153" s="421" t="str">
        <f>IF(D153="","ZZZ9",IF(AND(#REF!&gt;0,#REF!&lt;5),D153&amp;#REF!,D153&amp;"9"))</f>
        <v>ZZZ9</v>
      </c>
      <c r="L153" s="425">
        <f t="shared" si="6"/>
        <v>999</v>
      </c>
      <c r="M153" s="466">
        <f t="shared" si="7"/>
        <v>999</v>
      </c>
      <c r="N153" s="458"/>
      <c r="O153" s="393"/>
      <c r="P153" s="133">
        <f t="shared" si="8"/>
        <v>999</v>
      </c>
      <c r="Q153" s="107"/>
    </row>
    <row r="154" spans="1:17" x14ac:dyDescent="0.25">
      <c r="A154" s="426">
        <v>148</v>
      </c>
      <c r="B154" s="105"/>
      <c r="C154" s="105"/>
      <c r="D154" s="106"/>
      <c r="E154" s="441"/>
      <c r="F154" s="132"/>
      <c r="G154" s="132"/>
      <c r="H154" s="707"/>
      <c r="I154" s="469"/>
      <c r="J154" s="423" t="e">
        <f>IF(AND(Q154="",#REF!&gt;0,#REF!&lt;5),K154,)</f>
        <v>#REF!</v>
      </c>
      <c r="K154" s="421" t="str">
        <f>IF(D154="","ZZZ9",IF(AND(#REF!&gt;0,#REF!&lt;5),D154&amp;#REF!,D154&amp;"9"))</f>
        <v>ZZZ9</v>
      </c>
      <c r="L154" s="425">
        <f t="shared" si="6"/>
        <v>999</v>
      </c>
      <c r="M154" s="466">
        <f t="shared" si="7"/>
        <v>999</v>
      </c>
      <c r="N154" s="458"/>
      <c r="O154" s="393"/>
      <c r="P154" s="133">
        <f t="shared" si="8"/>
        <v>999</v>
      </c>
      <c r="Q154" s="107"/>
    </row>
    <row r="155" spans="1:17" x14ac:dyDescent="0.25">
      <c r="A155" s="426">
        <v>149</v>
      </c>
      <c r="B155" s="105"/>
      <c r="C155" s="105"/>
      <c r="D155" s="106"/>
      <c r="E155" s="441"/>
      <c r="F155" s="132"/>
      <c r="G155" s="132"/>
      <c r="H155" s="707"/>
      <c r="I155" s="469"/>
      <c r="J155" s="423" t="e">
        <f>IF(AND(Q155="",#REF!&gt;0,#REF!&lt;5),K155,)</f>
        <v>#REF!</v>
      </c>
      <c r="K155" s="421" t="str">
        <f>IF(D155="","ZZZ9",IF(AND(#REF!&gt;0,#REF!&lt;5),D155&amp;#REF!,D155&amp;"9"))</f>
        <v>ZZZ9</v>
      </c>
      <c r="L155" s="425">
        <f t="shared" si="6"/>
        <v>999</v>
      </c>
      <c r="M155" s="466">
        <f t="shared" si="7"/>
        <v>999</v>
      </c>
      <c r="N155" s="458"/>
      <c r="O155" s="393"/>
      <c r="P155" s="133">
        <f t="shared" si="8"/>
        <v>999</v>
      </c>
      <c r="Q155" s="107"/>
    </row>
    <row r="156" spans="1:17" x14ac:dyDescent="0.25">
      <c r="A156" s="426">
        <v>150</v>
      </c>
      <c r="B156" s="105"/>
      <c r="C156" s="105"/>
      <c r="D156" s="106"/>
      <c r="E156" s="441"/>
      <c r="F156" s="132"/>
      <c r="G156" s="132"/>
      <c r="H156" s="707"/>
      <c r="I156" s="469"/>
      <c r="J156" s="423" t="e">
        <f>IF(AND(Q156="",#REF!&gt;0,#REF!&lt;5),K156,)</f>
        <v>#REF!</v>
      </c>
      <c r="K156" s="421" t="str">
        <f>IF(D156="","ZZZ9",IF(AND(#REF!&gt;0,#REF!&lt;5),D156&amp;#REF!,D156&amp;"9"))</f>
        <v>ZZZ9</v>
      </c>
      <c r="L156" s="425">
        <f t="shared" si="6"/>
        <v>999</v>
      </c>
      <c r="M156" s="466">
        <f t="shared" si="7"/>
        <v>999</v>
      </c>
      <c r="N156" s="458"/>
      <c r="O156" s="393"/>
      <c r="P156" s="133">
        <f t="shared" si="8"/>
        <v>999</v>
      </c>
      <c r="Q156" s="107"/>
    </row>
  </sheetData>
  <conditionalFormatting sqref="E7:E156">
    <cfRule type="expression" dxfId="1116" priority="14" stopIfTrue="1">
      <formula>AND(ROUNDDOWN(($A$4-E7)/365.25,0)&lt;=13,G7&lt;&gt;"OK")</formula>
    </cfRule>
    <cfRule type="expression" dxfId="1115" priority="15" stopIfTrue="1">
      <formula>AND(ROUNDDOWN(($A$4-E7)/365.25,0)&lt;=14,G7&lt;&gt;"OK")</formula>
    </cfRule>
    <cfRule type="expression" dxfId="1114" priority="16" stopIfTrue="1">
      <formula>AND(ROUNDDOWN(($A$4-E7)/365.25,0)&lt;=17,G7&lt;&gt;"OK")</formula>
    </cfRule>
  </conditionalFormatting>
  <conditionalFormatting sqref="J7:J156">
    <cfRule type="cellIs" dxfId="1113" priority="17" stopIfTrue="1" operator="equal">
      <formula>"Z"</formula>
    </cfRule>
  </conditionalFormatting>
  <conditionalFormatting sqref="A7:D9 A12:D156 A10:C10 A11:B11 D11">
    <cfRule type="expression" dxfId="1112" priority="18" stopIfTrue="1">
      <formula>$Q7&gt;=1</formula>
    </cfRule>
  </conditionalFormatting>
  <conditionalFormatting sqref="E7:E14">
    <cfRule type="expression" dxfId="1111" priority="11" stopIfTrue="1">
      <formula>AND(ROUNDDOWN(($A$4-E7)/365.25,0)&lt;=13,G7&lt;&gt;"OK")</formula>
    </cfRule>
    <cfRule type="expression" dxfId="1110" priority="12" stopIfTrue="1">
      <formula>AND(ROUNDDOWN(($A$4-E7)/365.25,0)&lt;=14,G7&lt;&gt;"OK")</formula>
    </cfRule>
    <cfRule type="expression" dxfId="1109" priority="13" stopIfTrue="1">
      <formula>AND(ROUNDDOWN(($A$4-E7)/365.25,0)&lt;=17,G7&lt;&gt;"OK")</formula>
    </cfRule>
  </conditionalFormatting>
  <conditionalFormatting sqref="J7:J14">
    <cfRule type="cellIs" dxfId="1108" priority="10" stopIfTrue="1" operator="equal">
      <formula>"Z"</formula>
    </cfRule>
  </conditionalFormatting>
  <conditionalFormatting sqref="E7:E14">
    <cfRule type="expression" dxfId="1107" priority="6" stopIfTrue="1">
      <formula>AND(ROUNDDOWN(($A$4-E7)/365.25,0)&lt;=13,G7&lt;&gt;"OK")</formula>
    </cfRule>
    <cfRule type="expression" dxfId="1106" priority="7" stopIfTrue="1">
      <formula>AND(ROUNDDOWN(($A$4-E7)/365.25,0)&lt;=14,G7&lt;&gt;"OK")</formula>
    </cfRule>
    <cfRule type="expression" dxfId="1105" priority="8" stopIfTrue="1">
      <formula>AND(ROUNDDOWN(($A$4-E7)/365.25,0)&lt;=17,G7&lt;&gt;"OK")</formula>
    </cfRule>
  </conditionalFormatting>
  <conditionalFormatting sqref="E7:E27 E29:E37">
    <cfRule type="expression" dxfId="1104" priority="2" stopIfTrue="1">
      <formula>AND(ROUNDDOWN(($A$4-E7)/365.25,0)&lt;=13,G7&lt;&gt;"OK")</formula>
    </cfRule>
    <cfRule type="expression" dxfId="1103" priority="3" stopIfTrue="1">
      <formula>AND(ROUNDDOWN(($A$4-E7)/365.25,0)&lt;=14,G7&lt;&gt;"OK")</formula>
    </cfRule>
    <cfRule type="expression" dxfId="1102" priority="4" stopIfTrue="1">
      <formula>AND(ROUNDDOWN(($A$4-E7)/365.25,0)&lt;=17,G7&lt;&gt;"OK")</formula>
    </cfRule>
  </conditionalFormatting>
  <conditionalFormatting sqref="C11">
    <cfRule type="expression" dxfId="1101" priority="33" stopIfTrue="1">
      <formula>$Q10&gt;=1</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58785" r:id="rId3"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59">
    <tabColor indexed="11"/>
  </sheetPr>
  <dimension ref="A1:AK54"/>
  <sheetViews>
    <sheetView workbookViewId="0">
      <selection activeCell="O15" sqref="O1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5">
      <c r="A2" s="514" t="s">
        <v>122</v>
      </c>
      <c r="B2" s="515"/>
      <c r="C2" s="515"/>
      <c r="D2" s="515"/>
      <c r="E2" s="776">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(4)'!$A$7:$O$22,5))</f>
        <v/>
      </c>
      <c r="D7" s="584" t="str">
        <f>IF($B7="","",VLOOKUP($B7,'1MD ELO (4)'!$A$7:$O$22,15))</f>
        <v/>
      </c>
      <c r="E7" s="580" t="str">
        <f>UPPER(IF($B7="","",VLOOKUP($B7,'1MD ELO (4)'!$A$7:$O$22,2)))</f>
        <v/>
      </c>
      <c r="F7" s="583"/>
      <c r="G7" s="580" t="str">
        <f>IF($B7="","",VLOOKUP($B7,'1MD ELO (4)'!$A$7:$O$22,3))</f>
        <v/>
      </c>
      <c r="H7" s="583"/>
      <c r="I7" s="580" t="str">
        <f>IF($B7="","",VLOOKUP($B7,'1MD ELO (4)'!$A$7:$O$22,4))</f>
        <v/>
      </c>
      <c r="J7" s="559"/>
      <c r="K7" s="664"/>
      <c r="L7" s="658" t="str">
        <f>IF(K7="","",CONCATENATE(VLOOKUP($Y$3,$AB$1:$AK$1,K7)," pont"))</f>
        <v/>
      </c>
      <c r="M7" s="665"/>
      <c r="N7" s="590"/>
      <c r="O7" s="590"/>
      <c r="P7" s="590"/>
      <c r="Q7" s="644" t="s">
        <v>178</v>
      </c>
      <c r="R7" s="759" t="s">
        <v>223</v>
      </c>
      <c r="S7" s="759" t="s">
        <v>224</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0" t="s">
        <v>221</v>
      </c>
      <c r="S8" s="760" t="s">
        <v>225</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(4)'!$A$7:$O$22,5))</f>
        <v/>
      </c>
      <c r="D9" s="584" t="str">
        <f>IF($B9="","",VLOOKUP($B9,'1MD ELO (4)'!$A$7:$O$22,15))</f>
        <v/>
      </c>
      <c r="E9" s="579" t="str">
        <f>UPPER(IF($B9="","",VLOOKUP($B9,'1MD ELO (4)'!$A$7:$O$22,2)))</f>
        <v/>
      </c>
      <c r="F9" s="585"/>
      <c r="G9" s="579" t="str">
        <f>IF($B9="","",VLOOKUP($B9,'1MD ELO (4)'!$A$7:$O$22,3))</f>
        <v/>
      </c>
      <c r="H9" s="585"/>
      <c r="I9" s="579" t="str">
        <f>IF($B9="","",VLOOKUP($B9,'1MD ELO (4)'!$A$7:$O$22,4))</f>
        <v/>
      </c>
      <c r="J9" s="559"/>
      <c r="K9" s="664"/>
      <c r="L9" s="658" t="str">
        <f>IF(K9="","",CONCATENATE(VLOOKUP($Y$3,$AB$1:$AK$1,K9)," pont"))</f>
        <v/>
      </c>
      <c r="M9" s="665"/>
      <c r="N9" s="590"/>
      <c r="O9" s="590"/>
      <c r="P9" s="590"/>
      <c r="Q9" s="648" t="s">
        <v>186</v>
      </c>
      <c r="R9" s="761" t="s">
        <v>218</v>
      </c>
      <c r="S9" s="761" t="s">
        <v>226</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(4)'!$A$7:$O$22,5))</f>
        <v/>
      </c>
      <c r="D11" s="584" t="str">
        <f>IF($B11="","",VLOOKUP($B11,'1MD ELO (4)'!$A$7:$O$22,15))</f>
        <v/>
      </c>
      <c r="E11" s="579" t="str">
        <f>UPPER(IF($B11="","",VLOOKUP($B11,'1MD ELO (4)'!$A$7:$O$22,2)))</f>
        <v/>
      </c>
      <c r="F11" s="585"/>
      <c r="G11" s="579" t="str">
        <f>IF($B11="","",VLOOKUP($B11,'1MD ELO (4)'!$A$7:$O$22,3))</f>
        <v/>
      </c>
      <c r="H11" s="585"/>
      <c r="I11" s="579"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746" t="s">
        <v>171</v>
      </c>
      <c r="B13" s="749"/>
      <c r="C13" s="584" t="str">
        <f>IF($B13="","",VLOOKUP($B13,'1MD ELO (4)'!$A$7:$O$22,5))</f>
        <v/>
      </c>
      <c r="D13" s="584" t="str">
        <f>IF($B13="","",VLOOKUP($B13,'1MD ELO (4)'!$A$7:$O$22,15))</f>
        <v/>
      </c>
      <c r="E13" s="579" t="str">
        <f>UPPER(IF($B13="","",VLOOKUP($B13,'1MD ELO (4)'!$A$7:$O$22,2)))</f>
        <v/>
      </c>
      <c r="F13" s="585"/>
      <c r="G13" s="579" t="str">
        <f>IF($B13="","",VLOOKUP($B13,'1MD ELO (4)'!$A$7:$O$22,3))</f>
        <v/>
      </c>
      <c r="H13" s="585"/>
      <c r="I13" s="579" t="str">
        <f>IF($B13="","",VLOOKUP($B13,'1MD ELO (4)'!$A$7:$O$22,4))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635" t="s">
        <v>172</v>
      </c>
      <c r="B15" s="748"/>
      <c r="C15" s="584" t="str">
        <f>IF($B15="","",VLOOKUP($B15,'1MD ELO (4)'!$A$7:$O$22,5))</f>
        <v/>
      </c>
      <c r="D15" s="747" t="str">
        <f>IF($B15="","",VLOOKUP($B15,'1MD ELO (4)'!$A$7:$O$22,15))</f>
        <v/>
      </c>
      <c r="E15" s="580" t="str">
        <f>UPPER(IF($B15="","",VLOOKUP($B15,'1MD ELO (4)'!$A$7:$O$22,2)))</f>
        <v/>
      </c>
      <c r="F15" s="583"/>
      <c r="G15" s="580" t="str">
        <f>IF($B15="","",VLOOKUP($B15,'1MD ELO (4)'!$A$7:$O$22,3))</f>
        <v/>
      </c>
      <c r="H15" s="583"/>
      <c r="I15" s="580" t="str">
        <f>IF($B15="","",VLOOKUP($B15,'1MD ELO (4)'!$A$7:$O$22,4))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(4)'!$A$7:$O$22,5))</f>
        <v/>
      </c>
      <c r="D17" s="584" t="str">
        <f>IF($B17="","",VLOOKUP($B17,'1MD ELO (4)'!$A$7:$O$22,15))</f>
        <v/>
      </c>
      <c r="E17" s="579" t="str">
        <f>UPPER(IF($B17="","",VLOOKUP($B17,'1MD ELO (4)'!$A$7:$O$22,2)))</f>
        <v/>
      </c>
      <c r="F17" s="585"/>
      <c r="G17" s="579" t="str">
        <f>IF($B17="","",VLOOKUP($B17,'1MD ELO (4)'!$A$7:$O$22,3))</f>
        <v/>
      </c>
      <c r="H17" s="585"/>
      <c r="I17" s="579" t="str">
        <f>IF($B17="","",VLOOKUP($B17,'1MD ELO (4)'!$A$7:$O$22,4))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746" t="s">
        <v>177</v>
      </c>
      <c r="B19" s="652"/>
      <c r="C19" s="584" t="str">
        <f>IF($B19="","",VLOOKUP($B19,'1MD ELO (4)'!$A$7:$O$22,5))</f>
        <v/>
      </c>
      <c r="D19" s="584" t="str">
        <f>IF($B19="","",VLOOKUP($B19,'1MD ELO (4)'!$A$7:$O$22,15))</f>
        <v/>
      </c>
      <c r="E19" s="579" t="str">
        <f>UPPER(IF($B19="","",VLOOKUP($B19,'1MD ELO (4)'!$A$7:$O$22,2)))</f>
        <v/>
      </c>
      <c r="F19" s="585"/>
      <c r="G19" s="579" t="str">
        <f>IF($B19="","",VLOOKUP($B19,'1MD ELO (4)'!$A$7:$O$22,3))</f>
        <v/>
      </c>
      <c r="H19" s="585"/>
      <c r="I19" s="579" t="str">
        <f>IF($B19="","",VLOOKUP($B19,'1MD ELO (4)'!$A$7:$O$22,4))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5">
      <c r="A21" s="746" t="s">
        <v>216</v>
      </c>
      <c r="B21" s="652"/>
      <c r="C21" s="584" t="str">
        <f>IF($B21="","",VLOOKUP($B21,'1MD ELO (4)'!$A$7:$O$22,5))</f>
        <v/>
      </c>
      <c r="D21" s="584" t="str">
        <f>IF($B21="","",VLOOKUP($B21,'1MD ELO (4)'!$A$7:$O$22,15))</f>
        <v/>
      </c>
      <c r="E21" s="579" t="str">
        <f>UPPER(IF($B21="","",VLOOKUP($B21,'1MD ELO (4)'!$A$7:$O$22,2)))</f>
        <v/>
      </c>
      <c r="F21" s="585"/>
      <c r="G21" s="579" t="str">
        <f>IF($B21="","",VLOOKUP($B21,'1MD ELO (4)'!$A$7:$O$22,3))</f>
        <v/>
      </c>
      <c r="H21" s="585"/>
      <c r="I21" s="579" t="str">
        <f>IF($B21="","",VLOOKUP($B21,'1MD ELO (4)'!$A$7:$O$22,4))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5">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5">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5">
      <c r="A24" s="559"/>
      <c r="B24" s="937"/>
      <c r="C24" s="937"/>
      <c r="D24" s="938" t="str">
        <f>E7</f>
        <v/>
      </c>
      <c r="E24" s="938"/>
      <c r="F24" s="938" t="str">
        <f>E9</f>
        <v/>
      </c>
      <c r="G24" s="938"/>
      <c r="H24" s="938" t="str">
        <f>E11</f>
        <v/>
      </c>
      <c r="I24" s="938"/>
      <c r="J24" s="938" t="str">
        <f>E13</f>
        <v/>
      </c>
      <c r="K24" s="938"/>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5">
      <c r="A25" s="634" t="s">
        <v>164</v>
      </c>
      <c r="B25" s="941" t="str">
        <f>E7</f>
        <v/>
      </c>
      <c r="C25" s="941"/>
      <c r="D25" s="940"/>
      <c r="E25" s="940"/>
      <c r="F25" s="943"/>
      <c r="G25" s="943"/>
      <c r="H25" s="943"/>
      <c r="I25" s="943"/>
      <c r="J25" s="938"/>
      <c r="K25" s="938"/>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5">
      <c r="A26" s="634" t="s">
        <v>165</v>
      </c>
      <c r="B26" s="941" t="str">
        <f>E9</f>
        <v/>
      </c>
      <c r="C26" s="941"/>
      <c r="D26" s="943"/>
      <c r="E26" s="943"/>
      <c r="F26" s="940"/>
      <c r="G26" s="940"/>
      <c r="H26" s="943"/>
      <c r="I26" s="943"/>
      <c r="J26" s="943"/>
      <c r="K26" s="943"/>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5">
      <c r="A27" s="634" t="s">
        <v>166</v>
      </c>
      <c r="B27" s="941" t="str">
        <f>E11</f>
        <v/>
      </c>
      <c r="C27" s="941"/>
      <c r="D27" s="943"/>
      <c r="E27" s="943"/>
      <c r="F27" s="943"/>
      <c r="G27" s="943"/>
      <c r="H27" s="940"/>
      <c r="I27" s="940"/>
      <c r="J27" s="943"/>
      <c r="K27" s="943"/>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5">
      <c r="A28" s="745" t="s">
        <v>171</v>
      </c>
      <c r="B28" s="941" t="str">
        <f>E13</f>
        <v/>
      </c>
      <c r="C28" s="941"/>
      <c r="D28" s="943"/>
      <c r="E28" s="943"/>
      <c r="F28" s="943"/>
      <c r="G28" s="943"/>
      <c r="H28" s="938"/>
      <c r="I28" s="938"/>
      <c r="J28" s="940"/>
      <c r="K28" s="940"/>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x14ac:dyDescent="0.25">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5">
      <c r="A30" s="559"/>
      <c r="B30" s="937"/>
      <c r="C30" s="937"/>
      <c r="D30" s="938" t="str">
        <f>E15</f>
        <v/>
      </c>
      <c r="E30" s="938"/>
      <c r="F30" s="938" t="str">
        <f>E17</f>
        <v/>
      </c>
      <c r="G30" s="938"/>
      <c r="H30" s="955" t="str">
        <f>E19</f>
        <v/>
      </c>
      <c r="I30" s="956"/>
      <c r="J30" s="938" t="str">
        <f>E21</f>
        <v/>
      </c>
      <c r="K30" s="938"/>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5">
      <c r="A31" s="745" t="s">
        <v>172</v>
      </c>
      <c r="B31" s="953" t="str">
        <f>E15</f>
        <v/>
      </c>
      <c r="C31" s="954"/>
      <c r="D31" s="940"/>
      <c r="E31" s="940"/>
      <c r="F31" s="943"/>
      <c r="G31" s="943"/>
      <c r="H31" s="943"/>
      <c r="I31" s="943"/>
      <c r="J31" s="938"/>
      <c r="K31" s="938"/>
      <c r="L31" s="559"/>
      <c r="M31" s="638"/>
    </row>
    <row r="32" spans="1:37" ht="18.75" customHeight="1" x14ac:dyDescent="0.25">
      <c r="A32" s="745" t="s">
        <v>173</v>
      </c>
      <c r="B32" s="941" t="str">
        <f>E17</f>
        <v/>
      </c>
      <c r="C32" s="941"/>
      <c r="D32" s="943"/>
      <c r="E32" s="943"/>
      <c r="F32" s="940"/>
      <c r="G32" s="940"/>
      <c r="H32" s="943"/>
      <c r="I32" s="943"/>
      <c r="J32" s="943"/>
      <c r="K32" s="943"/>
      <c r="L32" s="559"/>
      <c r="M32" s="638"/>
    </row>
    <row r="33" spans="1:19" ht="18.75" customHeight="1" x14ac:dyDescent="0.25">
      <c r="A33" s="745" t="s">
        <v>177</v>
      </c>
      <c r="B33" s="941" t="str">
        <f>E19</f>
        <v/>
      </c>
      <c r="C33" s="941"/>
      <c r="D33" s="943"/>
      <c r="E33" s="943"/>
      <c r="F33" s="943"/>
      <c r="G33" s="943"/>
      <c r="H33" s="940"/>
      <c r="I33" s="940"/>
      <c r="J33" s="943"/>
      <c r="K33" s="943"/>
      <c r="L33" s="559"/>
      <c r="M33" s="638"/>
    </row>
    <row r="34" spans="1:19" ht="18.75" customHeight="1" x14ac:dyDescent="0.25">
      <c r="A34" s="745" t="s">
        <v>216</v>
      </c>
      <c r="B34" s="941" t="str">
        <f>E21</f>
        <v/>
      </c>
      <c r="C34" s="941"/>
      <c r="D34" s="943"/>
      <c r="E34" s="943"/>
      <c r="F34" s="943"/>
      <c r="G34" s="943"/>
      <c r="H34" s="938"/>
      <c r="I34" s="938"/>
      <c r="J34" s="940"/>
      <c r="K34" s="940"/>
      <c r="L34" s="559"/>
      <c r="M34" s="638"/>
    </row>
    <row r="35" spans="1:19" ht="18.75" customHeight="1" x14ac:dyDescent="0.25">
      <c r="A35" s="640"/>
      <c r="B35" s="641"/>
      <c r="C35" s="641"/>
      <c r="D35" s="640"/>
      <c r="E35" s="640"/>
      <c r="F35" s="640"/>
      <c r="G35" s="640"/>
      <c r="H35" s="640"/>
      <c r="I35" s="640"/>
      <c r="J35" s="559"/>
      <c r="K35" s="559"/>
      <c r="L35" s="559"/>
      <c r="M35" s="642"/>
    </row>
    <row r="36" spans="1:19" x14ac:dyDescent="0.25">
      <c r="A36" s="559"/>
      <c r="B36" s="559"/>
      <c r="C36" s="559"/>
      <c r="D36" s="559"/>
      <c r="E36" s="559"/>
      <c r="F36" s="559"/>
      <c r="G36" s="559"/>
      <c r="H36" s="559"/>
      <c r="I36" s="559"/>
      <c r="J36" s="559"/>
      <c r="K36" s="559"/>
      <c r="L36" s="559"/>
      <c r="M36" s="559"/>
    </row>
    <row r="37" spans="1:19" x14ac:dyDescent="0.25">
      <c r="A37" s="559" t="s">
        <v>129</v>
      </c>
      <c r="B37" s="559"/>
      <c r="C37" s="952" t="str">
        <f>IF(M25=1,B25,IF(M26=1,B26,IF(M27=1,B27,IF(M28=1,B28,""))))</f>
        <v/>
      </c>
      <c r="D37" s="952"/>
      <c r="E37" s="598" t="s">
        <v>175</v>
      </c>
      <c r="F37" s="952" t="str">
        <f>IF(M31=1,B31,IF(M32=1,B32,IF(M33=1,B33,IF(M34=1,B34,""))))</f>
        <v/>
      </c>
      <c r="G37" s="952"/>
      <c r="H37" s="559"/>
      <c r="I37" s="537"/>
      <c r="J37" s="559"/>
      <c r="K37" s="559"/>
      <c r="L37" s="559"/>
      <c r="M37" s="559"/>
    </row>
    <row r="38" spans="1:19" x14ac:dyDescent="0.25">
      <c r="A38" s="559"/>
      <c r="B38" s="559"/>
      <c r="C38" s="559"/>
      <c r="D38" s="559"/>
      <c r="E38" s="559"/>
      <c r="F38" s="598"/>
      <c r="G38" s="598"/>
      <c r="H38" s="559"/>
      <c r="I38" s="559"/>
      <c r="J38" s="559"/>
      <c r="K38" s="559"/>
      <c r="L38" s="559"/>
      <c r="M38" s="559"/>
    </row>
    <row r="39" spans="1:19" x14ac:dyDescent="0.25">
      <c r="A39" s="559" t="s">
        <v>174</v>
      </c>
      <c r="B39" s="559"/>
      <c r="C39" s="952" t="str">
        <f>IF(M25=2,B25,IF(M26=2,B26,IF(M27=2,B27,IF(M28=2,B28,""))))</f>
        <v/>
      </c>
      <c r="D39" s="952"/>
      <c r="E39" s="598" t="s">
        <v>175</v>
      </c>
      <c r="F39" s="952" t="str">
        <f>IF(M31=2,B31,IF(M32=2,B32,IF(M33=2,B33,IF(M34=2,B34,""))))</f>
        <v/>
      </c>
      <c r="G39" s="952"/>
      <c r="H39" s="559"/>
      <c r="I39" s="537"/>
      <c r="J39" s="559"/>
      <c r="K39" s="559"/>
      <c r="L39" s="559"/>
      <c r="M39" s="559"/>
    </row>
    <row r="40" spans="1:19" x14ac:dyDescent="0.25">
      <c r="A40" s="559"/>
      <c r="B40" s="559"/>
      <c r="C40" s="637"/>
      <c r="D40" s="637"/>
      <c r="E40" s="598"/>
      <c r="F40" s="637"/>
      <c r="G40" s="637"/>
      <c r="H40" s="559"/>
      <c r="I40" s="559"/>
      <c r="J40" s="559"/>
      <c r="K40" s="559"/>
      <c r="L40" s="559"/>
      <c r="M40" s="559"/>
    </row>
    <row r="41" spans="1:19" x14ac:dyDescent="0.25">
      <c r="A41" s="559" t="s">
        <v>176</v>
      </c>
      <c r="B41" s="559"/>
      <c r="C41" s="952" t="str">
        <f>IF(M25=3,B25,IF(M26=3,B26,IF(M27=3,B27,IF(M28=3,B28,""))))</f>
        <v/>
      </c>
      <c r="D41" s="952"/>
      <c r="E41" s="598" t="s">
        <v>175</v>
      </c>
      <c r="F41" s="952" t="str">
        <f>IF(M31=3,B31,IF(M32=3,B32,IF(M33=3,B33,IF(M34=3,B34,""))))</f>
        <v/>
      </c>
      <c r="G41" s="952"/>
      <c r="H41" s="559"/>
      <c r="I41" s="537"/>
      <c r="J41" s="559"/>
      <c r="K41" s="559"/>
      <c r="L41" s="559"/>
      <c r="M41" s="559"/>
    </row>
    <row r="42" spans="1:19" x14ac:dyDescent="0.25">
      <c r="A42" s="559"/>
      <c r="B42" s="559"/>
      <c r="C42" s="559"/>
      <c r="D42" s="559"/>
      <c r="E42" s="559"/>
      <c r="F42" s="559"/>
      <c r="G42" s="559"/>
      <c r="H42" s="559"/>
      <c r="I42" s="559"/>
      <c r="J42" s="559"/>
      <c r="K42" s="559"/>
      <c r="L42" s="559"/>
      <c r="M42" s="559"/>
    </row>
    <row r="43" spans="1:19" x14ac:dyDescent="0.25">
      <c r="A43" s="599" t="s">
        <v>217</v>
      </c>
      <c r="B43" s="559"/>
      <c r="C43" s="952">
        <f>IF(M25=4,B25,IF(M26=4,B26,IF(M27=4,B27,IF(M28=4,B28,))))</f>
        <v>0</v>
      </c>
      <c r="D43" s="952"/>
      <c r="E43" s="598" t="s">
        <v>175</v>
      </c>
      <c r="F43" s="952" t="str">
        <f>IF(M31=3,B31,IF(M32=3,B32,IF(M33=4,B33,IF(M34=4,B34,""))))</f>
        <v/>
      </c>
      <c r="G43" s="952"/>
      <c r="H43" s="559"/>
      <c r="I43" s="537"/>
      <c r="J43" s="559"/>
      <c r="K43" s="559"/>
      <c r="L43" s="559"/>
      <c r="M43" s="559"/>
      <c r="O43" s="590"/>
      <c r="P43" s="590"/>
      <c r="Q43" s="590"/>
      <c r="R43" s="590"/>
      <c r="S43" s="590"/>
    </row>
    <row r="44" spans="1:19" x14ac:dyDescent="0.25">
      <c r="A44" s="559"/>
      <c r="B44" s="559"/>
      <c r="C44" s="559"/>
      <c r="D44" s="559"/>
      <c r="E44" s="559"/>
      <c r="F44" s="559"/>
      <c r="G44" s="559"/>
      <c r="H44" s="559"/>
      <c r="I44" s="559"/>
      <c r="J44" s="559"/>
      <c r="K44" s="559"/>
      <c r="L44" s="537"/>
      <c r="M44" s="559"/>
      <c r="O44" s="590"/>
      <c r="P44" s="600"/>
      <c r="Q44" s="600"/>
      <c r="R44" s="601"/>
      <c r="S44" s="590"/>
    </row>
    <row r="45" spans="1:19" x14ac:dyDescent="0.25">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5">
      <c r="A46" s="570" t="s">
        <v>106</v>
      </c>
      <c r="B46" s="571"/>
      <c r="C46" s="573"/>
      <c r="D46" s="608">
        <v>1</v>
      </c>
      <c r="E46" s="951" t="str">
        <f>IF(D46&gt;$R$47,,UPPER(VLOOKUP(D46,'1MD ELO (4)'!$A$7:$Q$134,2)))</f>
        <v/>
      </c>
      <c r="F46" s="951"/>
      <c r="G46" s="619" t="s">
        <v>7</v>
      </c>
      <c r="H46" s="571"/>
      <c r="I46" s="609"/>
      <c r="J46" s="620"/>
      <c r="K46" s="565" t="s">
        <v>111</v>
      </c>
      <c r="L46" s="626"/>
      <c r="M46" s="610"/>
      <c r="O46" s="590"/>
      <c r="P46" s="603"/>
      <c r="Q46" s="604"/>
      <c r="R46" s="603"/>
      <c r="S46" s="590"/>
    </row>
    <row r="47" spans="1:19" x14ac:dyDescent="0.25">
      <c r="A47" s="574" t="s">
        <v>124</v>
      </c>
      <c r="B47" s="335"/>
      <c r="C47" s="576"/>
      <c r="D47" s="611">
        <v>2</v>
      </c>
      <c r="E47" s="950" t="str">
        <f>IF(D47&gt;$R$47,,UPPER(VLOOKUP(D47,'1MD ELO (4)'!$A$7:$Q$134,2)))</f>
        <v/>
      </c>
      <c r="F47" s="950"/>
      <c r="G47" s="621" t="s">
        <v>8</v>
      </c>
      <c r="H47" s="612"/>
      <c r="I47" s="613"/>
      <c r="J47" s="91"/>
      <c r="K47" s="623"/>
      <c r="L47" s="537"/>
      <c r="M47" s="618"/>
      <c r="O47" s="590"/>
      <c r="P47" s="602"/>
      <c r="Q47" s="602"/>
      <c r="R47" s="605">
        <f>MIN(4,'1MD ELO (4)'!Q2)</f>
        <v>4</v>
      </c>
      <c r="S47" s="590"/>
    </row>
    <row r="48" spans="1:19" x14ac:dyDescent="0.25">
      <c r="A48" s="379"/>
      <c r="B48" s="380"/>
      <c r="C48" s="381"/>
      <c r="D48" s="611"/>
      <c r="E48" s="615"/>
      <c r="F48" s="616"/>
      <c r="G48" s="621" t="s">
        <v>9</v>
      </c>
      <c r="H48" s="612"/>
      <c r="I48" s="613"/>
      <c r="J48" s="91"/>
      <c r="K48" s="565" t="s">
        <v>112</v>
      </c>
      <c r="L48" s="626"/>
      <c r="M48" s="610"/>
      <c r="O48" s="590"/>
      <c r="P48" s="603"/>
      <c r="Q48" s="604"/>
      <c r="R48" s="603"/>
      <c r="S48" s="590"/>
    </row>
    <row r="49" spans="1:19" x14ac:dyDescent="0.25">
      <c r="A49" s="238"/>
      <c r="B49" s="443"/>
      <c r="C49" s="239"/>
      <c r="D49" s="611"/>
      <c r="E49" s="615"/>
      <c r="F49" s="616"/>
      <c r="G49" s="621" t="s">
        <v>10</v>
      </c>
      <c r="H49" s="612"/>
      <c r="I49" s="613"/>
      <c r="J49" s="91"/>
      <c r="K49" s="624"/>
      <c r="L49" s="616"/>
      <c r="M49" s="614"/>
      <c r="O49" s="590"/>
      <c r="P49" s="603"/>
      <c r="Q49" s="604"/>
      <c r="R49" s="603"/>
      <c r="S49" s="590"/>
    </row>
    <row r="50" spans="1:19" x14ac:dyDescent="0.25">
      <c r="A50" s="366"/>
      <c r="B50" s="382"/>
      <c r="C50" s="450"/>
      <c r="D50" s="611"/>
      <c r="E50" s="615"/>
      <c r="F50" s="616"/>
      <c r="G50" s="621" t="s">
        <v>11</v>
      </c>
      <c r="H50" s="612"/>
      <c r="I50" s="613"/>
      <c r="J50" s="91"/>
      <c r="K50" s="574"/>
      <c r="L50" s="537"/>
      <c r="M50" s="618"/>
      <c r="O50" s="590"/>
      <c r="P50" s="602"/>
      <c r="Q50" s="602"/>
      <c r="R50" s="603"/>
      <c r="S50" s="590"/>
    </row>
    <row r="51" spans="1:19" x14ac:dyDescent="0.25">
      <c r="A51" s="367"/>
      <c r="B51" s="388"/>
      <c r="C51" s="239"/>
      <c r="D51" s="611"/>
      <c r="E51" s="615"/>
      <c r="F51" s="616"/>
      <c r="G51" s="621" t="s">
        <v>12</v>
      </c>
      <c r="H51" s="612"/>
      <c r="I51" s="613"/>
      <c r="J51" s="91"/>
      <c r="K51" s="565" t="s">
        <v>92</v>
      </c>
      <c r="L51" s="626"/>
      <c r="M51" s="610"/>
      <c r="O51" s="590"/>
      <c r="P51" s="603"/>
      <c r="Q51" s="604"/>
      <c r="R51" s="603"/>
      <c r="S51" s="590"/>
    </row>
    <row r="52" spans="1:19" x14ac:dyDescent="0.25">
      <c r="A52" s="367"/>
      <c r="B52" s="388"/>
      <c r="C52" s="377"/>
      <c r="D52" s="611"/>
      <c r="E52" s="615"/>
      <c r="F52" s="616"/>
      <c r="G52" s="621" t="s">
        <v>13</v>
      </c>
      <c r="H52" s="612"/>
      <c r="I52" s="613"/>
      <c r="J52" s="91"/>
      <c r="K52" s="624"/>
      <c r="L52" s="616"/>
      <c r="M52" s="614"/>
      <c r="O52" s="590"/>
      <c r="P52" s="603"/>
      <c r="Q52" s="604"/>
      <c r="R52" s="605"/>
      <c r="S52" s="590"/>
    </row>
    <row r="53" spans="1:19" x14ac:dyDescent="0.25">
      <c r="A53" s="368"/>
      <c r="B53" s="365"/>
      <c r="C53" s="378"/>
      <c r="D53" s="617"/>
      <c r="E53" s="241"/>
      <c r="F53" s="537"/>
      <c r="G53" s="622" t="s">
        <v>14</v>
      </c>
      <c r="H53" s="335"/>
      <c r="I53" s="567"/>
      <c r="J53" s="243"/>
      <c r="K53" s="574" t="str">
        <f>L4</f>
        <v>Dénes Tibor</v>
      </c>
      <c r="L53" s="537"/>
      <c r="M53" s="618"/>
      <c r="O53" s="590"/>
      <c r="P53" s="590"/>
      <c r="Q53" s="590"/>
      <c r="R53" s="590"/>
      <c r="S53" s="590"/>
    </row>
    <row r="54" spans="1:19" x14ac:dyDescent="0.25">
      <c r="O54" s="590"/>
      <c r="P54" s="590"/>
      <c r="Q54" s="590"/>
      <c r="R54" s="590"/>
      <c r="S54" s="590"/>
    </row>
  </sheetData>
  <mergeCells count="62">
    <mergeCell ref="A1:F1"/>
    <mergeCell ref="A4:C4"/>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28:C28"/>
    <mergeCell ref="D28:E28"/>
    <mergeCell ref="F28:G28"/>
    <mergeCell ref="H28:I28"/>
    <mergeCell ref="J28:K28"/>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C43:D43"/>
    <mergeCell ref="F43:G43"/>
    <mergeCell ref="E46:F46"/>
    <mergeCell ref="E47:F47"/>
    <mergeCell ref="C37:D37"/>
    <mergeCell ref="F37:G37"/>
    <mergeCell ref="C39:D39"/>
    <mergeCell ref="F39:G39"/>
    <mergeCell ref="C41:D41"/>
    <mergeCell ref="F41:G41"/>
  </mergeCells>
  <conditionalFormatting sqref="R52 R47">
    <cfRule type="expression" dxfId="284" priority="2" stopIfTrue="1">
      <formula>$O$1="CU"</formula>
    </cfRule>
  </conditionalFormatting>
  <conditionalFormatting sqref="E7 E9 E11 E13 E15 E17 E19:E21">
    <cfRule type="cellIs" dxfId="283"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9">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77" customWidth="1"/>
  </cols>
  <sheetData>
    <row r="1" spans="1:45" s="136" customFormat="1" ht="21.75" customHeight="1" x14ac:dyDescent="0.25">
      <c r="A1" s="507" t="str">
        <f>Altalanos!$A$6</f>
        <v>Diákolinmpia Pest Vármegye</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x14ac:dyDescent="0.25">
      <c r="A2" s="514" t="s">
        <v>122</v>
      </c>
      <c r="B2" s="515"/>
      <c r="C2" s="515"/>
      <c r="D2" s="515"/>
      <c r="E2" s="776">
        <f>Altalanos!$D$8</f>
        <v>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x14ac:dyDescent="0.25">
      <c r="A3" s="55" t="s">
        <v>82</v>
      </c>
      <c r="B3" s="55"/>
      <c r="C3" s="55"/>
      <c r="D3" s="55"/>
      <c r="E3" s="777"/>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x14ac:dyDescent="0.3">
      <c r="A4" s="936">
        <f>Altalanos!$A$10</f>
        <v>0</v>
      </c>
      <c r="B4" s="936"/>
      <c r="C4" s="936"/>
      <c r="D4" s="519"/>
      <c r="E4" s="520"/>
      <c r="F4" s="520"/>
      <c r="G4" s="520">
        <f>Altalanos!$C$10</f>
        <v>0</v>
      </c>
      <c r="H4" s="521"/>
      <c r="I4" s="520"/>
      <c r="J4" s="522"/>
      <c r="K4" s="523"/>
      <c r="L4" s="522"/>
      <c r="M4" s="524"/>
      <c r="N4" s="522"/>
      <c r="O4" s="520"/>
      <c r="P4" s="522"/>
      <c r="Q4" s="520"/>
      <c r="R4" s="525" t="str">
        <f>Altalanos!$E$10</f>
        <v>Dénes Tibor</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x14ac:dyDescent="0.25">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0" customFormat="1" ht="11.1" customHeight="1" thickBot="1" x14ac:dyDescent="0.3">
      <c r="A6" s="791"/>
      <c r="B6" s="792"/>
      <c r="C6" s="792"/>
      <c r="D6" s="792"/>
      <c r="E6" s="792"/>
      <c r="F6" s="791" t="str">
        <f>IF(Y3="","",CONCATENATE(VLOOKUP(Y3,AB1:AH1,4)," pont"))</f>
        <v/>
      </c>
      <c r="G6" s="793"/>
      <c r="H6" s="794"/>
      <c r="I6" s="793"/>
      <c r="J6" s="795"/>
      <c r="K6" s="792" t="str">
        <f>IF(Y3="","",CONCATENATE(VLOOKUP(Y3,AB1:AH1,3)," pont"))</f>
        <v/>
      </c>
      <c r="L6" s="795"/>
      <c r="M6" s="792" t="str">
        <f>IF(Y3="","",CONCATENATE(VLOOKUP(Y3,AB1:AH1,2)," pont"))</f>
        <v/>
      </c>
      <c r="N6" s="795"/>
      <c r="O6" s="792" t="str">
        <f>IF(Y3="","",CONCATENATE(VLOOKUP(Y3,AB1:AH1,1)," pont"))</f>
        <v/>
      </c>
      <c r="P6" s="795"/>
      <c r="Q6" s="792"/>
      <c r="R6" s="796"/>
      <c r="T6" s="797"/>
      <c r="U6" s="797"/>
      <c r="V6" s="797"/>
      <c r="W6" s="797"/>
      <c r="X6" s="797"/>
      <c r="Y6" s="798"/>
      <c r="Z6" s="798"/>
      <c r="AA6" s="798" t="s">
        <v>196</v>
      </c>
      <c r="AB6" s="799">
        <v>150</v>
      </c>
      <c r="AC6" s="799">
        <v>120</v>
      </c>
      <c r="AD6" s="799">
        <v>90</v>
      </c>
      <c r="AE6" s="799">
        <v>60</v>
      </c>
      <c r="AF6" s="799">
        <v>40</v>
      </c>
      <c r="AG6" s="799">
        <v>25</v>
      </c>
      <c r="AH6" s="799">
        <v>10</v>
      </c>
      <c r="AI6" s="800"/>
      <c r="AJ6" s="800"/>
      <c r="AK6" s="800"/>
      <c r="AL6" s="797"/>
      <c r="AM6" s="797"/>
      <c r="AN6" s="797"/>
      <c r="AO6" s="797"/>
      <c r="AP6" s="797"/>
      <c r="AQ6" s="797"/>
      <c r="AR6" s="797"/>
      <c r="AS6" s="797"/>
    </row>
    <row r="7" spans="1:45" s="38" customFormat="1" ht="12.9" customHeight="1" x14ac:dyDescent="0.25">
      <c r="A7" s="157">
        <v>1</v>
      </c>
      <c r="B7" s="526" t="str">
        <f>IF($E7="","",VLOOKUP($E7,'1MD ELO (4)'!$A$7:$O$22,14))</f>
        <v/>
      </c>
      <c r="C7" s="527" t="str">
        <f>IF($E7="","",VLOOKUP($E7,'1MD ELO (4)'!$A$7:$O$22,15))</f>
        <v/>
      </c>
      <c r="D7" s="527" t="str">
        <f>IF($E7="","",VLOOKUP($E7,'1MD ELO (4)'!$A$7:$O$22,5))</f>
        <v/>
      </c>
      <c r="E7" s="528"/>
      <c r="F7" s="529" t="str">
        <f>UPPER(IF($E7="","",VLOOKUP($E7,'1MD ELO (4)'!$A$7:$O$22,2)))</f>
        <v/>
      </c>
      <c r="G7" s="529" t="str">
        <f>IF($E7="","",VLOOKUP($E7,'1MD ELO (4)'!$A$7:$O$22,3))</f>
        <v/>
      </c>
      <c r="H7" s="529"/>
      <c r="I7" s="529" t="str">
        <f>IF($E7="","",VLOOKUP($E7,'1MD ELO (4)'!$A$7:$O$22,4))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 customHeight="1" x14ac:dyDescent="0.25">
      <c r="A8" s="171"/>
      <c r="B8" s="532"/>
      <c r="C8" s="533"/>
      <c r="D8" s="533"/>
      <c r="E8" s="328"/>
      <c r="F8" s="534"/>
      <c r="G8" s="534"/>
      <c r="H8" s="535"/>
      <c r="I8" s="741" t="s">
        <v>0</v>
      </c>
      <c r="J8" s="176"/>
      <c r="K8" s="536" t="str">
        <f>UPPER(IF(OR(J8="a",J8="as"),F7,IF(OR(J8="b",J8="bs"),F9,)))</f>
        <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 customHeight="1" x14ac:dyDescent="0.25">
      <c r="A9" s="171">
        <v>2</v>
      </c>
      <c r="B9" s="526" t="str">
        <f>IF($E9="","",VLOOKUP($E9,'1MD ELO (4)'!$A$7:$O$22,14))</f>
        <v/>
      </c>
      <c r="C9" s="527" t="str">
        <f>IF($E9="","",VLOOKUP($E9,'1MD ELO (4)'!$A$7:$O$22,15))</f>
        <v/>
      </c>
      <c r="D9" s="527" t="str">
        <f>IF($E9="","",VLOOKUP($E9,'1MD ELO (4)'!$A$7:$O$22,5))</f>
        <v/>
      </c>
      <c r="E9" s="721"/>
      <c r="F9" s="579" t="str">
        <f>UPPER(IF($E9="","",VLOOKUP($E9,'1MD ELO (4)'!$A$7:$O$22,2)))</f>
        <v/>
      </c>
      <c r="G9" s="579" t="str">
        <f>IF($E9="","",VLOOKUP($E9,'1MD ELO (4)'!$A$7:$O$22,3))</f>
        <v/>
      </c>
      <c r="H9" s="579"/>
      <c r="I9" s="579" t="str">
        <f>IF($E9="","",VLOOKUP($E9,'1MD ELO (4)'!$A$7:$O$22,4))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 customHeight="1" x14ac:dyDescent="0.25">
      <c r="A10" s="171"/>
      <c r="B10" s="532"/>
      <c r="C10" s="533"/>
      <c r="D10" s="533"/>
      <c r="E10" s="722"/>
      <c r="F10" s="723"/>
      <c r="G10" s="723"/>
      <c r="H10" s="724"/>
      <c r="I10" s="723"/>
      <c r="J10" s="540"/>
      <c r="K10" s="741" t="s">
        <v>0</v>
      </c>
      <c r="L10" s="184"/>
      <c r="M10" s="536" t="str">
        <f>UPPER(IF(OR(L10="a",L10="as"),K8,IF(OR(L10="b",L10="bs"),K12,)))</f>
        <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 customHeight="1" x14ac:dyDescent="0.25">
      <c r="A11" s="171">
        <v>3</v>
      </c>
      <c r="B11" s="526" t="str">
        <f>IF($E11="","",VLOOKUP($E11,'1MD ELO (4)'!$A$7:$O$22,14))</f>
        <v/>
      </c>
      <c r="C11" s="527" t="str">
        <f>IF($E11="","",VLOOKUP($E11,'1MD ELO (4)'!$A$7:$O$22,15))</f>
        <v/>
      </c>
      <c r="D11" s="527" t="str">
        <f>IF($E11="","",VLOOKUP($E11,'1MD ELO (4)'!$A$7:$O$22,5))</f>
        <v/>
      </c>
      <c r="E11" s="721"/>
      <c r="F11" s="579" t="str">
        <f>UPPER(IF($E11="","",VLOOKUP($E11,'1MD ELO (4)'!$A$7:$O$22,2)))</f>
        <v/>
      </c>
      <c r="G11" s="579" t="str">
        <f>IF($E11="","",VLOOKUP($E11,'1MD ELO (4)'!$A$7:$O$22,3))</f>
        <v/>
      </c>
      <c r="H11" s="579"/>
      <c r="I11" s="579" t="str">
        <f>IF($E11="","",VLOOKUP($E11,'1MD ELO (4)'!$A$7:$O$22,4))</f>
        <v/>
      </c>
      <c r="J11" s="530"/>
      <c r="K11" s="531"/>
      <c r="L11" s="543"/>
      <c r="M11" s="531"/>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 customHeight="1" x14ac:dyDescent="0.25">
      <c r="A12" s="171"/>
      <c r="B12" s="532"/>
      <c r="C12" s="533"/>
      <c r="D12" s="533"/>
      <c r="E12" s="722"/>
      <c r="F12" s="723"/>
      <c r="G12" s="723"/>
      <c r="H12" s="724"/>
      <c r="I12" s="741" t="s">
        <v>0</v>
      </c>
      <c r="J12" s="176"/>
      <c r="K12" s="536" t="str">
        <f>UPPER(IF(OR(J12="a",J12="as"),F11,IF(OR(J12="b",J12="bs"),F13,)))</f>
        <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 customHeight="1" x14ac:dyDescent="0.25">
      <c r="A13" s="171">
        <v>4</v>
      </c>
      <c r="B13" s="526" t="str">
        <f>IF($E13="","",VLOOKUP($E13,'1MD ELO (4)'!$A$7:$O$22,14))</f>
        <v/>
      </c>
      <c r="C13" s="527" t="str">
        <f>IF($E13="","",VLOOKUP($E13,'1MD ELO (4)'!$A$7:$O$22,15))</f>
        <v/>
      </c>
      <c r="D13" s="527" t="str">
        <f>IF($E13="","",VLOOKUP($E13,'1MD ELO (4)'!$A$7:$O$22,5))</f>
        <v/>
      </c>
      <c r="E13" s="721"/>
      <c r="F13" s="579" t="str">
        <f>UPPER(IF($E13="","",VLOOKUP($E13,'1MD ELO (4)'!$A$7:$O$22,2)))</f>
        <v/>
      </c>
      <c r="G13" s="579" t="str">
        <f>IF($E13="","",VLOOKUP($E13,'1MD ELO (4)'!$A$7:$O$22,3))</f>
        <v/>
      </c>
      <c r="H13" s="579"/>
      <c r="I13" s="579" t="str">
        <f>IF($E13="","",VLOOKUP($E13,'1MD ELO (4)'!$A$7:$O$22,4))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 customHeight="1" x14ac:dyDescent="0.25">
      <c r="A14" s="171"/>
      <c r="B14" s="532"/>
      <c r="C14" s="533"/>
      <c r="D14" s="533"/>
      <c r="E14" s="722"/>
      <c r="F14" s="723"/>
      <c r="G14" s="723"/>
      <c r="H14" s="724"/>
      <c r="I14" s="723"/>
      <c r="J14" s="540"/>
      <c r="K14" s="531"/>
      <c r="L14" s="531"/>
      <c r="M14" s="741" t="s">
        <v>0</v>
      </c>
      <c r="N14" s="184"/>
      <c r="O14" s="536" t="str">
        <f>UPPER(IF(OR(N14="a",N14="as"),M10,IF(OR(N14="b",N14="bs"),M18,)))</f>
        <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 customHeight="1" x14ac:dyDescent="0.25">
      <c r="A15" s="578">
        <v>5</v>
      </c>
      <c r="B15" s="526" t="str">
        <f>IF($E15="","",VLOOKUP($E15,'1MD ELO (4)'!$A$7:$O$22,14))</f>
        <v/>
      </c>
      <c r="C15" s="527" t="str">
        <f>IF($E15="","",VLOOKUP($E15,'1MD ELO (4)'!$A$7:$O$22,15))</f>
        <v/>
      </c>
      <c r="D15" s="527" t="str">
        <f>IF($E15="","",VLOOKUP($E15,'1MD ELO (4)'!$A$7:$O$22,5))</f>
        <v/>
      </c>
      <c r="E15" s="721"/>
      <c r="F15" s="579" t="str">
        <f>UPPER(IF($E15="","",VLOOKUP($E15,'1MD ELO (4)'!$A$7:$O$22,2)))</f>
        <v/>
      </c>
      <c r="G15" s="579" t="str">
        <f>IF($E15="","",VLOOKUP($E15,'1MD ELO (4)'!$A$7:$O$22,3))</f>
        <v/>
      </c>
      <c r="H15" s="579"/>
      <c r="I15" s="579" t="str">
        <f>IF($E15="","",VLOOKUP($E15,'1MD ELO (4)'!$A$7:$O$22,4))</f>
        <v/>
      </c>
      <c r="J15" s="548"/>
      <c r="K15" s="531"/>
      <c r="L15" s="531"/>
      <c r="M15" s="531"/>
      <c r="N15" s="544"/>
      <c r="O15" s="531"/>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 customHeight="1" thickBot="1" x14ac:dyDescent="0.3">
      <c r="A16" s="171"/>
      <c r="B16" s="532"/>
      <c r="C16" s="533"/>
      <c r="D16" s="533"/>
      <c r="E16" s="722"/>
      <c r="F16" s="723"/>
      <c r="G16" s="723"/>
      <c r="H16" s="724"/>
      <c r="I16" s="741" t="s">
        <v>0</v>
      </c>
      <c r="J16" s="176"/>
      <c r="K16" s="536" t="str">
        <f>UPPER(IF(OR(J16="a",J16="as"),F15,IF(OR(J16="b",J16="bs"),F17,)))</f>
        <v/>
      </c>
      <c r="L16" s="536"/>
      <c r="M16" s="531"/>
      <c r="N16" s="544"/>
      <c r="O16" s="741"/>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 customHeight="1" x14ac:dyDescent="0.25">
      <c r="A17" s="171">
        <v>6</v>
      </c>
      <c r="B17" s="526" t="str">
        <f>IF($E17="","",VLOOKUP($E17,'1MD ELO (4)'!$A$7:$O$22,14))</f>
        <v/>
      </c>
      <c r="C17" s="527" t="str">
        <f>IF($E17="","",VLOOKUP($E17,'1MD ELO (4)'!$A$7:$O$22,15))</f>
        <v/>
      </c>
      <c r="D17" s="527" t="str">
        <f>IF($E17="","",VLOOKUP($E17,'1MD ELO (4)'!$A$7:$O$22,5))</f>
        <v/>
      </c>
      <c r="E17" s="721"/>
      <c r="F17" s="579" t="str">
        <f>UPPER(IF($E17="","",VLOOKUP($E17,'1MD ELO (4)'!$A$7:$O$22,2)))</f>
        <v/>
      </c>
      <c r="G17" s="579" t="str">
        <f>IF($E17="","",VLOOKUP($E17,'1MD ELO (4)'!$A$7:$O$22,3))</f>
        <v/>
      </c>
      <c r="H17" s="579"/>
      <c r="I17" s="579" t="str">
        <f>IF($E17="","",VLOOKUP($E17,'1MD ELO (4)'!$A$7:$O$22,4))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 customHeight="1" x14ac:dyDescent="0.25">
      <c r="A18" s="171"/>
      <c r="B18" s="532"/>
      <c r="C18" s="533"/>
      <c r="D18" s="533"/>
      <c r="E18" s="722"/>
      <c r="F18" s="723"/>
      <c r="G18" s="723"/>
      <c r="H18" s="724"/>
      <c r="I18" s="723"/>
      <c r="J18" s="540"/>
      <c r="K18" s="741" t="s">
        <v>0</v>
      </c>
      <c r="L18" s="184"/>
      <c r="M18" s="536" t="str">
        <f>UPPER(IF(OR(L18="a",L18="as"),K16,IF(OR(L18="b",L18="bs"),K20,)))</f>
        <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 customHeight="1" x14ac:dyDescent="0.25">
      <c r="A19" s="171">
        <v>7</v>
      </c>
      <c r="B19" s="526" t="str">
        <f>IF($E19="","",VLOOKUP($E19,'1MD ELO (4)'!$A$7:$O$22,14))</f>
        <v/>
      </c>
      <c r="C19" s="527" t="str">
        <f>IF($E19="","",VLOOKUP($E19,'1MD ELO (4)'!$A$7:$O$22,15))</f>
        <v/>
      </c>
      <c r="D19" s="527" t="str">
        <f>IF($E19="","",VLOOKUP($E19,'1MD ELO (4)'!$A$7:$O$22,5))</f>
        <v/>
      </c>
      <c r="E19" s="721"/>
      <c r="F19" s="579" t="str">
        <f>UPPER(IF($E19="","",VLOOKUP($E19,'1MD ELO (4)'!$A$7:$O$22,2)))</f>
        <v/>
      </c>
      <c r="G19" s="579" t="str">
        <f>IF($E19="","",VLOOKUP($E19,'1MD ELO (4)'!$A$7:$O$22,3))</f>
        <v/>
      </c>
      <c r="H19" s="579"/>
      <c r="I19" s="579" t="str">
        <f>IF($E19="","",VLOOKUP($E19,'1MD ELO (4)'!$A$7:$O$22,4))</f>
        <v/>
      </c>
      <c r="J19" s="530"/>
      <c r="K19" s="531"/>
      <c r="L19" s="543"/>
      <c r="M19" s="531"/>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 customHeight="1" x14ac:dyDescent="0.25">
      <c r="A20" s="171"/>
      <c r="B20" s="532"/>
      <c r="C20" s="533"/>
      <c r="D20" s="533"/>
      <c r="E20" s="328"/>
      <c r="F20" s="534"/>
      <c r="G20" s="534"/>
      <c r="H20" s="535"/>
      <c r="I20" s="741" t="s">
        <v>0</v>
      </c>
      <c r="J20" s="176"/>
      <c r="K20" s="536" t="str">
        <f>UPPER(IF(OR(J20="a",J20="as"),F19,IF(OR(J20="b",J20="bs"),F21,)))</f>
        <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 customHeight="1" x14ac:dyDescent="0.25">
      <c r="A21" s="581">
        <v>8</v>
      </c>
      <c r="B21" s="526" t="str">
        <f>IF($E21="","",VLOOKUP($E21,'1MD ELO (4)'!$A$7:$O$22,14))</f>
        <v/>
      </c>
      <c r="C21" s="527" t="str">
        <f>IF($E21="","",VLOOKUP($E21,'1MD ELO (4)'!$A$7:$O$22,15))</f>
        <v/>
      </c>
      <c r="D21" s="527" t="str">
        <f>IF($E21="","",VLOOKUP($E21,'1MD ELO (4)'!$A$7:$O$22,5))</f>
        <v/>
      </c>
      <c r="E21" s="528"/>
      <c r="F21" s="580" t="str">
        <f>UPPER(IF($E21="","",VLOOKUP($E21,'1MD ELO (4)'!$A$7:$O$22,2)))</f>
        <v/>
      </c>
      <c r="G21" s="580" t="str">
        <f>IF($E21="","",VLOOKUP($E21,'1MD ELO (4)'!$A$7:$O$22,3))</f>
        <v/>
      </c>
      <c r="H21" s="580"/>
      <c r="I21" s="580" t="str">
        <f>IF($E21="","",VLOOKUP($E21,'1MD ELO (4)'!$A$7:$O$22,4))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x14ac:dyDescent="0.25">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x14ac:dyDescent="0.25">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x14ac:dyDescent="0.25">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x14ac:dyDescent="0.25">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x14ac:dyDescent="0.25">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x14ac:dyDescent="0.25">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x14ac:dyDescent="0.25">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x14ac:dyDescent="0.25">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x14ac:dyDescent="0.25">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x14ac:dyDescent="0.25">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x14ac:dyDescent="0.25">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x14ac:dyDescent="0.25">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x14ac:dyDescent="0.25">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x14ac:dyDescent="0.25">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x14ac:dyDescent="0.25">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x14ac:dyDescent="0.25">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x14ac:dyDescent="0.25">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x14ac:dyDescent="0.25">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x14ac:dyDescent="0.25">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x14ac:dyDescent="0.25">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x14ac:dyDescent="0.25">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x14ac:dyDescent="0.25">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x14ac:dyDescent="0.25">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x14ac:dyDescent="0.25">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x14ac:dyDescent="0.25">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x14ac:dyDescent="0.25">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x14ac:dyDescent="0.25">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x14ac:dyDescent="0.25">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x14ac:dyDescent="0.25">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x14ac:dyDescent="0.25">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x14ac:dyDescent="0.25">
      <c r="A52" s="561"/>
      <c r="B52" s="164"/>
      <c r="C52" s="164"/>
      <c r="D52" s="164"/>
      <c r="E52" s="328"/>
      <c r="F52" s="762"/>
      <c r="G52" s="762"/>
      <c r="H52" s="762"/>
      <c r="I52" s="762"/>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x14ac:dyDescent="0.25">
      <c r="A53" s="203"/>
      <c r="B53" s="203"/>
      <c r="C53" s="203"/>
      <c r="D53" s="203"/>
      <c r="E53" s="203"/>
      <c r="F53" s="763"/>
      <c r="G53" s="763"/>
      <c r="H53" s="763"/>
      <c r="I53" s="763"/>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x14ac:dyDescent="0.25">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x14ac:dyDescent="0.25">
      <c r="A55" s="570" t="s">
        <v>106</v>
      </c>
      <c r="B55" s="571"/>
      <c r="C55" s="572"/>
      <c r="D55" s="573"/>
      <c r="E55" s="225">
        <v>1</v>
      </c>
      <c r="F55" s="92" t="str">
        <f>IF(E55&gt;$R$62,,UPPER(VLOOKUP(E55,'1MD ELO (4)'!$A$7:$Q$134,2)))</f>
        <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x14ac:dyDescent="0.25">
      <c r="A56" s="574" t="s">
        <v>124</v>
      </c>
      <c r="B56" s="335"/>
      <c r="C56" s="575"/>
      <c r="D56" s="576"/>
      <c r="E56" s="225">
        <v>2</v>
      </c>
      <c r="F56" s="92" t="str">
        <f>IF(E56&gt;$R$62,,UPPER(VLOOKUP(E56,'1MD ELO (4)'!$A$7:$Q$134,2)))</f>
        <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x14ac:dyDescent="0.25">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x14ac:dyDescent="0.25">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x14ac:dyDescent="0.25">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x14ac:dyDescent="0.25">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x14ac:dyDescent="0.25">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x14ac:dyDescent="0.25">
      <c r="A62" s="368"/>
      <c r="B62" s="365"/>
      <c r="C62" s="445"/>
      <c r="D62" s="378"/>
      <c r="E62" s="242"/>
      <c r="F62" s="241"/>
      <c r="G62" s="242"/>
      <c r="H62" s="241"/>
      <c r="I62" s="243"/>
      <c r="J62" s="569" t="s">
        <v>14</v>
      </c>
      <c r="K62" s="335"/>
      <c r="L62" s="567"/>
      <c r="M62" s="335"/>
      <c r="N62" s="568"/>
      <c r="O62" s="335" t="str">
        <f>R4</f>
        <v>Dénes Tibor</v>
      </c>
      <c r="P62" s="567"/>
      <c r="Q62" s="335"/>
      <c r="R62" s="245">
        <f>MIN(4,'1MD ELO (4)'!Q5)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x14ac:dyDescent="0.25">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x14ac:dyDescent="0.25">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x14ac:dyDescent="0.25">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x14ac:dyDescent="0.25">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x14ac:dyDescent="0.25">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x14ac:dyDescent="0.25">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x14ac:dyDescent="0.25">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x14ac:dyDescent="0.25">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x14ac:dyDescent="0.25">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x14ac:dyDescent="0.25">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x14ac:dyDescent="0.25">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x14ac:dyDescent="0.25">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x14ac:dyDescent="0.25">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x14ac:dyDescent="0.25">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x14ac:dyDescent="0.25">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x14ac:dyDescent="0.25">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x14ac:dyDescent="0.25">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x14ac:dyDescent="0.25">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x14ac:dyDescent="0.25">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x14ac:dyDescent="0.25">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x14ac:dyDescent="0.25">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x14ac:dyDescent="0.25">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x14ac:dyDescent="0.25">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x14ac:dyDescent="0.25">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x14ac:dyDescent="0.25">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x14ac:dyDescent="0.25">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x14ac:dyDescent="0.25">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x14ac:dyDescent="0.25">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x14ac:dyDescent="0.25">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x14ac:dyDescent="0.25">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x14ac:dyDescent="0.25">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x14ac:dyDescent="0.25">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x14ac:dyDescent="0.25">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x14ac:dyDescent="0.25">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x14ac:dyDescent="0.25">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x14ac:dyDescent="0.25">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x14ac:dyDescent="0.25">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x14ac:dyDescent="0.25">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x14ac:dyDescent="0.25">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x14ac:dyDescent="0.25">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x14ac:dyDescent="0.25">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x14ac:dyDescent="0.25">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x14ac:dyDescent="0.25">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x14ac:dyDescent="0.25">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x14ac:dyDescent="0.25">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x14ac:dyDescent="0.25">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x14ac:dyDescent="0.25">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x14ac:dyDescent="0.25">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x14ac:dyDescent="0.25">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x14ac:dyDescent="0.25">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x14ac:dyDescent="0.25">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x14ac:dyDescent="0.25">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x14ac:dyDescent="0.25">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x14ac:dyDescent="0.25">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x14ac:dyDescent="0.25">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x14ac:dyDescent="0.25">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x14ac:dyDescent="0.25">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x14ac:dyDescent="0.25">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x14ac:dyDescent="0.25">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x14ac:dyDescent="0.25">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x14ac:dyDescent="0.25">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x14ac:dyDescent="0.25">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x14ac:dyDescent="0.25">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x14ac:dyDescent="0.25">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x14ac:dyDescent="0.25">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x14ac:dyDescent="0.25">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x14ac:dyDescent="0.25">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x14ac:dyDescent="0.25">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x14ac:dyDescent="0.25">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x14ac:dyDescent="0.25">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x14ac:dyDescent="0.25">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x14ac:dyDescent="0.25">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x14ac:dyDescent="0.25">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x14ac:dyDescent="0.25">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x14ac:dyDescent="0.25">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x14ac:dyDescent="0.25">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x14ac:dyDescent="0.25">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x14ac:dyDescent="0.25">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conditionalFormatting sqref="G50:I50 G34:I34 G36:I36 G22:I22 G24:I24 G26:I26 G28:I28 G30:I30 G32:I32 H21 G38:I38 G40:I40 G42:I42 G44:I44 G46:I46 G48:I48 H7 H9 H11 H13 H15 H17 H19">
    <cfRule type="expression" dxfId="282" priority="17" stopIfTrue="1">
      <formula>AND($E7&lt;9,$C7&gt;0)</formula>
    </cfRule>
  </conditionalFormatting>
  <conditionalFormatting sqref="I23 I43 K33 I31 K41 I51 I39 K49 I47 K10 M29 M45 I27 K25 I35 I8 I12 I16 I20 K18 M14">
    <cfRule type="expression" dxfId="281" priority="14" stopIfTrue="1">
      <formula>AND($O$1="CU",I8="Umpire")</formula>
    </cfRule>
    <cfRule type="expression" dxfId="280" priority="15" stopIfTrue="1">
      <formula>AND($O$1="CU",I8&lt;&gt;"Umpire",J8&lt;&gt;"")</formula>
    </cfRule>
    <cfRule type="expression" dxfId="279" priority="16" stopIfTrue="1">
      <formula>AND($O$1="CU",I8&lt;&gt;"Umpire")</formula>
    </cfRule>
  </conditionalFormatting>
  <conditionalFormatting sqref="E36 E30 E28 E26 E24 E22 E52 E50 E32 E48 E46 E44 E42 E40 E38 E34">
    <cfRule type="expression" dxfId="278" priority="13" stopIfTrue="1">
      <formula>AND($E22&lt;9,$C22&gt;0)</formula>
    </cfRule>
  </conditionalFormatting>
  <conditionalFormatting sqref="F38 F40 F42 F44 F46 F48 F50 F36 F22 F24 F26 F28 F30 F32 F34">
    <cfRule type="cellIs" dxfId="277" priority="11" stopIfTrue="1" operator="equal">
      <formula>"Bye"</formula>
    </cfRule>
    <cfRule type="expression" dxfId="276" priority="12" stopIfTrue="1">
      <formula>AND($E22&lt;9,$C22&gt;0)</formula>
    </cfRule>
  </conditionalFormatting>
  <conditionalFormatting sqref="M10 M18 O45 M41 M49 O14 O29 M25 M33 K8 K12 K16 K20 K39 K43 K47 K51 K23 K27 K31 K35">
    <cfRule type="expression" dxfId="275" priority="9" stopIfTrue="1">
      <formula>J8="as"</formula>
    </cfRule>
    <cfRule type="expression" dxfId="274" priority="10" stopIfTrue="1">
      <formula>J8="bs"</formula>
    </cfRule>
  </conditionalFormatting>
  <conditionalFormatting sqref="B40 B42 B44 B46 B48 B50 B52 B24 B26 B28 B30 B32 B34 B36 B38 B22">
    <cfRule type="cellIs" dxfId="273" priority="7" stopIfTrue="1" operator="equal">
      <formula>"QA"</formula>
    </cfRule>
    <cfRule type="cellIs" dxfId="272" priority="8" stopIfTrue="1" operator="equal">
      <formula>"DA"</formula>
    </cfRule>
  </conditionalFormatting>
  <conditionalFormatting sqref="R62 J8 J12 J16 J20 N14 L10 L18">
    <cfRule type="expression" dxfId="271" priority="6" stopIfTrue="1">
      <formula>$O$1="CU"</formula>
    </cfRule>
  </conditionalFormatting>
  <conditionalFormatting sqref="E21 E7">
    <cfRule type="expression" dxfId="270" priority="5" stopIfTrue="1">
      <formula>$E7&lt;5</formula>
    </cfRule>
  </conditionalFormatting>
  <conditionalFormatting sqref="F19 F21 F9 F17 F15 F13 F11 F7">
    <cfRule type="cellIs" dxfId="269" priority="4" stopIfTrue="1" operator="equal">
      <formula>"Bye"</formula>
    </cfRule>
  </conditionalFormatting>
  <conditionalFormatting sqref="O16">
    <cfRule type="expression" dxfId="268" priority="1" stopIfTrue="1">
      <formula>AND($O$1="CU",O16="Umpire")</formula>
    </cfRule>
    <cfRule type="expression" dxfId="267" priority="2" stopIfTrue="1">
      <formula>AND($O$1="CU",O16&lt;&gt;"Umpire",P16&lt;&gt;"")</formula>
    </cfRule>
    <cfRule type="expression" dxfId="266"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246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246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9">
    <tabColor indexed="11"/>
    <pageSetUpPr fitToPage="1"/>
  </sheetPr>
  <dimension ref="A1:AO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Diákolinmpia Pest Vármegye</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464">
        <f>Altalanos!$D$8</f>
        <v>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x14ac:dyDescent="0.3">
      <c r="A4" s="925">
        <f>Altalanos!$A$10</f>
        <v>0</v>
      </c>
      <c r="B4" s="925"/>
      <c r="C4" s="925"/>
      <c r="D4" s="432"/>
      <c r="E4" s="146"/>
      <c r="F4" s="146"/>
      <c r="G4" s="146">
        <f>Altalanos!$C$10</f>
        <v>0</v>
      </c>
      <c r="H4" s="100"/>
      <c r="I4" s="146"/>
      <c r="J4" s="147"/>
      <c r="K4" s="148"/>
      <c r="L4" s="147"/>
      <c r="M4" s="149"/>
      <c r="N4" s="147"/>
      <c r="O4" s="146"/>
      <c r="P4" s="147"/>
      <c r="Q4" s="146"/>
      <c r="R4" s="89" t="str">
        <f>Altalanos!$E$10</f>
        <v>Dénes Tibor</v>
      </c>
      <c r="Y4" s="656"/>
      <c r="Z4" s="656"/>
      <c r="AA4" s="672" t="s">
        <v>194</v>
      </c>
      <c r="AB4" s="673">
        <v>250</v>
      </c>
      <c r="AC4" s="673">
        <v>200</v>
      </c>
      <c r="AD4" s="673">
        <v>150</v>
      </c>
      <c r="AE4" s="673">
        <v>120</v>
      </c>
      <c r="AF4" s="673">
        <v>90</v>
      </c>
      <c r="AG4" s="673">
        <v>60</v>
      </c>
      <c r="AH4" s="673">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0" customFormat="1" ht="14.25" customHeight="1" thickBot="1" x14ac:dyDescent="0.3">
      <c r="A6" s="783"/>
      <c r="B6" s="792"/>
      <c r="C6" s="792"/>
      <c r="D6" s="792"/>
      <c r="E6" s="792"/>
      <c r="F6" s="791" t="str">
        <f>IF(Y3="","",CONCATENATE(AH1," / ",VLOOKUP(Y3,AB1:AH1,5)," pont"))</f>
        <v/>
      </c>
      <c r="G6" s="793"/>
      <c r="H6" s="794"/>
      <c r="I6" s="793"/>
      <c r="J6" s="795"/>
      <c r="K6" s="792" t="str">
        <f>IF(Y3="","",CONCATENATE(VLOOKUP(Y3,AB1:AH1,4)," pont"))</f>
        <v/>
      </c>
      <c r="L6" s="795"/>
      <c r="M6" s="792" t="str">
        <f>IF(Y3="","",CONCATENATE(VLOOKUP(Y3,AB1:AH1,3)," pont"))</f>
        <v/>
      </c>
      <c r="N6" s="795"/>
      <c r="O6" s="792" t="str">
        <f>IF(Y3="","",CONCATENATE(VLOOKUP(Y3,AB1:AH1,2)," pont"))</f>
        <v/>
      </c>
      <c r="P6" s="795"/>
      <c r="Q6" s="792" t="str">
        <f>IF(Y3="","",CONCATENATE(VLOOKUP(Y3,AB1:AH1,1)," pont"))</f>
        <v/>
      </c>
      <c r="R6" s="796"/>
      <c r="Y6" s="798"/>
      <c r="Z6" s="798"/>
      <c r="AA6" s="798" t="s">
        <v>196</v>
      </c>
      <c r="AB6" s="799">
        <v>150</v>
      </c>
      <c r="AC6" s="799">
        <v>120</v>
      </c>
      <c r="AD6" s="799">
        <v>90</v>
      </c>
      <c r="AE6" s="799">
        <v>60</v>
      </c>
      <c r="AF6" s="799">
        <v>40</v>
      </c>
      <c r="AG6" s="799">
        <v>25</v>
      </c>
      <c r="AH6" s="799">
        <v>10</v>
      </c>
      <c r="AI6" s="801"/>
      <c r="AJ6" s="801"/>
      <c r="AK6" s="801"/>
    </row>
    <row r="7" spans="1:37" s="38" customFormat="1" ht="12.9" customHeight="1" x14ac:dyDescent="0.25">
      <c r="A7" s="157">
        <v>1</v>
      </c>
      <c r="B7" s="390" t="str">
        <f>IF($E7="","",VLOOKUP($E7,'1MD ELO (4)'!$A$7:$O$22,14))</f>
        <v/>
      </c>
      <c r="C7" s="446" t="str">
        <f>IF($E7="","",VLOOKUP($E7,'1MD ELO (4)'!$A$7:$O$22,15))</f>
        <v/>
      </c>
      <c r="D7" s="446" t="str">
        <f>IF($E7="","",VLOOKUP($E7,'1MD ELO (4)'!$A$7:$O$22,5))</f>
        <v/>
      </c>
      <c r="E7" s="159"/>
      <c r="F7" s="160" t="str">
        <f>UPPER(IF($E7="","",VLOOKUP($E7,'1MD ELO (4)'!$A$7:$O$22,2)))</f>
        <v/>
      </c>
      <c r="G7" s="160" t="str">
        <f>IF($E7="","",VLOOKUP($E7,'1MD ELO (4)'!$A$7:$O$22,3))</f>
        <v/>
      </c>
      <c r="H7" s="160"/>
      <c r="I7" s="160" t="str">
        <f>IF($E7="","",VLOOKUP($E7,'1MD ELO (4)'!$A$7:$O$22,4))</f>
        <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 customHeight="1" x14ac:dyDescent="0.25">
      <c r="A8" s="171"/>
      <c r="B8" s="460"/>
      <c r="C8" s="456"/>
      <c r="D8" s="456"/>
      <c r="E8" s="172"/>
      <c r="F8" s="173"/>
      <c r="G8" s="173"/>
      <c r="H8" s="174"/>
      <c r="I8" s="719" t="s">
        <v>0</v>
      </c>
      <c r="J8" s="176"/>
      <c r="K8" s="177" t="str">
        <f>UPPER(IF(OR(J8="a",J8="as"),F7,IF(OR(J8="b",J8="bs"),F9,)))</f>
        <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 customHeight="1" x14ac:dyDescent="0.25">
      <c r="A9" s="171">
        <v>2</v>
      </c>
      <c r="B9" s="390" t="str">
        <f>IF($E9="","",VLOOKUP($E9,'1MD ELO (4)'!$A$7:$O$22,14))</f>
        <v/>
      </c>
      <c r="C9" s="446" t="str">
        <f>IF($E9="","",VLOOKUP($E9,'1MD ELO (4)'!$A$7:$O$22,15))</f>
        <v/>
      </c>
      <c r="D9" s="446" t="str">
        <f>IF($E9="","",VLOOKUP($E9,'1MD ELO (4)'!$A$7:$O$22,5))</f>
        <v/>
      </c>
      <c r="E9" s="159"/>
      <c r="F9" s="179" t="str">
        <f>UPPER(IF($E9="","",VLOOKUP($E9,'1MD ELO (4)'!$A$7:$O$22,2)))</f>
        <v/>
      </c>
      <c r="G9" s="179" t="str">
        <f>IF($E9="","",VLOOKUP($E9,'1MD ELO (4)'!$A$7:$O$22,3))</f>
        <v/>
      </c>
      <c r="H9" s="179"/>
      <c r="I9" s="160" t="str">
        <f>IF($E9="","",VLOOKUP($E9,'1MD ELO (4)'!$A$7:$O$22,4))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 customHeight="1" x14ac:dyDescent="0.25">
      <c r="A10" s="171"/>
      <c r="B10" s="460"/>
      <c r="C10" s="456"/>
      <c r="D10" s="456"/>
      <c r="E10" s="182"/>
      <c r="F10" s="173"/>
      <c r="G10" s="173"/>
      <c r="H10" s="174"/>
      <c r="I10" s="161"/>
      <c r="J10" s="183"/>
      <c r="K10" s="175" t="s">
        <v>0</v>
      </c>
      <c r="L10" s="184"/>
      <c r="M10" s="177" t="str">
        <f>UPPER(IF(OR(L10="a",L10="as"),K8,IF(OR(L10="b",L10="bs"),K12,)))</f>
        <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 customHeight="1" x14ac:dyDescent="0.25">
      <c r="A11" s="171">
        <v>3</v>
      </c>
      <c r="B11" s="390" t="str">
        <f>IF($E11="","",VLOOKUP($E11,'1MD ELO (4)'!$A$7:$O$22,14))</f>
        <v/>
      </c>
      <c r="C11" s="446" t="str">
        <f>IF($E11="","",VLOOKUP($E11,'1MD ELO (4)'!$A$7:$O$22,15))</f>
        <v/>
      </c>
      <c r="D11" s="446" t="str">
        <f>IF($E11="","",VLOOKUP($E11,'1MD ELO (4)'!$A$7:$O$22,5))</f>
        <v/>
      </c>
      <c r="E11" s="159"/>
      <c r="F11" s="179" t="str">
        <f>UPPER(IF($E11="","",VLOOKUP($E11,'1MD ELO (4)'!$A$7:$O$22,2)))</f>
        <v/>
      </c>
      <c r="G11" s="179" t="str">
        <f>IF($E11="","",VLOOKUP($E11,'1MD ELO (4)'!$A$7:$O$22,3))</f>
        <v/>
      </c>
      <c r="H11" s="179"/>
      <c r="I11" s="179" t="str">
        <f>IF($E11="","",VLOOKUP($E11,'1MD ELO (4)'!$A$7:$O$22,4))</f>
        <v/>
      </c>
      <c r="J11" s="162"/>
      <c r="K11" s="161"/>
      <c r="L11" s="187"/>
      <c r="M11" s="161"/>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 customHeight="1" x14ac:dyDescent="0.25">
      <c r="A12" s="171"/>
      <c r="B12" s="460"/>
      <c r="C12" s="456"/>
      <c r="D12" s="456"/>
      <c r="E12" s="182"/>
      <c r="F12" s="173"/>
      <c r="G12" s="173"/>
      <c r="H12" s="174"/>
      <c r="I12" s="719" t="s">
        <v>0</v>
      </c>
      <c r="J12" s="176"/>
      <c r="K12" s="177" t="str">
        <f>UPPER(IF(OR(J12="a",J12="as"),F11,IF(OR(J12="b",J12="bs"),F13,)))</f>
        <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 customHeight="1" x14ac:dyDescent="0.25">
      <c r="A13" s="171">
        <v>4</v>
      </c>
      <c r="B13" s="390" t="str">
        <f>IF($E13="","",VLOOKUP($E13,'1MD ELO (4)'!$A$7:$O$22,14))</f>
        <v/>
      </c>
      <c r="C13" s="446" t="str">
        <f>IF($E13="","",VLOOKUP($E13,'1MD ELO (4)'!$A$7:$O$22,15))</f>
        <v/>
      </c>
      <c r="D13" s="446" t="str">
        <f>IF($E13="","",VLOOKUP($E13,'1MD ELO (4)'!$A$7:$O$22,5))</f>
        <v/>
      </c>
      <c r="E13" s="159"/>
      <c r="F13" s="179" t="str">
        <f>UPPER(IF($E13="","",VLOOKUP($E13,'1MD ELO (4)'!$A$7:$O$22,2)))</f>
        <v/>
      </c>
      <c r="G13" s="179" t="str">
        <f>IF($E13="","",VLOOKUP($E13,'1MD ELO (4)'!$A$7:$O$22,3))</f>
        <v/>
      </c>
      <c r="H13" s="179"/>
      <c r="I13" s="179" t="str">
        <f>IF($E13="","",VLOOKUP($E13,'1MD ELO (4)'!$A$7:$O$22,4))</f>
        <v/>
      </c>
      <c r="J13" s="190"/>
      <c r="K13" s="161"/>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 customHeight="1" x14ac:dyDescent="0.25">
      <c r="A14" s="171"/>
      <c r="B14" s="460"/>
      <c r="C14" s="456"/>
      <c r="D14" s="456"/>
      <c r="E14" s="182"/>
      <c r="F14" s="161"/>
      <c r="G14" s="161"/>
      <c r="H14" s="70"/>
      <c r="I14" s="191"/>
      <c r="J14" s="183"/>
      <c r="K14" s="161"/>
      <c r="L14" s="161"/>
      <c r="M14" s="175" t="s">
        <v>0</v>
      </c>
      <c r="N14" s="184"/>
      <c r="O14" s="177" t="str">
        <f>UPPER(IF(OR(N14="a",N14="as"),M10,IF(OR(N14="b",N14="bs"),M18,)))</f>
        <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 customHeight="1" x14ac:dyDescent="0.25">
      <c r="A15" s="157">
        <v>5</v>
      </c>
      <c r="B15" s="390" t="str">
        <f>IF($E15="","",VLOOKUP($E15,'1MD ELO (4)'!$A$7:$O$22,14))</f>
        <v/>
      </c>
      <c r="C15" s="446" t="str">
        <f>IF($E15="","",VLOOKUP($E15,'1MD ELO (4)'!$A$7:$O$22,15))</f>
        <v/>
      </c>
      <c r="D15" s="446" t="str">
        <f>IF($E15="","",VLOOKUP($E15,'1MD ELO (4)'!$A$7:$O$22,5))</f>
        <v/>
      </c>
      <c r="E15" s="159"/>
      <c r="F15" s="160" t="str">
        <f>UPPER(IF($E15="","",VLOOKUP($E15,'1MD ELO (4)'!$A$7:$O$22,2)))</f>
        <v/>
      </c>
      <c r="G15" s="160" t="str">
        <f>IF($E15="","",VLOOKUP($E15,'1MD ELO (4)'!$A$7:$O$22,3))</f>
        <v/>
      </c>
      <c r="H15" s="160"/>
      <c r="I15" s="160" t="str">
        <f>IF($E15="","",VLOOKUP($E15,'1MD ELO (4)'!$A$7:$O$22,4))</f>
        <v/>
      </c>
      <c r="J15" s="192"/>
      <c r="K15" s="161"/>
      <c r="L15" s="161"/>
      <c r="M15" s="161"/>
      <c r="N15" s="188"/>
      <c r="O15" s="161"/>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 customHeight="1" thickBot="1" x14ac:dyDescent="0.3">
      <c r="A16" s="171"/>
      <c r="B16" s="460"/>
      <c r="C16" s="456"/>
      <c r="D16" s="456"/>
      <c r="E16" s="182"/>
      <c r="F16" s="173"/>
      <c r="G16" s="173"/>
      <c r="H16" s="174"/>
      <c r="I16" s="719" t="s">
        <v>0</v>
      </c>
      <c r="J16" s="176"/>
      <c r="K16" s="177" t="str">
        <f>UPPER(IF(OR(J16="a",J16="as"),F15,IF(OR(J16="b",J16="bs"),F17,)))</f>
        <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 customHeight="1" x14ac:dyDescent="0.25">
      <c r="A17" s="171">
        <v>6</v>
      </c>
      <c r="B17" s="390" t="str">
        <f>IF($E17="","",VLOOKUP($E17,'1MD ELO (4)'!$A$7:$O$22,14))</f>
        <v/>
      </c>
      <c r="C17" s="446" t="str">
        <f>IF($E17="","",VLOOKUP($E17,'1MD ELO (4)'!$A$7:$O$22,15))</f>
        <v/>
      </c>
      <c r="D17" s="446" t="str">
        <f>IF($E17="","",VLOOKUP($E17,'1MD ELO (4)'!$A$7:$O$22,5))</f>
        <v/>
      </c>
      <c r="E17" s="159"/>
      <c r="F17" s="179" t="str">
        <f>UPPER(IF($E17="","",VLOOKUP($E17,'1MD ELO (4)'!$A$7:$O$22,2)))</f>
        <v/>
      </c>
      <c r="G17" s="179" t="str">
        <f>IF($E17="","",VLOOKUP($E17,'1MD ELO (4)'!$A$7:$O$22,3))</f>
        <v/>
      </c>
      <c r="H17" s="179"/>
      <c r="I17" s="179" t="str">
        <f>IF($E17="","",VLOOKUP($E17,'1MD ELO (4)'!$A$7:$O$22,4))</f>
        <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 customHeight="1" x14ac:dyDescent="0.25">
      <c r="A18" s="171"/>
      <c r="B18" s="460"/>
      <c r="C18" s="456"/>
      <c r="D18" s="456"/>
      <c r="E18" s="182"/>
      <c r="F18" s="173"/>
      <c r="G18" s="173"/>
      <c r="H18" s="174"/>
      <c r="I18" s="161"/>
      <c r="J18" s="183"/>
      <c r="K18" s="175" t="s">
        <v>0</v>
      </c>
      <c r="L18" s="184"/>
      <c r="M18" s="177" t="str">
        <f>UPPER(IF(OR(L18="a",L18="as"),K16,IF(OR(L18="b",L18="bs"),K20,)))</f>
        <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 customHeight="1" x14ac:dyDescent="0.25">
      <c r="A19" s="171">
        <v>7</v>
      </c>
      <c r="B19" s="390" t="str">
        <f>IF($E19="","",VLOOKUP($E19,'1MD ELO (4)'!$A$7:$O$22,14))</f>
        <v/>
      </c>
      <c r="C19" s="446" t="str">
        <f>IF($E19="","",VLOOKUP($E19,'1MD ELO (4)'!$A$7:$O$22,15))</f>
        <v/>
      </c>
      <c r="D19" s="446" t="str">
        <f>IF($E19="","",VLOOKUP($E19,'1MD ELO (4)'!$A$7:$O$22,5))</f>
        <v/>
      </c>
      <c r="E19" s="159"/>
      <c r="F19" s="179" t="str">
        <f>UPPER(IF($E19="","",VLOOKUP($E19,'1MD ELO (4)'!$A$7:$O$22,2)))</f>
        <v/>
      </c>
      <c r="G19" s="179" t="str">
        <f>IF($E19="","",VLOOKUP($E19,'1MD ELO (4)'!$A$7:$O$22,3))</f>
        <v/>
      </c>
      <c r="H19" s="179"/>
      <c r="I19" s="179" t="str">
        <f>IF($E19="","",VLOOKUP($E19,'1MD ELO (4)'!$A$7:$O$22,4))</f>
        <v/>
      </c>
      <c r="J19" s="162"/>
      <c r="K19" s="161"/>
      <c r="L19" s="187"/>
      <c r="M19" s="161"/>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 customHeight="1" x14ac:dyDescent="0.25">
      <c r="A20" s="171"/>
      <c r="B20" s="460"/>
      <c r="C20" s="456"/>
      <c r="D20" s="456"/>
      <c r="E20" s="172"/>
      <c r="F20" s="173"/>
      <c r="G20" s="173"/>
      <c r="H20" s="174"/>
      <c r="I20" s="719" t="s">
        <v>0</v>
      </c>
      <c r="J20" s="176"/>
      <c r="K20" s="177" t="str">
        <f>UPPER(IF(OR(J20="a",J20="as"),F19,IF(OR(J20="b",J20="bs"),F21,)))</f>
        <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 customHeight="1" x14ac:dyDescent="0.25">
      <c r="A21" s="171">
        <v>8</v>
      </c>
      <c r="B21" s="390" t="str">
        <f>IF($E21="","",VLOOKUP($E21,'1MD ELO (4)'!$A$7:$O$22,14))</f>
        <v/>
      </c>
      <c r="C21" s="446" t="str">
        <f>IF($E21="","",VLOOKUP($E21,'1MD ELO (4)'!$A$7:$O$22,15))</f>
        <v/>
      </c>
      <c r="D21" s="446" t="str">
        <f>IF($E21="","",VLOOKUP($E21,'1MD ELO (4)'!$A$7:$O$22,5))</f>
        <v/>
      </c>
      <c r="E21" s="159"/>
      <c r="F21" s="179" t="str">
        <f>UPPER(IF($E21="","",VLOOKUP($E21,'1MD ELO (4)'!$A$7:$O$22,2)))</f>
        <v/>
      </c>
      <c r="G21" s="179" t="str">
        <f>IF($E21="","",VLOOKUP($E21,'1MD ELO (4)'!$A$7:$O$22,3))</f>
        <v/>
      </c>
      <c r="H21" s="179"/>
      <c r="I21" s="179" t="str">
        <f>IF($E21="","",VLOOKUP($E21,'1MD ELO (4)'!$A$7:$O$22,4))</f>
        <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 customHeight="1" x14ac:dyDescent="0.25">
      <c r="A22" s="171"/>
      <c r="B22" s="460"/>
      <c r="C22" s="456"/>
      <c r="D22" s="456"/>
      <c r="E22" s="172"/>
      <c r="F22" s="191"/>
      <c r="G22" s="191"/>
      <c r="H22" s="195"/>
      <c r="I22" s="191"/>
      <c r="J22" s="183"/>
      <c r="K22" s="161"/>
      <c r="L22" s="161"/>
      <c r="M22" s="161"/>
      <c r="N22" s="186"/>
      <c r="O22" s="175" t="s">
        <v>0</v>
      </c>
      <c r="P22" s="184"/>
      <c r="Q22" s="177" t="str">
        <f>UPPER(IF(OR(P22="a",P22="as"),O14,IF(OR(P22="b",P22="bs"),O30,)))</f>
        <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 customHeight="1" x14ac:dyDescent="0.25">
      <c r="A23" s="171">
        <v>9</v>
      </c>
      <c r="B23" s="390" t="str">
        <f>IF($E23="","",VLOOKUP($E23,'1MD ELO (4)'!$A$7:$O$22,14))</f>
        <v/>
      </c>
      <c r="C23" s="446" t="str">
        <f>IF($E23="","",VLOOKUP($E23,'1MD ELO (4)'!$A$7:$O$22,15))</f>
        <v/>
      </c>
      <c r="D23" s="446" t="str">
        <f>IF($E23="","",VLOOKUP($E23,'1MD ELO (4)'!$A$7:$O$22,5))</f>
        <v/>
      </c>
      <c r="E23" s="159"/>
      <c r="F23" s="179" t="str">
        <f>UPPER(IF($E23="","",VLOOKUP($E23,'1MD ELO (4)'!$A$7:$O$22,2)))</f>
        <v/>
      </c>
      <c r="G23" s="179" t="str">
        <f>IF($E23="","",VLOOKUP($E23,'1MD ELO (4)'!$A$7:$O$22,3))</f>
        <v/>
      </c>
      <c r="H23" s="179"/>
      <c r="I23" s="179" t="str">
        <f>IF($E23="","",VLOOKUP($E23,'1MD ELO (4)'!$A$7:$O$22,4))</f>
        <v/>
      </c>
      <c r="J23" s="162"/>
      <c r="K23" s="161"/>
      <c r="L23" s="161"/>
      <c r="M23" s="161"/>
      <c r="N23" s="186"/>
      <c r="O23" s="161"/>
      <c r="P23" s="188"/>
      <c r="Q23" s="161"/>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 customHeight="1" x14ac:dyDescent="0.25">
      <c r="A24" s="171"/>
      <c r="B24" s="460"/>
      <c r="C24" s="456"/>
      <c r="D24" s="456"/>
      <c r="E24" s="172"/>
      <c r="F24" s="173"/>
      <c r="G24" s="173"/>
      <c r="H24" s="174"/>
      <c r="I24" s="719" t="s">
        <v>0</v>
      </c>
      <c r="J24" s="176"/>
      <c r="K24" s="177" t="str">
        <f>UPPER(IF(OR(J24="a",J24="as"),F23,IF(OR(J24="b",J24="bs"),F25,)))</f>
        <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 customHeight="1" x14ac:dyDescent="0.25">
      <c r="A25" s="171">
        <v>10</v>
      </c>
      <c r="B25" s="390" t="str">
        <f>IF($E25="","",VLOOKUP($E25,'1MD ELO (4)'!$A$7:$O$22,14))</f>
        <v/>
      </c>
      <c r="C25" s="446" t="str">
        <f>IF($E25="","",VLOOKUP($E25,'1MD ELO (4)'!$A$7:$O$22,15))</f>
        <v/>
      </c>
      <c r="D25" s="446" t="str">
        <f>IF($E25="","",VLOOKUP($E25,'1MD ELO (4)'!$A$7:$O$22,5))</f>
        <v/>
      </c>
      <c r="E25" s="159"/>
      <c r="F25" s="179" t="str">
        <f>UPPER(IF($E25="","",VLOOKUP($E25,'1MD ELO (4)'!$A$7:$O$22,2)))</f>
        <v/>
      </c>
      <c r="G25" s="179" t="str">
        <f>IF($E25="","",VLOOKUP($E25,'1MD ELO (4)'!$A$7:$O$22,3))</f>
        <v/>
      </c>
      <c r="H25" s="179"/>
      <c r="I25" s="179" t="str">
        <f>IF($E25="","",VLOOKUP($E25,'1MD ELO (4)'!$A$7:$O$22,4))</f>
        <v/>
      </c>
      <c r="J25" s="180"/>
      <c r="K25" s="161"/>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 customHeight="1" x14ac:dyDescent="0.25">
      <c r="A26" s="171"/>
      <c r="B26" s="460"/>
      <c r="C26" s="456"/>
      <c r="D26" s="456"/>
      <c r="E26" s="182"/>
      <c r="F26" s="173"/>
      <c r="G26" s="173"/>
      <c r="H26" s="174"/>
      <c r="I26" s="161"/>
      <c r="J26" s="183"/>
      <c r="K26" s="175" t="s">
        <v>0</v>
      </c>
      <c r="L26" s="184"/>
      <c r="M26" s="177" t="str">
        <f>UPPER(IF(OR(L26="a",L26="as"),K24,IF(OR(L26="b",L26="bs"),K28,)))</f>
        <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 customHeight="1" x14ac:dyDescent="0.25">
      <c r="A27" s="171">
        <v>11</v>
      </c>
      <c r="B27" s="390" t="str">
        <f>IF($E27="","",VLOOKUP($E27,'1MD ELO (4)'!$A$7:$O$22,14))</f>
        <v/>
      </c>
      <c r="C27" s="446" t="str">
        <f>IF($E27="","",VLOOKUP($E27,'1MD ELO (4)'!$A$7:$O$22,15))</f>
        <v/>
      </c>
      <c r="D27" s="446" t="str">
        <f>IF($E27="","",VLOOKUP($E27,'1MD ELO (4)'!$A$7:$O$22,5))</f>
        <v/>
      </c>
      <c r="E27" s="159"/>
      <c r="F27" s="179" t="str">
        <f>UPPER(IF($E27="","",VLOOKUP($E27,'1MD ELO (4)'!$A$7:$O$22,2)))</f>
        <v/>
      </c>
      <c r="G27" s="179" t="str">
        <f>IF($E27="","",VLOOKUP($E27,'1MD ELO (4)'!$A$7:$O$22,3))</f>
        <v/>
      </c>
      <c r="H27" s="179"/>
      <c r="I27" s="179" t="str">
        <f>IF($E27="","",VLOOKUP($E27,'1MD ELO (4)'!$A$7:$O$22,4))</f>
        <v/>
      </c>
      <c r="J27" s="162"/>
      <c r="K27" s="161"/>
      <c r="L27" s="187"/>
      <c r="M27" s="161"/>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 customHeight="1" x14ac:dyDescent="0.25">
      <c r="A28" s="196"/>
      <c r="B28" s="460"/>
      <c r="C28" s="456"/>
      <c r="D28" s="456"/>
      <c r="E28" s="182"/>
      <c r="F28" s="173"/>
      <c r="G28" s="173"/>
      <c r="H28" s="174"/>
      <c r="I28" s="719" t="s">
        <v>0</v>
      </c>
      <c r="J28" s="176"/>
      <c r="K28" s="177" t="str">
        <f>UPPER(IF(OR(J28="a",J28="as"),F27,IF(OR(J28="b",J28="bs"),F29,)))</f>
        <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 customHeight="1" x14ac:dyDescent="0.25">
      <c r="A29" s="157">
        <v>12</v>
      </c>
      <c r="B29" s="390" t="str">
        <f>IF($E29="","",VLOOKUP($E29,'1MD ELO (4)'!$A$7:$O$22,14))</f>
        <v/>
      </c>
      <c r="C29" s="446" t="str">
        <f>IF($E29="","",VLOOKUP($E29,'1MD ELO (4)'!$A$7:$O$22,15))</f>
        <v/>
      </c>
      <c r="D29" s="446" t="str">
        <f>IF($E29="","",VLOOKUP($E29,'1MD ELO (4)'!$A$7:$O$22,5))</f>
        <v/>
      </c>
      <c r="E29" s="159"/>
      <c r="F29" s="160" t="str">
        <f>UPPER(IF($E29="","",VLOOKUP($E29,'1MD ELO (4)'!$A$7:$O$22,2)))</f>
        <v/>
      </c>
      <c r="G29" s="160" t="str">
        <f>IF($E29="","",VLOOKUP($E29,'1MD ELO (4)'!$A$7:$O$22,3))</f>
        <v/>
      </c>
      <c r="H29" s="160"/>
      <c r="I29" s="160" t="str">
        <f>IF($E29="","",VLOOKUP($E29,'1MD ELO (4)'!$A$7:$O$22,4))</f>
        <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 customHeight="1" x14ac:dyDescent="0.25">
      <c r="A30" s="171"/>
      <c r="B30" s="460"/>
      <c r="C30" s="456"/>
      <c r="D30" s="456"/>
      <c r="E30" s="182"/>
      <c r="F30" s="161"/>
      <c r="G30" s="161"/>
      <c r="H30" s="70"/>
      <c r="I30" s="191"/>
      <c r="J30" s="183"/>
      <c r="K30" s="161"/>
      <c r="L30" s="161"/>
      <c r="M30" s="175" t="s">
        <v>0</v>
      </c>
      <c r="N30" s="184"/>
      <c r="O30" s="177" t="str">
        <f>UPPER(IF(OR(N30="a",N30="as"),M26,IF(OR(N30="b",N30="bs"),M34,)))</f>
        <v/>
      </c>
      <c r="P30" s="194"/>
      <c r="Q30" s="167"/>
      <c r="R30" s="168"/>
      <c r="S30" s="169"/>
      <c r="AI30" s="668"/>
      <c r="AJ30" s="668"/>
      <c r="AK30" s="668"/>
    </row>
    <row r="31" spans="1:41" s="38" customFormat="1" ht="12.9" customHeight="1" x14ac:dyDescent="0.25">
      <c r="A31" s="171">
        <v>13</v>
      </c>
      <c r="B31" s="390" t="str">
        <f>IF($E31="","",VLOOKUP($E31,'1MD ELO (4)'!$A$7:$O$22,14))</f>
        <v/>
      </c>
      <c r="C31" s="446" t="str">
        <f>IF($E31="","",VLOOKUP($E31,'1MD ELO (4)'!$A$7:$O$22,15))</f>
        <v/>
      </c>
      <c r="D31" s="446" t="str">
        <f>IF($E31="","",VLOOKUP($E31,'1MD ELO (4)'!$A$7:$O$22,5))</f>
        <v/>
      </c>
      <c r="E31" s="159"/>
      <c r="F31" s="179" t="str">
        <f>UPPER(IF($E31="","",VLOOKUP($E31,'1MD ELO (4)'!$A$7:$O$22,2)))</f>
        <v/>
      </c>
      <c r="G31" s="179" t="str">
        <f>IF($E31="","",VLOOKUP($E31,'1MD ELO (4)'!$A$7:$O$22,3))</f>
        <v/>
      </c>
      <c r="H31" s="179"/>
      <c r="I31" s="179" t="str">
        <f>IF($E31="","",VLOOKUP($E31,'1MD ELO (4)'!$A$7:$O$22,4))</f>
        <v/>
      </c>
      <c r="J31" s="192"/>
      <c r="K31" s="161"/>
      <c r="L31" s="161"/>
      <c r="M31" s="161"/>
      <c r="N31" s="188"/>
      <c r="O31" s="161"/>
      <c r="P31" s="186"/>
      <c r="Q31" s="167"/>
      <c r="R31" s="168"/>
      <c r="S31" s="169"/>
      <c r="AI31" s="668"/>
      <c r="AJ31" s="668"/>
      <c r="AK31" s="668"/>
    </row>
    <row r="32" spans="1:41" s="38" customFormat="1" ht="12.9" customHeight="1" x14ac:dyDescent="0.25">
      <c r="A32" s="171"/>
      <c r="B32" s="460"/>
      <c r="C32" s="456"/>
      <c r="D32" s="456"/>
      <c r="E32" s="182"/>
      <c r="F32" s="173"/>
      <c r="G32" s="173"/>
      <c r="H32" s="174"/>
      <c r="I32" s="175" t="s">
        <v>0</v>
      </c>
      <c r="J32" s="176"/>
      <c r="K32" s="177" t="str">
        <f>UPPER(IF(OR(J32="a",J32="as"),F31,IF(OR(J32="b",J32="bs"),F33,)))</f>
        <v/>
      </c>
      <c r="L32" s="177"/>
      <c r="M32" s="161"/>
      <c r="N32" s="188"/>
      <c r="O32" s="186"/>
      <c r="P32" s="186"/>
      <c r="Q32" s="167"/>
      <c r="R32" s="168"/>
      <c r="S32" s="169"/>
      <c r="AI32" s="668"/>
      <c r="AJ32" s="668"/>
      <c r="AK32" s="668"/>
    </row>
    <row r="33" spans="1:37" s="38" customFormat="1" ht="12.9" customHeight="1" x14ac:dyDescent="0.25">
      <c r="A33" s="171">
        <v>14</v>
      </c>
      <c r="B33" s="390" t="str">
        <f>IF($E33="","",VLOOKUP($E33,'1MD ELO (4)'!$A$7:$O$22,14))</f>
        <v/>
      </c>
      <c r="C33" s="446" t="str">
        <f>IF($E33="","",VLOOKUP($E33,'1MD ELO (4)'!$A$7:$O$22,15))</f>
        <v/>
      </c>
      <c r="D33" s="446" t="str">
        <f>IF($E33="","",VLOOKUP($E33,'1MD ELO (4)'!$A$7:$O$22,5))</f>
        <v/>
      </c>
      <c r="E33" s="159"/>
      <c r="F33" s="179" t="str">
        <f>UPPER(IF($E33="","",VLOOKUP($E33,'1MD ELO (4)'!$A$7:$O$22,2)))</f>
        <v/>
      </c>
      <c r="G33" s="179" t="str">
        <f>IF($E33="","",VLOOKUP($E33,'1MD ELO (4)'!$A$7:$O$22,3))</f>
        <v/>
      </c>
      <c r="H33" s="179"/>
      <c r="I33" s="179" t="str">
        <f>IF($E33="","",VLOOKUP($E33,'1MD ELO (4)'!$A$7:$O$22,4))</f>
        <v/>
      </c>
      <c r="J33" s="180"/>
      <c r="K33" s="161"/>
      <c r="L33" s="181"/>
      <c r="M33" s="161"/>
      <c r="N33" s="188"/>
      <c r="O33" s="186"/>
      <c r="P33" s="186"/>
      <c r="Q33" s="167"/>
      <c r="R33" s="168"/>
      <c r="S33" s="169"/>
      <c r="AI33" s="668"/>
      <c r="AJ33" s="668"/>
      <c r="AK33" s="668"/>
    </row>
    <row r="34" spans="1:37" s="38" customFormat="1" ht="12.9" customHeight="1" x14ac:dyDescent="0.25">
      <c r="A34" s="171"/>
      <c r="B34" s="460"/>
      <c r="C34" s="456"/>
      <c r="D34" s="456"/>
      <c r="E34" s="182"/>
      <c r="F34" s="173"/>
      <c r="G34" s="173"/>
      <c r="H34" s="174"/>
      <c r="I34" s="161"/>
      <c r="J34" s="183"/>
      <c r="K34" s="175" t="s">
        <v>0</v>
      </c>
      <c r="L34" s="184"/>
      <c r="M34" s="177" t="str">
        <f>UPPER(IF(OR(L34="a",L34="as"),K32,IF(OR(L34="b",L34="bs"),K36,)))</f>
        <v/>
      </c>
      <c r="N34" s="194"/>
      <c r="O34" s="186"/>
      <c r="P34" s="186"/>
      <c r="Q34" s="167"/>
      <c r="R34" s="168"/>
      <c r="S34" s="169"/>
      <c r="AI34" s="668"/>
      <c r="AJ34" s="668"/>
      <c r="AK34" s="668"/>
    </row>
    <row r="35" spans="1:37" s="38" customFormat="1" ht="12.9" customHeight="1" x14ac:dyDescent="0.25">
      <c r="A35" s="171">
        <v>15</v>
      </c>
      <c r="B35" s="390" t="str">
        <f>IF($E35="","",VLOOKUP($E35,'1MD ELO (4)'!$A$7:$O$22,14))</f>
        <v/>
      </c>
      <c r="C35" s="446" t="str">
        <f>IF($E35="","",VLOOKUP($E35,'1MD ELO (4)'!$A$7:$O$22,15))</f>
        <v/>
      </c>
      <c r="D35" s="446" t="str">
        <f>IF($E35="","",VLOOKUP($E35,'1MD ELO (4)'!$A$7:$O$22,5))</f>
        <v/>
      </c>
      <c r="E35" s="159"/>
      <c r="F35" s="179" t="str">
        <f>UPPER(IF($E35="","",VLOOKUP($E35,'1MD ELO (4)'!$A$7:$O$22,2)))</f>
        <v/>
      </c>
      <c r="G35" s="179" t="str">
        <f>IF($E35="","",VLOOKUP($E35,'1MD ELO (4)'!$A$7:$O$22,3))</f>
        <v/>
      </c>
      <c r="H35" s="179"/>
      <c r="I35" s="179" t="str">
        <f>IF($E35="","",VLOOKUP($E35,'1MD ELO (4)'!$A$7:$O$22,4))</f>
        <v/>
      </c>
      <c r="J35" s="162"/>
      <c r="K35" s="161"/>
      <c r="L35" s="187"/>
      <c r="M35" s="161"/>
      <c r="N35" s="186"/>
      <c r="O35" s="186"/>
      <c r="P35" s="186"/>
      <c r="Q35" s="167"/>
      <c r="R35" s="168"/>
      <c r="S35" s="169"/>
      <c r="AI35" s="668"/>
      <c r="AJ35" s="668"/>
      <c r="AK35" s="668"/>
    </row>
    <row r="36" spans="1:37" s="38" customFormat="1" ht="12.9" customHeight="1" x14ac:dyDescent="0.25">
      <c r="A36" s="171"/>
      <c r="B36" s="460"/>
      <c r="C36" s="456"/>
      <c r="D36" s="456"/>
      <c r="E36" s="172"/>
      <c r="F36" s="173"/>
      <c r="G36" s="173"/>
      <c r="H36" s="174"/>
      <c r="I36" s="175" t="s">
        <v>0</v>
      </c>
      <c r="J36" s="176"/>
      <c r="K36" s="177" t="str">
        <f>UPPER(IF(OR(J36="a",J36="as"),F35,IF(OR(J36="b",J36="bs"),F37,)))</f>
        <v/>
      </c>
      <c r="L36" s="189"/>
      <c r="M36" s="161"/>
      <c r="N36" s="186"/>
      <c r="O36" s="186"/>
      <c r="P36" s="186"/>
      <c r="Q36" s="167"/>
      <c r="R36" s="168"/>
      <c r="S36" s="169"/>
      <c r="AI36" s="668"/>
      <c r="AJ36" s="668"/>
      <c r="AK36" s="668"/>
    </row>
    <row r="37" spans="1:37" s="38" customFormat="1" ht="12.9" customHeight="1" x14ac:dyDescent="0.25">
      <c r="A37" s="157">
        <v>16</v>
      </c>
      <c r="B37" s="390" t="str">
        <f>IF($E37="","",VLOOKUP($E37,'1MD ELO (4)'!$A$7:$O$22,14))</f>
        <v/>
      </c>
      <c r="C37" s="446" t="str">
        <f>IF($E37="","",VLOOKUP($E37,'1MD ELO (4)'!$A$7:$O$22,15))</f>
        <v/>
      </c>
      <c r="D37" s="446" t="str">
        <f>IF($E37="","",VLOOKUP($E37,'1MD ELO (4)'!$A$7:$O$22,5))</f>
        <v/>
      </c>
      <c r="E37" s="159"/>
      <c r="F37" s="160" t="str">
        <f>UPPER(IF($E37="","",VLOOKUP($E37,'1MD ELO (4)'!$A$7:$O$22,2)))</f>
        <v/>
      </c>
      <c r="G37" s="160" t="str">
        <f>IF($E37="","",VLOOKUP($E37,'1MD ELO (4)'!$A$7:$O$22,3))</f>
        <v/>
      </c>
      <c r="H37" s="179"/>
      <c r="I37" s="160" t="str">
        <f>IF($E37="","",VLOOKUP($E37,'1MD ELO (4)'!$A$7:$O$22,4))</f>
        <v/>
      </c>
      <c r="J37" s="190"/>
      <c r="K37" s="161"/>
      <c r="L37" s="161"/>
      <c r="M37" s="161"/>
      <c r="N37" s="186"/>
      <c r="O37" s="186"/>
      <c r="P37" s="186"/>
      <c r="Q37" s="167"/>
      <c r="R37" s="168"/>
      <c r="S37" s="169"/>
      <c r="AI37" s="668"/>
      <c r="AJ37" s="668"/>
      <c r="AK37" s="668"/>
    </row>
    <row r="38" spans="1:37" s="38" customFormat="1" ht="9.6" customHeight="1" x14ac:dyDescent="0.25">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x14ac:dyDescent="0.25">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x14ac:dyDescent="0.25">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x14ac:dyDescent="0.25">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x14ac:dyDescent="0.25">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x14ac:dyDescent="0.25">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x14ac:dyDescent="0.25">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x14ac:dyDescent="0.25">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x14ac:dyDescent="0.25">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x14ac:dyDescent="0.25">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x14ac:dyDescent="0.25">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x14ac:dyDescent="0.25">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x14ac:dyDescent="0.25">
      <c r="A50" s="452" t="s">
        <v>106</v>
      </c>
      <c r="B50" s="453"/>
      <c r="C50" s="454"/>
      <c r="D50" s="455"/>
      <c r="E50" s="224">
        <v>1</v>
      </c>
      <c r="F50" s="92" t="str">
        <f>IF(E50&gt;$R$57,,UPPER(VLOOKUP(E50,'1MD ELO (4)'!$A$7:$Q$134,2)))</f>
        <v/>
      </c>
      <c r="G50" s="225"/>
      <c r="H50" s="92"/>
      <c r="I50" s="91"/>
      <c r="J50" s="226" t="s">
        <v>7</v>
      </c>
      <c r="K50" s="221"/>
      <c r="L50" s="227"/>
      <c r="M50" s="221"/>
      <c r="N50" s="228"/>
      <c r="O50" s="229" t="s">
        <v>111</v>
      </c>
      <c r="P50" s="230"/>
      <c r="Q50" s="230"/>
      <c r="R50" s="231"/>
      <c r="AI50" s="670"/>
      <c r="AJ50" s="670"/>
      <c r="AK50" s="670"/>
    </row>
    <row r="51" spans="1:37" s="18" customFormat="1" ht="9" customHeight="1" x14ac:dyDescent="0.25">
      <c r="A51" s="236" t="s">
        <v>124</v>
      </c>
      <c r="B51" s="234"/>
      <c r="C51" s="448"/>
      <c r="D51" s="237"/>
      <c r="E51" s="224">
        <v>2</v>
      </c>
      <c r="F51" s="92" t="str">
        <f>IF(E51&gt;$R$57,,UPPER(VLOOKUP(E51,'1MD ELO (4)'!$A$7:$Q$134,2)))</f>
        <v/>
      </c>
      <c r="G51" s="225"/>
      <c r="H51" s="92"/>
      <c r="I51" s="91"/>
      <c r="J51" s="226" t="s">
        <v>8</v>
      </c>
      <c r="K51" s="221"/>
      <c r="L51" s="227"/>
      <c r="M51" s="221"/>
      <c r="N51" s="228"/>
      <c r="O51" s="232"/>
      <c r="P51" s="233"/>
      <c r="Q51" s="234"/>
      <c r="R51" s="235"/>
      <c r="AI51" s="670"/>
      <c r="AJ51" s="670"/>
      <c r="AK51" s="670"/>
    </row>
    <row r="52" spans="1:37" s="18" customFormat="1" ht="9" customHeight="1" x14ac:dyDescent="0.25">
      <c r="A52" s="379"/>
      <c r="B52" s="380"/>
      <c r="C52" s="449"/>
      <c r="D52" s="381"/>
      <c r="E52" s="224">
        <v>3</v>
      </c>
      <c r="F52" s="92" t="str">
        <f>IF(E52&gt;$R$57,,UPPER(VLOOKUP(E52,'1MD ELO (4)'!$A$7:$Q$134,2)))</f>
        <v/>
      </c>
      <c r="G52" s="225"/>
      <c r="H52" s="92"/>
      <c r="I52" s="91"/>
      <c r="J52" s="226" t="s">
        <v>9</v>
      </c>
      <c r="K52" s="221"/>
      <c r="L52" s="227"/>
      <c r="M52" s="221"/>
      <c r="N52" s="228"/>
      <c r="O52" s="229" t="s">
        <v>112</v>
      </c>
      <c r="P52" s="230"/>
      <c r="Q52" s="230"/>
      <c r="R52" s="231"/>
      <c r="AI52" s="670"/>
      <c r="AJ52" s="670"/>
      <c r="AK52" s="670"/>
    </row>
    <row r="53" spans="1:37" s="18" customFormat="1" ht="9" customHeight="1" x14ac:dyDescent="0.25">
      <c r="A53" s="238"/>
      <c r="B53" s="443"/>
      <c r="C53" s="443"/>
      <c r="D53" s="239"/>
      <c r="E53" s="224">
        <v>4</v>
      </c>
      <c r="F53" s="92" t="str">
        <f>IF(E53&gt;$R$57,,UPPER(VLOOKUP(E53,'1MD ELO (4)'!$A$7:$Q$134,2)))</f>
        <v/>
      </c>
      <c r="G53" s="225"/>
      <c r="H53" s="92"/>
      <c r="I53" s="91"/>
      <c r="J53" s="226" t="s">
        <v>10</v>
      </c>
      <c r="K53" s="221"/>
      <c r="L53" s="227"/>
      <c r="M53" s="221"/>
      <c r="N53" s="228"/>
      <c r="O53" s="221"/>
      <c r="P53" s="227"/>
      <c r="Q53" s="221"/>
      <c r="R53" s="228"/>
      <c r="AI53" s="670"/>
      <c r="AJ53" s="670"/>
      <c r="AK53" s="670"/>
    </row>
    <row r="54" spans="1:37" s="18" customFormat="1" ht="9" customHeight="1" x14ac:dyDescent="0.25">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x14ac:dyDescent="0.25">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x14ac:dyDescent="0.25">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x14ac:dyDescent="0.25">
      <c r="A57" s="368"/>
      <c r="B57" s="365"/>
      <c r="C57" s="445"/>
      <c r="D57" s="378"/>
      <c r="E57" s="240"/>
      <c r="F57" s="241"/>
      <c r="G57" s="242"/>
      <c r="H57" s="241"/>
      <c r="I57" s="243"/>
      <c r="J57" s="244" t="s">
        <v>14</v>
      </c>
      <c r="K57" s="234"/>
      <c r="L57" s="233"/>
      <c r="M57" s="234"/>
      <c r="N57" s="235"/>
      <c r="O57" s="234" t="str">
        <f>R4</f>
        <v>Dénes Tibor</v>
      </c>
      <c r="P57" s="233"/>
      <c r="Q57" s="234"/>
      <c r="R57" s="245">
        <f>MIN(4,'1MD ELO (4)'!Q5)</f>
        <v>4</v>
      </c>
      <c r="AI57" s="670"/>
      <c r="AJ57" s="670"/>
      <c r="AK57" s="670"/>
    </row>
  </sheetData>
  <mergeCells count="1">
    <mergeCell ref="A4:C4"/>
  </mergeCells>
  <conditionalFormatting sqref="G45:I45 G39:I39 H23 H25 H27 H29 H31 H33 H35 H37 G47:I47 G41:I41 G43:I43 H7 H9 H11 H13 H15 H17 H19 H21">
    <cfRule type="expression" dxfId="265" priority="14" stopIfTrue="1">
      <formula>AND($E7&lt;9,$C7&gt;0)</formula>
    </cfRule>
  </conditionalFormatting>
  <conditionalFormatting sqref="I32 I46 I36 K44 I42 K10 M14 K18 K26 K34 M30 M40 O22 I8 I12 I16 I20 I24 I28">
    <cfRule type="expression" dxfId="264" priority="11" stopIfTrue="1">
      <formula>AND($O$1="CU",I8="Umpire")</formula>
    </cfRule>
    <cfRule type="expression" dxfId="263" priority="12" stopIfTrue="1">
      <formula>AND($O$1="CU",I8&lt;&gt;"Umpire",J8&lt;&gt;"")</formula>
    </cfRule>
    <cfRule type="expression" dxfId="262" priority="13" stopIfTrue="1">
      <formula>AND($O$1="CU",I8&lt;&gt;"Umpire")</formula>
    </cfRule>
  </conditionalFormatting>
  <conditionalFormatting sqref="E39 E47 E45 E43 E41">
    <cfRule type="expression" dxfId="261" priority="10" stopIfTrue="1">
      <formula>AND($E39&lt;9,$C39&gt;0)</formula>
    </cfRule>
  </conditionalFormatting>
  <conditionalFormatting sqref="F41 F43 F45 F47 F39">
    <cfRule type="cellIs" dxfId="260" priority="8" stopIfTrue="1" operator="equal">
      <formula>"Bye"</formula>
    </cfRule>
    <cfRule type="expression" dxfId="259" priority="9" stopIfTrue="1">
      <formula>AND($E39&lt;9,$C39&gt;0)</formula>
    </cfRule>
  </conditionalFormatting>
  <conditionalFormatting sqref="M10 M18 M26 M34 O30 O40 M44 O14 Q22 K8 K12 K16 K20 K24 K28 K32 K36 K42 K46">
    <cfRule type="expression" dxfId="258" priority="6" stopIfTrue="1">
      <formula>J8="as"</formula>
    </cfRule>
    <cfRule type="expression" dxfId="257" priority="7" stopIfTrue="1">
      <formula>J8="bs"</formula>
    </cfRule>
  </conditionalFormatting>
  <conditionalFormatting sqref="B41 B43 B45 B47 B39">
    <cfRule type="cellIs" dxfId="256" priority="4" stopIfTrue="1" operator="equal">
      <formula>"QA"</formula>
    </cfRule>
    <cfRule type="cellIs" dxfId="255" priority="5" stopIfTrue="1" operator="equal">
      <formula>"DA"</formula>
    </cfRule>
  </conditionalFormatting>
  <conditionalFormatting sqref="R57 J8 J12 J16 J20 J24 J28 J32 J36 N30 N14 L10 L34 L18 L26 P22">
    <cfRule type="expression" dxfId="254" priority="3" stopIfTrue="1">
      <formula>$O$1="CU"</formula>
    </cfRule>
  </conditionalFormatting>
  <conditionalFormatting sqref="E9 E7 E11 E13 E15 E17 E19 E21 E23 E25 E27 E29 E31 E33 E35 E37">
    <cfRule type="expression" dxfId="253" priority="2" stopIfTrue="1">
      <formula>$E7&lt;5</formula>
    </cfRule>
  </conditionalFormatting>
  <conditionalFormatting sqref="F35 F37 F25 F33 F31 F29 F27 F23 F19 F21 F9 F17 F15 F13 F11 F7">
    <cfRule type="cellIs" dxfId="252" priority="1"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0">
    <tabColor indexed="11"/>
    <pageSetUpPr fitToPage="1"/>
  </sheetPr>
  <dimension ref="A1:AM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Diákolinmpia Pest Vármegye</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E2" s="464">
        <f>Altalanos!$D$8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925">
        <f>Altalanos!$A$10</f>
        <v>0</v>
      </c>
      <c r="B4" s="925"/>
      <c r="C4" s="925"/>
      <c r="D4" s="432"/>
      <c r="E4" s="146"/>
      <c r="F4" s="146"/>
      <c r="G4" s="146">
        <f>Altalanos!$C$10</f>
        <v>0</v>
      </c>
      <c r="H4" s="100"/>
      <c r="I4" s="146"/>
      <c r="J4" s="147"/>
      <c r="K4" s="148"/>
      <c r="L4" s="147"/>
      <c r="M4" s="149"/>
      <c r="N4" s="147"/>
      <c r="O4" s="146"/>
      <c r="P4" s="147"/>
      <c r="Q4" s="146"/>
      <c r="R4" s="89" t="str">
        <f>Altalanos!$E$10</f>
        <v>Dénes Tibor</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0" customFormat="1" ht="15" customHeight="1" thickBot="1" x14ac:dyDescent="0.3">
      <c r="A6" s="783"/>
      <c r="B6" s="792"/>
      <c r="C6" s="792"/>
      <c r="D6" s="792"/>
      <c r="E6" s="792"/>
      <c r="F6" s="791" t="str">
        <f>IF(Y3="","",CONCATENATE(AH1," / ",AG1," pont"))</f>
        <v/>
      </c>
      <c r="G6" s="793"/>
      <c r="H6" s="794"/>
      <c r="I6" s="793"/>
      <c r="J6" s="795"/>
      <c r="K6" s="792" t="str">
        <f>IF(Y3="","",CONCATENATE(AF1," pont"))</f>
        <v/>
      </c>
      <c r="L6" s="795"/>
      <c r="M6" s="792" t="str">
        <f>IF(Y3="","",CONCATENATE(AE1," pont"))</f>
        <v/>
      </c>
      <c r="N6" s="795"/>
      <c r="O6" s="792" t="str">
        <f>IF(Y3="","",CONCATENATE(AD1," pont"))</f>
        <v/>
      </c>
      <c r="P6" s="795"/>
      <c r="Q6" s="792" t="str">
        <f>IF(Y3="","",CONCATENATE(AC1," pont"))</f>
        <v/>
      </c>
      <c r="R6" s="802"/>
      <c r="Y6" s="798"/>
      <c r="Z6" s="798"/>
      <c r="AA6" s="798" t="s">
        <v>196</v>
      </c>
      <c r="AB6" s="799">
        <v>150</v>
      </c>
      <c r="AC6" s="799">
        <v>120</v>
      </c>
      <c r="AD6" s="799">
        <v>90</v>
      </c>
      <c r="AE6" s="799">
        <v>60</v>
      </c>
      <c r="AF6" s="799">
        <v>40</v>
      </c>
      <c r="AG6" s="799">
        <v>25</v>
      </c>
      <c r="AH6" s="799">
        <v>10</v>
      </c>
      <c r="AI6" s="801"/>
      <c r="AJ6" s="801"/>
      <c r="AK6" s="801"/>
    </row>
    <row r="7" spans="1:37" s="38" customFormat="1" ht="10.5" customHeight="1" x14ac:dyDescent="0.25">
      <c r="A7" s="157">
        <v>1</v>
      </c>
      <c r="B7" s="390" t="str">
        <f>IF($E7="","",VLOOKUP($E7,'1MD ELO (4)'!$A$7:$O$48,14))</f>
        <v/>
      </c>
      <c r="C7" s="390" t="str">
        <f>IF($E7="","",VLOOKUP($E7,'1MD ELO (4)'!$A$7:$O$48,15))</f>
        <v/>
      </c>
      <c r="D7" s="471" t="str">
        <f>IF($E7="","",VLOOKUP($E7,'1MD ELO (4)'!$A$7:$O$48,5))</f>
        <v/>
      </c>
      <c r="E7" s="159"/>
      <c r="F7" s="160" t="str">
        <f>UPPER(IF($E7="","",VLOOKUP($E7,'1MD ELO (4)'!$A$7:$O$48,2)))</f>
        <v/>
      </c>
      <c r="G7" s="160" t="str">
        <f>IF($E7="","",VLOOKUP($E7,'1MD ELO (4)'!$A$7:$O$48,3))</f>
        <v/>
      </c>
      <c r="H7" s="160"/>
      <c r="I7" s="160" t="str">
        <f>IF($E7="","",VLOOKUP($E7,'1MD ELO (4)'!$A$7:$O$48,4))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x14ac:dyDescent="0.25">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x14ac:dyDescent="0.25">
      <c r="A9" s="171">
        <v>2</v>
      </c>
      <c r="B9" s="390" t="str">
        <f>IF($E9="","",VLOOKUP($E9,'1MD ELO (4)'!$A$7:$O$48,14))</f>
        <v/>
      </c>
      <c r="C9" s="390" t="str">
        <f>IF($E9="","",VLOOKUP($E9,'1MD ELO (4)'!$A$7:$O$48,15))</f>
        <v/>
      </c>
      <c r="D9" s="471" t="str">
        <f>IF($E9="","",VLOOKUP($E9,'1MD ELO (4)'!$A$7:$O$48,5))</f>
        <v/>
      </c>
      <c r="E9" s="159"/>
      <c r="F9" s="487" t="str">
        <f>UPPER(IF($E9="","",VLOOKUP($E9,'1MD ELO (4)'!$A$7:$O$48,2)))</f>
        <v/>
      </c>
      <c r="G9" s="487" t="str">
        <f>IF($E9="","",VLOOKUP($E9,'1MD ELO (4)'!$A$7:$O$48,3))</f>
        <v/>
      </c>
      <c r="H9" s="487"/>
      <c r="I9" s="487" t="str">
        <f>IF($E9="","",VLOOKUP($E9,'1MD ELO (4)'!$A$7:$O$48,4))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x14ac:dyDescent="0.25">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v>3</v>
      </c>
      <c r="B11" s="390" t="str">
        <f>IF($E11="","",VLOOKUP($E11,'1MD ELO (4)'!$A$7:$O$48,14))</f>
        <v/>
      </c>
      <c r="C11" s="390" t="str">
        <f>IF($E11="","",VLOOKUP($E11,'1MD ELO (4)'!$A$7:$O$48,15))</f>
        <v/>
      </c>
      <c r="D11" s="471" t="str">
        <f>IF($E11="","",VLOOKUP($E11,'1MD ELO (4)'!$A$7:$O$48,5))</f>
        <v/>
      </c>
      <c r="E11" s="159"/>
      <c r="F11" s="487" t="str">
        <f>UPPER(IF($E11="","",VLOOKUP($E11,'1MD ELO (4)'!$A$7:$O$48,2)))</f>
        <v/>
      </c>
      <c r="G11" s="487" t="str">
        <f>IF($E11="","",VLOOKUP($E11,'1MD ELO (4)'!$A$7:$O$48,3))</f>
        <v/>
      </c>
      <c r="H11" s="487"/>
      <c r="I11" s="487" t="str">
        <f>IF($E11="","",VLOOKUP($E11,'1MD ELO (4)'!$A$7:$O$48,4))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171">
        <v>4</v>
      </c>
      <c r="B13" s="390" t="str">
        <f>IF($E13="","",VLOOKUP($E13,'1MD ELO (4)'!$A$7:$O$48,14))</f>
        <v/>
      </c>
      <c r="C13" s="390" t="str">
        <f>IF($E13="","",VLOOKUP($E13,'1MD ELO (4)'!$A$7:$O$48,15))</f>
        <v/>
      </c>
      <c r="D13" s="471" t="str">
        <f>IF($E13="","",VLOOKUP($E13,'1MD ELO (4)'!$A$7:$O$48,5))</f>
        <v/>
      </c>
      <c r="E13" s="159"/>
      <c r="F13" s="487" t="str">
        <f>UPPER(IF($E13="","",VLOOKUP($E13,'1MD ELO (4)'!$A$7:$O$48,2)))</f>
        <v/>
      </c>
      <c r="G13" s="487" t="str">
        <f>IF($E13="","",VLOOKUP($E13,'1MD ELO (4)'!$A$7:$O$48,3))</f>
        <v/>
      </c>
      <c r="H13" s="487"/>
      <c r="I13" s="487" t="str">
        <f>IF($E13="","",VLOOKUP($E13,'1MD ELO (4)'!$A$7:$O$48,4))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71">
        <v>5</v>
      </c>
      <c r="B15" s="390" t="str">
        <f>IF($E15="","",VLOOKUP($E15,'1MD ELO (4)'!$A$7:$O$48,14))</f>
        <v/>
      </c>
      <c r="C15" s="390" t="str">
        <f>IF($E15="","",VLOOKUP($E15,'1MD ELO (4)'!$A$7:$O$48,15))</f>
        <v/>
      </c>
      <c r="D15" s="471" t="str">
        <f>IF($E15="","",VLOOKUP($E15,'1MD ELO (4)'!$A$7:$O$48,5))</f>
        <v/>
      </c>
      <c r="E15" s="159"/>
      <c r="F15" s="487" t="str">
        <f>UPPER(IF($E15="","",VLOOKUP($E15,'1MD ELO (4)'!$A$7:$O$48,2)))</f>
        <v/>
      </c>
      <c r="G15" s="487" t="str">
        <f>IF($E15="","",VLOOKUP($E15,'1MD ELO (4)'!$A$7:$O$48,3))</f>
        <v/>
      </c>
      <c r="H15" s="487"/>
      <c r="I15" s="487" t="str">
        <f>IF($E15="","",VLOOKUP($E15,'1MD ELO (4)'!$A$7:$O$48,4))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x14ac:dyDescent="0.25">
      <c r="A17" s="171">
        <v>6</v>
      </c>
      <c r="B17" s="390" t="str">
        <f>IF($E17="","",VLOOKUP($E17,'1MD ELO (4)'!$A$7:$O$48,14))</f>
        <v/>
      </c>
      <c r="C17" s="390" t="str">
        <f>IF($E17="","",VLOOKUP($E17,'1MD ELO (4)'!$A$7:$O$48,15))</f>
        <v/>
      </c>
      <c r="D17" s="471" t="str">
        <f>IF($E17="","",VLOOKUP($E17,'1MD ELO (4)'!$A$7:$O$48,5))</f>
        <v/>
      </c>
      <c r="E17" s="159"/>
      <c r="F17" s="487" t="str">
        <f>UPPER(IF($E17="","",VLOOKUP($E17,'1MD ELO (4)'!$A$7:$O$48,2)))</f>
        <v/>
      </c>
      <c r="G17" s="487" t="str">
        <f>IF($E17="","",VLOOKUP($E17,'1MD ELO (4)'!$A$7:$O$48,3))</f>
        <v/>
      </c>
      <c r="H17" s="487"/>
      <c r="I17" s="487" t="str">
        <f>IF($E17="","",VLOOKUP($E17,'1MD ELO (4)'!$A$7:$O$48,4))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x14ac:dyDescent="0.25">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x14ac:dyDescent="0.25">
      <c r="A19" s="171">
        <v>7</v>
      </c>
      <c r="B19" s="390" t="str">
        <f>IF($E19="","",VLOOKUP($E19,'1MD ELO (4)'!$A$7:$O$48,14))</f>
        <v/>
      </c>
      <c r="C19" s="390" t="str">
        <f>IF($E19="","",VLOOKUP($E19,'1MD ELO (4)'!$A$7:$O$48,15))</f>
        <v/>
      </c>
      <c r="D19" s="471" t="str">
        <f>IF($E19="","",VLOOKUP($E19,'1MD ELO (4)'!$A$7:$O$48,5))</f>
        <v/>
      </c>
      <c r="E19" s="159"/>
      <c r="F19" s="487" t="str">
        <f>UPPER(IF($E19="","",VLOOKUP($E19,'1MD ELO (4)'!$A$7:$O$48,2)))</f>
        <v/>
      </c>
      <c r="G19" s="487" t="str">
        <f>IF($E19="","",VLOOKUP($E19,'1MD ELO (4)'!$A$7:$O$48,3))</f>
        <v/>
      </c>
      <c r="H19" s="487"/>
      <c r="I19" s="487" t="str">
        <f>IF($E19="","",VLOOKUP($E19,'1MD ELO (4)'!$A$7:$O$48,4))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x14ac:dyDescent="0.25">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x14ac:dyDescent="0.25">
      <c r="A21" s="157">
        <v>8</v>
      </c>
      <c r="B21" s="390" t="str">
        <f>IF($E21="","",VLOOKUP($E21,'1MD ELO (4)'!$A$7:$O$48,14))</f>
        <v/>
      </c>
      <c r="C21" s="390" t="str">
        <f>IF($E21="","",VLOOKUP($E21,'1MD ELO (4)'!$A$7:$O$48,15))</f>
        <v/>
      </c>
      <c r="D21" s="471" t="str">
        <f>IF($E21="","",VLOOKUP($E21,'1MD ELO (4)'!$A$7:$O$48,5))</f>
        <v/>
      </c>
      <c r="E21" s="159"/>
      <c r="F21" s="160" t="str">
        <f>UPPER(IF($E21="","",VLOOKUP($E21,'1MD ELO (4)'!$A$7:$O$48,2)))</f>
        <v/>
      </c>
      <c r="G21" s="160" t="str">
        <f>IF($E21="","",VLOOKUP($E21,'1MD ELO (4)'!$A$7:$O$48,3))</f>
        <v/>
      </c>
      <c r="H21" s="160"/>
      <c r="I21" s="160" t="str">
        <f>IF($E21="","",VLOOKUP($E21,'1MD ELO (4)'!$A$7:$O$48,4))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x14ac:dyDescent="0.25">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x14ac:dyDescent="0.25">
      <c r="A23" s="157">
        <v>9</v>
      </c>
      <c r="B23" s="390" t="str">
        <f>IF($E23="","",VLOOKUP($E23,'1MD ELO (4)'!$A$7:$O$48,14))</f>
        <v/>
      </c>
      <c r="C23" s="390" t="str">
        <f>IF($E23="","",VLOOKUP($E23,'1MD ELO (4)'!$A$7:$O$48,15))</f>
        <v/>
      </c>
      <c r="D23" s="471" t="str">
        <f>IF($E23="","",VLOOKUP($E23,'1MD ELO (4)'!$A$7:$O$48,5))</f>
        <v/>
      </c>
      <c r="E23" s="159"/>
      <c r="F23" s="160" t="str">
        <f>UPPER(IF($E23="","",VLOOKUP($E23,'1MD ELO (4)'!$A$7:$O$48,2)))</f>
        <v/>
      </c>
      <c r="G23" s="160" t="str">
        <f>IF($E23="","",VLOOKUP($E23,'1MD ELO (4)'!$A$7:$O$48,3))</f>
        <v/>
      </c>
      <c r="H23" s="160"/>
      <c r="I23" s="160" t="str">
        <f>IF($E23="","",VLOOKUP($E23,'1MD ELO (4)'!$A$7:$O$48,4))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x14ac:dyDescent="0.25">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x14ac:dyDescent="0.25">
      <c r="A25" s="171">
        <v>10</v>
      </c>
      <c r="B25" s="390" t="str">
        <f>IF($E25="","",VLOOKUP($E25,'1MD ELO (4)'!$A$7:$O$48,14))</f>
        <v/>
      </c>
      <c r="C25" s="390" t="str">
        <f>IF($E25="","",VLOOKUP($E25,'1MD ELO (4)'!$A$7:$O$48,15))</f>
        <v/>
      </c>
      <c r="D25" s="471" t="str">
        <f>IF($E25="","",VLOOKUP($E25,'1MD ELO (4)'!$A$7:$O$48,5))</f>
        <v/>
      </c>
      <c r="E25" s="159"/>
      <c r="F25" s="487" t="str">
        <f>UPPER(IF($E25="","",VLOOKUP($E25,'1MD ELO (4)'!$A$7:$O$48,2)))</f>
        <v/>
      </c>
      <c r="G25" s="487" t="str">
        <f>IF($E25="","",VLOOKUP($E25,'1MD ELO (4)'!$A$7:$O$48,3))</f>
        <v/>
      </c>
      <c r="H25" s="487"/>
      <c r="I25" s="487" t="str">
        <f>IF($E25="","",VLOOKUP($E25,'1MD ELO (4)'!$A$7:$O$48,4))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x14ac:dyDescent="0.25">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x14ac:dyDescent="0.25">
      <c r="A27" s="171">
        <v>11</v>
      </c>
      <c r="B27" s="390" t="str">
        <f>IF($E27="","",VLOOKUP($E27,'1MD ELO (4)'!$A$7:$O$48,14))</f>
        <v/>
      </c>
      <c r="C27" s="390" t="str">
        <f>IF($E27="","",VLOOKUP($E27,'1MD ELO (4)'!$A$7:$O$48,15))</f>
        <v/>
      </c>
      <c r="D27" s="471" t="str">
        <f>IF($E27="","",VLOOKUP($E27,'1MD ELO (4)'!$A$7:$O$48,5))</f>
        <v/>
      </c>
      <c r="E27" s="159"/>
      <c r="F27" s="487" t="str">
        <f>UPPER(IF($E27="","",VLOOKUP($E27,'1MD ELO (4)'!$A$7:$O$48,2)))</f>
        <v/>
      </c>
      <c r="G27" s="487" t="str">
        <f>IF($E27="","",VLOOKUP($E27,'1MD ELO (4)'!$A$7:$O$48,3))</f>
        <v/>
      </c>
      <c r="H27" s="487"/>
      <c r="I27" s="487" t="str">
        <f>IF($E27="","",VLOOKUP($E27,'1MD ELO (4)'!$A$7:$O$48,4))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x14ac:dyDescent="0.25">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x14ac:dyDescent="0.25">
      <c r="A29" s="171">
        <v>12</v>
      </c>
      <c r="B29" s="390" t="str">
        <f>IF($E29="","",VLOOKUP($E29,'1MD ELO (4)'!$A$7:$O$48,14))</f>
        <v/>
      </c>
      <c r="C29" s="390" t="str">
        <f>IF($E29="","",VLOOKUP($E29,'1MD ELO (4)'!$A$7:$O$48,15))</f>
        <v/>
      </c>
      <c r="D29" s="471" t="str">
        <f>IF($E29="","",VLOOKUP($E29,'1MD ELO (4)'!$A$7:$O$48,5))</f>
        <v/>
      </c>
      <c r="E29" s="159"/>
      <c r="F29" s="487" t="str">
        <f>UPPER(IF($E29="","",VLOOKUP($E29,'1MD ELO (4)'!$A$7:$O$48,2)))</f>
        <v/>
      </c>
      <c r="G29" s="487" t="str">
        <f>IF($E29="","",VLOOKUP($E29,'1MD ELO (4)'!$A$7:$O$48,3))</f>
        <v/>
      </c>
      <c r="H29" s="487"/>
      <c r="I29" s="487" t="str">
        <f>IF($E29="","",VLOOKUP($E29,'1MD ELO (4)'!$A$7:$O$48,4))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x14ac:dyDescent="0.25">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x14ac:dyDescent="0.25">
      <c r="A31" s="171">
        <v>13</v>
      </c>
      <c r="B31" s="390" t="str">
        <f>IF($E31="","",VLOOKUP($E31,'1MD ELO (4)'!$A$7:$O$48,14))</f>
        <v/>
      </c>
      <c r="C31" s="390" t="str">
        <f>IF($E31="","",VLOOKUP($E31,'1MD ELO (4)'!$A$7:$O$48,15))</f>
        <v/>
      </c>
      <c r="D31" s="471" t="str">
        <f>IF($E31="","",VLOOKUP($E31,'1MD ELO (4)'!$A$7:$O$48,5))</f>
        <v/>
      </c>
      <c r="E31" s="159"/>
      <c r="F31" s="487" t="str">
        <f>UPPER(IF($E31="","",VLOOKUP($E31,'1MD ELO (4)'!$A$7:$O$48,2)))</f>
        <v/>
      </c>
      <c r="G31" s="487" t="str">
        <f>IF($E31="","",VLOOKUP($E31,'1MD ELO (4)'!$A$7:$O$48,3))</f>
        <v/>
      </c>
      <c r="H31" s="487"/>
      <c r="I31" s="487" t="str">
        <f>IF($E31="","",VLOOKUP($E31,'1MD ELO (4)'!$A$7:$O$48,4))</f>
        <v/>
      </c>
      <c r="J31" s="192"/>
      <c r="K31" s="161"/>
      <c r="L31" s="161"/>
      <c r="M31" s="161"/>
      <c r="N31" s="188"/>
      <c r="O31" s="161"/>
      <c r="P31" s="166"/>
      <c r="Q31" s="164"/>
      <c r="R31" s="246"/>
      <c r="S31" s="169"/>
      <c r="AI31" s="668"/>
      <c r="AJ31" s="668"/>
      <c r="AK31" s="668"/>
    </row>
    <row r="32" spans="1:39" s="38" customFormat="1" ht="9.6" customHeight="1" x14ac:dyDescent="0.25">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x14ac:dyDescent="0.25">
      <c r="A33" s="171">
        <v>14</v>
      </c>
      <c r="B33" s="390" t="str">
        <f>IF($E33="","",VLOOKUP($E33,'1MD ELO (4)'!$A$7:$O$48,14))</f>
        <v/>
      </c>
      <c r="C33" s="390" t="str">
        <f>IF($E33="","",VLOOKUP($E33,'1MD ELO (4)'!$A$7:$O$48,15))</f>
        <v/>
      </c>
      <c r="D33" s="471" t="str">
        <f>IF($E33="","",VLOOKUP($E33,'1MD ELO (4)'!$A$7:$O$48,5))</f>
        <v/>
      </c>
      <c r="E33" s="159"/>
      <c r="F33" s="487" t="str">
        <f>UPPER(IF($E33="","",VLOOKUP($E33,'1MD ELO (4)'!$A$7:$O$48,2)))</f>
        <v/>
      </c>
      <c r="G33" s="487" t="str">
        <f>IF($E33="","",VLOOKUP($E33,'1MD ELO (4)'!$A$7:$O$48,3))</f>
        <v/>
      </c>
      <c r="H33" s="487"/>
      <c r="I33" s="487" t="str">
        <f>IF($E33="","",VLOOKUP($E33,'1MD ELO (4)'!$A$7:$O$48,4))</f>
        <v/>
      </c>
      <c r="J33" s="180"/>
      <c r="K33" s="161"/>
      <c r="L33" s="181"/>
      <c r="M33" s="161"/>
      <c r="N33" s="188"/>
      <c r="O33" s="164"/>
      <c r="P33" s="166"/>
      <c r="Q33" s="164"/>
      <c r="R33" s="246"/>
      <c r="S33" s="169"/>
      <c r="AI33" s="668"/>
      <c r="AJ33" s="668"/>
      <c r="AK33" s="668"/>
    </row>
    <row r="34" spans="1:37" s="38" customFormat="1" ht="9.6" customHeight="1" x14ac:dyDescent="0.25">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x14ac:dyDescent="0.25">
      <c r="A35" s="171">
        <v>15</v>
      </c>
      <c r="B35" s="390" t="str">
        <f>IF($E35="","",VLOOKUP($E35,'1MD ELO (4)'!$A$7:$O$48,14))</f>
        <v/>
      </c>
      <c r="C35" s="390" t="str">
        <f>IF($E35="","",VLOOKUP($E35,'1MD ELO (4)'!$A$7:$O$48,15))</f>
        <v/>
      </c>
      <c r="D35" s="471" t="str">
        <f>IF($E35="","",VLOOKUP($E35,'1MD ELO (4)'!$A$7:$O$48,5))</f>
        <v/>
      </c>
      <c r="E35" s="159"/>
      <c r="F35" s="487" t="str">
        <f>UPPER(IF($E35="","",VLOOKUP($E35,'1MD ELO (4)'!$A$7:$O$48,2)))</f>
        <v/>
      </c>
      <c r="G35" s="487" t="str">
        <f>IF($E35="","",VLOOKUP($E35,'1MD ELO (4)'!$A$7:$O$48,3))</f>
        <v/>
      </c>
      <c r="H35" s="487"/>
      <c r="I35" s="487" t="str">
        <f>IF($E35="","",VLOOKUP($E35,'1MD ELO (4)'!$A$7:$O$48,4))</f>
        <v/>
      </c>
      <c r="J35" s="162"/>
      <c r="K35" s="161"/>
      <c r="L35" s="187"/>
      <c r="M35" s="161"/>
      <c r="N35" s="186"/>
      <c r="O35" s="164"/>
      <c r="P35" s="166"/>
      <c r="Q35" s="164"/>
      <c r="R35" s="246"/>
      <c r="S35" s="169"/>
      <c r="AI35" s="668"/>
      <c r="AJ35" s="668"/>
      <c r="AK35" s="668"/>
    </row>
    <row r="36" spans="1:37" s="38" customFormat="1" ht="9.6" customHeight="1" x14ac:dyDescent="0.25">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x14ac:dyDescent="0.25">
      <c r="A37" s="157">
        <v>16</v>
      </c>
      <c r="B37" s="390" t="str">
        <f>IF($E37="","",VLOOKUP($E37,'1MD ELO (4)'!$A$7:$O$48,14))</f>
        <v/>
      </c>
      <c r="C37" s="390" t="str">
        <f>IF($E37="","",VLOOKUP($E37,'1MD ELO (4)'!$A$7:$O$48,15))</f>
        <v/>
      </c>
      <c r="D37" s="471" t="str">
        <f>IF($E37="","",VLOOKUP($E37,'1MD ELO (4)'!$A$7:$O$48,5))</f>
        <v/>
      </c>
      <c r="E37" s="159"/>
      <c r="F37" s="160" t="str">
        <f>UPPER(IF($E37="","",VLOOKUP($E37,'1MD ELO (4)'!$A$7:$O$48,2)))</f>
        <v/>
      </c>
      <c r="G37" s="160" t="str">
        <f>IF($E37="","",VLOOKUP($E37,'1MD ELO (4)'!$A$7:$O$48,3))</f>
        <v/>
      </c>
      <c r="H37" s="160"/>
      <c r="I37" s="160" t="str">
        <f>IF($E37="","",VLOOKUP($E37,'1MD ELO (4)'!$A$7:$O$48,4))</f>
        <v/>
      </c>
      <c r="J37" s="190"/>
      <c r="K37" s="161"/>
      <c r="L37" s="161"/>
      <c r="M37" s="161"/>
      <c r="N37" s="186"/>
      <c r="O37" s="166"/>
      <c r="P37" s="166"/>
      <c r="Q37" s="164"/>
      <c r="R37" s="246"/>
      <c r="S37" s="169"/>
      <c r="AI37" s="668"/>
      <c r="AJ37" s="668"/>
      <c r="AK37" s="668"/>
    </row>
    <row r="38" spans="1:37" s="38" customFormat="1" ht="9.6" customHeight="1" x14ac:dyDescent="0.25">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x14ac:dyDescent="0.25">
      <c r="A39" s="157">
        <v>17</v>
      </c>
      <c r="B39" s="390" t="str">
        <f>IF($E39="","",VLOOKUP($E39,'1MD ELO (4)'!$A$7:$O$48,14))</f>
        <v/>
      </c>
      <c r="C39" s="390" t="str">
        <f>IF($E39="","",VLOOKUP($E39,'1MD ELO (4)'!$A$7:$O$48,15))</f>
        <v/>
      </c>
      <c r="D39" s="471" t="str">
        <f>IF($E39="","",VLOOKUP($E39,'1MD ELO (4)'!$A$7:$O$48,5))</f>
        <v/>
      </c>
      <c r="E39" s="159"/>
      <c r="F39" s="160" t="str">
        <f>UPPER(IF($E39="","",VLOOKUP($E39,'1MD ELO (4)'!$A$7:$O$48,2)))</f>
        <v/>
      </c>
      <c r="G39" s="160" t="str">
        <f>IF($E39="","",VLOOKUP($E39,'1MD ELO (4)'!$A$7:$O$48,3))</f>
        <v/>
      </c>
      <c r="H39" s="160"/>
      <c r="I39" s="160" t="str">
        <f>IF($E39="","",VLOOKUP($E39,'1MD ELO (4)'!$A$7:$O$48,4))</f>
        <v/>
      </c>
      <c r="J39" s="162"/>
      <c r="K39" s="161"/>
      <c r="L39" s="161"/>
      <c r="M39" s="161"/>
      <c r="N39" s="186"/>
      <c r="O39" s="175" t="s">
        <v>0</v>
      </c>
      <c r="P39" s="252"/>
      <c r="Q39" s="161"/>
      <c r="R39" s="246"/>
      <c r="S39" s="169"/>
      <c r="AI39" s="668"/>
      <c r="AJ39" s="668"/>
      <c r="AK39" s="668"/>
    </row>
    <row r="40" spans="1:37" s="38" customFormat="1" ht="9.6" customHeight="1" x14ac:dyDescent="0.25">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x14ac:dyDescent="0.25">
      <c r="A41" s="171">
        <v>18</v>
      </c>
      <c r="B41" s="390" t="str">
        <f>IF($E41="","",VLOOKUP($E41,'1MD ELO (4)'!$A$7:$O$48,14))</f>
        <v/>
      </c>
      <c r="C41" s="390" t="str">
        <f>IF($E41="","",VLOOKUP($E41,'1MD ELO (4)'!$A$7:$O$48,15))</f>
        <v/>
      </c>
      <c r="D41" s="471" t="str">
        <f>IF($E41="","",VLOOKUP($E41,'1MD ELO (4)'!$A$7:$O$48,5))</f>
        <v/>
      </c>
      <c r="E41" s="159"/>
      <c r="F41" s="487" t="str">
        <f>UPPER(IF($E41="","",VLOOKUP($E41,'1MD ELO (4)'!$A$7:$O$48,2)))</f>
        <v/>
      </c>
      <c r="G41" s="487" t="str">
        <f>IF($E41="","",VLOOKUP($E41,'1MD ELO (4)'!$A$7:$O$48,3))</f>
        <v/>
      </c>
      <c r="H41" s="487"/>
      <c r="I41" s="487" t="str">
        <f>IF($E41="","",VLOOKUP($E41,'1MD ELO (4)'!$A$7:$O$48,4))</f>
        <v/>
      </c>
      <c r="J41" s="180"/>
      <c r="K41" s="161"/>
      <c r="L41" s="181"/>
      <c r="M41" s="161"/>
      <c r="N41" s="186"/>
      <c r="O41" s="164"/>
      <c r="P41" s="166"/>
      <c r="Q41" s="957" t="str">
        <f>IF(Y3="","",CONCATENATE(AB1," pont"))</f>
        <v/>
      </c>
      <c r="R41" s="958"/>
      <c r="S41" s="169"/>
      <c r="AI41" s="668"/>
      <c r="AJ41" s="668"/>
      <c r="AK41" s="668"/>
    </row>
    <row r="42" spans="1:37" s="38" customFormat="1" ht="9.6" customHeight="1" x14ac:dyDescent="0.25">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x14ac:dyDescent="0.25">
      <c r="A43" s="171">
        <v>19</v>
      </c>
      <c r="B43" s="390" t="str">
        <f>IF($E43="","",VLOOKUP($E43,'1MD ELO (4)'!$A$7:$O$48,14))</f>
        <v/>
      </c>
      <c r="C43" s="390" t="str">
        <f>IF($E43="","",VLOOKUP($E43,'1MD ELO (4)'!$A$7:$O$48,15))</f>
        <v/>
      </c>
      <c r="D43" s="471" t="str">
        <f>IF($E43="","",VLOOKUP($E43,'1MD ELO (4)'!$A$7:$O$48,5))</f>
        <v/>
      </c>
      <c r="E43" s="159"/>
      <c r="F43" s="487" t="str">
        <f>UPPER(IF($E43="","",VLOOKUP($E43,'1MD ELO (4)'!$A$7:$O$48,2)))</f>
        <v/>
      </c>
      <c r="G43" s="487" t="str">
        <f>IF($E43="","",VLOOKUP($E43,'1MD ELO (4)'!$A$7:$O$48,3))</f>
        <v/>
      </c>
      <c r="H43" s="487"/>
      <c r="I43" s="487" t="str">
        <f>IF($E43="","",VLOOKUP($E43,'1MD ELO (4)'!$A$7:$O$48,4))</f>
        <v/>
      </c>
      <c r="J43" s="162"/>
      <c r="K43" s="161"/>
      <c r="L43" s="187"/>
      <c r="M43" s="161"/>
      <c r="N43" s="188"/>
      <c r="O43" s="164"/>
      <c r="P43" s="166"/>
      <c r="Q43" s="164"/>
      <c r="R43" s="246"/>
      <c r="S43" s="169"/>
      <c r="AI43" s="668"/>
      <c r="AJ43" s="668"/>
      <c r="AK43" s="668"/>
    </row>
    <row r="44" spans="1:37" s="38" customFormat="1" ht="9.6" customHeight="1" x14ac:dyDescent="0.25">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x14ac:dyDescent="0.25">
      <c r="A45" s="171">
        <v>20</v>
      </c>
      <c r="B45" s="390" t="str">
        <f>IF($E45="","",VLOOKUP($E45,'1MD ELO (4)'!$A$7:$O$48,14))</f>
        <v/>
      </c>
      <c r="C45" s="390" t="str">
        <f>IF($E45="","",VLOOKUP($E45,'1MD ELO (4)'!$A$7:$O$48,15))</f>
        <v/>
      </c>
      <c r="D45" s="471" t="str">
        <f>IF($E45="","",VLOOKUP($E45,'1MD ELO (4)'!$A$7:$O$48,5))</f>
        <v/>
      </c>
      <c r="E45" s="159"/>
      <c r="F45" s="487" t="str">
        <f>UPPER(IF($E45="","",VLOOKUP($E45,'1MD ELO (4)'!$A$7:$O$48,2)))</f>
        <v/>
      </c>
      <c r="G45" s="487" t="str">
        <f>IF($E45="","",VLOOKUP($E45,'1MD ELO (4)'!$A$7:$O$48,3))</f>
        <v/>
      </c>
      <c r="H45" s="487"/>
      <c r="I45" s="487" t="str">
        <f>IF($E45="","",VLOOKUP($E45,'1MD ELO (4)'!$A$7:$O$48,4))</f>
        <v/>
      </c>
      <c r="J45" s="190"/>
      <c r="K45" s="161"/>
      <c r="L45" s="161"/>
      <c r="M45" s="161"/>
      <c r="N45" s="188"/>
      <c r="O45" s="164"/>
      <c r="P45" s="166"/>
      <c r="Q45" s="164"/>
      <c r="R45" s="246"/>
      <c r="S45" s="169"/>
      <c r="AI45" s="668"/>
      <c r="AJ45" s="668"/>
      <c r="AK45" s="668"/>
    </row>
    <row r="46" spans="1:37" s="38" customFormat="1" ht="9.6" customHeight="1" x14ac:dyDescent="0.25">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x14ac:dyDescent="0.25">
      <c r="A47" s="171">
        <v>21</v>
      </c>
      <c r="B47" s="390" t="str">
        <f>IF($E47="","",VLOOKUP($E47,'1MD ELO (4)'!$A$7:$O$48,14))</f>
        <v/>
      </c>
      <c r="C47" s="390" t="str">
        <f>IF($E47="","",VLOOKUP($E47,'1MD ELO (4)'!$A$7:$O$48,15))</f>
        <v/>
      </c>
      <c r="D47" s="471" t="str">
        <f>IF($E47="","",VLOOKUP($E47,'1MD ELO (4)'!$A$7:$O$48,5))</f>
        <v/>
      </c>
      <c r="E47" s="159"/>
      <c r="F47" s="487" t="str">
        <f>UPPER(IF($E47="","",VLOOKUP($E47,'1MD ELO (4)'!$A$7:$O$48,2)))</f>
        <v/>
      </c>
      <c r="G47" s="487" t="str">
        <f>IF($E47="","",VLOOKUP($E47,'1MD ELO (4)'!$A$7:$O$48,3))</f>
        <v/>
      </c>
      <c r="H47" s="487"/>
      <c r="I47" s="487" t="str">
        <f>IF($E47="","",VLOOKUP($E47,'1MD ELO (4)'!$A$7:$O$48,4))</f>
        <v/>
      </c>
      <c r="J47" s="192"/>
      <c r="K47" s="161"/>
      <c r="L47" s="161"/>
      <c r="M47" s="161"/>
      <c r="N47" s="188"/>
      <c r="O47" s="161"/>
      <c r="P47" s="246"/>
      <c r="Q47" s="164"/>
      <c r="R47" s="246"/>
      <c r="S47" s="169"/>
      <c r="AI47" s="668"/>
      <c r="AJ47" s="668"/>
      <c r="AK47" s="668"/>
    </row>
    <row r="48" spans="1:37" s="38" customFormat="1" ht="9.6" customHeight="1" x14ac:dyDescent="0.25">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x14ac:dyDescent="0.25">
      <c r="A49" s="171">
        <v>22</v>
      </c>
      <c r="B49" s="390" t="str">
        <f>IF($E49="","",VLOOKUP($E49,'1MD ELO (4)'!$A$7:$O$48,14))</f>
        <v/>
      </c>
      <c r="C49" s="390" t="str">
        <f>IF($E49="","",VLOOKUP($E49,'1MD ELO (4)'!$A$7:$O$48,15))</f>
        <v/>
      </c>
      <c r="D49" s="471" t="str">
        <f>IF($E49="","",VLOOKUP($E49,'1MD ELO (4)'!$A$7:$O$48,5))</f>
        <v/>
      </c>
      <c r="E49" s="159"/>
      <c r="F49" s="487" t="str">
        <f>UPPER(IF($E49="","",VLOOKUP($E49,'1MD ELO (4)'!$A$7:$O$48,2)))</f>
        <v/>
      </c>
      <c r="G49" s="487" t="str">
        <f>IF($E49="","",VLOOKUP($E49,'1MD ELO (4)'!$A$7:$O$48,3))</f>
        <v/>
      </c>
      <c r="H49" s="487"/>
      <c r="I49" s="487" t="str">
        <f>IF($E49="","",VLOOKUP($E49,'1MD ELO (4)'!$A$7:$O$48,4))</f>
        <v/>
      </c>
      <c r="J49" s="180"/>
      <c r="K49" s="161"/>
      <c r="L49" s="181"/>
      <c r="M49" s="161"/>
      <c r="N49" s="188"/>
      <c r="O49" s="164"/>
      <c r="P49" s="246"/>
      <c r="Q49" s="164"/>
      <c r="R49" s="246"/>
      <c r="S49" s="169"/>
      <c r="AI49" s="668"/>
      <c r="AJ49" s="668"/>
      <c r="AK49" s="668"/>
    </row>
    <row r="50" spans="1:37" s="38" customFormat="1" ht="9.6" customHeight="1" x14ac:dyDescent="0.25">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x14ac:dyDescent="0.25">
      <c r="A51" s="171">
        <v>23</v>
      </c>
      <c r="B51" s="390" t="str">
        <f>IF($E51="","",VLOOKUP($E51,'1MD ELO (4)'!$A$7:$O$48,14))</f>
        <v/>
      </c>
      <c r="C51" s="390" t="str">
        <f>IF($E51="","",VLOOKUP($E51,'1MD ELO (4)'!$A$7:$O$48,15))</f>
        <v/>
      </c>
      <c r="D51" s="471" t="str">
        <f>IF($E51="","",VLOOKUP($E51,'1MD ELO (4)'!$A$7:$O$48,5))</f>
        <v/>
      </c>
      <c r="E51" s="159"/>
      <c r="F51" s="487" t="str">
        <f>UPPER(IF($E51="","",VLOOKUP($E51,'1MD ELO (4)'!$A$7:$O$48,2)))</f>
        <v/>
      </c>
      <c r="G51" s="487" t="str">
        <f>IF($E51="","",VLOOKUP($E51,'1MD ELO (4)'!$A$7:$O$48,3))</f>
        <v/>
      </c>
      <c r="H51" s="487"/>
      <c r="I51" s="487" t="str">
        <f>IF($E51="","",VLOOKUP($E51,'1MD ELO (4)'!$A$7:$O$48,4))</f>
        <v/>
      </c>
      <c r="J51" s="162"/>
      <c r="K51" s="161"/>
      <c r="L51" s="187"/>
      <c r="M51" s="161"/>
      <c r="N51" s="186"/>
      <c r="O51" s="164"/>
      <c r="P51" s="246"/>
      <c r="Q51" s="164"/>
      <c r="R51" s="246"/>
      <c r="S51" s="169"/>
      <c r="AI51" s="668"/>
      <c r="AJ51" s="668"/>
      <c r="AK51" s="668"/>
    </row>
    <row r="52" spans="1:37" s="38" customFormat="1" ht="9.6" customHeight="1" x14ac:dyDescent="0.25">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x14ac:dyDescent="0.25">
      <c r="A53" s="157">
        <v>24</v>
      </c>
      <c r="B53" s="390" t="str">
        <f>IF($E53="","",VLOOKUP($E53,'1MD ELO (4)'!$A$7:$O$48,14))</f>
        <v/>
      </c>
      <c r="C53" s="390" t="str">
        <f>IF($E53="","",VLOOKUP($E53,'1MD ELO (4)'!$A$7:$O$48,15))</f>
        <v/>
      </c>
      <c r="D53" s="471" t="str">
        <f>IF($E53="","",VLOOKUP($E53,'1MD ELO (4)'!$A$7:$O$48,5))</f>
        <v/>
      </c>
      <c r="E53" s="159"/>
      <c r="F53" s="160" t="str">
        <f>UPPER(IF($E53="","",VLOOKUP($E53,'1MD ELO (4)'!$A$7:$O$48,2)))</f>
        <v/>
      </c>
      <c r="G53" s="160" t="str">
        <f>IF($E53="","",VLOOKUP($E53,'1MD ELO (4)'!$A$7:$O$48,3))</f>
        <v/>
      </c>
      <c r="H53" s="160"/>
      <c r="I53" s="160" t="str">
        <f>IF($E53="","",VLOOKUP($E53,'1MD ELO (4)'!$A$7:$O$48,4))</f>
        <v/>
      </c>
      <c r="J53" s="190"/>
      <c r="K53" s="161"/>
      <c r="L53" s="161"/>
      <c r="M53" s="161"/>
      <c r="N53" s="186"/>
      <c r="O53" s="164"/>
      <c r="P53" s="246"/>
      <c r="Q53" s="164"/>
      <c r="R53" s="246"/>
      <c r="S53" s="169"/>
      <c r="AI53" s="668"/>
      <c r="AJ53" s="668"/>
      <c r="AK53" s="668"/>
    </row>
    <row r="54" spans="1:37" s="38" customFormat="1" ht="9.6" customHeight="1" x14ac:dyDescent="0.25">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x14ac:dyDescent="0.25">
      <c r="A55" s="157">
        <v>25</v>
      </c>
      <c r="B55" s="390" t="str">
        <f>IF($E55="","",VLOOKUP($E55,'1MD ELO (4)'!$A$7:$O$48,14))</f>
        <v/>
      </c>
      <c r="C55" s="390" t="str">
        <f>IF($E55="","",VLOOKUP($E55,'1MD ELO (4)'!$A$7:$O$48,15))</f>
        <v/>
      </c>
      <c r="D55" s="471" t="str">
        <f>IF($E55="","",VLOOKUP($E55,'1MD ELO (4)'!$A$7:$O$48,5))</f>
        <v/>
      </c>
      <c r="E55" s="159"/>
      <c r="F55" s="160" t="str">
        <f>UPPER(IF($E55="","",VLOOKUP($E55,'1MD ELO (4)'!$A$7:$O$48,2)))</f>
        <v/>
      </c>
      <c r="G55" s="160" t="str">
        <f>IF($E55="","",VLOOKUP($E55,'1MD ELO (4)'!$A$7:$O$48,3))</f>
        <v/>
      </c>
      <c r="H55" s="160"/>
      <c r="I55" s="160" t="str">
        <f>IF($E55="","",VLOOKUP($E55,'1MD ELO (4)'!$A$7:$O$48,4))</f>
        <v/>
      </c>
      <c r="J55" s="162"/>
      <c r="K55" s="161"/>
      <c r="L55" s="161"/>
      <c r="M55" s="161"/>
      <c r="N55" s="186"/>
      <c r="O55" s="164"/>
      <c r="P55" s="246"/>
      <c r="Q55" s="161"/>
      <c r="R55" s="166"/>
      <c r="S55" s="169"/>
      <c r="AI55" s="668"/>
      <c r="AJ55" s="668"/>
      <c r="AK55" s="668"/>
    </row>
    <row r="56" spans="1:37" s="38" customFormat="1" ht="9.6" customHeight="1" x14ac:dyDescent="0.25">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x14ac:dyDescent="0.25">
      <c r="A57" s="171">
        <v>26</v>
      </c>
      <c r="B57" s="390" t="str">
        <f>IF($E57="","",VLOOKUP($E57,'1MD ELO (4)'!$A$7:$O$48,14))</f>
        <v/>
      </c>
      <c r="C57" s="390" t="str">
        <f>IF($E57="","",VLOOKUP($E57,'1MD ELO (4)'!$A$7:$O$48,15))</f>
        <v/>
      </c>
      <c r="D57" s="471" t="str">
        <f>IF($E57="","",VLOOKUP($E57,'1MD ELO (4)'!$A$7:$O$48,5))</f>
        <v/>
      </c>
      <c r="E57" s="159"/>
      <c r="F57" s="487" t="str">
        <f>UPPER(IF($E57="","",VLOOKUP($E57,'1MD ELO (4)'!$A$7:$O$48,2)))</f>
        <v/>
      </c>
      <c r="G57" s="487" t="str">
        <f>IF($E57="","",VLOOKUP($E57,'1MD ELO (4)'!$A$7:$O$48,3))</f>
        <v/>
      </c>
      <c r="H57" s="487"/>
      <c r="I57" s="487" t="str">
        <f>IF($E57="","",VLOOKUP($E57,'1MD ELO (4)'!$A$7:$O$48,4))</f>
        <v/>
      </c>
      <c r="J57" s="180"/>
      <c r="K57" s="161"/>
      <c r="L57" s="181"/>
      <c r="M57" s="161"/>
      <c r="N57" s="186"/>
      <c r="O57" s="164"/>
      <c r="P57" s="246"/>
      <c r="Q57" s="164"/>
      <c r="R57" s="166"/>
      <c r="S57" s="169"/>
      <c r="AI57" s="668"/>
      <c r="AJ57" s="668"/>
      <c r="AK57" s="668"/>
    </row>
    <row r="58" spans="1:37" s="38" customFormat="1" ht="9.6" customHeight="1" x14ac:dyDescent="0.25">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x14ac:dyDescent="0.25">
      <c r="A59" s="171">
        <v>27</v>
      </c>
      <c r="B59" s="390" t="str">
        <f>IF($E59="","",VLOOKUP($E59,'1MD ELO (4)'!$A$7:$O$48,14))</f>
        <v/>
      </c>
      <c r="C59" s="390" t="str">
        <f>IF($E59="","",VLOOKUP($E59,'1MD ELO (4)'!$A$7:$O$48,15))</f>
        <v/>
      </c>
      <c r="D59" s="471" t="str">
        <f>IF($E59="","",VLOOKUP($E59,'1MD ELO (4)'!$A$7:$O$48,5))</f>
        <v/>
      </c>
      <c r="E59" s="159"/>
      <c r="F59" s="487" t="str">
        <f>UPPER(IF($E59="","",VLOOKUP($E59,'1MD ELO (4)'!$A$7:$O$48,2)))</f>
        <v/>
      </c>
      <c r="G59" s="487" t="str">
        <f>IF($E59="","",VLOOKUP($E59,'1MD ELO (4)'!$A$7:$O$48,3))</f>
        <v/>
      </c>
      <c r="H59" s="487"/>
      <c r="I59" s="487" t="str">
        <f>IF($E59="","",VLOOKUP($E59,'1MD ELO (4)'!$A$7:$O$48,4))</f>
        <v/>
      </c>
      <c r="J59" s="162"/>
      <c r="K59" s="161"/>
      <c r="L59" s="187"/>
      <c r="M59" s="161"/>
      <c r="N59" s="188"/>
      <c r="O59" s="164"/>
      <c r="P59" s="246"/>
      <c r="Q59" s="164"/>
      <c r="R59" s="166"/>
      <c r="S59" s="202"/>
      <c r="AI59" s="668"/>
      <c r="AJ59" s="668"/>
      <c r="AK59" s="668"/>
    </row>
    <row r="60" spans="1:37" s="38" customFormat="1" ht="9.6" customHeight="1" x14ac:dyDescent="0.25">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x14ac:dyDescent="0.25">
      <c r="A61" s="171">
        <v>28</v>
      </c>
      <c r="B61" s="390" t="str">
        <f>IF($E61="","",VLOOKUP($E61,'1MD ELO (4)'!$A$7:$O$48,14))</f>
        <v/>
      </c>
      <c r="C61" s="390" t="str">
        <f>IF($E61="","",VLOOKUP($E61,'1MD ELO (4)'!$A$7:$O$48,15))</f>
        <v/>
      </c>
      <c r="D61" s="471" t="str">
        <f>IF($E61="","",VLOOKUP($E61,'1MD ELO (4)'!$A$7:$O$48,5))</f>
        <v/>
      </c>
      <c r="E61" s="159"/>
      <c r="F61" s="487" t="str">
        <f>UPPER(IF($E61="","",VLOOKUP($E61,'1MD ELO (4)'!$A$7:$O$48,2)))</f>
        <v/>
      </c>
      <c r="G61" s="487" t="str">
        <f>IF($E61="","",VLOOKUP($E61,'1MD ELO (4)'!$A$7:$O$48,3))</f>
        <v/>
      </c>
      <c r="H61" s="487"/>
      <c r="I61" s="487" t="str">
        <f>IF($E61="","",VLOOKUP($E61,'1MD ELO (4)'!$A$7:$O$48,4))</f>
        <v/>
      </c>
      <c r="J61" s="190"/>
      <c r="K61" s="161"/>
      <c r="L61" s="161"/>
      <c r="M61" s="161"/>
      <c r="N61" s="188"/>
      <c r="O61" s="164"/>
      <c r="P61" s="246"/>
      <c r="Q61" s="164"/>
      <c r="R61" s="166"/>
      <c r="S61" s="169"/>
      <c r="AI61" s="668"/>
      <c r="AJ61" s="668"/>
      <c r="AK61" s="668"/>
    </row>
    <row r="62" spans="1:37" s="38" customFormat="1" ht="9.6" customHeight="1" x14ac:dyDescent="0.25">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x14ac:dyDescent="0.25">
      <c r="A63" s="171">
        <v>29</v>
      </c>
      <c r="B63" s="390" t="str">
        <f>IF($E63="","",VLOOKUP($E63,'1MD ELO (4)'!$A$7:$O$48,14))</f>
        <v/>
      </c>
      <c r="C63" s="390" t="str">
        <f>IF($E63="","",VLOOKUP($E63,'1MD ELO (4)'!$A$7:$O$48,15))</f>
        <v/>
      </c>
      <c r="D63" s="471" t="str">
        <f>IF($E63="","",VLOOKUP($E63,'1MD ELO (4)'!$A$7:$O$48,5))</f>
        <v/>
      </c>
      <c r="E63" s="159"/>
      <c r="F63" s="487" t="str">
        <f>UPPER(IF($E63="","",VLOOKUP($E63,'1MD ELO (4)'!$A$7:$O$48,2)))</f>
        <v/>
      </c>
      <c r="G63" s="487" t="str">
        <f>IF($E63="","",VLOOKUP($E63,'1MD ELO (4)'!$A$7:$O$48,3))</f>
        <v/>
      </c>
      <c r="H63" s="487"/>
      <c r="I63" s="487" t="str">
        <f>IF($E63="","",VLOOKUP($E63,'1MD ELO (4)'!$A$7:$O$48,4))</f>
        <v/>
      </c>
      <c r="J63" s="192"/>
      <c r="K63" s="161"/>
      <c r="L63" s="161"/>
      <c r="M63" s="161"/>
      <c r="N63" s="188"/>
      <c r="O63" s="161"/>
      <c r="P63" s="186"/>
      <c r="Q63" s="167"/>
      <c r="R63" s="168"/>
      <c r="S63" s="169"/>
      <c r="AI63" s="668"/>
      <c r="AJ63" s="668"/>
      <c r="AK63" s="668"/>
    </row>
    <row r="64" spans="1:37" s="38" customFormat="1" ht="9.6" customHeight="1" x14ac:dyDescent="0.25">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x14ac:dyDescent="0.25">
      <c r="A65" s="171">
        <v>30</v>
      </c>
      <c r="B65" s="390" t="str">
        <f>IF($E65="","",VLOOKUP($E65,'1MD ELO (4)'!$A$7:$O$48,14))</f>
        <v/>
      </c>
      <c r="C65" s="390" t="str">
        <f>IF($E65="","",VLOOKUP($E65,'1MD ELO (4)'!$A$7:$O$48,15))</f>
        <v/>
      </c>
      <c r="D65" s="471" t="str">
        <f>IF($E65="","",VLOOKUP($E65,'1MD ELO (4)'!$A$7:$O$48,5))</f>
        <v/>
      </c>
      <c r="E65" s="159"/>
      <c r="F65" s="487" t="str">
        <f>UPPER(IF($E65="","",VLOOKUP($E65,'1MD ELO (4)'!$A$7:$O$48,2)))</f>
        <v/>
      </c>
      <c r="G65" s="487" t="str">
        <f>IF($E65="","",VLOOKUP($E65,'1MD ELO (4)'!$A$7:$O$48,3))</f>
        <v/>
      </c>
      <c r="H65" s="487"/>
      <c r="I65" s="487" t="str">
        <f>IF($E65="","",VLOOKUP($E65,'1MD ELO (4)'!$A$7:$O$48,4))</f>
        <v/>
      </c>
      <c r="J65" s="180"/>
      <c r="K65" s="161"/>
      <c r="L65" s="181"/>
      <c r="M65" s="161"/>
      <c r="N65" s="188"/>
      <c r="O65" s="186"/>
      <c r="P65" s="186"/>
      <c r="Q65" s="167"/>
      <c r="R65" s="168"/>
      <c r="S65" s="169"/>
      <c r="AI65" s="668"/>
      <c r="AJ65" s="668"/>
      <c r="AK65" s="668"/>
    </row>
    <row r="66" spans="1:37" s="38" customFormat="1" ht="9.6" customHeight="1" x14ac:dyDescent="0.25">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x14ac:dyDescent="0.25">
      <c r="A67" s="171">
        <v>31</v>
      </c>
      <c r="B67" s="390" t="str">
        <f>IF($E67="","",VLOOKUP($E67,'1MD ELO (4)'!$A$7:$O$48,14))</f>
        <v/>
      </c>
      <c r="C67" s="390" t="str">
        <f>IF($E67="","",VLOOKUP($E67,'1MD ELO (4)'!$A$7:$O$48,15))</f>
        <v/>
      </c>
      <c r="D67" s="471" t="str">
        <f>IF($E67="","",VLOOKUP($E67,'1MD ELO (4)'!$A$7:$O$48,5))</f>
        <v/>
      </c>
      <c r="E67" s="159"/>
      <c r="F67" s="487" t="str">
        <f>UPPER(IF($E67="","",VLOOKUP($E67,'1MD ELO (4)'!$A$7:$O$48,2)))</f>
        <v/>
      </c>
      <c r="G67" s="487" t="str">
        <f>IF($E67="","",VLOOKUP($E67,'1MD ELO (4)'!$A$7:$O$48,3))</f>
        <v/>
      </c>
      <c r="H67" s="487"/>
      <c r="I67" s="487" t="str">
        <f>IF($E67="","",VLOOKUP($E67,'1MD ELO (4)'!$A$7:$O$48,4))</f>
        <v/>
      </c>
      <c r="J67" s="162"/>
      <c r="K67" s="161"/>
      <c r="L67" s="187"/>
      <c r="M67" s="161"/>
      <c r="N67" s="186"/>
      <c r="O67" s="186"/>
      <c r="P67" s="186"/>
      <c r="Q67" s="167"/>
      <c r="R67" s="168"/>
      <c r="S67" s="169"/>
      <c r="AI67" s="668"/>
      <c r="AJ67" s="668"/>
      <c r="AK67" s="668"/>
    </row>
    <row r="68" spans="1:37" s="38" customFormat="1" ht="9.6" customHeight="1" x14ac:dyDescent="0.25">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x14ac:dyDescent="0.25">
      <c r="A69" s="157">
        <v>32</v>
      </c>
      <c r="B69" s="390" t="str">
        <f>IF($E69="","",VLOOKUP($E69,'1MD ELO (4)'!$A$7:$O$48,14))</f>
        <v/>
      </c>
      <c r="C69" s="390" t="str">
        <f>IF($E69="","",VLOOKUP($E69,'1MD ELO (4)'!$A$7:$O$48,15))</f>
        <v/>
      </c>
      <c r="D69" s="471" t="str">
        <f>IF($E69="","",VLOOKUP($E69,'1MD ELO (4)'!$A$7:$O$48,5))</f>
        <v/>
      </c>
      <c r="E69" s="159"/>
      <c r="F69" s="160" t="str">
        <f>UPPER(IF($E69="","",VLOOKUP($E69,'1MD ELO (4)'!$A$7:$O$48,2)))</f>
        <v/>
      </c>
      <c r="G69" s="160" t="str">
        <f>IF($E69="","",VLOOKUP($E69,'1MD ELO (4)'!$A$7:$O$48,3))</f>
        <v/>
      </c>
      <c r="H69" s="160"/>
      <c r="I69" s="160" t="str">
        <f>IF($E69="","",VLOOKUP($E69,'1MD ELO (4)'!$A$7:$O$48,4))</f>
        <v/>
      </c>
      <c r="J69" s="190"/>
      <c r="K69" s="161"/>
      <c r="L69" s="161"/>
      <c r="M69" s="161"/>
      <c r="N69" s="161"/>
      <c r="O69" s="164"/>
      <c r="P69" s="166"/>
      <c r="Q69" s="167"/>
      <c r="R69" s="168"/>
      <c r="S69" s="169"/>
      <c r="AI69" s="668"/>
      <c r="AJ69" s="668"/>
      <c r="AK69" s="668"/>
    </row>
    <row r="70" spans="1:37" s="2" customFormat="1" ht="6.75" customHeight="1" x14ac:dyDescent="0.25">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x14ac:dyDescent="0.25">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x14ac:dyDescent="0.25">
      <c r="A72" s="452" t="s">
        <v>106</v>
      </c>
      <c r="B72" s="453"/>
      <c r="C72" s="454"/>
      <c r="D72" s="455"/>
      <c r="E72" s="224">
        <v>1</v>
      </c>
      <c r="F72" s="92" t="str">
        <f>IF(E72&gt;$R$79,,UPPER(VLOOKUP(E72,'1MD ELO (4)'!$A$7:$Q$134,2)))</f>
        <v/>
      </c>
      <c r="G72" s="225"/>
      <c r="H72" s="92"/>
      <c r="I72" s="91"/>
      <c r="J72" s="226" t="s">
        <v>7</v>
      </c>
      <c r="K72" s="221"/>
      <c r="L72" s="227"/>
      <c r="M72" s="221"/>
      <c r="N72" s="228"/>
      <c r="O72" s="229" t="s">
        <v>111</v>
      </c>
      <c r="P72" s="230"/>
      <c r="Q72" s="230"/>
      <c r="R72" s="231"/>
      <c r="AI72" s="670"/>
      <c r="AJ72" s="670"/>
      <c r="AK72" s="670"/>
    </row>
    <row r="73" spans="1:37" s="18" customFormat="1" ht="9" customHeight="1" x14ac:dyDescent="0.25">
      <c r="A73" s="236" t="s">
        <v>124</v>
      </c>
      <c r="B73" s="234"/>
      <c r="C73" s="448"/>
      <c r="D73" s="237"/>
      <c r="E73" s="224">
        <v>2</v>
      </c>
      <c r="F73" s="92" t="str">
        <f>IF(E73&gt;$R$79,,UPPER(VLOOKUP(E73,'1MD ELO (4)'!$A$7:$Q$134,2)))</f>
        <v/>
      </c>
      <c r="G73" s="225"/>
      <c r="H73" s="92"/>
      <c r="I73" s="91"/>
      <c r="J73" s="226" t="s">
        <v>8</v>
      </c>
      <c r="K73" s="221"/>
      <c r="L73" s="227"/>
      <c r="M73" s="221"/>
      <c r="N73" s="228"/>
      <c r="O73" s="232"/>
      <c r="P73" s="233"/>
      <c r="Q73" s="234"/>
      <c r="R73" s="235"/>
      <c r="AI73" s="670"/>
      <c r="AJ73" s="670"/>
      <c r="AK73" s="670"/>
    </row>
    <row r="74" spans="1:37" s="18" customFormat="1" ht="9" customHeight="1" x14ac:dyDescent="0.25">
      <c r="A74" s="379"/>
      <c r="B74" s="380"/>
      <c r="C74" s="449"/>
      <c r="D74" s="381"/>
      <c r="E74" s="224">
        <v>3</v>
      </c>
      <c r="F74" s="92" t="str">
        <f>IF(E74&gt;$R$79,,UPPER(VLOOKUP(E74,'1MD ELO (4)'!$A$7:$Q$134,2)))</f>
        <v/>
      </c>
      <c r="G74" s="225"/>
      <c r="H74" s="92"/>
      <c r="I74" s="91"/>
      <c r="J74" s="226" t="s">
        <v>9</v>
      </c>
      <c r="K74" s="221"/>
      <c r="L74" s="227"/>
      <c r="M74" s="221"/>
      <c r="N74" s="228"/>
      <c r="O74" s="229" t="s">
        <v>112</v>
      </c>
      <c r="P74" s="230"/>
      <c r="Q74" s="230"/>
      <c r="R74" s="231"/>
      <c r="AI74" s="670"/>
      <c r="AJ74" s="670"/>
      <c r="AK74" s="670"/>
    </row>
    <row r="75" spans="1:37" s="18" customFormat="1" ht="9" customHeight="1" x14ac:dyDescent="0.25">
      <c r="A75" s="238"/>
      <c r="B75" s="443"/>
      <c r="C75" s="443"/>
      <c r="D75" s="239"/>
      <c r="E75" s="224">
        <v>4</v>
      </c>
      <c r="F75" s="92" t="str">
        <f>IF(E75&gt;$R$79,,UPPER(VLOOKUP(E75,'1MD ELO (4)'!$A$7:$Q$134,2)))</f>
        <v/>
      </c>
      <c r="G75" s="225"/>
      <c r="H75" s="92"/>
      <c r="I75" s="91"/>
      <c r="J75" s="226" t="s">
        <v>10</v>
      </c>
      <c r="K75" s="221"/>
      <c r="L75" s="227"/>
      <c r="M75" s="221"/>
      <c r="N75" s="228"/>
      <c r="O75" s="221"/>
      <c r="P75" s="227"/>
      <c r="Q75" s="221"/>
      <c r="R75" s="228"/>
      <c r="AI75" s="670"/>
      <c r="AJ75" s="670"/>
      <c r="AK75" s="670"/>
    </row>
    <row r="76" spans="1:37" s="18" customFormat="1" ht="9" customHeight="1" x14ac:dyDescent="0.25">
      <c r="A76" s="366"/>
      <c r="B76" s="382"/>
      <c r="C76" s="382"/>
      <c r="D76" s="450"/>
      <c r="E76" s="224">
        <v>5</v>
      </c>
      <c r="F76" s="92" t="str">
        <f>IF(E76&gt;$R$79,,UPPER(VLOOKUP(E76,'1MD ELO (4)'!$A$7:$Q$134,2)))</f>
        <v/>
      </c>
      <c r="G76" s="225"/>
      <c r="H76" s="92"/>
      <c r="I76" s="91"/>
      <c r="J76" s="226" t="s">
        <v>11</v>
      </c>
      <c r="K76" s="221"/>
      <c r="L76" s="227"/>
      <c r="M76" s="221"/>
      <c r="N76" s="228"/>
      <c r="O76" s="234"/>
      <c r="P76" s="233"/>
      <c r="Q76" s="234"/>
      <c r="R76" s="235"/>
      <c r="AI76" s="670"/>
      <c r="AJ76" s="670"/>
      <c r="AK76" s="670"/>
    </row>
    <row r="77" spans="1:37" s="18" customFormat="1" ht="9" customHeight="1" x14ac:dyDescent="0.25">
      <c r="A77" s="367"/>
      <c r="B77" s="388"/>
      <c r="C77" s="443"/>
      <c r="D77" s="239"/>
      <c r="E77" s="224">
        <v>6</v>
      </c>
      <c r="F77" s="92" t="str">
        <f>IF(E77&gt;$R$79,,UPPER(VLOOKUP(E77,'1MD ELO (4)'!$A$7:$Q$134,2)))</f>
        <v/>
      </c>
      <c r="G77" s="225"/>
      <c r="H77" s="92"/>
      <c r="I77" s="91"/>
      <c r="J77" s="226" t="s">
        <v>12</v>
      </c>
      <c r="K77" s="221"/>
      <c r="L77" s="227"/>
      <c r="M77" s="221"/>
      <c r="N77" s="228"/>
      <c r="O77" s="229" t="s">
        <v>92</v>
      </c>
      <c r="P77" s="230"/>
      <c r="Q77" s="230"/>
      <c r="R77" s="231"/>
      <c r="AI77" s="670"/>
      <c r="AJ77" s="670"/>
      <c r="AK77" s="670"/>
    </row>
    <row r="78" spans="1:37" s="18" customFormat="1" ht="9" customHeight="1" x14ac:dyDescent="0.25">
      <c r="A78" s="367"/>
      <c r="B78" s="388"/>
      <c r="C78" s="444"/>
      <c r="D78" s="377"/>
      <c r="E78" s="224">
        <v>7</v>
      </c>
      <c r="F78" s="92" t="str">
        <f>IF(E78&gt;$R$79,,UPPER(VLOOKUP(E78,'1MD ELO (4)'!$A$7:$Q$134,2)))</f>
        <v/>
      </c>
      <c r="G78" s="225"/>
      <c r="H78" s="92"/>
      <c r="I78" s="91"/>
      <c r="J78" s="226" t="s">
        <v>13</v>
      </c>
      <c r="K78" s="221"/>
      <c r="L78" s="227"/>
      <c r="M78" s="221"/>
      <c r="N78" s="228"/>
      <c r="O78" s="221"/>
      <c r="P78" s="227"/>
      <c r="Q78" s="221"/>
      <c r="R78" s="228"/>
      <c r="AI78" s="670"/>
      <c r="AJ78" s="670"/>
      <c r="AK78" s="670"/>
    </row>
    <row r="79" spans="1:37" s="18" customFormat="1" ht="9" customHeight="1" x14ac:dyDescent="0.25">
      <c r="A79" s="368"/>
      <c r="B79" s="365"/>
      <c r="C79" s="445"/>
      <c r="D79" s="378"/>
      <c r="E79" s="240">
        <v>8</v>
      </c>
      <c r="F79" s="241" t="str">
        <f>IF(E79&gt;$R$79,,UPPER(VLOOKUP(E79,'1MD ELO (4)'!$A$7:$Q$134,2)))</f>
        <v/>
      </c>
      <c r="G79" s="242"/>
      <c r="H79" s="241"/>
      <c r="I79" s="243"/>
      <c r="J79" s="244" t="s">
        <v>14</v>
      </c>
      <c r="K79" s="234"/>
      <c r="L79" s="233"/>
      <c r="M79" s="234"/>
      <c r="N79" s="235"/>
      <c r="O79" s="234" t="str">
        <f>R4</f>
        <v>Dénes Tibor</v>
      </c>
      <c r="P79" s="233"/>
      <c r="Q79" s="234"/>
      <c r="R79" s="245">
        <f>MIN(8,'1MD ELO (4)'!Q5)</f>
        <v>8</v>
      </c>
      <c r="AI79" s="670"/>
      <c r="AJ79" s="670"/>
      <c r="AK79" s="670"/>
    </row>
  </sheetData>
  <mergeCells count="2">
    <mergeCell ref="A4:C4"/>
    <mergeCell ref="Q41:R41"/>
  </mergeCells>
  <conditionalFormatting sqref="H37 H39 H7 H67 H9 H11 H13 H15 H17 H21 H41 H43 H45 H47 H49 H51 H19 H23 H25 H27 H29 H31 H33 H35 H53 H55 H57 H59 H61 H63 H65 H69">
    <cfRule type="expression" dxfId="251" priority="11" stopIfTrue="1">
      <formula>AND($E7&lt;9,$C7&gt;0)</formula>
    </cfRule>
  </conditionalFormatting>
  <conditionalFormatting sqref="I8 I40 I16 M14 I20 M30 I24 I48 M46 I52 I32 I44 I36 I12 M62 I28 K18 K26 K34 K42 K50 K58 K66 K10 I56 I64 I68 I60 O22 O39 O54">
    <cfRule type="expression" dxfId="250" priority="8" stopIfTrue="1">
      <formula>AND($O$1="CU",I8="Umpire")</formula>
    </cfRule>
    <cfRule type="expression" dxfId="249" priority="9" stopIfTrue="1">
      <formula>AND($O$1="CU",I8&lt;&gt;"Umpire",J8&lt;&gt;"")</formula>
    </cfRule>
    <cfRule type="expression" dxfId="248" priority="10" stopIfTrue="1">
      <formula>AND($O$1="CU",I8&lt;&gt;"Umpire")</formula>
    </cfRule>
  </conditionalFormatting>
  <conditionalFormatting sqref="E67 E65 E63 E13 E61 E15 E17 E21 E19 E23 E25 E27 E29 E31 E33 E37 E35 E39 E41 E43 E47 E49 E45 E51 E53 E55 E57 E59 E69">
    <cfRule type="expression" dxfId="247" priority="7" stopIfTrue="1">
      <formula>AND($E13&lt;9,$C13&gt;0)</formula>
    </cfRule>
  </conditionalFormatting>
  <conditionalFormatting sqref="M10 M18 M26 M34 M42 M50 M58 M66 O14 O30 O46 O62 Q22 Q54 K8 K12 K16 K20 K24 K28 K32 K36 K40 K44 K48 K52 K56 K60 K64 K68">
    <cfRule type="expression" dxfId="246" priority="5" stopIfTrue="1">
      <formula>J8="as"</formula>
    </cfRule>
    <cfRule type="expression" dxfId="245" priority="6" stopIfTrue="1">
      <formula>J8="bs"</formula>
    </cfRule>
  </conditionalFormatting>
  <conditionalFormatting sqref="J8 J12 J16 J20 J24 J28 J32 J36 J40 J44 J48 J52 J56 J60 J64 J68 L66 L58 L50 L42 L34 L26 L18 L10 N14 N30 N46 N62 R79 P54 P39 P22">
    <cfRule type="expression" dxfId="244" priority="4" stopIfTrue="1">
      <formula>$O$1="CU"</formula>
    </cfRule>
  </conditionalFormatting>
  <conditionalFormatting sqref="Q38">
    <cfRule type="expression" dxfId="243" priority="2" stopIfTrue="1">
      <formula>P39="as"</formula>
    </cfRule>
    <cfRule type="expression" dxfId="242" priority="3" stopIfTrue="1">
      <formula>P39="bs"</formula>
    </cfRule>
  </conditionalFormatting>
  <conditionalFormatting sqref="E7 E9 E11">
    <cfRule type="expression" dxfId="241" priority="1" stopIfTrue="1">
      <formula>$E7&lt;9</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9">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33203125" customWidth="1"/>
    <col min="21" max="21" width="11.44140625" hidden="1" customWidth="1"/>
    <col min="25" max="34" width="9.109375" hidden="1" customWidth="1"/>
  </cols>
  <sheetData>
    <row r="1" spans="1:37" s="136" customFormat="1" ht="21.75" customHeight="1" x14ac:dyDescent="0.25">
      <c r="A1" s="93" t="str">
        <f>Altalanos!$A$6</f>
        <v>Diákolinmpia Pest Vármegye</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464">
        <f>Altalanos!$D$8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925">
        <f>Altalanos!$A$10</f>
        <v>0</v>
      </c>
      <c r="B4" s="925"/>
      <c r="C4" s="925"/>
      <c r="D4" s="432"/>
      <c r="E4" s="146"/>
      <c r="F4" s="146"/>
      <c r="G4" s="146">
        <f>Altalanos!$C$10</f>
        <v>0</v>
      </c>
      <c r="H4" s="100"/>
      <c r="I4" s="146"/>
      <c r="J4" s="147"/>
      <c r="K4" s="148"/>
      <c r="L4" s="147"/>
      <c r="M4" s="104"/>
      <c r="N4" s="147"/>
      <c r="O4" s="146"/>
      <c r="P4" s="147"/>
      <c r="Q4" s="146"/>
      <c r="R4" s="89" t="str">
        <f>Altalanos!$E$10</f>
        <v>Dénes Tibor</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0" customFormat="1" ht="13.5" customHeight="1" thickBot="1" x14ac:dyDescent="0.3">
      <c r="A6" s="783"/>
      <c r="B6" s="803"/>
      <c r="C6" s="804"/>
      <c r="D6" s="804"/>
      <c r="E6" s="803"/>
      <c r="F6" s="791" t="str">
        <f>IF(Y3="","",CONCATENATE(AH1," pont"))</f>
        <v/>
      </c>
      <c r="G6" s="793"/>
      <c r="H6" s="794"/>
      <c r="I6" s="793"/>
      <c r="J6" s="795"/>
      <c r="K6" s="792" t="str">
        <f>IF(Y3="","",CONCATENATE(AG1," pont"))</f>
        <v/>
      </c>
      <c r="L6" s="795"/>
      <c r="M6" s="792" t="str">
        <f>IF(Y3="","",CONCATENATE(AF1," pont"))</f>
        <v/>
      </c>
      <c r="N6" s="795"/>
      <c r="O6" s="792" t="str">
        <f>IF(Y3="","",CONCATENATE(AE1," pont"))</f>
        <v/>
      </c>
      <c r="P6" s="795"/>
      <c r="Q6" s="792" t="str">
        <f>IF(Y3="","",CONCATENATE(AD1," pont"))</f>
        <v/>
      </c>
      <c r="R6" s="796"/>
      <c r="Y6" s="798"/>
      <c r="Z6" s="798"/>
      <c r="AA6" s="798" t="s">
        <v>196</v>
      </c>
      <c r="AB6" s="799">
        <v>150</v>
      </c>
      <c r="AC6" s="799">
        <v>120</v>
      </c>
      <c r="AD6" s="799">
        <v>90</v>
      </c>
      <c r="AE6" s="799">
        <v>60</v>
      </c>
      <c r="AF6" s="799">
        <v>40</v>
      </c>
      <c r="AG6" s="799">
        <v>25</v>
      </c>
      <c r="AH6" s="799">
        <v>10</v>
      </c>
      <c r="AI6" s="801"/>
      <c r="AJ6" s="801"/>
      <c r="AK6" s="801"/>
    </row>
    <row r="7" spans="1:37" s="38" customFormat="1" ht="9" customHeight="1" x14ac:dyDescent="0.25">
      <c r="A7" s="157" t="s">
        <v>7</v>
      </c>
      <c r="B7" s="390" t="str">
        <f>IF($E7="","",VLOOKUP($E7,'1MD ELO (4)'!$A$7:$O$80,14))</f>
        <v/>
      </c>
      <c r="C7" s="390" t="str">
        <f>IF($E7="","",VLOOKUP($E7,'1MD ELO (4)'!$A$7:$O$80,15))</f>
        <v/>
      </c>
      <c r="D7" s="446" t="str">
        <f>IF($E7="","",VLOOKUP($E7,'1MD ELO (4)'!$A$7:$O$80,5))</f>
        <v/>
      </c>
      <c r="E7" s="159"/>
      <c r="F7" s="160" t="str">
        <f>UPPER(IF($E7="","",VLOOKUP($E7,'1MD ELO (4)'!$A$7:$O$80,2)))</f>
        <v/>
      </c>
      <c r="G7" s="160" t="str">
        <f>IF($E7="","",VLOOKUP($E7,'1MD ELO (4)'!$A$7:$O$80,3))</f>
        <v/>
      </c>
      <c r="H7" s="160"/>
      <c r="I7" s="160" t="str">
        <f>IF($E7="","",VLOOKUP($E7,'1MD ELO (4)'!$A$7:$O$80,4))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x14ac:dyDescent="0.25">
      <c r="A8" s="254" t="s">
        <v>8</v>
      </c>
      <c r="B8" s="390" t="str">
        <f>IF($E8="","",VLOOKUP($E8,'1MD ELO (4)'!$A$7:$O$80,14))</f>
        <v/>
      </c>
      <c r="C8" s="390" t="str">
        <f>IF($E8="","",VLOOKUP($E8,'1MD ELO (4)'!$A$7:$O$80,15))</f>
        <v/>
      </c>
      <c r="D8" s="446" t="str">
        <f>IF($E8="","",VLOOKUP($E8,'1MD ELO (4)'!$A$7:$O$80,5))</f>
        <v/>
      </c>
      <c r="E8" s="159"/>
      <c r="F8" s="487" t="str">
        <f>UPPER(IF($E8="","",VLOOKUP($E8,'1MD ELO (4)'!$A$7:$O$80,2)))</f>
        <v/>
      </c>
      <c r="G8" s="487" t="str">
        <f>IF($E8="","",VLOOKUP($E8,'1MD ELO (4)'!$A$7:$O$80,3))</f>
        <v/>
      </c>
      <c r="H8" s="487"/>
      <c r="I8" s="487" t="str">
        <f>IF($E8="","",VLOOKUP($E8,'1MD ELO (4)'!$A$7:$O$80,4))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x14ac:dyDescent="0.25">
      <c r="A9" s="171" t="s">
        <v>9</v>
      </c>
      <c r="B9" s="390" t="str">
        <f>IF($E9="","",VLOOKUP($E9,'1MD ELO (4)'!$A$7:$O$80,14))</f>
        <v/>
      </c>
      <c r="C9" s="390" t="str">
        <f>IF($E9="","",VLOOKUP($E9,'1MD ELO (4)'!$A$7:$O$80,15))</f>
        <v/>
      </c>
      <c r="D9" s="446" t="str">
        <f>IF($E9="","",VLOOKUP($E9,'1MD ELO (4)'!$A$7:$O$80,5))</f>
        <v/>
      </c>
      <c r="E9" s="159"/>
      <c r="F9" s="487" t="str">
        <f>UPPER(IF($E9="","",VLOOKUP($E9,'1MD ELO (4)'!$A$7:$O$80,2)))</f>
        <v/>
      </c>
      <c r="G9" s="487" t="str">
        <f>IF($E9="","",VLOOKUP($E9,'1MD ELO (4)'!$A$7:$O$80,3))</f>
        <v/>
      </c>
      <c r="H9" s="487"/>
      <c r="I9" s="487" t="str">
        <f>IF($E9="","",VLOOKUP($E9,'1MD ELO (4)'!$A$7:$O$80,4))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x14ac:dyDescent="0.25">
      <c r="A10" s="171" t="s">
        <v>10</v>
      </c>
      <c r="B10" s="390" t="str">
        <f>IF($E10="","",VLOOKUP($E10,'1MD ELO (4)'!$A$7:$O$80,14))</f>
        <v/>
      </c>
      <c r="C10" s="390" t="str">
        <f>IF($E10="","",VLOOKUP($E10,'1MD ELO (4)'!$A$7:$O$80,15))</f>
        <v/>
      </c>
      <c r="D10" s="446" t="str">
        <f>IF($E10="","",VLOOKUP($E10,'1MD ELO (4)'!$A$7:$O$80,5))</f>
        <v/>
      </c>
      <c r="E10" s="159"/>
      <c r="F10" s="487" t="str">
        <f>UPPER(IF($E10="","",VLOOKUP($E10,'1MD ELO (4)'!$A$7:$O$80,2)))</f>
        <v/>
      </c>
      <c r="G10" s="487" t="str">
        <f>IF($E10="","",VLOOKUP($E10,'1MD ELO (4)'!$A$7:$O$80,3))</f>
        <v/>
      </c>
      <c r="H10" s="487"/>
      <c r="I10" s="487" t="str">
        <f>IF($E10="","",VLOOKUP($E10,'1MD ELO (4)'!$A$7:$O$80,4))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t="s">
        <v>11</v>
      </c>
      <c r="B11" s="390" t="str">
        <f>IF($E11="","",VLOOKUP($E11,'1MD ELO (4)'!$A$7:$O$80,14))</f>
        <v/>
      </c>
      <c r="C11" s="390" t="str">
        <f>IF($E11="","",VLOOKUP($E11,'1MD ELO (4)'!$A$7:$O$80,15))</f>
        <v/>
      </c>
      <c r="D11" s="446" t="str">
        <f>IF($E11="","",VLOOKUP($E11,'1MD ELO (4)'!$A$7:$O$80,5))</f>
        <v/>
      </c>
      <c r="E11" s="159"/>
      <c r="F11" s="487" t="str">
        <f>UPPER(IF($E11="","",VLOOKUP($E11,'1MD ELO (4)'!$A$7:$O$80,2)))</f>
        <v/>
      </c>
      <c r="G11" s="487" t="str">
        <f>IF($E11="","",VLOOKUP($E11,'1MD ELO (4)'!$A$7:$O$80,3))</f>
        <v/>
      </c>
      <c r="H11" s="487"/>
      <c r="I11" s="487" t="str">
        <f>IF($E11="","",VLOOKUP($E11,'1MD ELO (4)'!$A$7:$O$80,4))</f>
        <v/>
      </c>
      <c r="J11" s="253"/>
      <c r="K11" s="177" t="str">
        <f>UPPER(IF(OR(J12="a",J12="as"),F11,IF(OR(J12="b",J12="bs"),F12,)))</f>
        <v/>
      </c>
      <c r="L11" s="185"/>
      <c r="M11" s="257"/>
      <c r="N11" s="258"/>
      <c r="O11" s="161"/>
      <c r="P11" s="188"/>
      <c r="Q11" s="778"/>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t="s">
        <v>12</v>
      </c>
      <c r="B12" s="390" t="str">
        <f>IF($E12="","",VLOOKUP($E12,'1MD ELO (4)'!$A$7:$O$80,14))</f>
        <v/>
      </c>
      <c r="C12" s="390" t="str">
        <f>IF($E12="","",VLOOKUP($E12,'1MD ELO (4)'!$A$7:$O$80,15))</f>
        <v/>
      </c>
      <c r="D12" s="446" t="str">
        <f>IF($E12="","",VLOOKUP($E12,'1MD ELO (4)'!$A$7:$O$80,5))</f>
        <v/>
      </c>
      <c r="E12" s="159"/>
      <c r="F12" s="487" t="str">
        <f>UPPER(IF($E12="","",VLOOKUP($E12,'1MD ELO (4)'!$A$7:$O$80,2)))</f>
        <v/>
      </c>
      <c r="G12" s="487" t="str">
        <f>IF($E12="","",VLOOKUP($E12,'1MD ELO (4)'!$A$7:$O$80,3))</f>
        <v/>
      </c>
      <c r="H12" s="487"/>
      <c r="I12" s="487" t="str">
        <f>IF($E12="","",VLOOKUP($E12,'1MD ELO (4)'!$A$7:$O$80,4))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254" t="s">
        <v>13</v>
      </c>
      <c r="B13" s="390" t="str">
        <f>IF($E13="","",VLOOKUP($E13,'1MD ELO (4)'!$A$7:$O$80,14))</f>
        <v/>
      </c>
      <c r="C13" s="390" t="str">
        <f>IF($E13="","",VLOOKUP($E13,'1MD ELO (4)'!$A$7:$O$80,15))</f>
        <v/>
      </c>
      <c r="D13" s="446" t="str">
        <f>IF($E13="","",VLOOKUP($E13,'1MD ELO (4)'!$A$7:$O$80,5))</f>
        <v/>
      </c>
      <c r="E13" s="159"/>
      <c r="F13" s="487" t="str">
        <f>UPPER(IF($E13="","",VLOOKUP($E13,'1MD ELO (4)'!$A$7:$O$80,2)))</f>
        <v/>
      </c>
      <c r="G13" s="487" t="str">
        <f>IF($E13="","",VLOOKUP($E13,'1MD ELO (4)'!$A$7:$O$80,3))</f>
        <v/>
      </c>
      <c r="H13" s="487"/>
      <c r="I13" s="487" t="str">
        <f>IF($E13="","",VLOOKUP($E13,'1MD ELO (4)'!$A$7:$O$80,4))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96" t="s">
        <v>14</v>
      </c>
      <c r="B14" s="390" t="str">
        <f>IF($E14="","",VLOOKUP($E14,'1MD ELO (4)'!$A$7:$O$80,14))</f>
        <v/>
      </c>
      <c r="C14" s="390" t="str">
        <f>IF($E14="","",VLOOKUP($E14,'1MD ELO (4)'!$A$7:$O$80,15))</f>
        <v/>
      </c>
      <c r="D14" s="446" t="str">
        <f>IF($E14="","",VLOOKUP($E14,'1MD ELO (4)'!$A$7:$O$80,5))</f>
        <v/>
      </c>
      <c r="E14" s="159"/>
      <c r="F14" s="160" t="str">
        <f>UPPER(IF($E14="","",VLOOKUP($E14,'1MD ELO (4)'!$A$7:$O$80,2)))</f>
        <v/>
      </c>
      <c r="G14" s="160" t="str">
        <f>IF($E14="","",VLOOKUP($E14,'1MD ELO (4)'!$A$7:$O$80,3))</f>
        <v/>
      </c>
      <c r="H14" s="160"/>
      <c r="I14" s="160" t="str">
        <f>IF($E14="","",VLOOKUP($E14,'1MD ELO (4)'!$A$7:$O$80,4))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57" t="s">
        <v>15</v>
      </c>
      <c r="B15" s="390" t="str">
        <f>IF($E15="","",VLOOKUP($E15,'1MD ELO (4)'!$A$7:$O$80,14))</f>
        <v/>
      </c>
      <c r="C15" s="390" t="str">
        <f>IF($E15="","",VLOOKUP($E15,'1MD ELO (4)'!$A$7:$O$80,15))</f>
        <v/>
      </c>
      <c r="D15" s="446" t="str">
        <f>IF($E15="","",VLOOKUP($E15,'1MD ELO (4)'!$A$7:$O$80,5))</f>
        <v/>
      </c>
      <c r="E15" s="159"/>
      <c r="F15" s="160" t="str">
        <f>UPPER(IF($E15="","",VLOOKUP($E15,'1MD ELO (4)'!$A$7:$O$80,2)))</f>
        <v/>
      </c>
      <c r="G15" s="160" t="str">
        <f>IF($E15="","",VLOOKUP($E15,'1MD ELO (4)'!$A$7:$O$80,3))</f>
        <v/>
      </c>
      <c r="H15" s="160"/>
      <c r="I15" s="160" t="str">
        <f>IF($E15="","",VLOOKUP($E15,'1MD ELO (4)'!$A$7:$O$80,4))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254" t="s">
        <v>16</v>
      </c>
      <c r="B16" s="390" t="str">
        <f>IF($E16="","",VLOOKUP($E16,'1MD ELO (4)'!$A$7:$O$80,14))</f>
        <v/>
      </c>
      <c r="C16" s="390" t="str">
        <f>IF($E16="","",VLOOKUP($E16,'1MD ELO (4)'!$A$7:$O$80,15))</f>
        <v/>
      </c>
      <c r="D16" s="446" t="str">
        <f>IF($E16="","",VLOOKUP($E16,'1MD ELO (4)'!$A$7:$O$80,5))</f>
        <v/>
      </c>
      <c r="E16" s="159"/>
      <c r="F16" s="487" t="str">
        <f>UPPER(IF($E16="","",VLOOKUP($E16,'1MD ELO (4)'!$A$7:$O$80,2)))</f>
        <v/>
      </c>
      <c r="G16" s="487" t="str">
        <f>IF($E16="","",VLOOKUP($E16,'1MD ELO (4)'!$A$7:$O$80,3))</f>
        <v/>
      </c>
      <c r="H16" s="487"/>
      <c r="I16" s="487" t="str">
        <f>IF($E16="","",VLOOKUP($E16,'1MD ELO (4)'!$A$7:$O$80,4))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x14ac:dyDescent="0.25">
      <c r="A17" s="171" t="s">
        <v>17</v>
      </c>
      <c r="B17" s="390" t="str">
        <f>IF($E17="","",VLOOKUP($E17,'1MD ELO (4)'!$A$7:$O$80,14))</f>
        <v/>
      </c>
      <c r="C17" s="390" t="str">
        <f>IF($E17="","",VLOOKUP($E17,'1MD ELO (4)'!$A$7:$O$80,15))</f>
        <v/>
      </c>
      <c r="D17" s="446" t="str">
        <f>IF($E17="","",VLOOKUP($E17,'1MD ELO (4)'!$A$7:$O$80,5))</f>
        <v/>
      </c>
      <c r="E17" s="159"/>
      <c r="F17" s="487" t="str">
        <f>UPPER(IF($E17="","",VLOOKUP($E17,'1MD ELO (4)'!$A$7:$O$80,2)))</f>
        <v/>
      </c>
      <c r="G17" s="487" t="str">
        <f>IF($E17="","",VLOOKUP($E17,'1MD ELO (4)'!$A$7:$O$80,3))</f>
        <v/>
      </c>
      <c r="H17" s="487"/>
      <c r="I17" s="487" t="str">
        <f>IF($E17="","",VLOOKUP($E17,'1MD ELO (4)'!$A$7:$O$80,4))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x14ac:dyDescent="0.25">
      <c r="A18" s="171" t="s">
        <v>18</v>
      </c>
      <c r="B18" s="390" t="str">
        <f>IF($E18="","",VLOOKUP($E18,'1MD ELO (4)'!$A$7:$O$80,14))</f>
        <v/>
      </c>
      <c r="C18" s="390" t="str">
        <f>IF($E18="","",VLOOKUP($E18,'1MD ELO (4)'!$A$7:$O$80,15))</f>
        <v/>
      </c>
      <c r="D18" s="446" t="str">
        <f>IF($E18="","",VLOOKUP($E18,'1MD ELO (4)'!$A$7:$O$80,5))</f>
        <v/>
      </c>
      <c r="E18" s="159"/>
      <c r="F18" s="487" t="str">
        <f>UPPER(IF($E18="","",VLOOKUP($E18,'1MD ELO (4)'!$A$7:$O$80,2)))</f>
        <v/>
      </c>
      <c r="G18" s="487" t="str">
        <f>IF($E18="","",VLOOKUP($E18,'1MD ELO (4)'!$A$7:$O$80,3))</f>
        <v/>
      </c>
      <c r="H18" s="487"/>
      <c r="I18" s="487" t="str">
        <f>IF($E18="","",VLOOKUP($E18,'1MD ELO (4)'!$A$7:$O$80,4))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x14ac:dyDescent="0.25">
      <c r="A19" s="171" t="s">
        <v>19</v>
      </c>
      <c r="B19" s="390" t="str">
        <f>IF($E19="","",VLOOKUP($E19,'1MD ELO (4)'!$A$7:$O$80,14))</f>
        <v/>
      </c>
      <c r="C19" s="390" t="str">
        <f>IF($E19="","",VLOOKUP($E19,'1MD ELO (4)'!$A$7:$O$80,15))</f>
        <v/>
      </c>
      <c r="D19" s="446" t="str">
        <f>IF($E19="","",VLOOKUP($E19,'1MD ELO (4)'!$A$7:$O$80,5))</f>
        <v/>
      </c>
      <c r="E19" s="159"/>
      <c r="F19" s="487" t="str">
        <f>UPPER(IF($E19="","",VLOOKUP($E19,'1MD ELO (4)'!$A$7:$O$80,2)))</f>
        <v/>
      </c>
      <c r="G19" s="487" t="str">
        <f>IF($E19="","",VLOOKUP($E19,'1MD ELO (4)'!$A$7:$O$80,3))</f>
        <v/>
      </c>
      <c r="H19" s="487"/>
      <c r="I19" s="487" t="str">
        <f>IF($E19="","",VLOOKUP($E19,'1MD ELO (4)'!$A$7:$O$80,4))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x14ac:dyDescent="0.25">
      <c r="A20" s="171" t="s">
        <v>20</v>
      </c>
      <c r="B20" s="390" t="str">
        <f>IF($E20="","",VLOOKUP($E20,'1MD ELO (4)'!$A$7:$O$80,14))</f>
        <v/>
      </c>
      <c r="C20" s="390" t="str">
        <f>IF($E20="","",VLOOKUP($E20,'1MD ELO (4)'!$A$7:$O$80,15))</f>
        <v/>
      </c>
      <c r="D20" s="446" t="str">
        <f>IF($E20="","",VLOOKUP($E20,'1MD ELO (4)'!$A$7:$O$80,5))</f>
        <v/>
      </c>
      <c r="E20" s="159"/>
      <c r="F20" s="487" t="str">
        <f>UPPER(IF($E20="","",VLOOKUP($E20,'1MD ELO (4)'!$A$7:$O$80,2)))</f>
        <v/>
      </c>
      <c r="G20" s="487" t="str">
        <f>IF($E20="","",VLOOKUP($E20,'1MD ELO (4)'!$A$7:$O$80,3))</f>
        <v/>
      </c>
      <c r="H20" s="487"/>
      <c r="I20" s="487" t="str">
        <f>IF($E20="","",VLOOKUP($E20,'1MD ELO (4)'!$A$7:$O$80,4))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x14ac:dyDescent="0.25">
      <c r="A21" s="254" t="s">
        <v>21</v>
      </c>
      <c r="B21" s="390" t="str">
        <f>IF($E21="","",VLOOKUP($E21,'1MD ELO (4)'!$A$7:$O$80,14))</f>
        <v/>
      </c>
      <c r="C21" s="390" t="str">
        <f>IF($E21="","",VLOOKUP($E21,'1MD ELO (4)'!$A$7:$O$80,15))</f>
        <v/>
      </c>
      <c r="D21" s="446" t="str">
        <f>IF($E21="","",VLOOKUP($E21,'1MD ELO (4)'!$A$7:$O$80,5))</f>
        <v/>
      </c>
      <c r="E21" s="159"/>
      <c r="F21" s="487" t="str">
        <f>UPPER(IF($E21="","",VLOOKUP($E21,'1MD ELO (4)'!$A$7:$O$80,2)))</f>
        <v/>
      </c>
      <c r="G21" s="487" t="str">
        <f>IF($E21="","",VLOOKUP($E21,'1MD ELO (4)'!$A$7:$O$80,3))</f>
        <v/>
      </c>
      <c r="H21" s="487"/>
      <c r="I21" s="487" t="str">
        <f>IF($E21="","",VLOOKUP($E21,'1MD ELO (4)'!$A$7:$O$80,4))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x14ac:dyDescent="0.25">
      <c r="A22" s="196" t="s">
        <v>22</v>
      </c>
      <c r="B22" s="390" t="str">
        <f>IF($E22="","",VLOOKUP($E22,'1MD ELO (4)'!$A$7:$O$80,14))</f>
        <v/>
      </c>
      <c r="C22" s="390" t="str">
        <f>IF($E22="","",VLOOKUP($E22,'1MD ELO (4)'!$A$7:$O$80,15))</f>
        <v/>
      </c>
      <c r="D22" s="446" t="str">
        <f>IF($E22="","",VLOOKUP($E22,'1MD ELO (4)'!$A$7:$O$80,5))</f>
        <v/>
      </c>
      <c r="E22" s="159"/>
      <c r="F22" s="160" t="str">
        <f>UPPER(IF($E22="","",VLOOKUP($E22,'1MD ELO (4)'!$A$7:$O$80,2)))</f>
        <v/>
      </c>
      <c r="G22" s="160" t="str">
        <f>IF($E22="","",VLOOKUP($E22,'1MD ELO (4)'!$A$7:$O$80,3))</f>
        <v/>
      </c>
      <c r="H22" s="160"/>
      <c r="I22" s="160" t="str">
        <f>IF($E22="","",VLOOKUP($E22,'1MD ELO (4)'!$A$7:$O$80,4))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x14ac:dyDescent="0.25">
      <c r="A23" s="157" t="s">
        <v>23</v>
      </c>
      <c r="B23" s="390" t="str">
        <f>IF($E23="","",VLOOKUP($E23,'1MD ELO (4)'!$A$7:$O$80,14))</f>
        <v/>
      </c>
      <c r="C23" s="390" t="str">
        <f>IF($E23="","",VLOOKUP($E23,'1MD ELO (4)'!$A$7:$O$80,15))</f>
        <v/>
      </c>
      <c r="D23" s="446" t="str">
        <f>IF($E23="","",VLOOKUP($E23,'1MD ELO (4)'!$A$7:$O$80,5))</f>
        <v/>
      </c>
      <c r="E23" s="159"/>
      <c r="F23" s="160" t="str">
        <f>UPPER(IF($E23="","",VLOOKUP($E23,'1MD ELO (4)'!$A$7:$O$80,2)))</f>
        <v/>
      </c>
      <c r="G23" s="160" t="str">
        <f>IF($E23="","",VLOOKUP($E23,'1MD ELO (4)'!$A$7:$O$80,3))</f>
        <v/>
      </c>
      <c r="H23" s="160"/>
      <c r="I23" s="160" t="str">
        <f>IF($E23="","",VLOOKUP($E23,'1MD ELO (4)'!$A$7:$O$80,4))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x14ac:dyDescent="0.25">
      <c r="A24" s="254" t="s">
        <v>24</v>
      </c>
      <c r="B24" s="390" t="str">
        <f>IF($E24="","",VLOOKUP($E24,'1MD ELO (4)'!$A$7:$O$80,14))</f>
        <v/>
      </c>
      <c r="C24" s="390" t="str">
        <f>IF($E24="","",VLOOKUP($E24,'1MD ELO (4)'!$A$7:$O$80,15))</f>
        <v/>
      </c>
      <c r="D24" s="446" t="str">
        <f>IF($E24="","",VLOOKUP($E24,'1MD ELO (4)'!$A$7:$O$80,5))</f>
        <v/>
      </c>
      <c r="E24" s="159"/>
      <c r="F24" s="487" t="str">
        <f>UPPER(IF($E24="","",VLOOKUP($E24,'1MD ELO (4)'!$A$7:$O$80,2)))</f>
        <v/>
      </c>
      <c r="G24" s="487" t="str">
        <f>IF($E24="","",VLOOKUP($E24,'1MD ELO (4)'!$A$7:$O$80,3))</f>
        <v/>
      </c>
      <c r="H24" s="487"/>
      <c r="I24" s="487" t="str">
        <f>IF($E24="","",VLOOKUP($E24,'1MD ELO (4)'!$A$7:$O$80,4))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x14ac:dyDescent="0.25">
      <c r="A25" s="171" t="s">
        <v>25</v>
      </c>
      <c r="B25" s="390" t="str">
        <f>IF($E25="","",VLOOKUP($E25,'1MD ELO (4)'!$A$7:$O$80,14))</f>
        <v/>
      </c>
      <c r="C25" s="390" t="str">
        <f>IF($E25="","",VLOOKUP($E25,'1MD ELO (4)'!$A$7:$O$80,15))</f>
        <v/>
      </c>
      <c r="D25" s="446" t="str">
        <f>IF($E25="","",VLOOKUP($E25,'1MD ELO (4)'!$A$7:$O$80,5))</f>
        <v/>
      </c>
      <c r="E25" s="159"/>
      <c r="F25" s="487" t="str">
        <f>UPPER(IF($E25="","",VLOOKUP($E25,'1MD ELO (4)'!$A$7:$O$80,2)))</f>
        <v/>
      </c>
      <c r="G25" s="487" t="str">
        <f>IF($E25="","",VLOOKUP($E25,'1MD ELO (4)'!$A$7:$O$80,3))</f>
        <v/>
      </c>
      <c r="H25" s="487"/>
      <c r="I25" s="487" t="str">
        <f>IF($E25="","",VLOOKUP($E25,'1MD ELO (4)'!$A$7:$O$80,4))</f>
        <v/>
      </c>
      <c r="J25" s="253"/>
      <c r="K25" s="177" t="str">
        <f>UPPER(IF(OR(J26="a",J26="as"),F25,IF(OR(J26="b",J26="bs"),F26,)))</f>
        <v/>
      </c>
      <c r="L25" s="256"/>
      <c r="M25" s="161"/>
      <c r="N25" s="188"/>
      <c r="O25" s="186"/>
      <c r="P25" s="186"/>
      <c r="Q25" s="959" t="str">
        <f>IF(Y3="","",CONCATENATE(AC1," pont"))</f>
        <v/>
      </c>
      <c r="R25" s="960"/>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x14ac:dyDescent="0.25">
      <c r="A26" s="171" t="s">
        <v>26</v>
      </c>
      <c r="B26" s="390" t="str">
        <f>IF($E26="","",VLOOKUP($E26,'1MD ELO (4)'!$A$7:$O$80,14))</f>
        <v/>
      </c>
      <c r="C26" s="390" t="str">
        <f>IF($E26="","",VLOOKUP($E26,'1MD ELO (4)'!$A$7:$O$80,15))</f>
        <v/>
      </c>
      <c r="D26" s="446" t="str">
        <f>IF($E26="","",VLOOKUP($E26,'1MD ELO (4)'!$A$7:$O$80,5))</f>
        <v/>
      </c>
      <c r="E26" s="159"/>
      <c r="F26" s="487" t="str">
        <f>UPPER(IF($E26="","",VLOOKUP($E26,'1MD ELO (4)'!$A$7:$O$80,2)))</f>
        <v/>
      </c>
      <c r="G26" s="487" t="str">
        <f>IF($E26="","",VLOOKUP($E26,'1MD ELO (4)'!$A$7:$O$80,3))</f>
        <v/>
      </c>
      <c r="H26" s="487"/>
      <c r="I26" s="487" t="str">
        <f>IF($E26="","",VLOOKUP($E26,'1MD ELO (4)'!$A$7:$O$80,4))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x14ac:dyDescent="0.25">
      <c r="A27" s="171" t="s">
        <v>27</v>
      </c>
      <c r="B27" s="390" t="str">
        <f>IF($E27="","",VLOOKUP($E27,'1MD ELO (4)'!$A$7:$O$80,14))</f>
        <v/>
      </c>
      <c r="C27" s="390" t="str">
        <f>IF($E27="","",VLOOKUP($E27,'1MD ELO (4)'!$A$7:$O$80,15))</f>
        <v/>
      </c>
      <c r="D27" s="446" t="str">
        <f>IF($E27="","",VLOOKUP($E27,'1MD ELO (4)'!$A$7:$O$80,5))</f>
        <v/>
      </c>
      <c r="E27" s="159"/>
      <c r="F27" s="487" t="str">
        <f>UPPER(IF($E27="","",VLOOKUP($E27,'1MD ELO (4)'!$A$7:$O$80,2)))</f>
        <v/>
      </c>
      <c r="G27" s="487" t="str">
        <f>IF($E27="","",VLOOKUP($E27,'1MD ELO (4)'!$A$7:$O$80,3))</f>
        <v/>
      </c>
      <c r="H27" s="487"/>
      <c r="I27" s="487" t="str">
        <f>IF($E27="","",VLOOKUP($E27,'1MD ELO (4)'!$A$7:$O$80,4))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x14ac:dyDescent="0.25">
      <c r="A28" s="171" t="s">
        <v>28</v>
      </c>
      <c r="B28" s="390" t="str">
        <f>IF($E28="","",VLOOKUP($E28,'1MD ELO (4)'!$A$7:$O$80,14))</f>
        <v/>
      </c>
      <c r="C28" s="390" t="str">
        <f>IF($E28="","",VLOOKUP($E28,'1MD ELO (4)'!$A$7:$O$80,15))</f>
        <v/>
      </c>
      <c r="D28" s="446" t="str">
        <f>IF($E28="","",VLOOKUP($E28,'1MD ELO (4)'!$A$7:$O$80,5))</f>
        <v/>
      </c>
      <c r="E28" s="159"/>
      <c r="F28" s="487" t="str">
        <f>UPPER(IF($E28="","",VLOOKUP($E28,'1MD ELO (4)'!$A$7:$O$80,2)))</f>
        <v/>
      </c>
      <c r="G28" s="487" t="str">
        <f>IF($E28="","",VLOOKUP($E28,'1MD ELO (4)'!$A$7:$O$80,3))</f>
        <v/>
      </c>
      <c r="H28" s="487"/>
      <c r="I28" s="487" t="str">
        <f>IF($E28="","",VLOOKUP($E28,'1MD ELO (4)'!$A$7:$O$80,4))</f>
        <v/>
      </c>
      <c r="J28" s="255"/>
      <c r="K28" s="161"/>
      <c r="L28" s="176"/>
      <c r="M28" s="177" t="str">
        <f>UPPER(IF(OR(L28="a",L28="as"),K27,IF(OR(L28="b",L28="bs"),K29,)))</f>
        <v/>
      </c>
      <c r="N28" s="259"/>
      <c r="O28" s="186"/>
      <c r="P28" s="188"/>
      <c r="Q28" s="186"/>
      <c r="R28" s="188"/>
      <c r="S28" s="169"/>
      <c r="AI28" s="668"/>
      <c r="AJ28" s="668"/>
      <c r="AK28" s="668"/>
    </row>
    <row r="29" spans="1:37" s="38" customFormat="1" ht="9.6" customHeight="1" x14ac:dyDescent="0.25">
      <c r="A29" s="254" t="s">
        <v>29</v>
      </c>
      <c r="B29" s="390" t="str">
        <f>IF($E29="","",VLOOKUP($E29,'1MD ELO (4)'!$A$7:$O$80,14))</f>
        <v/>
      </c>
      <c r="C29" s="390" t="str">
        <f>IF($E29="","",VLOOKUP($E29,'1MD ELO (4)'!$A$7:$O$80,15))</f>
        <v/>
      </c>
      <c r="D29" s="446" t="str">
        <f>IF($E29="","",VLOOKUP($E29,'1MD ELO (4)'!$A$7:$O$80,5))</f>
        <v/>
      </c>
      <c r="E29" s="159"/>
      <c r="F29" s="487" t="str">
        <f>UPPER(IF($E29="","",VLOOKUP($E29,'1MD ELO (4)'!$A$7:$O$80,2)))</f>
        <v/>
      </c>
      <c r="G29" s="487" t="str">
        <f>IF($E29="","",VLOOKUP($E29,'1MD ELO (4)'!$A$7:$O$80,3))</f>
        <v/>
      </c>
      <c r="H29" s="487"/>
      <c r="I29" s="487" t="str">
        <f>IF($E29="","",VLOOKUP($E29,'1MD ELO (4)'!$A$7:$O$80,4))</f>
        <v/>
      </c>
      <c r="J29" s="253"/>
      <c r="K29" s="177" t="str">
        <f>UPPER(IF(OR(J30="a",J30="as"),F29,IF(OR(J30="b",J30="bs"),F30,)))</f>
        <v/>
      </c>
      <c r="L29" s="194"/>
      <c r="M29" s="161"/>
      <c r="N29" s="186"/>
      <c r="O29" s="186"/>
      <c r="P29" s="188"/>
      <c r="Q29" s="186"/>
      <c r="R29" s="188"/>
      <c r="S29" s="169"/>
      <c r="AI29" s="668"/>
      <c r="AJ29" s="668"/>
      <c r="AK29" s="668"/>
    </row>
    <row r="30" spans="1:37" s="38" customFormat="1" ht="9.6" customHeight="1" x14ac:dyDescent="0.25">
      <c r="A30" s="196" t="s">
        <v>30</v>
      </c>
      <c r="B30" s="390" t="str">
        <f>IF($E30="","",VLOOKUP($E30,'1MD ELO (4)'!$A$7:$O$80,14))</f>
        <v/>
      </c>
      <c r="C30" s="390" t="str">
        <f>IF($E30="","",VLOOKUP($E30,'1MD ELO (4)'!$A$7:$O$80,15))</f>
        <v/>
      </c>
      <c r="D30" s="446" t="str">
        <f>IF($E30="","",VLOOKUP($E30,'1MD ELO (4)'!$A$7:$O$80,5))</f>
        <v/>
      </c>
      <c r="E30" s="159"/>
      <c r="F30" s="160" t="str">
        <f>UPPER(IF($E30="","",VLOOKUP($E30,'1MD ELO (4)'!$A$7:$O$80,2)))</f>
        <v/>
      </c>
      <c r="G30" s="160" t="str">
        <f>IF($E30="","",VLOOKUP($E30,'1MD ELO (4)'!$A$7:$O$80,3))</f>
        <v/>
      </c>
      <c r="H30" s="160"/>
      <c r="I30" s="160" t="str">
        <f>IF($E30="","",VLOOKUP($E30,'1MD ELO (4)'!$A$7:$O$80,4))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x14ac:dyDescent="0.25">
      <c r="A31" s="157" t="s">
        <v>31</v>
      </c>
      <c r="B31" s="390" t="str">
        <f>IF($E31="","",VLOOKUP($E31,'1MD ELO (4)'!$A$7:$O$80,14))</f>
        <v/>
      </c>
      <c r="C31" s="390" t="str">
        <f>IF($E31="","",VLOOKUP($E31,'1MD ELO (4)'!$A$7:$O$80,15))</f>
        <v/>
      </c>
      <c r="D31" s="446" t="str">
        <f>IF($E31="","",VLOOKUP($E31,'1MD ELO (4)'!$A$7:$O$80,5))</f>
        <v/>
      </c>
      <c r="E31" s="159"/>
      <c r="F31" s="160" t="str">
        <f>UPPER(IF($E31="","",VLOOKUP($E31,'1MD ELO (4)'!$A$7:$O$80,2)))</f>
        <v/>
      </c>
      <c r="G31" s="160" t="str">
        <f>IF($E31="","",VLOOKUP($E31,'1MD ELO (4)'!$A$7:$O$80,3))</f>
        <v/>
      </c>
      <c r="H31" s="160"/>
      <c r="I31" s="160" t="str">
        <f>IF($E31="","",VLOOKUP($E31,'1MD ELO (4)'!$A$7:$O$80,4))</f>
        <v/>
      </c>
      <c r="J31" s="253"/>
      <c r="K31" s="177" t="str">
        <f>UPPER(IF(OR(J32="a",J32="as"),F31,IF(OR(J32="b",J32="bs"),F32,)))</f>
        <v/>
      </c>
      <c r="L31" s="185"/>
      <c r="M31" s="186"/>
      <c r="N31" s="186"/>
      <c r="O31" s="186"/>
      <c r="P31" s="188"/>
      <c r="Q31" s="161"/>
      <c r="R31" s="186"/>
      <c r="S31" s="169"/>
      <c r="AI31" s="668"/>
      <c r="AJ31" s="668"/>
      <c r="AK31" s="668"/>
    </row>
    <row r="32" spans="1:37" s="38" customFormat="1" ht="9.6" customHeight="1" x14ac:dyDescent="0.25">
      <c r="A32" s="254" t="s">
        <v>32</v>
      </c>
      <c r="B32" s="390" t="str">
        <f>IF($E32="","",VLOOKUP($E32,'1MD ELO (4)'!$A$7:$O$80,14))</f>
        <v/>
      </c>
      <c r="C32" s="390" t="str">
        <f>IF($E32="","",VLOOKUP($E32,'1MD ELO (4)'!$A$7:$O$80,15))</f>
        <v/>
      </c>
      <c r="D32" s="446" t="str">
        <f>IF($E32="","",VLOOKUP($E32,'1MD ELO (4)'!$A$7:$O$80,5))</f>
        <v/>
      </c>
      <c r="E32" s="159"/>
      <c r="F32" s="487" t="str">
        <f>UPPER(IF($E32="","",VLOOKUP($E32,'1MD ELO (4)'!$A$7:$O$80,2)))</f>
        <v/>
      </c>
      <c r="G32" s="487" t="str">
        <f>IF($E32="","",VLOOKUP($E32,'1MD ELO (4)'!$A$7:$O$80,3))</f>
        <v/>
      </c>
      <c r="H32" s="487"/>
      <c r="I32" s="487" t="str">
        <f>IF($E32="","",VLOOKUP($E32,'1MD ELO (4)'!$A$7:$O$80,4))</f>
        <v/>
      </c>
      <c r="J32" s="255"/>
      <c r="K32" s="161"/>
      <c r="L32" s="176"/>
      <c r="M32" s="177" t="str">
        <f>UPPER(IF(OR(L32="a",L32="as"),K31,IF(OR(L32="b",L32="bs"),K33,)))</f>
        <v/>
      </c>
      <c r="N32" s="185"/>
      <c r="O32" s="186"/>
      <c r="P32" s="188"/>
      <c r="Q32" s="186"/>
      <c r="R32" s="186"/>
      <c r="S32" s="169"/>
    </row>
    <row r="33" spans="1:19" s="38" customFormat="1" ht="9.6" customHeight="1" x14ac:dyDescent="0.25">
      <c r="A33" s="171" t="s">
        <v>33</v>
      </c>
      <c r="B33" s="390" t="str">
        <f>IF($E33="","",VLOOKUP($E33,'1MD ELO (4)'!$A$7:$O$80,14))</f>
        <v/>
      </c>
      <c r="C33" s="390" t="str">
        <f>IF($E33="","",VLOOKUP($E33,'1MD ELO (4)'!$A$7:$O$80,15))</f>
        <v/>
      </c>
      <c r="D33" s="446" t="str">
        <f>IF($E33="","",VLOOKUP($E33,'1MD ELO (4)'!$A$7:$O$80,5))</f>
        <v/>
      </c>
      <c r="E33" s="159"/>
      <c r="F33" s="487" t="str">
        <f>UPPER(IF($E33="","",VLOOKUP($E33,'1MD ELO (4)'!$A$7:$O$80,2)))</f>
        <v/>
      </c>
      <c r="G33" s="487" t="str">
        <f>IF($E33="","",VLOOKUP($E33,'1MD ELO (4)'!$A$7:$O$80,3))</f>
        <v/>
      </c>
      <c r="H33" s="487"/>
      <c r="I33" s="487" t="str">
        <f>IF($E33="","",VLOOKUP($E33,'1MD ELO (4)'!$A$7:$O$80,4))</f>
        <v/>
      </c>
      <c r="J33" s="253"/>
      <c r="K33" s="177" t="str">
        <f>UPPER(IF(OR(J34="a",J34="as"),F33,IF(OR(J34="b",J34="bs"),F34,)))</f>
        <v/>
      </c>
      <c r="L33" s="256"/>
      <c r="M33" s="161"/>
      <c r="N33" s="188"/>
      <c r="O33" s="186"/>
      <c r="P33" s="188"/>
      <c r="Q33" s="186"/>
      <c r="R33" s="186"/>
      <c r="S33" s="169"/>
    </row>
    <row r="34" spans="1:19" s="38" customFormat="1" ht="9.6" customHeight="1" x14ac:dyDescent="0.25">
      <c r="A34" s="171" t="s">
        <v>34</v>
      </c>
      <c r="B34" s="390" t="str">
        <f>IF($E34="","",VLOOKUP($E34,'1MD ELO (4)'!$A$7:$O$80,14))</f>
        <v/>
      </c>
      <c r="C34" s="390" t="str">
        <f>IF($E34="","",VLOOKUP($E34,'1MD ELO (4)'!$A$7:$O$80,15))</f>
        <v/>
      </c>
      <c r="D34" s="446" t="str">
        <f>IF($E34="","",VLOOKUP($E34,'1MD ELO (4)'!$A$7:$O$80,5))</f>
        <v/>
      </c>
      <c r="E34" s="159"/>
      <c r="F34" s="487" t="str">
        <f>UPPER(IF($E34="","",VLOOKUP($E34,'1MD ELO (4)'!$A$7:$O$80,2)))</f>
        <v/>
      </c>
      <c r="G34" s="487" t="str">
        <f>IF($E34="","",VLOOKUP($E34,'1MD ELO (4)'!$A$7:$O$80,3))</f>
        <v/>
      </c>
      <c r="H34" s="487"/>
      <c r="I34" s="487" t="str">
        <f>IF($E34="","",VLOOKUP($E34,'1MD ELO (4)'!$A$7:$O$80,4))</f>
        <v/>
      </c>
      <c r="J34" s="255"/>
      <c r="K34" s="161"/>
      <c r="L34" s="186"/>
      <c r="M34" s="175" t="s">
        <v>0</v>
      </c>
      <c r="N34" s="184"/>
      <c r="O34" s="177" t="str">
        <f>UPPER(IF(OR(N34="a",N34="as"),M32,IF(OR(N34="b",N34="bs"),M36,)))</f>
        <v/>
      </c>
      <c r="P34" s="194"/>
      <c r="Q34" s="186"/>
      <c r="R34" s="186"/>
      <c r="S34" s="169"/>
    </row>
    <row r="35" spans="1:19" s="38" customFormat="1" ht="9.6" customHeight="1" x14ac:dyDescent="0.25">
      <c r="A35" s="171" t="s">
        <v>35</v>
      </c>
      <c r="B35" s="390" t="str">
        <f>IF($E35="","",VLOOKUP($E35,'1MD ELO (4)'!$A$7:$O$80,14))</f>
        <v/>
      </c>
      <c r="C35" s="390" t="str">
        <f>IF($E35="","",VLOOKUP($E35,'1MD ELO (4)'!$A$7:$O$80,15))</f>
        <v/>
      </c>
      <c r="D35" s="446" t="str">
        <f>IF($E35="","",VLOOKUP($E35,'1MD ELO (4)'!$A$7:$O$80,5))</f>
        <v/>
      </c>
      <c r="E35" s="159"/>
      <c r="F35" s="487" t="str">
        <f>UPPER(IF($E35="","",VLOOKUP($E35,'1MD ELO (4)'!$A$7:$O$80,2)))</f>
        <v/>
      </c>
      <c r="G35" s="487" t="str">
        <f>IF($E35="","",VLOOKUP($E35,'1MD ELO (4)'!$A$7:$O$80,3))</f>
        <v/>
      </c>
      <c r="H35" s="487"/>
      <c r="I35" s="487" t="str">
        <f>IF($E35="","",VLOOKUP($E35,'1MD ELO (4)'!$A$7:$O$80,4))</f>
        <v/>
      </c>
      <c r="J35" s="253"/>
      <c r="K35" s="177" t="str">
        <f>UPPER(IF(OR(J36="a",J36="as"),F35,IF(OR(J36="b",J36="bs"),F36,)))</f>
        <v/>
      </c>
      <c r="L35" s="185"/>
      <c r="M35" s="257"/>
      <c r="N35" s="258"/>
      <c r="O35" s="161"/>
      <c r="P35" s="186"/>
      <c r="Q35" s="186"/>
      <c r="R35" s="186"/>
      <c r="S35" s="169"/>
    </row>
    <row r="36" spans="1:19" s="38" customFormat="1" ht="9.6" customHeight="1" x14ac:dyDescent="0.25">
      <c r="A36" s="171" t="s">
        <v>36</v>
      </c>
      <c r="B36" s="390" t="str">
        <f>IF($E36="","",VLOOKUP($E36,'1MD ELO (4)'!$A$7:$O$80,14))</f>
        <v/>
      </c>
      <c r="C36" s="390" t="str">
        <f>IF($E36="","",VLOOKUP($E36,'1MD ELO (4)'!$A$7:$O$80,15))</f>
        <v/>
      </c>
      <c r="D36" s="446" t="str">
        <f>IF($E36="","",VLOOKUP($E36,'1MD ELO (4)'!$A$7:$O$80,5))</f>
        <v/>
      </c>
      <c r="E36" s="159"/>
      <c r="F36" s="487" t="str">
        <f>UPPER(IF($E36="","",VLOOKUP($E36,'1MD ELO (4)'!$A$7:$O$80,2)))</f>
        <v/>
      </c>
      <c r="G36" s="487" t="str">
        <f>IF($E36="","",VLOOKUP($E36,'1MD ELO (4)'!$A$7:$O$80,3))</f>
        <v/>
      </c>
      <c r="H36" s="487"/>
      <c r="I36" s="487" t="str">
        <f>IF($E36="","",VLOOKUP($E36,'1MD ELO (4)'!$A$7:$O$80,4))</f>
        <v/>
      </c>
      <c r="J36" s="255"/>
      <c r="K36" s="161"/>
      <c r="L36" s="176"/>
      <c r="M36" s="177" t="str">
        <f>UPPER(IF(OR(L36="a",L36="as"),K35,IF(OR(L36="b",L36="bs"),K37,)))</f>
        <v/>
      </c>
      <c r="N36" s="259"/>
      <c r="O36" s="262" t="s">
        <v>129</v>
      </c>
      <c r="P36" s="263"/>
      <c r="Q36" s="262" t="s">
        <v>128</v>
      </c>
      <c r="R36" s="263"/>
      <c r="S36" s="169"/>
    </row>
    <row r="37" spans="1:19" s="38" customFormat="1" ht="9.6" customHeight="1" x14ac:dyDescent="0.25">
      <c r="A37" s="254" t="s">
        <v>37</v>
      </c>
      <c r="B37" s="390" t="str">
        <f>IF($E37="","",VLOOKUP($E37,'1MD ELO (4)'!$A$7:$O$80,14))</f>
        <v/>
      </c>
      <c r="C37" s="390" t="str">
        <f>IF($E37="","",VLOOKUP($E37,'1MD ELO (4)'!$A$7:$O$80,15))</f>
        <v/>
      </c>
      <c r="D37" s="446" t="str">
        <f>IF($E37="","",VLOOKUP($E37,'1MD ELO (4)'!$A$7:$O$80,5))</f>
        <v/>
      </c>
      <c r="E37" s="159"/>
      <c r="F37" s="487" t="str">
        <f>UPPER(IF($E37="","",VLOOKUP($E37,'1MD ELO (4)'!$A$7:$O$80,2)))</f>
        <v/>
      </c>
      <c r="G37" s="487" t="str">
        <f>IF($E37="","",VLOOKUP($E37,'1MD ELO (4)'!$A$7:$O$80,3))</f>
        <v/>
      </c>
      <c r="H37" s="487"/>
      <c r="I37" s="487" t="str">
        <f>IF($E37="","",VLOOKUP($E37,'1MD ELO (4)'!$A$7:$O$80,4))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x14ac:dyDescent="0.25">
      <c r="A38" s="196" t="s">
        <v>38</v>
      </c>
      <c r="B38" s="390" t="str">
        <f>IF($E38="","",VLOOKUP($E38,'1MD ELO (4)'!$A$7:$O$80,14))</f>
        <v/>
      </c>
      <c r="C38" s="390" t="str">
        <f>IF($E38="","",VLOOKUP($E38,'1MD ELO (4)'!$A$7:$O$80,15))</f>
        <v/>
      </c>
      <c r="D38" s="446" t="str">
        <f>IF($E38="","",VLOOKUP($E38,'1MD ELO (4)'!$A$7:$O$80,5))</f>
        <v/>
      </c>
      <c r="E38" s="159"/>
      <c r="F38" s="160" t="str">
        <f>UPPER(IF($E38="","",VLOOKUP($E38,'1MD ELO (4)'!$A$7:$O$80,2)))</f>
        <v/>
      </c>
      <c r="G38" s="160" t="str">
        <f>IF($E38="","",VLOOKUP($E38,'1MD ELO (4)'!$A$7:$O$80,3))</f>
        <v/>
      </c>
      <c r="H38" s="160"/>
      <c r="I38" s="160" t="str">
        <f>IF($E38="","",VLOOKUP($E38,'1MD ELO (4)'!$A$7:$O$80,4))</f>
        <v/>
      </c>
      <c r="J38" s="255"/>
      <c r="K38" s="161"/>
      <c r="L38" s="186"/>
      <c r="M38" s="186"/>
      <c r="N38" s="266"/>
      <c r="O38" s="267" t="s">
        <v>0</v>
      </c>
      <c r="P38" s="268"/>
      <c r="Q38" s="264" t="str">
        <f>UPPER(IF(OR(P38="a",P38="as"),O37,IF(OR(P38="b",P38="bs"),O39,)))</f>
        <v/>
      </c>
      <c r="R38" s="265"/>
      <c r="S38" s="169"/>
    </row>
    <row r="39" spans="1:19" s="38" customFormat="1" ht="9.6" customHeight="1" x14ac:dyDescent="0.25">
      <c r="A39" s="157" t="s">
        <v>39</v>
      </c>
      <c r="B39" s="390" t="str">
        <f>IF($E39="","",VLOOKUP($E39,'1MD ELO (4)'!$A$7:$O$80,14))</f>
        <v/>
      </c>
      <c r="C39" s="390" t="str">
        <f>IF($E39="","",VLOOKUP($E39,'1MD ELO (4)'!$A$7:$O$80,15))</f>
        <v/>
      </c>
      <c r="D39" s="446" t="str">
        <f>IF($E39="","",VLOOKUP($E39,'1MD ELO (4)'!$A$7:$O$80,5))</f>
        <v/>
      </c>
      <c r="E39" s="159"/>
      <c r="F39" s="160" t="str">
        <f>UPPER(IF($E39="","",VLOOKUP($E39,'1MD ELO (4)'!$A$7:$O$80,2)))</f>
        <v/>
      </c>
      <c r="G39" s="160" t="str">
        <f>IF($E39="","",VLOOKUP($E39,'1MD ELO (4)'!$A$7:$O$80,3))</f>
        <v/>
      </c>
      <c r="H39" s="160"/>
      <c r="I39" s="160" t="str">
        <f>IF($E39="","",VLOOKUP($E39,'1MD ELO (4)'!$A$7:$O$80,4))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x14ac:dyDescent="0.25">
      <c r="A40" s="254" t="s">
        <v>40</v>
      </c>
      <c r="B40" s="390" t="str">
        <f>IF($E40="","",VLOOKUP($E40,'1MD ELO (4)'!$A$7:$O$80,14))</f>
        <v/>
      </c>
      <c r="C40" s="390" t="str">
        <f>IF($E40="","",VLOOKUP($E40,'1MD ELO (4)'!$A$7:$O$80,15))</f>
        <v/>
      </c>
      <c r="D40" s="446" t="str">
        <f>IF($E40="","",VLOOKUP($E40,'1MD ELO (4)'!$A$7:$O$80,5))</f>
        <v/>
      </c>
      <c r="E40" s="159"/>
      <c r="F40" s="487" t="str">
        <f>UPPER(IF($E40="","",VLOOKUP($E40,'1MD ELO (4)'!$A$7:$O$80,2)))</f>
        <v/>
      </c>
      <c r="G40" s="487" t="str">
        <f>IF($E40="","",VLOOKUP($E40,'1MD ELO (4)'!$A$7:$O$80,3))</f>
        <v/>
      </c>
      <c r="H40" s="487"/>
      <c r="I40" s="487" t="str">
        <f>IF($E40="","",VLOOKUP($E40,'1MD ELO (4)'!$A$7:$O$80,4))</f>
        <v/>
      </c>
      <c r="J40" s="255"/>
      <c r="K40" s="161"/>
      <c r="L40" s="176"/>
      <c r="M40" s="177" t="str">
        <f>UPPER(IF(OR(L40="a",L40="as"),K39,IF(OR(L40="b",L40="bs"),K41,)))</f>
        <v/>
      </c>
      <c r="N40" s="185"/>
      <c r="O40" s="263"/>
      <c r="P40" s="263"/>
      <c r="Q40" s="263"/>
      <c r="R40" s="263"/>
      <c r="S40" s="169"/>
    </row>
    <row r="41" spans="1:19" s="38" customFormat="1" ht="9.6" customHeight="1" x14ac:dyDescent="0.25">
      <c r="A41" s="171" t="s">
        <v>41</v>
      </c>
      <c r="B41" s="390" t="str">
        <f>IF($E41="","",VLOOKUP($E41,'1MD ELO (4)'!$A$7:$O$80,14))</f>
        <v/>
      </c>
      <c r="C41" s="390" t="str">
        <f>IF($E41="","",VLOOKUP($E41,'1MD ELO (4)'!$A$7:$O$80,15))</f>
        <v/>
      </c>
      <c r="D41" s="446" t="str">
        <f>IF($E41="","",VLOOKUP($E41,'1MD ELO (4)'!$A$7:$O$80,5))</f>
        <v/>
      </c>
      <c r="E41" s="159"/>
      <c r="F41" s="487" t="str">
        <f>UPPER(IF($E41="","",VLOOKUP($E41,'1MD ELO (4)'!$A$7:$O$80,2)))</f>
        <v/>
      </c>
      <c r="G41" s="487" t="str">
        <f>IF($E41="","",VLOOKUP($E41,'1MD ELO (4)'!$A$7:$O$80,3))</f>
        <v/>
      </c>
      <c r="H41" s="487"/>
      <c r="I41" s="487" t="str">
        <f>IF($E41="","",VLOOKUP($E41,'1MD ELO (4)'!$A$7:$O$80,4))</f>
        <v/>
      </c>
      <c r="J41" s="253"/>
      <c r="K41" s="177" t="str">
        <f>UPPER(IF(OR(J42="a",J42="as"),F41,IF(OR(J42="b",J42="bs"),F42,)))</f>
        <v/>
      </c>
      <c r="L41" s="256"/>
      <c r="M41" s="161"/>
      <c r="N41" s="188"/>
      <c r="O41" s="263"/>
      <c r="P41" s="263"/>
      <c r="Q41" s="959" t="str">
        <f>IF(Y3="","",CONCATENATE(AB1," pont"))</f>
        <v/>
      </c>
      <c r="R41" s="959"/>
      <c r="S41" s="169"/>
    </row>
    <row r="42" spans="1:19" s="38" customFormat="1" ht="9.6" customHeight="1" x14ac:dyDescent="0.25">
      <c r="A42" s="171" t="s">
        <v>42</v>
      </c>
      <c r="B42" s="390" t="str">
        <f>IF($E42="","",VLOOKUP($E42,'1MD ELO (4)'!$A$7:$O$80,14))</f>
        <v/>
      </c>
      <c r="C42" s="390" t="str">
        <f>IF($E42="","",VLOOKUP($E42,'1MD ELO (4)'!$A$7:$O$80,15))</f>
        <v/>
      </c>
      <c r="D42" s="446" t="str">
        <f>IF($E42="","",VLOOKUP($E42,'1MD ELO (4)'!$A$7:$O$80,5))</f>
        <v/>
      </c>
      <c r="E42" s="159"/>
      <c r="F42" s="487" t="str">
        <f>UPPER(IF($E42="","",VLOOKUP($E42,'1MD ELO (4)'!$A$7:$O$80,2)))</f>
        <v/>
      </c>
      <c r="G42" s="487" t="str">
        <f>IF($E42="","",VLOOKUP($E42,'1MD ELO (4)'!$A$7:$O$80,3))</f>
        <v/>
      </c>
      <c r="H42" s="487"/>
      <c r="I42" s="487" t="str">
        <f>IF($E42="","",VLOOKUP($E42,'1MD ELO (4)'!$A$7:$O$80,4))</f>
        <v/>
      </c>
      <c r="J42" s="255"/>
      <c r="K42" s="161"/>
      <c r="L42" s="186"/>
      <c r="M42" s="175" t="s">
        <v>0</v>
      </c>
      <c r="N42" s="184"/>
      <c r="O42" s="177" t="str">
        <f>UPPER(IF(OR(N42="a",N42="as"),M40,IF(OR(N42="b",N42="bs"),M44,)))</f>
        <v/>
      </c>
      <c r="P42" s="185"/>
      <c r="Q42" s="186"/>
      <c r="R42" s="186"/>
      <c r="S42" s="169"/>
    </row>
    <row r="43" spans="1:19" s="38" customFormat="1" ht="9.6" customHeight="1" x14ac:dyDescent="0.25">
      <c r="A43" s="171" t="s">
        <v>43</v>
      </c>
      <c r="B43" s="390" t="str">
        <f>IF($E43="","",VLOOKUP($E43,'1MD ELO (4)'!$A$7:$O$80,14))</f>
        <v/>
      </c>
      <c r="C43" s="390" t="str">
        <f>IF($E43="","",VLOOKUP($E43,'1MD ELO (4)'!$A$7:$O$80,15))</f>
        <v/>
      </c>
      <c r="D43" s="446" t="str">
        <f>IF($E43="","",VLOOKUP($E43,'1MD ELO (4)'!$A$7:$O$80,5))</f>
        <v/>
      </c>
      <c r="E43" s="159"/>
      <c r="F43" s="487" t="str">
        <f>UPPER(IF($E43="","",VLOOKUP($E43,'1MD ELO (4)'!$A$7:$O$80,2)))</f>
        <v/>
      </c>
      <c r="G43" s="487" t="str">
        <f>IF($E43="","",VLOOKUP($E43,'1MD ELO (4)'!$A$7:$O$80,3))</f>
        <v/>
      </c>
      <c r="H43" s="487"/>
      <c r="I43" s="487" t="str">
        <f>IF($E43="","",VLOOKUP($E43,'1MD ELO (4)'!$A$7:$O$80,4))</f>
        <v/>
      </c>
      <c r="J43" s="253"/>
      <c r="K43" s="177" t="str">
        <f>UPPER(IF(OR(J44="a",J44="as"),F43,IF(OR(J44="b",J44="bs"),F44,)))</f>
        <v/>
      </c>
      <c r="L43" s="185"/>
      <c r="M43" s="257"/>
      <c r="N43" s="258"/>
      <c r="O43" s="161"/>
      <c r="P43" s="188"/>
      <c r="Q43" s="186"/>
      <c r="R43" s="186"/>
      <c r="S43" s="169"/>
    </row>
    <row r="44" spans="1:19" s="38" customFormat="1" ht="9.6" customHeight="1" x14ac:dyDescent="0.25">
      <c r="A44" s="171" t="s">
        <v>44</v>
      </c>
      <c r="B44" s="390" t="str">
        <f>IF($E44="","",VLOOKUP($E44,'1MD ELO (4)'!$A$7:$O$80,14))</f>
        <v/>
      </c>
      <c r="C44" s="390" t="str">
        <f>IF($E44="","",VLOOKUP($E44,'1MD ELO (4)'!$A$7:$O$80,15))</f>
        <v/>
      </c>
      <c r="D44" s="446" t="str">
        <f>IF($E44="","",VLOOKUP($E44,'1MD ELO (4)'!$A$7:$O$80,5))</f>
        <v/>
      </c>
      <c r="E44" s="159"/>
      <c r="F44" s="487" t="str">
        <f>UPPER(IF($E44="","",VLOOKUP($E44,'1MD ELO (4)'!$A$7:$O$80,2)))</f>
        <v/>
      </c>
      <c r="G44" s="487" t="str">
        <f>IF($E44="","",VLOOKUP($E44,'1MD ELO (4)'!$A$7:$O$80,3))</f>
        <v/>
      </c>
      <c r="H44" s="487"/>
      <c r="I44" s="487" t="str">
        <f>IF($E44="","",VLOOKUP($E44,'1MD ELO (4)'!$A$7:$O$80,4))</f>
        <v/>
      </c>
      <c r="J44" s="255"/>
      <c r="K44" s="161"/>
      <c r="L44" s="176"/>
      <c r="M44" s="177" t="str">
        <f>UPPER(IF(OR(L44="a",L44="as"),K43,IF(OR(L44="b",L44="bs"),K45,)))</f>
        <v/>
      </c>
      <c r="N44" s="259"/>
      <c r="O44" s="186"/>
      <c r="P44" s="188"/>
      <c r="Q44" s="186"/>
      <c r="R44" s="186"/>
      <c r="S44" s="169"/>
    </row>
    <row r="45" spans="1:19" s="38" customFormat="1" ht="9.6" customHeight="1" x14ac:dyDescent="0.25">
      <c r="A45" s="254" t="s">
        <v>45</v>
      </c>
      <c r="B45" s="390" t="str">
        <f>IF($E45="","",VLOOKUP($E45,'1MD ELO (4)'!$A$7:$O$80,14))</f>
        <v/>
      </c>
      <c r="C45" s="390" t="str">
        <f>IF($E45="","",VLOOKUP($E45,'1MD ELO (4)'!$A$7:$O$80,15))</f>
        <v/>
      </c>
      <c r="D45" s="446" t="str">
        <f>IF($E45="","",VLOOKUP($E45,'1MD ELO (4)'!$A$7:$O$80,5))</f>
        <v/>
      </c>
      <c r="E45" s="159"/>
      <c r="F45" s="487" t="str">
        <f>UPPER(IF($E45="","",VLOOKUP($E45,'1MD ELO (4)'!$A$7:$O$80,2)))</f>
        <v/>
      </c>
      <c r="G45" s="487" t="str">
        <f>IF($E45="","",VLOOKUP($E45,'1MD ELO (4)'!$A$7:$O$80,3))</f>
        <v/>
      </c>
      <c r="H45" s="487"/>
      <c r="I45" s="487" t="str">
        <f>IF($E45="","",VLOOKUP($E45,'1MD ELO (4)'!$A$7:$O$80,4))</f>
        <v/>
      </c>
      <c r="J45" s="253"/>
      <c r="K45" s="177" t="str">
        <f>UPPER(IF(OR(J46="a",J46="as"),F45,IF(OR(J46="b",J46="bs"),F46,)))</f>
        <v/>
      </c>
      <c r="L45" s="194"/>
      <c r="M45" s="161"/>
      <c r="N45" s="186"/>
      <c r="O45" s="186"/>
      <c r="P45" s="188"/>
      <c r="Q45" s="186"/>
      <c r="R45" s="186"/>
      <c r="S45" s="169"/>
    </row>
    <row r="46" spans="1:19" s="38" customFormat="1" ht="9.6" customHeight="1" x14ac:dyDescent="0.25">
      <c r="A46" s="196" t="s">
        <v>46</v>
      </c>
      <c r="B46" s="390" t="str">
        <f>IF($E46="","",VLOOKUP($E46,'1MD ELO (4)'!$A$7:$O$80,14))</f>
        <v/>
      </c>
      <c r="C46" s="390" t="str">
        <f>IF($E46="","",VLOOKUP($E46,'1MD ELO (4)'!$A$7:$O$80,15))</f>
        <v/>
      </c>
      <c r="D46" s="446" t="str">
        <f>IF($E46="","",VLOOKUP($E46,'1MD ELO (4)'!$A$7:$O$80,5))</f>
        <v/>
      </c>
      <c r="E46" s="159"/>
      <c r="F46" s="160" t="str">
        <f>UPPER(IF($E46="","",VLOOKUP($E46,'1MD ELO (4)'!$A$7:$O$80,2)))</f>
        <v/>
      </c>
      <c r="G46" s="160" t="str">
        <f>IF($E46="","",VLOOKUP($E46,'1MD ELO (4)'!$A$7:$O$80,3))</f>
        <v/>
      </c>
      <c r="H46" s="160"/>
      <c r="I46" s="160" t="str">
        <f>IF($E46="","",VLOOKUP($E46,'1MD ELO (4)'!$A$7:$O$80,4))</f>
        <v/>
      </c>
      <c r="J46" s="255"/>
      <c r="K46" s="161"/>
      <c r="L46" s="186"/>
      <c r="M46" s="186"/>
      <c r="N46" s="260"/>
      <c r="O46" s="175" t="s">
        <v>0</v>
      </c>
      <c r="P46" s="184"/>
      <c r="Q46" s="177" t="str">
        <f>UPPER(IF(OR(P46="a",P46="as"),O42,IF(OR(P46="b",P46="bs"),O50,)))</f>
        <v/>
      </c>
      <c r="R46" s="185"/>
      <c r="S46" s="169"/>
    </row>
    <row r="47" spans="1:19" s="38" customFormat="1" ht="9.6" customHeight="1" x14ac:dyDescent="0.25">
      <c r="A47" s="157" t="s">
        <v>47</v>
      </c>
      <c r="B47" s="390" t="str">
        <f>IF($E47="","",VLOOKUP($E47,'1MD ELO (4)'!$A$7:$O$80,14))</f>
        <v/>
      </c>
      <c r="C47" s="390" t="str">
        <f>IF($E47="","",VLOOKUP($E47,'1MD ELO (4)'!$A$7:$O$80,15))</f>
        <v/>
      </c>
      <c r="D47" s="446" t="str">
        <f>IF($E47="","",VLOOKUP($E47,'1MD ELO (4)'!$A$7:$O$80,5))</f>
        <v/>
      </c>
      <c r="E47" s="159"/>
      <c r="F47" s="160" t="str">
        <f>UPPER(IF($E47="","",VLOOKUP($E47,'1MD ELO (4)'!$A$7:$O$80,2)))</f>
        <v/>
      </c>
      <c r="G47" s="160" t="str">
        <f>IF($E47="","",VLOOKUP($E47,'1MD ELO (4)'!$A$7:$O$80,3))</f>
        <v/>
      </c>
      <c r="H47" s="160"/>
      <c r="I47" s="160" t="str">
        <f>IF($E47="","",VLOOKUP($E47,'1MD ELO (4)'!$A$7:$O$80,4))</f>
        <v/>
      </c>
      <c r="J47" s="253"/>
      <c r="K47" s="177" t="str">
        <f>UPPER(IF(OR(J48="a",J48="as"),F47,IF(OR(J48="b",J48="bs"),F48,)))</f>
        <v/>
      </c>
      <c r="L47" s="185"/>
      <c r="M47" s="186"/>
      <c r="N47" s="186"/>
      <c r="O47" s="186"/>
      <c r="P47" s="188"/>
      <c r="Q47" s="161"/>
      <c r="R47" s="188"/>
      <c r="S47" s="169"/>
    </row>
    <row r="48" spans="1:19" s="38" customFormat="1" ht="9.6" customHeight="1" x14ac:dyDescent="0.25">
      <c r="A48" s="254" t="s">
        <v>48</v>
      </c>
      <c r="B48" s="390" t="str">
        <f>IF($E48="","",VLOOKUP($E48,'1MD ELO (4)'!$A$7:$O$80,14))</f>
        <v/>
      </c>
      <c r="C48" s="390" t="str">
        <f>IF($E48="","",VLOOKUP($E48,'1MD ELO (4)'!$A$7:$O$80,15))</f>
        <v/>
      </c>
      <c r="D48" s="446" t="str">
        <f>IF($E48="","",VLOOKUP($E48,'1MD ELO (4)'!$A$7:$O$80,5))</f>
        <v/>
      </c>
      <c r="E48" s="159"/>
      <c r="F48" s="487" t="str">
        <f>UPPER(IF($E48="","",VLOOKUP($E48,'1MD ELO (4)'!$A$7:$O$80,2)))</f>
        <v/>
      </c>
      <c r="G48" s="487" t="str">
        <f>IF($E48="","",VLOOKUP($E48,'1MD ELO (4)'!$A$7:$O$80,3))</f>
        <v/>
      </c>
      <c r="H48" s="487"/>
      <c r="I48" s="487" t="str">
        <f>IF($E48="","",VLOOKUP($E48,'1MD ELO (4)'!$A$7:$O$80,4))</f>
        <v/>
      </c>
      <c r="J48" s="255"/>
      <c r="K48" s="161"/>
      <c r="L48" s="176"/>
      <c r="M48" s="177" t="str">
        <f>UPPER(IF(OR(L48="a",L48="as"),K47,IF(OR(L48="b",L48="bs"),K49,)))</f>
        <v/>
      </c>
      <c r="N48" s="185"/>
      <c r="O48" s="186"/>
      <c r="P48" s="188"/>
      <c r="Q48" s="186"/>
      <c r="R48" s="188"/>
      <c r="S48" s="169"/>
    </row>
    <row r="49" spans="1:19" s="38" customFormat="1" ht="9.6" customHeight="1" x14ac:dyDescent="0.25">
      <c r="A49" s="171" t="s">
        <v>49</v>
      </c>
      <c r="B49" s="390" t="str">
        <f>IF($E49="","",VLOOKUP($E49,'1MD ELO (4)'!$A$7:$O$80,14))</f>
        <v/>
      </c>
      <c r="C49" s="390" t="str">
        <f>IF($E49="","",VLOOKUP($E49,'1MD ELO (4)'!$A$7:$O$80,15))</f>
        <v/>
      </c>
      <c r="D49" s="446" t="str">
        <f>IF($E49="","",VLOOKUP($E49,'1MD ELO (4)'!$A$7:$O$80,5))</f>
        <v/>
      </c>
      <c r="E49" s="159"/>
      <c r="F49" s="487" t="str">
        <f>UPPER(IF($E49="","",VLOOKUP($E49,'1MD ELO (4)'!$A$7:$O$80,2)))</f>
        <v/>
      </c>
      <c r="G49" s="487" t="str">
        <f>IF($E49="","",VLOOKUP($E49,'1MD ELO (4)'!$A$7:$O$80,3))</f>
        <v/>
      </c>
      <c r="H49" s="487"/>
      <c r="I49" s="487" t="str">
        <f>IF($E49="","",VLOOKUP($E49,'1MD ELO (4)'!$A$7:$O$80,4))</f>
        <v/>
      </c>
      <c r="J49" s="253"/>
      <c r="K49" s="177" t="str">
        <f>UPPER(IF(OR(J50="a",J50="as"),F49,IF(OR(J50="b",J50="bs"),F50,)))</f>
        <v/>
      </c>
      <c r="L49" s="256"/>
      <c r="M49" s="161"/>
      <c r="N49" s="188"/>
      <c r="O49" s="186"/>
      <c r="P49" s="188"/>
      <c r="Q49" s="186"/>
      <c r="R49" s="188"/>
      <c r="S49" s="169"/>
    </row>
    <row r="50" spans="1:19" s="38" customFormat="1" ht="9.6" customHeight="1" x14ac:dyDescent="0.25">
      <c r="A50" s="171" t="s">
        <v>50</v>
      </c>
      <c r="B50" s="390" t="str">
        <f>IF($E50="","",VLOOKUP($E50,'1MD ELO (4)'!$A$7:$O$80,14))</f>
        <v/>
      </c>
      <c r="C50" s="390" t="str">
        <f>IF($E50="","",VLOOKUP($E50,'1MD ELO (4)'!$A$7:$O$80,15))</f>
        <v/>
      </c>
      <c r="D50" s="446" t="str">
        <f>IF($E50="","",VLOOKUP($E50,'1MD ELO (4)'!$A$7:$O$80,5))</f>
        <v/>
      </c>
      <c r="E50" s="159"/>
      <c r="F50" s="487" t="str">
        <f>UPPER(IF($E50="","",VLOOKUP($E50,'1MD ELO (4)'!$A$7:$O$80,2)))</f>
        <v/>
      </c>
      <c r="G50" s="487" t="str">
        <f>IF($E50="","",VLOOKUP($E50,'1MD ELO (4)'!$A$7:$O$80,3))</f>
        <v/>
      </c>
      <c r="H50" s="487"/>
      <c r="I50" s="487" t="str">
        <f>IF($E50="","",VLOOKUP($E50,'1MD ELO (4)'!$A$7:$O$80,4))</f>
        <v/>
      </c>
      <c r="J50" s="255"/>
      <c r="K50" s="161"/>
      <c r="L50" s="186"/>
      <c r="M50" s="175" t="s">
        <v>0</v>
      </c>
      <c r="N50" s="184"/>
      <c r="O50" s="177" t="str">
        <f>UPPER(IF(OR(N50="a",N50="as"),M48,IF(OR(N50="b",N50="bs"),M52,)))</f>
        <v/>
      </c>
      <c r="P50" s="194"/>
      <c r="Q50" s="186"/>
      <c r="R50" s="188"/>
      <c r="S50" s="169"/>
    </row>
    <row r="51" spans="1:19" s="38" customFormat="1" ht="9.6" customHeight="1" x14ac:dyDescent="0.25">
      <c r="A51" s="171" t="s">
        <v>51</v>
      </c>
      <c r="B51" s="390" t="str">
        <f>IF($E51="","",VLOOKUP($E51,'1MD ELO (4)'!$A$7:$O$80,14))</f>
        <v/>
      </c>
      <c r="C51" s="390" t="str">
        <f>IF($E51="","",VLOOKUP($E51,'1MD ELO (4)'!$A$7:$O$80,15))</f>
        <v/>
      </c>
      <c r="D51" s="446" t="str">
        <f>IF($E51="","",VLOOKUP($E51,'1MD ELO (4)'!$A$7:$O$80,5))</f>
        <v/>
      </c>
      <c r="E51" s="159"/>
      <c r="F51" s="487" t="str">
        <f>UPPER(IF($E51="","",VLOOKUP($E51,'1MD ELO (4)'!$A$7:$O$80,2)))</f>
        <v/>
      </c>
      <c r="G51" s="487" t="str">
        <f>IF($E51="","",VLOOKUP($E51,'1MD ELO (4)'!$A$7:$O$80,3))</f>
        <v/>
      </c>
      <c r="H51" s="487"/>
      <c r="I51" s="487" t="str">
        <f>IF($E51="","",VLOOKUP($E51,'1MD ELO (4)'!$A$7:$O$80,4))</f>
        <v/>
      </c>
      <c r="J51" s="253"/>
      <c r="K51" s="177" t="str">
        <f>UPPER(IF(OR(J52="a",J52="as"),F51,IF(OR(J52="b",J52="bs"),F52,)))</f>
        <v/>
      </c>
      <c r="L51" s="185"/>
      <c r="M51" s="257"/>
      <c r="N51" s="258"/>
      <c r="O51" s="161"/>
      <c r="P51" s="186"/>
      <c r="Q51" s="186"/>
      <c r="R51" s="188"/>
      <c r="S51" s="169"/>
    </row>
    <row r="52" spans="1:19" s="38" customFormat="1" ht="9.6" customHeight="1" x14ac:dyDescent="0.25">
      <c r="A52" s="171" t="s">
        <v>52</v>
      </c>
      <c r="B52" s="390" t="str">
        <f>IF($E52="","",VLOOKUP($E52,'1MD ELO (4)'!$A$7:$O$80,14))</f>
        <v/>
      </c>
      <c r="C52" s="390" t="str">
        <f>IF($E52="","",VLOOKUP($E52,'1MD ELO (4)'!$A$7:$O$80,15))</f>
        <v/>
      </c>
      <c r="D52" s="446" t="str">
        <f>IF($E52="","",VLOOKUP($E52,'1MD ELO (4)'!$A$7:$O$80,5))</f>
        <v/>
      </c>
      <c r="E52" s="159"/>
      <c r="F52" s="487" t="str">
        <f>UPPER(IF($E52="","",VLOOKUP($E52,'1MD ELO (4)'!$A$7:$O$80,2)))</f>
        <v/>
      </c>
      <c r="G52" s="487" t="str">
        <f>IF($E52="","",VLOOKUP($E52,'1MD ELO (4)'!$A$7:$O$80,3))</f>
        <v/>
      </c>
      <c r="H52" s="487"/>
      <c r="I52" s="487" t="str">
        <f>IF($E52="","",VLOOKUP($E52,'1MD ELO (4)'!$A$7:$O$80,4))</f>
        <v/>
      </c>
      <c r="J52" s="255"/>
      <c r="K52" s="161"/>
      <c r="L52" s="176"/>
      <c r="M52" s="177" t="str">
        <f>UPPER(IF(OR(L52="a",L52="as"),K51,IF(OR(L52="b",L52="bs"),K53,)))</f>
        <v/>
      </c>
      <c r="N52" s="259"/>
      <c r="O52" s="186"/>
      <c r="P52" s="186"/>
      <c r="Q52" s="186"/>
      <c r="R52" s="188"/>
      <c r="S52" s="169"/>
    </row>
    <row r="53" spans="1:19" s="38" customFormat="1" ht="9.6" customHeight="1" x14ac:dyDescent="0.25">
      <c r="A53" s="254" t="s">
        <v>53</v>
      </c>
      <c r="B53" s="390" t="str">
        <f>IF($E53="","",VLOOKUP($E53,'1MD ELO (4)'!$A$7:$O$80,14))</f>
        <v/>
      </c>
      <c r="C53" s="390" t="str">
        <f>IF($E53="","",VLOOKUP($E53,'1MD ELO (4)'!$A$7:$O$80,15))</f>
        <v/>
      </c>
      <c r="D53" s="446" t="str">
        <f>IF($E53="","",VLOOKUP($E53,'1MD ELO (4)'!$A$7:$O$80,5))</f>
        <v/>
      </c>
      <c r="E53" s="159"/>
      <c r="F53" s="487" t="str">
        <f>UPPER(IF($E53="","",VLOOKUP($E53,'1MD ELO (4)'!$A$7:$O$80,2)))</f>
        <v/>
      </c>
      <c r="G53" s="487" t="str">
        <f>IF($E53="","",VLOOKUP($E53,'1MD ELO (4)'!$A$7:$O$80,3))</f>
        <v/>
      </c>
      <c r="H53" s="487"/>
      <c r="I53" s="487" t="str">
        <f>IF($E53="","",VLOOKUP($E53,'1MD ELO (4)'!$A$7:$O$80,4))</f>
        <v/>
      </c>
      <c r="J53" s="253"/>
      <c r="K53" s="177" t="str">
        <f>UPPER(IF(OR(J54="a",J54="as"),F53,IF(OR(J54="b",J54="bs"),F54,)))</f>
        <v/>
      </c>
      <c r="L53" s="194"/>
      <c r="M53" s="161"/>
      <c r="N53" s="186"/>
      <c r="O53" s="186"/>
      <c r="P53" s="186"/>
      <c r="Q53" s="186"/>
      <c r="R53" s="188"/>
      <c r="S53" s="169"/>
    </row>
    <row r="54" spans="1:19" s="38" customFormat="1" ht="9.6" customHeight="1" x14ac:dyDescent="0.25">
      <c r="A54" s="196" t="s">
        <v>54</v>
      </c>
      <c r="B54" s="390" t="str">
        <f>IF($E54="","",VLOOKUP($E54,'1MD ELO (4)'!$A$7:$O$80,14))</f>
        <v/>
      </c>
      <c r="C54" s="390" t="str">
        <f>IF($E54="","",VLOOKUP($E54,'1MD ELO (4)'!$A$7:$O$80,15))</f>
        <v/>
      </c>
      <c r="D54" s="446" t="str">
        <f>IF($E54="","",VLOOKUP($E54,'1MD ELO (4)'!$A$7:$O$80,5))</f>
        <v/>
      </c>
      <c r="E54" s="159"/>
      <c r="F54" s="160" t="str">
        <f>UPPER(IF($E54="","",VLOOKUP($E54,'1MD ELO (4)'!$A$7:$O$80,2)))</f>
        <v/>
      </c>
      <c r="G54" s="160" t="str">
        <f>IF($E54="","",VLOOKUP($E54,'1MD ELO (4)'!$A$7:$O$80,3))</f>
        <v/>
      </c>
      <c r="H54" s="160"/>
      <c r="I54" s="160" t="str">
        <f>IF($E54="","",VLOOKUP($E54,'1MD ELO (4)'!$A$7:$O$80,4))</f>
        <v/>
      </c>
      <c r="J54" s="255"/>
      <c r="K54" s="161"/>
      <c r="L54" s="186"/>
      <c r="M54" s="186"/>
      <c r="N54" s="260"/>
      <c r="O54" s="261" t="s">
        <v>136</v>
      </c>
      <c r="P54" s="250"/>
      <c r="Q54" s="177" t="str">
        <f>UPPER(IF(OR(P55="a",P55="as"),Q46,IF(OR(P55="b",P55="bs"),Q62,)))</f>
        <v/>
      </c>
      <c r="R54" s="251"/>
      <c r="S54" s="169"/>
    </row>
    <row r="55" spans="1:19" s="38" customFormat="1" ht="9.6" customHeight="1" x14ac:dyDescent="0.25">
      <c r="A55" s="157" t="s">
        <v>55</v>
      </c>
      <c r="B55" s="390" t="str">
        <f>IF($E55="","",VLOOKUP($E55,'1MD ELO (4)'!$A$7:$O$80,14))</f>
        <v/>
      </c>
      <c r="C55" s="390" t="str">
        <f>IF($E55="","",VLOOKUP($E55,'1MD ELO (4)'!$A$7:$O$80,15))</f>
        <v/>
      </c>
      <c r="D55" s="446" t="str">
        <f>IF($E55="","",VLOOKUP($E55,'1MD ELO (4)'!$A$7:$O$80,5))</f>
        <v/>
      </c>
      <c r="E55" s="159"/>
      <c r="F55" s="160" t="str">
        <f>UPPER(IF($E55="","",VLOOKUP($E55,'1MD ELO (4)'!$A$7:$O$80,2)))</f>
        <v/>
      </c>
      <c r="G55" s="160" t="str">
        <f>IF($E55="","",VLOOKUP($E55,'1MD ELO (4)'!$A$7:$O$80,3))</f>
        <v/>
      </c>
      <c r="H55" s="160"/>
      <c r="I55" s="160" t="str">
        <f>IF($E55="","",VLOOKUP($E55,'1MD ELO (4)'!$A$7:$O$80,4))</f>
        <v/>
      </c>
      <c r="J55" s="253"/>
      <c r="K55" s="177" t="str">
        <f>UPPER(IF(OR(J56="a",J56="as"),F55,IF(OR(J56="b",J56="bs"),F56,)))</f>
        <v/>
      </c>
      <c r="L55" s="185"/>
      <c r="M55" s="186"/>
      <c r="N55" s="186"/>
      <c r="O55" s="175" t="s">
        <v>0</v>
      </c>
      <c r="P55" s="252"/>
      <c r="Q55" s="161"/>
      <c r="R55" s="246"/>
      <c r="S55" s="169"/>
    </row>
    <row r="56" spans="1:19" s="38" customFormat="1" ht="9.6" customHeight="1" x14ac:dyDescent="0.25">
      <c r="A56" s="254" t="s">
        <v>56</v>
      </c>
      <c r="B56" s="390" t="str">
        <f>IF($E56="","",VLOOKUP($E56,'1MD ELO (4)'!$A$7:$O$80,14))</f>
        <v/>
      </c>
      <c r="C56" s="390" t="str">
        <f>IF($E56="","",VLOOKUP($E56,'1MD ELO (4)'!$A$7:$O$80,15))</f>
        <v/>
      </c>
      <c r="D56" s="446" t="str">
        <f>IF($E56="","",VLOOKUP($E56,'1MD ELO (4)'!$A$7:$O$80,5))</f>
        <v/>
      </c>
      <c r="E56" s="159"/>
      <c r="F56" s="487" t="str">
        <f>UPPER(IF($E56="","",VLOOKUP($E56,'1MD ELO (4)'!$A$7:$O$80,2)))</f>
        <v/>
      </c>
      <c r="G56" s="487" t="str">
        <f>IF($E56="","",VLOOKUP($E56,'1MD ELO (4)'!$A$7:$O$80,3))</f>
        <v/>
      </c>
      <c r="H56" s="487"/>
      <c r="I56" s="487" t="str">
        <f>IF($E56="","",VLOOKUP($E56,'1MD ELO (4)'!$A$7:$O$80,4))</f>
        <v/>
      </c>
      <c r="J56" s="255"/>
      <c r="K56" s="161"/>
      <c r="L56" s="176"/>
      <c r="M56" s="177" t="str">
        <f>UPPER(IF(OR(L56="a",L56="as"),K55,IF(OR(L56="b",L56="bs"),K57,)))</f>
        <v/>
      </c>
      <c r="N56" s="185"/>
      <c r="O56" s="186"/>
      <c r="P56" s="186"/>
      <c r="Q56" s="186"/>
      <c r="R56" s="188"/>
      <c r="S56" s="169"/>
    </row>
    <row r="57" spans="1:19" s="38" customFormat="1" ht="9.6" customHeight="1" x14ac:dyDescent="0.25">
      <c r="A57" s="171" t="s">
        <v>57</v>
      </c>
      <c r="B57" s="390" t="str">
        <f>IF($E57="","",VLOOKUP($E57,'1MD ELO (4)'!$A$7:$O$80,14))</f>
        <v/>
      </c>
      <c r="C57" s="390" t="str">
        <f>IF($E57="","",VLOOKUP($E57,'1MD ELO (4)'!$A$7:$O$80,15))</f>
        <v/>
      </c>
      <c r="D57" s="446" t="str">
        <f>IF($E57="","",VLOOKUP($E57,'1MD ELO (4)'!$A$7:$O$80,5))</f>
        <v/>
      </c>
      <c r="E57" s="159"/>
      <c r="F57" s="487" t="str">
        <f>UPPER(IF($E57="","",VLOOKUP($E57,'1MD ELO (4)'!$A$7:$O$80,2)))</f>
        <v/>
      </c>
      <c r="G57" s="487" t="str">
        <f>IF($E57="","",VLOOKUP($E57,'1MD ELO (4)'!$A$7:$O$80,3))</f>
        <v/>
      </c>
      <c r="H57" s="487"/>
      <c r="I57" s="487" t="str">
        <f>IF($E57="","",VLOOKUP($E57,'1MD ELO (4)'!$A$7:$O$80,4))</f>
        <v/>
      </c>
      <c r="J57" s="253"/>
      <c r="K57" s="177" t="str">
        <f>UPPER(IF(OR(J58="a",J58="as"),F57,IF(OR(J58="b",J58="bs"),F58,)))</f>
        <v/>
      </c>
      <c r="L57" s="256"/>
      <c r="M57" s="161"/>
      <c r="N57" s="188"/>
      <c r="O57" s="186"/>
      <c r="P57" s="186"/>
      <c r="Q57" s="959" t="str">
        <f>IF(Y3="","",CONCATENATE(AC1," pont"))</f>
        <v/>
      </c>
      <c r="R57" s="960"/>
      <c r="S57" s="169"/>
    </row>
    <row r="58" spans="1:19" s="38" customFormat="1" ht="9.6" customHeight="1" x14ac:dyDescent="0.25">
      <c r="A58" s="171" t="s">
        <v>58</v>
      </c>
      <c r="B58" s="390" t="str">
        <f>IF($E58="","",VLOOKUP($E58,'1MD ELO (4)'!$A$7:$O$80,14))</f>
        <v/>
      </c>
      <c r="C58" s="390" t="str">
        <f>IF($E58="","",VLOOKUP($E58,'1MD ELO (4)'!$A$7:$O$80,15))</f>
        <v/>
      </c>
      <c r="D58" s="446" t="str">
        <f>IF($E58="","",VLOOKUP($E58,'1MD ELO (4)'!$A$7:$O$80,5))</f>
        <v/>
      </c>
      <c r="E58" s="159"/>
      <c r="F58" s="487" t="str">
        <f>UPPER(IF($E58="","",VLOOKUP($E58,'1MD ELO (4)'!$A$7:$O$80,2)))</f>
        <v/>
      </c>
      <c r="G58" s="487" t="str">
        <f>IF($E58="","",VLOOKUP($E58,'1MD ELO (4)'!$A$7:$O$80,3))</f>
        <v/>
      </c>
      <c r="H58" s="487"/>
      <c r="I58" s="487" t="str">
        <f>IF($E58="","",VLOOKUP($E58,'1MD ELO (4)'!$A$7:$O$80,4))</f>
        <v/>
      </c>
      <c r="J58" s="255"/>
      <c r="K58" s="161"/>
      <c r="L58" s="186"/>
      <c r="M58" s="175" t="s">
        <v>0</v>
      </c>
      <c r="N58" s="184"/>
      <c r="O58" s="177" t="str">
        <f>UPPER(IF(OR(N58="a",N58="as"),M56,IF(OR(N58="b",N58="bs"),M60,)))</f>
        <v/>
      </c>
      <c r="P58" s="185"/>
      <c r="Q58" s="186"/>
      <c r="R58" s="188"/>
      <c r="S58" s="169"/>
    </row>
    <row r="59" spans="1:19" s="38" customFormat="1" ht="9.6" customHeight="1" x14ac:dyDescent="0.25">
      <c r="A59" s="171" t="s">
        <v>59</v>
      </c>
      <c r="B59" s="390" t="str">
        <f>IF($E59="","",VLOOKUP($E59,'1MD ELO (4)'!$A$7:$O$80,14))</f>
        <v/>
      </c>
      <c r="C59" s="390" t="str">
        <f>IF($E59="","",VLOOKUP($E59,'1MD ELO (4)'!$A$7:$O$80,15))</f>
        <v/>
      </c>
      <c r="D59" s="446" t="str">
        <f>IF($E59="","",VLOOKUP($E59,'1MD ELO (4)'!$A$7:$O$80,5))</f>
        <v/>
      </c>
      <c r="E59" s="159"/>
      <c r="F59" s="487" t="str">
        <f>UPPER(IF($E59="","",VLOOKUP($E59,'1MD ELO (4)'!$A$7:$O$80,2)))</f>
        <v/>
      </c>
      <c r="G59" s="487" t="str">
        <f>IF($E59="","",VLOOKUP($E59,'1MD ELO (4)'!$A$7:$O$80,3))</f>
        <v/>
      </c>
      <c r="H59" s="487"/>
      <c r="I59" s="487" t="str">
        <f>IF($E59="","",VLOOKUP($E59,'1MD ELO (4)'!$A$7:$O$80,4))</f>
        <v/>
      </c>
      <c r="J59" s="253"/>
      <c r="K59" s="177" t="str">
        <f>UPPER(IF(OR(J60="a",J60="as"),F59,IF(OR(J60="b",J60="bs"),F60,)))</f>
        <v/>
      </c>
      <c r="L59" s="185"/>
      <c r="M59" s="257"/>
      <c r="N59" s="258"/>
      <c r="O59" s="161"/>
      <c r="P59" s="188"/>
      <c r="Q59" s="186"/>
      <c r="R59" s="188"/>
      <c r="S59" s="169"/>
    </row>
    <row r="60" spans="1:19" s="38" customFormat="1" ht="9.6" customHeight="1" x14ac:dyDescent="0.25">
      <c r="A60" s="171" t="s">
        <v>60</v>
      </c>
      <c r="B60" s="390" t="str">
        <f>IF($E60="","",VLOOKUP($E60,'1MD ELO (4)'!$A$7:$O$80,14))</f>
        <v/>
      </c>
      <c r="C60" s="390" t="str">
        <f>IF($E60="","",VLOOKUP($E60,'1MD ELO (4)'!$A$7:$O$80,15))</f>
        <v/>
      </c>
      <c r="D60" s="446" t="str">
        <f>IF($E60="","",VLOOKUP($E60,'1MD ELO (4)'!$A$7:$O$80,5))</f>
        <v/>
      </c>
      <c r="E60" s="159"/>
      <c r="F60" s="487" t="str">
        <f>UPPER(IF($E60="","",VLOOKUP($E60,'1MD ELO (4)'!$A$7:$O$80,2)))</f>
        <v/>
      </c>
      <c r="G60" s="487" t="str">
        <f>IF($E60="","",VLOOKUP($E60,'1MD ELO (4)'!$A$7:$O$80,3))</f>
        <v/>
      </c>
      <c r="H60" s="487"/>
      <c r="I60" s="487" t="str">
        <f>IF($E60="","",VLOOKUP($E60,'1MD ELO (4)'!$A$7:$O$80,4))</f>
        <v/>
      </c>
      <c r="J60" s="255"/>
      <c r="K60" s="161"/>
      <c r="L60" s="176"/>
      <c r="M60" s="177" t="str">
        <f>UPPER(IF(OR(L60="a",L60="as"),K59,IF(OR(L60="b",L60="bs"),K61,)))</f>
        <v/>
      </c>
      <c r="N60" s="259"/>
      <c r="O60" s="186"/>
      <c r="P60" s="188"/>
      <c r="Q60" s="186"/>
      <c r="R60" s="188"/>
      <c r="S60" s="169"/>
    </row>
    <row r="61" spans="1:19" s="38" customFormat="1" ht="9.6" customHeight="1" x14ac:dyDescent="0.25">
      <c r="A61" s="254" t="s">
        <v>61</v>
      </c>
      <c r="B61" s="390" t="str">
        <f>IF($E61="","",VLOOKUP($E61,'1MD ELO (4)'!$A$7:$O$80,14))</f>
        <v/>
      </c>
      <c r="C61" s="390" t="str">
        <f>IF($E61="","",VLOOKUP($E61,'1MD ELO (4)'!$A$7:$O$80,15))</f>
        <v/>
      </c>
      <c r="D61" s="446" t="str">
        <f>IF($E61="","",VLOOKUP($E61,'1MD ELO (4)'!$A$7:$O$80,5))</f>
        <v/>
      </c>
      <c r="E61" s="159"/>
      <c r="F61" s="487" t="str">
        <f>UPPER(IF($E61="","",VLOOKUP($E61,'1MD ELO (4)'!$A$7:$O$80,2)))</f>
        <v/>
      </c>
      <c r="G61" s="487" t="str">
        <f>IF($E61="","",VLOOKUP($E61,'1MD ELO (4)'!$A$7:$O$80,3))</f>
        <v/>
      </c>
      <c r="H61" s="487"/>
      <c r="I61" s="487" t="str">
        <f>IF($E61="","",VLOOKUP($E61,'1MD ELO (4)'!$A$7:$O$80,4))</f>
        <v/>
      </c>
      <c r="J61" s="253"/>
      <c r="K61" s="177" t="str">
        <f>UPPER(IF(OR(J62="a",J62="as"),F61,IF(OR(J62="b",J62="bs"),F62,)))</f>
        <v/>
      </c>
      <c r="L61" s="194"/>
      <c r="M61" s="161"/>
      <c r="N61" s="186"/>
      <c r="O61" s="186"/>
      <c r="P61" s="188"/>
      <c r="Q61" s="186"/>
      <c r="R61" s="188"/>
      <c r="S61" s="169"/>
    </row>
    <row r="62" spans="1:19" s="38" customFormat="1" ht="9.6" customHeight="1" x14ac:dyDescent="0.25">
      <c r="A62" s="196" t="s">
        <v>62</v>
      </c>
      <c r="B62" s="390" t="str">
        <f>IF($E62="","",VLOOKUP($E62,'1MD ELO (4)'!$A$7:$O$80,14))</f>
        <v/>
      </c>
      <c r="C62" s="390" t="str">
        <f>IF($E62="","",VLOOKUP($E62,'1MD ELO (4)'!$A$7:$O$80,15))</f>
        <v/>
      </c>
      <c r="D62" s="446" t="str">
        <f>IF($E62="","",VLOOKUP($E62,'1MD ELO (4)'!$A$7:$O$80,5))</f>
        <v/>
      </c>
      <c r="E62" s="159"/>
      <c r="F62" s="160" t="str">
        <f>UPPER(IF($E62="","",VLOOKUP($E62,'1MD ELO (4)'!$A$7:$O$80,2)))</f>
        <v/>
      </c>
      <c r="G62" s="160" t="str">
        <f>IF($E62="","",VLOOKUP($E62,'1MD ELO (4)'!$A$7:$O$80,3))</f>
        <v/>
      </c>
      <c r="H62" s="160"/>
      <c r="I62" s="160" t="str">
        <f>IF($E62="","",VLOOKUP($E62,'1MD ELO (4)'!$A$7:$O$80,4))</f>
        <v/>
      </c>
      <c r="J62" s="255"/>
      <c r="K62" s="161"/>
      <c r="L62" s="186"/>
      <c r="M62" s="186"/>
      <c r="N62" s="260"/>
      <c r="O62" s="175" t="s">
        <v>0</v>
      </c>
      <c r="P62" s="184"/>
      <c r="Q62" s="177" t="str">
        <f>UPPER(IF(OR(P62="a",P62="as"),O58,IF(OR(P62="b",P62="bs"),O66,)))</f>
        <v/>
      </c>
      <c r="R62" s="194"/>
      <c r="S62" s="169"/>
    </row>
    <row r="63" spans="1:19" s="38" customFormat="1" ht="9.6" customHeight="1" x14ac:dyDescent="0.25">
      <c r="A63" s="157" t="s">
        <v>63</v>
      </c>
      <c r="B63" s="390" t="str">
        <f>IF($E63="","",VLOOKUP($E63,'1MD ELO (4)'!$A$7:$O$80,14))</f>
        <v/>
      </c>
      <c r="C63" s="390" t="str">
        <f>IF($E63="","",VLOOKUP($E63,'1MD ELO (4)'!$A$7:$O$80,15))</f>
        <v/>
      </c>
      <c r="D63" s="446" t="str">
        <f>IF($E63="","",VLOOKUP($E63,'1MD ELO (4)'!$A$7:$O$80,5))</f>
        <v/>
      </c>
      <c r="E63" s="159"/>
      <c r="F63" s="160" t="str">
        <f>UPPER(IF($E63="","",VLOOKUP($E63,'1MD ELO (4)'!$A$7:$O$80,2)))</f>
        <v/>
      </c>
      <c r="G63" s="160" t="str">
        <f>IF($E63="","",VLOOKUP($E63,'1MD ELO (4)'!$A$7:$O$80,3))</f>
        <v/>
      </c>
      <c r="H63" s="160"/>
      <c r="I63" s="160" t="str">
        <f>IF($E63="","",VLOOKUP($E63,'1MD ELO (4)'!$A$7:$O$80,4))</f>
        <v/>
      </c>
      <c r="J63" s="253"/>
      <c r="K63" s="177" t="str">
        <f>UPPER(IF(OR(J64="a",J64="as"),F63,IF(OR(J64="b",J64="bs"),F64,)))</f>
        <v/>
      </c>
      <c r="L63" s="185"/>
      <c r="M63" s="186"/>
      <c r="N63" s="186"/>
      <c r="O63" s="186"/>
      <c r="P63" s="188"/>
      <c r="Q63" s="161"/>
      <c r="R63" s="186"/>
      <c r="S63" s="169"/>
    </row>
    <row r="64" spans="1:19" s="38" customFormat="1" ht="9.6" customHeight="1" x14ac:dyDescent="0.25">
      <c r="A64" s="254" t="s">
        <v>64</v>
      </c>
      <c r="B64" s="390" t="str">
        <f>IF($E64="","",VLOOKUP($E64,'1MD ELO (4)'!$A$7:$O$80,14))</f>
        <v/>
      </c>
      <c r="C64" s="390" t="str">
        <f>IF($E64="","",VLOOKUP($E64,'1MD ELO (4)'!$A$7:$O$80,15))</f>
        <v/>
      </c>
      <c r="D64" s="446" t="str">
        <f>IF($E64="","",VLOOKUP($E64,'1MD ELO (4)'!$A$7:$O$80,5))</f>
        <v/>
      </c>
      <c r="E64" s="159"/>
      <c r="F64" s="487" t="str">
        <f>UPPER(IF($E64="","",VLOOKUP($E64,'1MD ELO (4)'!$A$7:$O$80,2)))</f>
        <v/>
      </c>
      <c r="G64" s="487" t="str">
        <f>IF($E64="","",VLOOKUP($E64,'1MD ELO (4)'!$A$7:$O$80,3))</f>
        <v/>
      </c>
      <c r="H64" s="487"/>
      <c r="I64" s="487" t="str">
        <f>IF($E64="","",VLOOKUP($E64,'1MD ELO (4)'!$A$7:$O$80,4))</f>
        <v/>
      </c>
      <c r="J64" s="255"/>
      <c r="K64" s="161"/>
      <c r="L64" s="176"/>
      <c r="M64" s="177" t="str">
        <f>UPPER(IF(OR(L64="a",L64="as"),K63,IF(OR(L64="b",L64="bs"),K65,)))</f>
        <v/>
      </c>
      <c r="N64" s="185"/>
      <c r="O64" s="186"/>
      <c r="P64" s="188"/>
      <c r="Q64" s="186"/>
      <c r="R64" s="186"/>
      <c r="S64" s="169"/>
    </row>
    <row r="65" spans="1:19" s="38" customFormat="1" ht="9.6" customHeight="1" x14ac:dyDescent="0.25">
      <c r="A65" s="171" t="s">
        <v>65</v>
      </c>
      <c r="B65" s="390" t="str">
        <f>IF($E65="","",VLOOKUP($E65,'1MD ELO (4)'!$A$7:$O$80,14))</f>
        <v/>
      </c>
      <c r="C65" s="390" t="str">
        <f>IF($E65="","",VLOOKUP($E65,'1MD ELO (4)'!$A$7:$O$80,15))</f>
        <v/>
      </c>
      <c r="D65" s="446" t="str">
        <f>IF($E65="","",VLOOKUP($E65,'1MD ELO (4)'!$A$7:$O$80,5))</f>
        <v/>
      </c>
      <c r="E65" s="159"/>
      <c r="F65" s="487" t="str">
        <f>UPPER(IF($E65="","",VLOOKUP($E65,'1MD ELO (4)'!$A$7:$O$80,2)))</f>
        <v/>
      </c>
      <c r="G65" s="487" t="str">
        <f>IF($E65="","",VLOOKUP($E65,'1MD ELO (4)'!$A$7:$O$80,3))</f>
        <v/>
      </c>
      <c r="H65" s="487"/>
      <c r="I65" s="487" t="str">
        <f>IF($E65="","",VLOOKUP($E65,'1MD ELO (4)'!$A$7:$O$80,4))</f>
        <v/>
      </c>
      <c r="J65" s="253"/>
      <c r="K65" s="177" t="str">
        <f>UPPER(IF(OR(J66="a",J66="as"),F65,IF(OR(J66="b",J66="bs"),F66,)))</f>
        <v/>
      </c>
      <c r="L65" s="256"/>
      <c r="M65" s="161"/>
      <c r="N65" s="188"/>
      <c r="O65" s="186"/>
      <c r="P65" s="188"/>
      <c r="Q65" s="186"/>
      <c r="R65" s="186"/>
      <c r="S65" s="169"/>
    </row>
    <row r="66" spans="1:19" s="38" customFormat="1" ht="9.6" customHeight="1" x14ac:dyDescent="0.25">
      <c r="A66" s="171" t="s">
        <v>66</v>
      </c>
      <c r="B66" s="390" t="str">
        <f>IF($E66="","",VLOOKUP($E66,'1MD ELO (4)'!$A$7:$O$80,14))</f>
        <v/>
      </c>
      <c r="C66" s="390" t="str">
        <f>IF($E66="","",VLOOKUP($E66,'1MD ELO (4)'!$A$7:$O$80,15))</f>
        <v/>
      </c>
      <c r="D66" s="446" t="str">
        <f>IF($E66="","",VLOOKUP($E66,'1MD ELO (4)'!$A$7:$O$80,5))</f>
        <v/>
      </c>
      <c r="E66" s="159"/>
      <c r="F66" s="487" t="str">
        <f>UPPER(IF($E66="","",VLOOKUP($E66,'1MD ELO (4)'!$A$7:$O$80,2)))</f>
        <v/>
      </c>
      <c r="G66" s="487" t="str">
        <f>IF($E66="","",VLOOKUP($E66,'1MD ELO (4)'!$A$7:$O$80,3))</f>
        <v/>
      </c>
      <c r="H66" s="487"/>
      <c r="I66" s="487" t="str">
        <f>IF($E66="","",VLOOKUP($E66,'1MD ELO (4)'!$A$7:$O$80,4))</f>
        <v/>
      </c>
      <c r="J66" s="255"/>
      <c r="K66" s="161"/>
      <c r="L66" s="186"/>
      <c r="M66" s="175" t="s">
        <v>0</v>
      </c>
      <c r="N66" s="184"/>
      <c r="O66" s="177" t="str">
        <f>UPPER(IF(OR(N66="a",N66="as"),M64,IF(OR(N66="b",N66="bs"),M68,)))</f>
        <v/>
      </c>
      <c r="P66" s="194"/>
      <c r="Q66" s="186"/>
      <c r="R66" s="186"/>
      <c r="S66" s="169"/>
    </row>
    <row r="67" spans="1:19" s="38" customFormat="1" ht="9.6" customHeight="1" x14ac:dyDescent="0.25">
      <c r="A67" s="171" t="s">
        <v>67</v>
      </c>
      <c r="B67" s="390" t="str">
        <f>IF($E67="","",VLOOKUP($E67,'1MD ELO (4)'!$A$7:$O$80,14))</f>
        <v/>
      </c>
      <c r="C67" s="390" t="str">
        <f>IF($E67="","",VLOOKUP($E67,'1MD ELO (4)'!$A$7:$O$80,15))</f>
        <v/>
      </c>
      <c r="D67" s="446" t="str">
        <f>IF($E67="","",VLOOKUP($E67,'1MD ELO (4)'!$A$7:$O$80,5))</f>
        <v/>
      </c>
      <c r="E67" s="159"/>
      <c r="F67" s="487" t="str">
        <f>UPPER(IF($E67="","",VLOOKUP($E67,'1MD ELO (4)'!$A$7:$O$80,2)))</f>
        <v/>
      </c>
      <c r="G67" s="487" t="str">
        <f>IF($E67="","",VLOOKUP($E67,'1MD ELO (4)'!$A$7:$O$80,3))</f>
        <v/>
      </c>
      <c r="H67" s="487"/>
      <c r="I67" s="487" t="str">
        <f>IF($E67="","",VLOOKUP($E67,'1MD ELO (4)'!$A$7:$O$80,4))</f>
        <v/>
      </c>
      <c r="J67" s="253"/>
      <c r="K67" s="177" t="str">
        <f>UPPER(IF(OR(J68="a",J68="as"),F67,IF(OR(J68="b",J68="bs"),F68,)))</f>
        <v/>
      </c>
      <c r="L67" s="185"/>
      <c r="M67" s="257"/>
      <c r="N67" s="258"/>
      <c r="O67" s="161"/>
      <c r="P67" s="186"/>
      <c r="Q67" s="186"/>
      <c r="R67" s="186"/>
      <c r="S67" s="169"/>
    </row>
    <row r="68" spans="1:19" s="38" customFormat="1" ht="9.6" customHeight="1" x14ac:dyDescent="0.25">
      <c r="A68" s="171" t="s">
        <v>68</v>
      </c>
      <c r="B68" s="390" t="str">
        <f>IF($E68="","",VLOOKUP($E68,'1MD ELO (4)'!$A$7:$O$80,14))</f>
        <v/>
      </c>
      <c r="C68" s="390" t="str">
        <f>IF($E68="","",VLOOKUP($E68,'1MD ELO (4)'!$A$7:$O$80,15))</f>
        <v/>
      </c>
      <c r="D68" s="446" t="str">
        <f>IF($E68="","",VLOOKUP($E68,'1MD ELO (4)'!$A$7:$O$80,5))</f>
        <v/>
      </c>
      <c r="E68" s="159"/>
      <c r="F68" s="487" t="str">
        <f>UPPER(IF($E68="","",VLOOKUP($E68,'1MD ELO (4)'!$A$7:$O$80,2)))</f>
        <v/>
      </c>
      <c r="G68" s="487" t="str">
        <f>IF($E68="","",VLOOKUP($E68,'1MD ELO (4)'!$A$7:$O$80,3))</f>
        <v/>
      </c>
      <c r="H68" s="487"/>
      <c r="I68" s="487" t="str">
        <f>IF($E68="","",VLOOKUP($E68,'1MD ELO (4)'!$A$7:$O$80,4))</f>
        <v/>
      </c>
      <c r="J68" s="255"/>
      <c r="K68" s="161"/>
      <c r="L68" s="176"/>
      <c r="M68" s="177" t="str">
        <f>UPPER(IF(OR(L68="a",L68="as"),K67,IF(OR(L68="b",L68="bs"),K69,)))</f>
        <v/>
      </c>
      <c r="N68" s="259"/>
      <c r="O68" s="186"/>
      <c r="P68" s="186"/>
      <c r="Q68" s="186"/>
      <c r="R68" s="186"/>
      <c r="S68" s="169"/>
    </row>
    <row r="69" spans="1:19" s="38" customFormat="1" ht="9.6" customHeight="1" x14ac:dyDescent="0.25">
      <c r="A69" s="254" t="s">
        <v>69</v>
      </c>
      <c r="B69" s="390" t="str">
        <f>IF($E69="","",VLOOKUP($E69,'1MD ELO (4)'!$A$7:$O$80,14))</f>
        <v/>
      </c>
      <c r="C69" s="390" t="str">
        <f>IF($E69="","",VLOOKUP($E69,'1MD ELO (4)'!$A$7:$O$80,15))</f>
        <v/>
      </c>
      <c r="D69" s="446" t="str">
        <f>IF($E69="","",VLOOKUP($E69,'1MD ELO (4)'!$A$7:$O$80,5))</f>
        <v/>
      </c>
      <c r="E69" s="159"/>
      <c r="F69" s="487" t="str">
        <f>UPPER(IF($E69="","",VLOOKUP($E69,'1MD ELO (4)'!$A$7:$O$80,2)))</f>
        <v/>
      </c>
      <c r="G69" s="487" t="str">
        <f>IF($E69="","",VLOOKUP($E69,'1MD ELO (4)'!$A$7:$O$80,3))</f>
        <v/>
      </c>
      <c r="H69" s="487"/>
      <c r="I69" s="487" t="str">
        <f>IF($E69="","",VLOOKUP($E69,'1MD ELO (4)'!$A$7:$O$80,4))</f>
        <v/>
      </c>
      <c r="J69" s="253"/>
      <c r="K69" s="177" t="str">
        <f>UPPER(IF(OR(J70="a",J70="as"),F69,IF(OR(J70="b",J70="bs"),F70,)))</f>
        <v/>
      </c>
      <c r="L69" s="194"/>
      <c r="M69" s="161"/>
      <c r="N69" s="186"/>
      <c r="O69" s="186"/>
      <c r="P69" s="186"/>
      <c r="Q69" s="186"/>
      <c r="R69" s="186"/>
      <c r="S69" s="169"/>
    </row>
    <row r="70" spans="1:19" s="38" customFormat="1" ht="9.6" customHeight="1" x14ac:dyDescent="0.25">
      <c r="A70" s="196" t="s">
        <v>70</v>
      </c>
      <c r="B70" s="390" t="str">
        <f>IF($E70="","",VLOOKUP($E70,'1MD ELO (4)'!$A$7:$O$80,14))</f>
        <v/>
      </c>
      <c r="C70" s="390" t="str">
        <f>IF($E70="","",VLOOKUP($E70,'1MD ELO (4)'!$A$7:$O$80,15))</f>
        <v/>
      </c>
      <c r="D70" s="446" t="str">
        <f>IF($E70="","",VLOOKUP($E70,'1MD ELO (4)'!$A$7:$O$80,5))</f>
        <v/>
      </c>
      <c r="E70" s="159"/>
      <c r="F70" s="160" t="str">
        <f>UPPER(IF($E70="","",VLOOKUP($E70,'1MD ELO (4)'!$A$7:$O$80,2)))</f>
        <v/>
      </c>
      <c r="G70" s="160" t="str">
        <f>IF($E70="","",VLOOKUP($E70,'1MD ELO (4)'!$A$7:$O$80,3))</f>
        <v/>
      </c>
      <c r="H70" s="160"/>
      <c r="I70" s="160" t="str">
        <f>IF($E70="","",VLOOKUP($E70,'1MD ELO (4)'!$A$7:$O$80,4))</f>
        <v/>
      </c>
      <c r="J70" s="255"/>
      <c r="K70" s="161"/>
      <c r="L70" s="186"/>
      <c r="M70" s="186"/>
      <c r="N70" s="260"/>
      <c r="O70" s="186"/>
      <c r="P70" s="186"/>
      <c r="Q70" s="186"/>
      <c r="R70" s="186"/>
      <c r="S70" s="169"/>
    </row>
    <row r="71" spans="1:19" s="38" customFormat="1" ht="6" customHeight="1" x14ac:dyDescent="0.25">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x14ac:dyDescent="0.25">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x14ac:dyDescent="0.25">
      <c r="A73" s="452" t="s">
        <v>106</v>
      </c>
      <c r="B73" s="453"/>
      <c r="C73" s="454"/>
      <c r="D73" s="455"/>
      <c r="E73" s="224">
        <v>1</v>
      </c>
      <c r="F73" s="278" t="str">
        <f>IF(E73&gt;$R$80,,UPPER(VLOOKUP(E73,'1MD ELO (4)'!$A$7:$Q$134,2)))</f>
        <v/>
      </c>
      <c r="G73" s="224">
        <v>9</v>
      </c>
      <c r="H73" s="92" t="str">
        <f>IF(G73&gt;$R$80,,UPPER(VLOOKUP(G73,'1MD ELO (4)'!$A$7:$Q$134,2)))</f>
        <v/>
      </c>
      <c r="I73" s="91"/>
      <c r="J73" s="226" t="s">
        <v>7</v>
      </c>
      <c r="K73" s="221"/>
      <c r="L73" s="227"/>
      <c r="M73" s="221"/>
      <c r="N73" s="228"/>
      <c r="O73" s="229" t="s">
        <v>111</v>
      </c>
      <c r="P73" s="230"/>
      <c r="Q73" s="230"/>
      <c r="R73" s="231"/>
    </row>
    <row r="74" spans="1:19" s="18" customFormat="1" ht="9" customHeight="1" x14ac:dyDescent="0.25">
      <c r="A74" s="236" t="s">
        <v>124</v>
      </c>
      <c r="B74" s="234"/>
      <c r="C74" s="448"/>
      <c r="D74" s="237"/>
      <c r="E74" s="224">
        <v>2</v>
      </c>
      <c r="F74" s="278" t="str">
        <f>IF(E74&gt;$R$80,,UPPER(VLOOKUP(E74,'1MD ELO (4)'!$A$7:$Q$134,2)))</f>
        <v/>
      </c>
      <c r="G74" s="224">
        <v>10</v>
      </c>
      <c r="H74" s="92" t="str">
        <f>IF(G74&gt;$R$80,,UPPER(VLOOKUP(G74,'1MD ELO (4)'!$A$7:$Q$134,2)))</f>
        <v/>
      </c>
      <c r="I74" s="91"/>
      <c r="J74" s="226" t="s">
        <v>8</v>
      </c>
      <c r="K74" s="221"/>
      <c r="L74" s="227"/>
      <c r="M74" s="221"/>
      <c r="N74" s="228"/>
      <c r="O74" s="232"/>
      <c r="P74" s="233"/>
      <c r="Q74" s="234"/>
      <c r="R74" s="235"/>
    </row>
    <row r="75" spans="1:19" s="18" customFormat="1" ht="9" customHeight="1" x14ac:dyDescent="0.25">
      <c r="A75" s="379"/>
      <c r="B75" s="380"/>
      <c r="C75" s="449"/>
      <c r="D75" s="381"/>
      <c r="E75" s="224">
        <v>3</v>
      </c>
      <c r="F75" s="278" t="str">
        <f>IF(E75&gt;$R$80,,UPPER(VLOOKUP(E75,'1MD ELO (4)'!$A$7:$Q$134,2)))</f>
        <v/>
      </c>
      <c r="G75" s="224">
        <v>11</v>
      </c>
      <c r="H75" s="92" t="str">
        <f>IF(G75&gt;$R$80,,UPPER(VLOOKUP(G75,'1MD ELO (4)'!$A$7:$Q$134,2)))</f>
        <v/>
      </c>
      <c r="I75" s="91"/>
      <c r="J75" s="226" t="s">
        <v>9</v>
      </c>
      <c r="K75" s="221"/>
      <c r="L75" s="227"/>
      <c r="M75" s="221"/>
      <c r="N75" s="228"/>
      <c r="O75" s="229" t="s">
        <v>112</v>
      </c>
      <c r="P75" s="230"/>
      <c r="Q75" s="230"/>
      <c r="R75" s="231"/>
    </row>
    <row r="76" spans="1:19" s="18" customFormat="1" ht="9" customHeight="1" x14ac:dyDescent="0.25">
      <c r="A76" s="238"/>
      <c r="B76" s="443"/>
      <c r="C76" s="443"/>
      <c r="D76" s="239"/>
      <c r="E76" s="224">
        <v>4</v>
      </c>
      <c r="F76" s="278" t="str">
        <f>IF(E76&gt;$R$80,,UPPER(VLOOKUP(E76,'1MD ELO (4)'!$A$7:$Q$134,2)))</f>
        <v/>
      </c>
      <c r="G76" s="224">
        <v>12</v>
      </c>
      <c r="H76" s="92" t="str">
        <f>IF(G76&gt;$R$80,,UPPER(VLOOKUP(G76,'1MD ELO (4)'!$A$7:$Q$134,2)))</f>
        <v/>
      </c>
      <c r="I76" s="91"/>
      <c r="J76" s="226" t="s">
        <v>10</v>
      </c>
      <c r="K76" s="221"/>
      <c r="L76" s="227"/>
      <c r="M76" s="221"/>
      <c r="N76" s="228"/>
      <c r="O76" s="221"/>
      <c r="P76" s="227"/>
      <c r="Q76" s="221"/>
      <c r="R76" s="228"/>
    </row>
    <row r="77" spans="1:19" s="18" customFormat="1" ht="9" customHeight="1" x14ac:dyDescent="0.25">
      <c r="A77" s="366"/>
      <c r="B77" s="382"/>
      <c r="C77" s="382"/>
      <c r="D77" s="450"/>
      <c r="E77" s="224">
        <v>5</v>
      </c>
      <c r="F77" s="278" t="str">
        <f>IF(E77&gt;$R$80,,UPPER(VLOOKUP(E77,'1MD ELO (4)'!$A$7:$Q$134,2)))</f>
        <v/>
      </c>
      <c r="G77" s="224">
        <v>13</v>
      </c>
      <c r="H77" s="92" t="str">
        <f>IF(G77&gt;$R$80,,UPPER(VLOOKUP(G77,'1MD ELO (4)'!$A$7:$Q$134,2)))</f>
        <v/>
      </c>
      <c r="I77" s="91"/>
      <c r="J77" s="226" t="s">
        <v>11</v>
      </c>
      <c r="K77" s="221"/>
      <c r="L77" s="227"/>
      <c r="M77" s="221"/>
      <c r="N77" s="228"/>
      <c r="O77" s="234"/>
      <c r="P77" s="233"/>
      <c r="Q77" s="234"/>
      <c r="R77" s="235"/>
    </row>
    <row r="78" spans="1:19" s="18" customFormat="1" ht="9" customHeight="1" x14ac:dyDescent="0.25">
      <c r="A78" s="367"/>
      <c r="B78" s="388"/>
      <c r="C78" s="443"/>
      <c r="D78" s="239"/>
      <c r="E78" s="224">
        <v>6</v>
      </c>
      <c r="F78" s="278" t="str">
        <f>IF(E78&gt;$R$80,,UPPER(VLOOKUP(E78,'1MD ELO (4)'!$A$7:$Q$134,2)))</f>
        <v/>
      </c>
      <c r="G78" s="224">
        <v>14</v>
      </c>
      <c r="H78" s="92" t="str">
        <f>IF(G78&gt;$R$80,,UPPER(VLOOKUP(G78,'1MD ELO (4)'!$A$7:$Q$134,2)))</f>
        <v/>
      </c>
      <c r="I78" s="91"/>
      <c r="J78" s="226" t="s">
        <v>12</v>
      </c>
      <c r="K78" s="221"/>
      <c r="L78" s="227"/>
      <c r="M78" s="221"/>
      <c r="N78" s="228"/>
      <c r="O78" s="229" t="s">
        <v>92</v>
      </c>
      <c r="P78" s="230"/>
      <c r="Q78" s="230"/>
      <c r="R78" s="231"/>
    </row>
    <row r="79" spans="1:19" s="18" customFormat="1" ht="9" customHeight="1" x14ac:dyDescent="0.25">
      <c r="A79" s="367"/>
      <c r="B79" s="388"/>
      <c r="C79" s="444"/>
      <c r="D79" s="377"/>
      <c r="E79" s="224">
        <v>7</v>
      </c>
      <c r="F79" s="278" t="str">
        <f>IF(E79&gt;$R$80,,UPPER(VLOOKUP(E79,'1MD ELO (4)'!$A$7:$Q$134,2)))</f>
        <v/>
      </c>
      <c r="G79" s="224">
        <v>15</v>
      </c>
      <c r="H79" s="92" t="str">
        <f>IF(G79&gt;$R$80,,UPPER(VLOOKUP(G79,'1MD ELO (4)'!$A$7:$Q$134,2)))</f>
        <v/>
      </c>
      <c r="I79" s="91"/>
      <c r="J79" s="226" t="s">
        <v>13</v>
      </c>
      <c r="K79" s="221"/>
      <c r="L79" s="227"/>
      <c r="M79" s="221"/>
      <c r="N79" s="228"/>
      <c r="O79" s="221"/>
      <c r="P79" s="227"/>
      <c r="Q79" s="221"/>
      <c r="R79" s="228"/>
    </row>
    <row r="80" spans="1:19" s="18" customFormat="1" ht="9" customHeight="1" x14ac:dyDescent="0.25">
      <c r="A80" s="368"/>
      <c r="B80" s="365"/>
      <c r="C80" s="445"/>
      <c r="D80" s="378"/>
      <c r="E80" s="240">
        <v>8</v>
      </c>
      <c r="F80" s="279" t="str">
        <f>IF(E80&gt;$R$80,,UPPER(VLOOKUP(E80,'1MD ELO (4)'!$A$7:$Q$134,2)))</f>
        <v/>
      </c>
      <c r="G80" s="240">
        <v>16</v>
      </c>
      <c r="H80" s="241" t="str">
        <f>IF(G80&gt;$R$80,,UPPER(VLOOKUP(G80,'1MD ELO (4)'!$A$7:$Q$134,2)))</f>
        <v/>
      </c>
      <c r="I80" s="243"/>
      <c r="J80" s="244" t="s">
        <v>14</v>
      </c>
      <c r="K80" s="234"/>
      <c r="L80" s="233"/>
      <c r="M80" s="234"/>
      <c r="N80" s="235"/>
      <c r="O80" s="234" t="str">
        <f>R4</f>
        <v>Dénes Tibor</v>
      </c>
      <c r="P80" s="233"/>
      <c r="Q80" s="234"/>
      <c r="R80" s="245">
        <f>MIN(16,'1MD ELO (4)'!Q5)</f>
        <v>16</v>
      </c>
    </row>
    <row r="81" ht="15.75" customHeight="1" x14ac:dyDescent="0.25"/>
    <row r="82" ht="9" customHeight="1" x14ac:dyDescent="0.25"/>
  </sheetData>
  <mergeCells count="4">
    <mergeCell ref="A4:C4"/>
    <mergeCell ref="Q25:R25"/>
    <mergeCell ref="Q41:R41"/>
    <mergeCell ref="Q57:R57"/>
  </mergeCells>
  <conditionalFormatting sqref="H7:H70">
    <cfRule type="expression" dxfId="240" priority="15" stopIfTrue="1">
      <formula>AND($E7&lt;9,$C7&gt;0)</formula>
    </cfRule>
  </conditionalFormatting>
  <conditionalFormatting sqref="G7:G70 I7:I70">
    <cfRule type="expression" dxfId="239" priority="14" stopIfTrue="1">
      <formula>AND($E7&lt;17,$C7&gt;0)</formula>
    </cfRule>
  </conditionalFormatting>
  <conditionalFormatting sqref="M58 M42 M26 M10 M50 M34 M18 M66 O14 O30 O46 O62 O55 O23 O38">
    <cfRule type="expression" dxfId="238" priority="11" stopIfTrue="1">
      <formula>AND($O$1="CU",M10="Umpire")</formula>
    </cfRule>
    <cfRule type="expression" dxfId="237" priority="12" stopIfTrue="1">
      <formula>AND($O$1="CU",M10&lt;&gt;"Umpire",N10&lt;&gt;"")</formula>
    </cfRule>
    <cfRule type="expression" dxfId="236" priority="13" stopIfTrue="1">
      <formula>AND($O$1="CU",M10&lt;&gt;"Umpire")</formula>
    </cfRule>
  </conditionalFormatting>
  <conditionalFormatting sqref="M8 M12 M16 M20 M24 M28 M32 M36 M40 M44 M48 M52 M56 M60 M64 M68 O18 O26 O34 O42 O50 O58 O66 Q14 Q30 Q46 Q62 O10 Q38">
    <cfRule type="expression" dxfId="235" priority="9" stopIfTrue="1">
      <formula>L8="as"</formula>
    </cfRule>
    <cfRule type="expression" dxfId="234" priority="10" stopIfTrue="1">
      <formula>L8="bs"</formula>
    </cfRule>
  </conditionalFormatting>
  <conditionalFormatting sqref="K7 K9 K11 K13 K15 K17 K19 K21 K23 K25 K27 K29 K31 K33 K35 K37 K39 K41 K43 K45 K47 K49 K51 K53 K55 K57 K59 K61 K63 K65 K67 K69 Q22 Q54">
    <cfRule type="expression" dxfId="233" priority="7" stopIfTrue="1">
      <formula>J8="as"</formula>
    </cfRule>
    <cfRule type="expression" dxfId="232"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231" priority="6" stopIfTrue="1">
      <formula>$O$1="CU"</formula>
    </cfRule>
  </conditionalFormatting>
  <conditionalFormatting sqref="E7:E70">
    <cfRule type="expression" dxfId="230" priority="5" stopIfTrue="1">
      <formula>$E7&lt;17</formula>
    </cfRule>
  </conditionalFormatting>
  <conditionalFormatting sqref="O37">
    <cfRule type="expression" dxfId="229" priority="3" stopIfTrue="1">
      <formula>P23="as"</formula>
    </cfRule>
    <cfRule type="expression" dxfId="228" priority="4" stopIfTrue="1">
      <formula>P23="bs"</formula>
    </cfRule>
  </conditionalFormatting>
  <conditionalFormatting sqref="O39">
    <cfRule type="expression" dxfId="227" priority="1" stopIfTrue="1">
      <formula>P55="as"</formula>
    </cfRule>
    <cfRule type="expression" dxfId="226" priority="2"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05537"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705538"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tabColor indexed="42"/>
  </sheetPr>
  <dimension ref="A1:P87"/>
  <sheetViews>
    <sheetView showGridLines="0" showZeros="0" zoomScale="86" workbookViewId="0">
      <pane ySplit="7" topLeftCell="A8" activePane="bottomLeft" state="frozen"/>
      <selection activeCell="F2" sqref="F2"/>
      <selection pane="bottomLeft" activeCell="R12" sqref="R12"/>
    </sheetView>
  </sheetViews>
  <sheetFormatPr defaultRowHeight="13.2" x14ac:dyDescent="0.25"/>
  <cols>
    <col min="1" max="1" width="4.33203125" customWidth="1"/>
    <col min="2" max="2" width="12.6640625" customWidth="1"/>
    <col min="3" max="3" width="11.88671875" customWidth="1"/>
    <col min="4" max="4" width="12.33203125" style="45" customWidth="1"/>
    <col min="5" max="5" width="11" style="45" customWidth="1"/>
    <col min="6" max="6" width="5.88671875" style="45" customWidth="1"/>
    <col min="7" max="7" width="3.109375" style="45" customWidth="1"/>
    <col min="8" max="8" width="14.109375" style="102" customWidth="1"/>
    <col min="9" max="10" width="13.44140625" style="45" customWidth="1"/>
    <col min="11" max="11" width="11.5546875" style="45" customWidth="1"/>
    <col min="12" max="12" width="5.88671875" style="45" customWidth="1"/>
    <col min="13" max="13" width="11.33203125" style="45" customWidth="1"/>
    <col min="14" max="16" width="5.88671875" style="45" customWidth="1"/>
  </cols>
  <sheetData>
    <row r="1" spans="1:16" ht="24.6" x14ac:dyDescent="0.4">
      <c r="A1" s="93" t="str">
        <f>Altalanos!$A$6</f>
        <v>Diákolinmpia Pest Vármegye</v>
      </c>
      <c r="B1" s="93"/>
      <c r="C1" s="93"/>
      <c r="D1" s="94"/>
      <c r="E1" s="94"/>
      <c r="F1" s="385"/>
      <c r="G1" s="385"/>
      <c r="H1" s="438" t="s">
        <v>137</v>
      </c>
      <c r="I1" s="94"/>
      <c r="J1" s="95"/>
      <c r="K1" s="95"/>
      <c r="L1" s="95"/>
      <c r="M1" s="95"/>
      <c r="N1" s="95"/>
      <c r="O1" s="286"/>
      <c r="P1" s="109"/>
    </row>
    <row r="2" spans="1:16" ht="13.8" thickBot="1" x14ac:dyDescent="0.3">
      <c r="A2" s="96">
        <f>Altalanos!$A$8</f>
        <v>0</v>
      </c>
      <c r="B2" s="96" t="s">
        <v>122</v>
      </c>
      <c r="C2" s="464">
        <f>Altalanos!$D$8</f>
        <v>0</v>
      </c>
      <c r="D2" s="287"/>
      <c r="E2" s="287"/>
      <c r="F2" s="287"/>
      <c r="G2" s="287"/>
      <c r="H2" s="438" t="s">
        <v>138</v>
      </c>
      <c r="I2" s="103"/>
      <c r="J2" s="103"/>
      <c r="K2" s="86"/>
      <c r="L2" s="86"/>
      <c r="M2" s="86"/>
      <c r="N2" s="86"/>
      <c r="O2" s="288"/>
      <c r="P2" s="111"/>
    </row>
    <row r="3" spans="1:16" s="2" customFormat="1" x14ac:dyDescent="0.25">
      <c r="A3" s="477" t="s">
        <v>144</v>
      </c>
      <c r="B3" s="478"/>
      <c r="C3" s="479"/>
      <c r="D3" s="480"/>
      <c r="E3" s="481"/>
      <c r="F3" s="23"/>
      <c r="G3" s="23"/>
      <c r="H3" s="121"/>
      <c r="I3" s="23"/>
      <c r="J3" s="30"/>
      <c r="K3" s="30"/>
      <c r="L3" s="30"/>
      <c r="M3" s="289" t="s">
        <v>92</v>
      </c>
      <c r="N3" s="124"/>
      <c r="O3" s="124"/>
      <c r="P3" s="290"/>
    </row>
    <row r="4" spans="1:16" s="2" customFormat="1" x14ac:dyDescent="0.25">
      <c r="A4" s="55" t="s">
        <v>82</v>
      </c>
      <c r="B4" s="55"/>
      <c r="C4" s="53" t="s">
        <v>79</v>
      </c>
      <c r="D4" s="53"/>
      <c r="E4" s="53"/>
      <c r="F4" s="53"/>
      <c r="G4" s="53"/>
      <c r="H4" s="53" t="s">
        <v>87</v>
      </c>
      <c r="I4" s="55"/>
      <c r="J4" s="56"/>
      <c r="K4" s="56"/>
      <c r="L4" s="56" t="s">
        <v>88</v>
      </c>
      <c r="M4" s="283"/>
      <c r="N4" s="291"/>
      <c r="O4" s="291"/>
      <c r="P4" s="128"/>
    </row>
    <row r="5" spans="1:16" s="2" customFormat="1" ht="13.8" thickBot="1" x14ac:dyDescent="0.3">
      <c r="A5" s="925">
        <f>Altalanos!$A$10</f>
        <v>0</v>
      </c>
      <c r="B5" s="925"/>
      <c r="C5" s="146">
        <f>Altalanos!$C$10</f>
        <v>0</v>
      </c>
      <c r="D5" s="98"/>
      <c r="E5" s="98"/>
      <c r="F5" s="98"/>
      <c r="G5" s="98"/>
      <c r="H5" s="148"/>
      <c r="I5" s="104"/>
      <c r="J5" s="89"/>
      <c r="K5" s="89"/>
      <c r="L5" s="89" t="str">
        <f>Altalanos!$E$10</f>
        <v>Dénes Tibor</v>
      </c>
      <c r="M5" s="129"/>
      <c r="N5" s="104"/>
      <c r="O5" s="104"/>
      <c r="P5" s="130">
        <f>COUNTA(P8:P87)</f>
        <v>0</v>
      </c>
    </row>
    <row r="6" spans="1:16" s="292" customFormat="1" ht="12" customHeight="1" x14ac:dyDescent="0.25">
      <c r="A6" s="293"/>
      <c r="B6" s="961" t="s">
        <v>139</v>
      </c>
      <c r="C6" s="962"/>
      <c r="D6" s="962"/>
      <c r="E6" s="962"/>
      <c r="F6" s="962"/>
      <c r="G6" s="684"/>
      <c r="H6" s="963" t="s">
        <v>140</v>
      </c>
      <c r="I6" s="962"/>
      <c r="J6" s="962"/>
      <c r="K6" s="962"/>
      <c r="L6" s="964"/>
      <c r="M6" s="963" t="s">
        <v>141</v>
      </c>
      <c r="N6" s="962"/>
      <c r="O6" s="962"/>
      <c r="P6" s="964"/>
    </row>
    <row r="7" spans="1:16" ht="47.25" customHeight="1" thickBot="1" x14ac:dyDescent="0.3">
      <c r="A7" s="114" t="s">
        <v>89</v>
      </c>
      <c r="B7" s="115" t="s">
        <v>85</v>
      </c>
      <c r="C7" s="115" t="s">
        <v>86</v>
      </c>
      <c r="D7" s="115" t="s">
        <v>90</v>
      </c>
      <c r="E7" s="115" t="s">
        <v>91</v>
      </c>
      <c r="F7" s="744" t="s">
        <v>214</v>
      </c>
      <c r="G7" s="492" t="s">
        <v>213</v>
      </c>
      <c r="H7" s="114" t="s">
        <v>85</v>
      </c>
      <c r="I7" s="115" t="s">
        <v>86</v>
      </c>
      <c r="J7" s="115" t="s">
        <v>90</v>
      </c>
      <c r="K7" s="115" t="s">
        <v>91</v>
      </c>
      <c r="L7" s="116" t="s">
        <v>215</v>
      </c>
      <c r="M7" s="114" t="s">
        <v>213</v>
      </c>
      <c r="N7" s="284" t="s">
        <v>142</v>
      </c>
      <c r="O7" s="115" t="s">
        <v>143</v>
      </c>
      <c r="P7" s="116" t="s">
        <v>100</v>
      </c>
    </row>
    <row r="8" spans="1:16" s="11" customFormat="1" ht="18.899999999999999" customHeight="1" x14ac:dyDescent="0.25">
      <c r="A8" s="751">
        <v>1</v>
      </c>
      <c r="B8" s="496"/>
      <c r="C8" s="105"/>
      <c r="D8" s="106"/>
      <c r="E8" s="106"/>
      <c r="F8" s="119"/>
      <c r="G8" s="742"/>
      <c r="H8" s="493"/>
      <c r="I8" s="295"/>
      <c r="J8" s="106"/>
      <c r="K8" s="106"/>
      <c r="L8" s="107"/>
      <c r="M8" s="106"/>
      <c r="N8" s="107"/>
      <c r="O8" s="491">
        <f t="shared" ref="O8:O26" si="0">SUM(F8,L8)</f>
        <v>0</v>
      </c>
      <c r="P8" s="107"/>
    </row>
    <row r="9" spans="1:16" s="11" customFormat="1" ht="18.899999999999999" customHeight="1" x14ac:dyDescent="0.25">
      <c r="A9" s="752">
        <v>2</v>
      </c>
      <c r="B9" s="496"/>
      <c r="C9" s="105"/>
      <c r="D9" s="106"/>
      <c r="E9" s="106"/>
      <c r="F9" s="119"/>
      <c r="G9" s="742"/>
      <c r="H9" s="493"/>
      <c r="I9" s="295"/>
      <c r="J9" s="106"/>
      <c r="K9" s="106"/>
      <c r="L9" s="119"/>
      <c r="M9" s="106"/>
      <c r="N9" s="107"/>
      <c r="O9" s="491">
        <f t="shared" si="0"/>
        <v>0</v>
      </c>
      <c r="P9" s="107"/>
    </row>
    <row r="10" spans="1:16" s="11" customFormat="1" ht="18.899999999999999" customHeight="1" x14ac:dyDescent="0.25">
      <c r="A10" s="752">
        <v>3</v>
      </c>
      <c r="B10" s="496"/>
      <c r="C10" s="105"/>
      <c r="D10" s="106"/>
      <c r="E10" s="106"/>
      <c r="F10" s="119"/>
      <c r="G10" s="742"/>
      <c r="H10" s="493"/>
      <c r="I10" s="295"/>
      <c r="J10" s="106"/>
      <c r="K10" s="106"/>
      <c r="L10" s="119"/>
      <c r="M10" s="106"/>
      <c r="N10" s="107"/>
      <c r="O10" s="491">
        <f t="shared" si="0"/>
        <v>0</v>
      </c>
      <c r="P10" s="107"/>
    </row>
    <row r="11" spans="1:16" s="11" customFormat="1" ht="18.899999999999999" customHeight="1" x14ac:dyDescent="0.25">
      <c r="A11" s="752">
        <v>4</v>
      </c>
      <c r="B11" s="496"/>
      <c r="C11" s="105"/>
      <c r="D11" s="106"/>
      <c r="E11" s="768"/>
      <c r="F11" s="107"/>
      <c r="G11" s="742"/>
      <c r="H11" s="496"/>
      <c r="I11" s="105"/>
      <c r="J11" s="106"/>
      <c r="K11" s="768"/>
      <c r="L11" s="107"/>
      <c r="M11" s="106"/>
      <c r="N11" s="107"/>
      <c r="O11" s="491">
        <f t="shared" si="0"/>
        <v>0</v>
      </c>
      <c r="P11" s="107"/>
    </row>
    <row r="12" spans="1:16" s="11" customFormat="1" ht="18.899999999999999" customHeight="1" x14ac:dyDescent="0.25">
      <c r="A12" s="752">
        <v>5</v>
      </c>
      <c r="B12" s="496"/>
      <c r="C12" s="105"/>
      <c r="D12" s="106"/>
      <c r="E12" s="106"/>
      <c r="F12" s="119"/>
      <c r="G12" s="742"/>
      <c r="H12" s="493"/>
      <c r="I12" s="295"/>
      <c r="J12" s="106"/>
      <c r="K12" s="106"/>
      <c r="L12" s="119"/>
      <c r="M12" s="106"/>
      <c r="N12" s="107"/>
      <c r="O12" s="491">
        <f t="shared" si="0"/>
        <v>0</v>
      </c>
      <c r="P12" s="107"/>
    </row>
    <row r="13" spans="1:16" s="11" customFormat="1" ht="18.899999999999999" customHeight="1" x14ac:dyDescent="0.25">
      <c r="A13" s="752">
        <v>6</v>
      </c>
      <c r="B13" s="496"/>
      <c r="C13" s="105"/>
      <c r="D13" s="106"/>
      <c r="E13" s="768"/>
      <c r="F13" s="107"/>
      <c r="G13" s="742"/>
      <c r="H13" s="496"/>
      <c r="I13" s="105"/>
      <c r="J13" s="106"/>
      <c r="K13" s="768"/>
      <c r="L13" s="107"/>
      <c r="M13" s="106"/>
      <c r="N13" s="107"/>
      <c r="O13" s="491">
        <f t="shared" si="0"/>
        <v>0</v>
      </c>
      <c r="P13" s="107"/>
    </row>
    <row r="14" spans="1:16" s="11" customFormat="1" ht="18.899999999999999" customHeight="1" x14ac:dyDescent="0.25">
      <c r="A14" s="752">
        <v>7</v>
      </c>
      <c r="B14" s="496"/>
      <c r="C14" s="105"/>
      <c r="D14" s="106"/>
      <c r="E14" s="768"/>
      <c r="F14" s="107"/>
      <c r="G14" s="742"/>
      <c r="H14" s="496"/>
      <c r="I14" s="105"/>
      <c r="J14" s="106"/>
      <c r="K14" s="768"/>
      <c r="L14" s="107"/>
      <c r="M14" s="106"/>
      <c r="N14" s="107"/>
      <c r="O14" s="491">
        <f t="shared" si="0"/>
        <v>0</v>
      </c>
      <c r="P14" s="107"/>
    </row>
    <row r="15" spans="1:16" s="11" customFormat="1" ht="18.899999999999999" customHeight="1" x14ac:dyDescent="0.25">
      <c r="A15" s="752">
        <v>8</v>
      </c>
      <c r="B15" s="496"/>
      <c r="C15" s="105"/>
      <c r="D15" s="106"/>
      <c r="E15" s="768"/>
      <c r="F15" s="107"/>
      <c r="G15" s="742"/>
      <c r="H15" s="496"/>
      <c r="I15" s="105"/>
      <c r="J15" s="106"/>
      <c r="K15" s="768"/>
      <c r="L15" s="107"/>
      <c r="M15" s="106"/>
      <c r="N15" s="107"/>
      <c r="O15" s="491">
        <f t="shared" si="0"/>
        <v>0</v>
      </c>
      <c r="P15" s="107"/>
    </row>
    <row r="16" spans="1:16" s="11" customFormat="1" ht="18.899999999999999" customHeight="1" x14ac:dyDescent="0.25">
      <c r="A16" s="752">
        <v>9</v>
      </c>
      <c r="B16" s="496"/>
      <c r="C16" s="105"/>
      <c r="D16" s="106"/>
      <c r="E16" s="768"/>
      <c r="F16" s="107"/>
      <c r="G16" s="742"/>
      <c r="H16" s="496"/>
      <c r="I16" s="105"/>
      <c r="J16" s="106"/>
      <c r="K16" s="768"/>
      <c r="L16" s="107"/>
      <c r="M16" s="106"/>
      <c r="N16" s="296"/>
      <c r="O16" s="491">
        <f t="shared" si="0"/>
        <v>0</v>
      </c>
      <c r="P16" s="107"/>
    </row>
    <row r="17" spans="1:16" s="11" customFormat="1" ht="18.899999999999999" customHeight="1" x14ac:dyDescent="0.25">
      <c r="A17" s="752">
        <v>10</v>
      </c>
      <c r="B17" s="496"/>
      <c r="C17" s="105"/>
      <c r="D17" s="106"/>
      <c r="E17" s="768"/>
      <c r="F17" s="107"/>
      <c r="G17" s="742"/>
      <c r="H17" s="496"/>
      <c r="I17" s="105"/>
      <c r="J17" s="106"/>
      <c r="K17" s="768"/>
      <c r="L17" s="107"/>
      <c r="M17" s="106"/>
      <c r="N17" s="107"/>
      <c r="O17" s="491">
        <f t="shared" si="0"/>
        <v>0</v>
      </c>
      <c r="P17" s="107"/>
    </row>
    <row r="18" spans="1:16" s="11" customFormat="1" ht="18.899999999999999" customHeight="1" x14ac:dyDescent="0.25">
      <c r="A18" s="752">
        <v>11</v>
      </c>
      <c r="B18" s="496"/>
      <c r="C18" s="105"/>
      <c r="D18" s="106"/>
      <c r="E18" s="768"/>
      <c r="F18" s="107"/>
      <c r="G18" s="742"/>
      <c r="H18" s="496"/>
      <c r="I18" s="105"/>
      <c r="J18" s="106"/>
      <c r="K18" s="769"/>
      <c r="L18" s="107"/>
      <c r="M18" s="106"/>
      <c r="N18" s="107"/>
      <c r="O18" s="491">
        <f t="shared" si="0"/>
        <v>0</v>
      </c>
      <c r="P18" s="107"/>
    </row>
    <row r="19" spans="1:16" s="11" customFormat="1" ht="18.899999999999999" customHeight="1" x14ac:dyDescent="0.25">
      <c r="A19" s="752">
        <v>12</v>
      </c>
      <c r="B19" s="496"/>
      <c r="C19" s="105"/>
      <c r="D19" s="106"/>
      <c r="E19" s="768"/>
      <c r="F19" s="107"/>
      <c r="G19" s="742"/>
      <c r="H19" s="496"/>
      <c r="I19" s="105"/>
      <c r="J19" s="106"/>
      <c r="K19" s="768"/>
      <c r="L19" s="107"/>
      <c r="M19" s="106"/>
      <c r="N19" s="107"/>
      <c r="O19" s="491">
        <f t="shared" si="0"/>
        <v>0</v>
      </c>
      <c r="P19" s="107"/>
    </row>
    <row r="20" spans="1:16" s="11" customFormat="1" ht="18.899999999999999" customHeight="1" x14ac:dyDescent="0.25">
      <c r="A20" s="752">
        <v>13</v>
      </c>
      <c r="B20" s="496"/>
      <c r="C20" s="105"/>
      <c r="D20" s="106"/>
      <c r="E20" s="768"/>
      <c r="F20" s="107"/>
      <c r="G20" s="742"/>
      <c r="H20" s="496"/>
      <c r="I20" s="105"/>
      <c r="J20" s="106"/>
      <c r="K20" s="768"/>
      <c r="L20" s="107"/>
      <c r="M20" s="106"/>
      <c r="N20" s="107"/>
      <c r="O20" s="491">
        <f t="shared" si="0"/>
        <v>0</v>
      </c>
      <c r="P20" s="107"/>
    </row>
    <row r="21" spans="1:16" s="11" customFormat="1" ht="18.899999999999999" customHeight="1" x14ac:dyDescent="0.25">
      <c r="A21" s="752">
        <v>14</v>
      </c>
      <c r="B21" s="496"/>
      <c r="C21" s="105"/>
      <c r="D21" s="106"/>
      <c r="E21" s="768"/>
      <c r="F21" s="107"/>
      <c r="G21" s="742"/>
      <c r="H21" s="496"/>
      <c r="I21" s="105"/>
      <c r="J21" s="106"/>
      <c r="K21" s="770"/>
      <c r="L21" s="107"/>
      <c r="M21" s="106"/>
      <c r="N21" s="107"/>
      <c r="O21" s="491">
        <f t="shared" si="0"/>
        <v>0</v>
      </c>
      <c r="P21" s="107"/>
    </row>
    <row r="22" spans="1:16" s="11" customFormat="1" ht="18.899999999999999" customHeight="1" x14ac:dyDescent="0.25">
      <c r="A22" s="752">
        <v>15</v>
      </c>
      <c r="B22" s="496"/>
      <c r="C22" s="105"/>
      <c r="D22" s="106"/>
      <c r="E22" s="768"/>
      <c r="F22" s="107"/>
      <c r="G22" s="742"/>
      <c r="H22" s="496"/>
      <c r="I22" s="105"/>
      <c r="J22" s="106"/>
      <c r="K22" s="768"/>
      <c r="L22" s="107"/>
      <c r="M22" s="106"/>
      <c r="N22" s="107"/>
      <c r="O22" s="491">
        <f t="shared" si="0"/>
        <v>0</v>
      </c>
      <c r="P22" s="107"/>
    </row>
    <row r="23" spans="1:16" s="11" customFormat="1" ht="18.899999999999999" customHeight="1" x14ac:dyDescent="0.25">
      <c r="A23" s="495">
        <v>16</v>
      </c>
      <c r="B23" s="496"/>
      <c r="C23" s="105"/>
      <c r="D23" s="106"/>
      <c r="E23" s="768"/>
      <c r="F23" s="107"/>
      <c r="G23" s="742"/>
      <c r="H23" s="496"/>
      <c r="I23" s="105"/>
      <c r="J23" s="106"/>
      <c r="K23" s="768"/>
      <c r="L23" s="107"/>
      <c r="M23" s="106"/>
      <c r="N23" s="107"/>
      <c r="O23" s="491">
        <f t="shared" si="0"/>
        <v>0</v>
      </c>
      <c r="P23" s="107"/>
    </row>
    <row r="24" spans="1:16" s="35" customFormat="1" ht="18.899999999999999" customHeight="1" x14ac:dyDescent="0.2">
      <c r="A24" s="495">
        <v>17</v>
      </c>
      <c r="B24" s="496"/>
      <c r="C24" s="105"/>
      <c r="D24" s="106"/>
      <c r="E24" s="768"/>
      <c r="F24" s="107"/>
      <c r="G24" s="742"/>
      <c r="H24" s="496"/>
      <c r="I24" s="105"/>
      <c r="J24" s="106"/>
      <c r="K24" s="768"/>
      <c r="L24" s="107"/>
      <c r="M24" s="106"/>
      <c r="N24" s="107"/>
      <c r="O24" s="491">
        <f t="shared" si="0"/>
        <v>0</v>
      </c>
      <c r="P24" s="107"/>
    </row>
    <row r="25" spans="1:16" s="35" customFormat="1" ht="18.899999999999999" customHeight="1" x14ac:dyDescent="0.2">
      <c r="A25" s="495">
        <v>18</v>
      </c>
      <c r="B25" s="496"/>
      <c r="C25" s="105"/>
      <c r="D25" s="106"/>
      <c r="E25" s="768"/>
      <c r="F25" s="107"/>
      <c r="G25" s="742"/>
      <c r="H25" s="496"/>
      <c r="I25" s="105"/>
      <c r="J25" s="106"/>
      <c r="K25" s="768"/>
      <c r="L25" s="107"/>
      <c r="M25" s="106"/>
      <c r="N25" s="107"/>
      <c r="O25" s="491">
        <f t="shared" si="0"/>
        <v>0</v>
      </c>
      <c r="P25" s="107"/>
    </row>
    <row r="26" spans="1:16" s="35" customFormat="1" ht="18.899999999999999" customHeight="1" x14ac:dyDescent="0.2">
      <c r="A26" s="495">
        <v>19</v>
      </c>
      <c r="B26" s="496"/>
      <c r="C26" s="105"/>
      <c r="D26" s="106"/>
      <c r="E26" s="768"/>
      <c r="F26" s="107"/>
      <c r="G26" s="742"/>
      <c r="H26" s="496"/>
      <c r="I26" s="105"/>
      <c r="J26" s="106"/>
      <c r="K26" s="768"/>
      <c r="L26" s="107"/>
      <c r="M26" s="106"/>
      <c r="N26" s="107"/>
      <c r="O26" s="491">
        <f t="shared" si="0"/>
        <v>0</v>
      </c>
      <c r="P26" s="107"/>
    </row>
    <row r="27" spans="1:16" s="35" customFormat="1" ht="18.899999999999999" customHeight="1" x14ac:dyDescent="0.2">
      <c r="A27" s="495">
        <v>20</v>
      </c>
      <c r="B27" s="496"/>
      <c r="C27" s="105"/>
      <c r="D27" s="106"/>
      <c r="E27" s="106"/>
      <c r="F27" s="119"/>
      <c r="G27" s="742"/>
      <c r="H27" s="493"/>
      <c r="I27" s="295"/>
      <c r="J27" s="106"/>
      <c r="K27" s="106"/>
      <c r="L27" s="119"/>
      <c r="M27" s="106"/>
      <c r="N27" s="107"/>
      <c r="O27" s="491"/>
      <c r="P27" s="107"/>
    </row>
    <row r="28" spans="1:16" s="35" customFormat="1" ht="18.899999999999999" customHeight="1" thickBot="1" x14ac:dyDescent="0.25">
      <c r="A28" s="495">
        <v>21</v>
      </c>
      <c r="B28" s="496"/>
      <c r="C28" s="105"/>
      <c r="D28" s="106"/>
      <c r="E28" s="106"/>
      <c r="F28" s="119"/>
      <c r="G28" s="742"/>
      <c r="H28" s="493"/>
      <c r="I28" s="295"/>
      <c r="J28" s="106"/>
      <c r="K28" s="106"/>
      <c r="L28" s="119"/>
      <c r="M28" s="106"/>
      <c r="N28" s="107"/>
      <c r="O28" s="491"/>
      <c r="P28" s="107"/>
    </row>
    <row r="29" spans="1:16" s="35" customFormat="1" ht="18.899999999999999" customHeight="1" x14ac:dyDescent="0.2">
      <c r="A29" s="751">
        <v>22</v>
      </c>
      <c r="B29" s="496"/>
      <c r="C29" s="105"/>
      <c r="D29" s="106"/>
      <c r="E29" s="106"/>
      <c r="F29" s="119"/>
      <c r="G29" s="742"/>
      <c r="H29" s="493"/>
      <c r="I29" s="295"/>
      <c r="J29" s="106"/>
      <c r="K29" s="106"/>
      <c r="L29" s="119"/>
      <c r="M29" s="106"/>
      <c r="N29" s="107"/>
      <c r="O29" s="491"/>
      <c r="P29" s="107"/>
    </row>
    <row r="30" spans="1:16" s="35" customFormat="1" ht="18.899999999999999" customHeight="1" x14ac:dyDescent="0.2">
      <c r="A30" s="752">
        <v>23</v>
      </c>
      <c r="B30" s="496"/>
      <c r="C30" s="105"/>
      <c r="D30" s="106"/>
      <c r="E30" s="106"/>
      <c r="F30" s="119"/>
      <c r="G30" s="742"/>
      <c r="H30" s="493"/>
      <c r="I30" s="295"/>
      <c r="J30" s="106"/>
      <c r="K30" s="106"/>
      <c r="L30" s="119"/>
      <c r="M30" s="106"/>
      <c r="N30" s="107"/>
      <c r="O30" s="491"/>
      <c r="P30" s="107"/>
    </row>
    <row r="31" spans="1:16" s="35" customFormat="1" ht="18.899999999999999" customHeight="1" x14ac:dyDescent="0.2">
      <c r="A31" s="752">
        <v>24</v>
      </c>
      <c r="B31" s="496"/>
      <c r="C31" s="105"/>
      <c r="D31" s="106"/>
      <c r="E31" s="106"/>
      <c r="F31" s="119"/>
      <c r="G31" s="742"/>
      <c r="H31" s="493"/>
      <c r="I31" s="295"/>
      <c r="J31" s="106"/>
      <c r="K31" s="106"/>
      <c r="L31" s="119"/>
      <c r="M31" s="106"/>
      <c r="N31" s="107"/>
      <c r="O31" s="491"/>
      <c r="P31" s="107"/>
    </row>
    <row r="32" spans="1:16" ht="18.899999999999999" customHeight="1" thickBot="1" x14ac:dyDescent="0.3">
      <c r="A32" s="752">
        <v>25</v>
      </c>
      <c r="B32" s="496"/>
      <c r="C32" s="105"/>
      <c r="D32" s="106"/>
      <c r="E32" s="106"/>
      <c r="F32" s="119"/>
      <c r="G32" s="742"/>
      <c r="H32" s="493"/>
      <c r="I32" s="295"/>
      <c r="J32" s="106"/>
      <c r="K32" s="106"/>
      <c r="L32" s="119"/>
      <c r="M32" s="106"/>
      <c r="N32" s="107"/>
      <c r="O32" s="491"/>
      <c r="P32" s="107"/>
    </row>
    <row r="33" spans="1:16" ht="18.899999999999999" customHeight="1" x14ac:dyDescent="0.25">
      <c r="A33" s="751">
        <v>26</v>
      </c>
      <c r="B33" s="496"/>
      <c r="C33" s="105"/>
      <c r="D33" s="106"/>
      <c r="E33" s="106"/>
      <c r="F33" s="119"/>
      <c r="G33" s="742"/>
      <c r="H33" s="493"/>
      <c r="I33" s="295"/>
      <c r="J33" s="106"/>
      <c r="K33" s="106"/>
      <c r="L33" s="119"/>
      <c r="M33" s="106"/>
      <c r="N33" s="107"/>
      <c r="O33" s="491"/>
      <c r="P33" s="107"/>
    </row>
    <row r="34" spans="1:16" ht="18.899999999999999" customHeight="1" x14ac:dyDescent="0.25">
      <c r="A34" s="752">
        <v>27</v>
      </c>
      <c r="B34" s="496"/>
      <c r="C34" s="105"/>
      <c r="D34" s="106"/>
      <c r="E34" s="106"/>
      <c r="F34" s="119"/>
      <c r="G34" s="742"/>
      <c r="H34" s="493"/>
      <c r="I34" s="295"/>
      <c r="J34" s="106"/>
      <c r="K34" s="106"/>
      <c r="L34" s="119"/>
      <c r="M34" s="106"/>
      <c r="N34" s="107"/>
      <c r="O34" s="491"/>
      <c r="P34" s="107"/>
    </row>
    <row r="35" spans="1:16" ht="18.899999999999999" customHeight="1" x14ac:dyDescent="0.25">
      <c r="A35" s="752">
        <v>28</v>
      </c>
      <c r="B35" s="496"/>
      <c r="C35" s="105"/>
      <c r="D35" s="106"/>
      <c r="E35" s="106"/>
      <c r="F35" s="119"/>
      <c r="G35" s="742"/>
      <c r="H35" s="493"/>
      <c r="I35" s="295"/>
      <c r="J35" s="106"/>
      <c r="K35" s="106"/>
      <c r="L35" s="119"/>
      <c r="M35" s="106"/>
      <c r="N35" s="107"/>
      <c r="O35" s="491"/>
      <c r="P35" s="107"/>
    </row>
    <row r="36" spans="1:16" ht="18.899999999999999" customHeight="1" x14ac:dyDescent="0.25">
      <c r="A36" s="752">
        <v>29</v>
      </c>
      <c r="B36" s="496"/>
      <c r="C36" s="105"/>
      <c r="D36" s="106"/>
      <c r="E36" s="106"/>
      <c r="F36" s="119"/>
      <c r="G36" s="742"/>
      <c r="H36" s="493"/>
      <c r="I36" s="295"/>
      <c r="J36" s="106"/>
      <c r="K36" s="106"/>
      <c r="L36" s="119"/>
      <c r="M36" s="106"/>
      <c r="N36" s="107"/>
      <c r="O36" s="491"/>
      <c r="P36" s="107"/>
    </row>
    <row r="37" spans="1:16" ht="18.899999999999999" customHeight="1" x14ac:dyDescent="0.25">
      <c r="A37" s="752">
        <v>30</v>
      </c>
      <c r="B37" s="496"/>
      <c r="C37" s="105"/>
      <c r="D37" s="106"/>
      <c r="E37" s="106"/>
      <c r="F37" s="119"/>
      <c r="G37" s="742"/>
      <c r="H37" s="493"/>
      <c r="I37" s="295"/>
      <c r="J37" s="106"/>
      <c r="K37" s="106"/>
      <c r="L37" s="119"/>
      <c r="M37" s="106"/>
      <c r="N37" s="107"/>
      <c r="O37" s="491"/>
      <c r="P37" s="107"/>
    </row>
    <row r="38" spans="1:16" ht="18.899999999999999" customHeight="1" x14ac:dyDescent="0.25">
      <c r="A38" s="752">
        <v>31</v>
      </c>
      <c r="B38" s="496"/>
      <c r="C38" s="105"/>
      <c r="D38" s="106"/>
      <c r="E38" s="106"/>
      <c r="F38" s="119"/>
      <c r="G38" s="742"/>
      <c r="H38" s="493"/>
      <c r="I38" s="295"/>
      <c r="J38" s="106"/>
      <c r="K38" s="106"/>
      <c r="L38" s="119"/>
      <c r="M38" s="106"/>
      <c r="N38" s="107"/>
      <c r="O38" s="491"/>
      <c r="P38" s="107"/>
    </row>
    <row r="39" spans="1:16" ht="18.899999999999999" customHeight="1" x14ac:dyDescent="0.25">
      <c r="A39" s="752">
        <v>32</v>
      </c>
      <c r="B39" s="496"/>
      <c r="C39" s="105"/>
      <c r="D39" s="106"/>
      <c r="E39" s="106"/>
      <c r="F39" s="119"/>
      <c r="G39" s="742"/>
      <c r="H39" s="493"/>
      <c r="I39" s="295"/>
      <c r="J39" s="106"/>
      <c r="K39" s="106"/>
      <c r="L39" s="119"/>
      <c r="M39" s="106"/>
      <c r="N39" s="107"/>
      <c r="O39" s="491"/>
      <c r="P39" s="107"/>
    </row>
    <row r="40" spans="1:16" ht="18.899999999999999" customHeight="1" x14ac:dyDescent="0.25">
      <c r="A40" s="495"/>
      <c r="B40" s="496"/>
      <c r="C40" s="105"/>
      <c r="D40" s="106"/>
      <c r="E40" s="106"/>
      <c r="F40" s="119"/>
      <c r="G40" s="742"/>
      <c r="H40" s="493"/>
      <c r="I40" s="295"/>
      <c r="J40" s="106"/>
      <c r="K40" s="106"/>
      <c r="L40" s="119"/>
      <c r="M40" s="106"/>
      <c r="N40" s="107"/>
      <c r="O40" s="491"/>
      <c r="P40" s="107"/>
    </row>
    <row r="41" spans="1:16" ht="18.899999999999999" customHeight="1" x14ac:dyDescent="0.25">
      <c r="A41" s="495"/>
      <c r="B41" s="496"/>
      <c r="C41" s="105"/>
      <c r="D41" s="106"/>
      <c r="E41" s="106"/>
      <c r="F41" s="119"/>
      <c r="G41" s="742"/>
      <c r="H41" s="493"/>
      <c r="I41" s="295"/>
      <c r="J41" s="106"/>
      <c r="K41" s="106"/>
      <c r="L41" s="119"/>
      <c r="M41" s="106"/>
      <c r="N41" s="107"/>
      <c r="O41" s="491"/>
      <c r="P41" s="107"/>
    </row>
    <row r="42" spans="1:16" ht="18.899999999999999" customHeight="1" x14ac:dyDescent="0.25">
      <c r="A42" s="495"/>
      <c r="B42" s="496"/>
      <c r="C42" s="105"/>
      <c r="D42" s="106"/>
      <c r="E42" s="106"/>
      <c r="F42" s="119"/>
      <c r="G42" s="742"/>
      <c r="H42" s="493"/>
      <c r="I42" s="295"/>
      <c r="J42" s="106"/>
      <c r="K42" s="106"/>
      <c r="L42" s="119"/>
      <c r="M42" s="106"/>
      <c r="N42" s="107"/>
      <c r="O42" s="491"/>
      <c r="P42" s="107"/>
    </row>
    <row r="43" spans="1:16" ht="18.899999999999999" customHeight="1" x14ac:dyDescent="0.25">
      <c r="A43" s="495"/>
      <c r="B43" s="496"/>
      <c r="C43" s="105"/>
      <c r="D43" s="106"/>
      <c r="E43" s="106"/>
      <c r="F43" s="119"/>
      <c r="G43" s="742"/>
      <c r="H43" s="493"/>
      <c r="I43" s="295"/>
      <c r="J43" s="106"/>
      <c r="K43" s="106"/>
      <c r="L43" s="119"/>
      <c r="M43" s="106"/>
      <c r="N43" s="107"/>
      <c r="O43" s="491"/>
      <c r="P43" s="107"/>
    </row>
    <row r="44" spans="1:16" ht="18.899999999999999" customHeight="1" x14ac:dyDescent="0.25">
      <c r="A44" s="495"/>
      <c r="B44" s="496"/>
      <c r="C44" s="105"/>
      <c r="D44" s="106"/>
      <c r="E44" s="106"/>
      <c r="F44" s="119"/>
      <c r="G44" s="742"/>
      <c r="H44" s="493"/>
      <c r="I44" s="295"/>
      <c r="J44" s="106"/>
      <c r="K44" s="106"/>
      <c r="L44" s="119"/>
      <c r="M44" s="106"/>
      <c r="N44" s="107"/>
      <c r="O44" s="491"/>
      <c r="P44" s="107"/>
    </row>
    <row r="45" spans="1:16" ht="18.899999999999999" customHeight="1" x14ac:dyDescent="0.25">
      <c r="A45" s="495"/>
      <c r="B45" s="496"/>
      <c r="C45" s="105"/>
      <c r="D45" s="106"/>
      <c r="E45" s="106"/>
      <c r="F45" s="119"/>
      <c r="G45" s="742"/>
      <c r="H45" s="493"/>
      <c r="I45" s="295"/>
      <c r="J45" s="106"/>
      <c r="K45" s="106"/>
      <c r="L45" s="119"/>
      <c r="M45" s="106"/>
      <c r="N45" s="107"/>
      <c r="O45" s="491"/>
      <c r="P45" s="107"/>
    </row>
    <row r="46" spans="1:16" ht="18.899999999999999" customHeight="1" x14ac:dyDescent="0.25">
      <c r="A46" s="495"/>
      <c r="B46" s="496"/>
      <c r="C46" s="105"/>
      <c r="D46" s="106"/>
      <c r="E46" s="106"/>
      <c r="F46" s="119"/>
      <c r="G46" s="742"/>
      <c r="H46" s="493"/>
      <c r="I46" s="295"/>
      <c r="J46" s="106"/>
      <c r="K46" s="106"/>
      <c r="L46" s="119"/>
      <c r="M46" s="106"/>
      <c r="N46" s="107"/>
      <c r="O46" s="491"/>
      <c r="P46" s="107"/>
    </row>
    <row r="47" spans="1:16" ht="18.899999999999999" customHeight="1" x14ac:dyDescent="0.25">
      <c r="A47" s="495"/>
      <c r="B47" s="496"/>
      <c r="C47" s="105"/>
      <c r="D47" s="106"/>
      <c r="E47" s="106"/>
      <c r="F47" s="119"/>
      <c r="G47" s="742"/>
      <c r="H47" s="493"/>
      <c r="I47" s="295"/>
      <c r="J47" s="106"/>
      <c r="K47" s="106"/>
      <c r="L47" s="119"/>
      <c r="M47" s="106"/>
      <c r="N47" s="107"/>
      <c r="O47" s="491"/>
      <c r="P47" s="107"/>
    </row>
    <row r="48" spans="1:16" ht="18.899999999999999" customHeight="1" x14ac:dyDescent="0.25">
      <c r="A48" s="495"/>
      <c r="B48" s="496"/>
      <c r="C48" s="105"/>
      <c r="D48" s="106"/>
      <c r="E48" s="106"/>
      <c r="F48" s="119"/>
      <c r="G48" s="742"/>
      <c r="H48" s="493"/>
      <c r="I48" s="295"/>
      <c r="J48" s="106"/>
      <c r="K48" s="106"/>
      <c r="L48" s="119"/>
      <c r="M48" s="106"/>
      <c r="N48" s="107"/>
      <c r="O48" s="491"/>
      <c r="P48" s="107"/>
    </row>
    <row r="49" spans="1:16" ht="18.899999999999999" customHeight="1" x14ac:dyDescent="0.25">
      <c r="A49" s="495"/>
      <c r="B49" s="496"/>
      <c r="C49" s="105"/>
      <c r="D49" s="106"/>
      <c r="E49" s="106"/>
      <c r="F49" s="119"/>
      <c r="G49" s="742"/>
      <c r="H49" s="493"/>
      <c r="I49" s="295"/>
      <c r="J49" s="106"/>
      <c r="K49" s="106"/>
      <c r="L49" s="119"/>
      <c r="M49" s="106"/>
      <c r="N49" s="107"/>
      <c r="O49" s="491"/>
      <c r="P49" s="107"/>
    </row>
    <row r="50" spans="1:16" ht="18.899999999999999" customHeight="1" x14ac:dyDescent="0.25">
      <c r="A50" s="495"/>
      <c r="B50" s="496"/>
      <c r="C50" s="105"/>
      <c r="D50" s="106"/>
      <c r="E50" s="106"/>
      <c r="F50" s="119"/>
      <c r="G50" s="742"/>
      <c r="H50" s="493"/>
      <c r="I50" s="295"/>
      <c r="J50" s="106"/>
      <c r="K50" s="106"/>
      <c r="L50" s="119"/>
      <c r="M50" s="106"/>
      <c r="N50" s="107"/>
      <c r="O50" s="491"/>
      <c r="P50" s="107"/>
    </row>
    <row r="51" spans="1:16" ht="18.899999999999999" customHeight="1" x14ac:dyDescent="0.25">
      <c r="A51" s="495"/>
      <c r="B51" s="496"/>
      <c r="C51" s="105"/>
      <c r="D51" s="106"/>
      <c r="E51" s="106"/>
      <c r="F51" s="119"/>
      <c r="G51" s="742"/>
      <c r="H51" s="493"/>
      <c r="I51" s="295"/>
      <c r="J51" s="106"/>
      <c r="K51" s="106"/>
      <c r="L51" s="119"/>
      <c r="M51" s="106"/>
      <c r="N51" s="107"/>
      <c r="O51" s="491"/>
      <c r="P51" s="107"/>
    </row>
    <row r="52" spans="1:16" ht="18.899999999999999" customHeight="1" x14ac:dyDescent="0.25">
      <c r="A52" s="495"/>
      <c r="B52" s="496"/>
      <c r="C52" s="105"/>
      <c r="D52" s="106"/>
      <c r="E52" s="106"/>
      <c r="F52" s="119"/>
      <c r="G52" s="742"/>
      <c r="H52" s="493"/>
      <c r="I52" s="295"/>
      <c r="J52" s="106"/>
      <c r="K52" s="106"/>
      <c r="L52" s="119"/>
      <c r="M52" s="106"/>
      <c r="N52" s="107"/>
      <c r="O52" s="491"/>
      <c r="P52" s="107"/>
    </row>
    <row r="53" spans="1:16" ht="18.899999999999999" customHeight="1" x14ac:dyDescent="0.25">
      <c r="A53" s="495"/>
      <c r="B53" s="496"/>
      <c r="C53" s="105"/>
      <c r="D53" s="106"/>
      <c r="E53" s="106"/>
      <c r="F53" s="119"/>
      <c r="G53" s="742"/>
      <c r="H53" s="493"/>
      <c r="I53" s="295"/>
      <c r="J53" s="106"/>
      <c r="K53" s="106"/>
      <c r="L53" s="119"/>
      <c r="M53" s="106"/>
      <c r="N53" s="107"/>
      <c r="O53" s="491"/>
      <c r="P53" s="107"/>
    </row>
    <row r="54" spans="1:16" ht="18.899999999999999" customHeight="1" x14ac:dyDescent="0.25">
      <c r="A54" s="495"/>
      <c r="B54" s="496"/>
      <c r="C54" s="105"/>
      <c r="D54" s="106"/>
      <c r="E54" s="106"/>
      <c r="F54" s="119"/>
      <c r="G54" s="742"/>
      <c r="H54" s="493"/>
      <c r="I54" s="295"/>
      <c r="J54" s="106"/>
      <c r="K54" s="106"/>
      <c r="L54" s="119"/>
      <c r="M54" s="106"/>
      <c r="N54" s="107"/>
      <c r="O54" s="491"/>
      <c r="P54" s="107"/>
    </row>
    <row r="55" spans="1:16" ht="18.899999999999999" customHeight="1" x14ac:dyDescent="0.25">
      <c r="A55" s="495"/>
      <c r="B55" s="496"/>
      <c r="C55" s="105"/>
      <c r="D55" s="106"/>
      <c r="E55" s="106"/>
      <c r="F55" s="119"/>
      <c r="G55" s="742"/>
      <c r="H55" s="493"/>
      <c r="I55" s="295"/>
      <c r="J55" s="106"/>
      <c r="K55" s="106"/>
      <c r="L55" s="107"/>
      <c r="M55" s="106"/>
      <c r="N55" s="107"/>
      <c r="O55" s="491"/>
      <c r="P55" s="107"/>
    </row>
    <row r="56" spans="1:16" ht="18.899999999999999" customHeight="1" x14ac:dyDescent="0.25">
      <c r="A56" s="495"/>
      <c r="B56" s="496"/>
      <c r="C56" s="105"/>
      <c r="D56" s="106"/>
      <c r="E56" s="768"/>
      <c r="F56" s="107"/>
      <c r="G56" s="742"/>
      <c r="H56" s="496"/>
      <c r="I56" s="105"/>
      <c r="J56" s="106"/>
      <c r="K56" s="768"/>
      <c r="L56" s="107"/>
      <c r="M56" s="106"/>
      <c r="N56" s="107"/>
      <c r="O56" s="491"/>
      <c r="P56" s="107"/>
    </row>
    <row r="57" spans="1:16" ht="18.899999999999999" customHeight="1" x14ac:dyDescent="0.25">
      <c r="A57" s="495"/>
      <c r="B57" s="496"/>
      <c r="C57" s="105"/>
      <c r="D57" s="106"/>
      <c r="E57" s="106"/>
      <c r="F57" s="119"/>
      <c r="G57" s="742"/>
      <c r="H57" s="493"/>
      <c r="I57" s="295"/>
      <c r="J57" s="106"/>
      <c r="K57" s="106"/>
      <c r="L57" s="119"/>
      <c r="M57" s="106"/>
      <c r="N57" s="107"/>
      <c r="O57" s="491"/>
      <c r="P57" s="107"/>
    </row>
    <row r="58" spans="1:16" ht="18.899999999999999" customHeight="1" x14ac:dyDescent="0.25">
      <c r="A58" s="495"/>
      <c r="B58" s="496"/>
      <c r="C58" s="105"/>
      <c r="D58" s="106"/>
      <c r="E58" s="768"/>
      <c r="F58" s="107"/>
      <c r="G58" s="742"/>
      <c r="H58" s="496"/>
      <c r="I58" s="105"/>
      <c r="J58" s="106"/>
      <c r="K58" s="768"/>
      <c r="L58" s="107"/>
      <c r="M58" s="106"/>
      <c r="N58" s="107"/>
      <c r="O58" s="491"/>
      <c r="P58" s="107"/>
    </row>
    <row r="59" spans="1:16" ht="18.899999999999999" customHeight="1" x14ac:dyDescent="0.25">
      <c r="A59" s="495"/>
      <c r="B59" s="496"/>
      <c r="C59" s="105"/>
      <c r="D59" s="106"/>
      <c r="E59" s="768"/>
      <c r="F59" s="107"/>
      <c r="G59" s="742"/>
      <c r="H59" s="496"/>
      <c r="I59" s="105"/>
      <c r="J59" s="106"/>
      <c r="K59" s="768"/>
      <c r="L59" s="107"/>
      <c r="M59" s="106"/>
      <c r="N59" s="107"/>
      <c r="O59" s="491"/>
      <c r="P59" s="107"/>
    </row>
    <row r="60" spans="1:16" ht="18.899999999999999" customHeight="1" x14ac:dyDescent="0.25">
      <c r="A60" s="495"/>
      <c r="B60" s="496"/>
      <c r="C60" s="105"/>
      <c r="D60" s="106"/>
      <c r="E60" s="768"/>
      <c r="F60" s="107"/>
      <c r="G60" s="742"/>
      <c r="H60" s="496"/>
      <c r="I60" s="105"/>
      <c r="J60" s="106"/>
      <c r="K60" s="768"/>
      <c r="L60" s="107"/>
      <c r="M60" s="106"/>
      <c r="N60" s="107"/>
      <c r="O60" s="491"/>
      <c r="P60" s="107"/>
    </row>
    <row r="61" spans="1:16" ht="18.899999999999999" customHeight="1" x14ac:dyDescent="0.25">
      <c r="A61" s="495"/>
      <c r="B61" s="496"/>
      <c r="C61" s="105"/>
      <c r="D61" s="106"/>
      <c r="E61" s="768"/>
      <c r="F61" s="107"/>
      <c r="G61" s="742"/>
      <c r="H61" s="496"/>
      <c r="I61" s="105"/>
      <c r="J61" s="106"/>
      <c r="K61" s="768"/>
      <c r="L61" s="107"/>
      <c r="M61" s="106"/>
      <c r="N61" s="296"/>
      <c r="O61" s="491"/>
      <c r="P61" s="107"/>
    </row>
    <row r="62" spans="1:16" ht="18.899999999999999" customHeight="1" x14ac:dyDescent="0.25">
      <c r="A62" s="495"/>
      <c r="B62" s="496"/>
      <c r="C62" s="105"/>
      <c r="D62" s="106"/>
      <c r="E62" s="768"/>
      <c r="F62" s="107"/>
      <c r="G62" s="742"/>
      <c r="H62" s="496"/>
      <c r="I62" s="105"/>
      <c r="J62" s="106"/>
      <c r="K62" s="768"/>
      <c r="L62" s="107"/>
      <c r="M62" s="106"/>
      <c r="N62" s="107"/>
      <c r="O62" s="491"/>
      <c r="P62" s="107"/>
    </row>
    <row r="63" spans="1:16" ht="18.75" customHeight="1" x14ac:dyDescent="0.25">
      <c r="A63" s="495"/>
      <c r="B63" s="496"/>
      <c r="C63" s="105"/>
      <c r="D63" s="106"/>
      <c r="E63" s="768"/>
      <c r="F63" s="107"/>
      <c r="G63" s="742"/>
      <c r="H63" s="496"/>
      <c r="I63" s="105"/>
      <c r="J63" s="106"/>
      <c r="K63" s="769"/>
      <c r="L63" s="107"/>
      <c r="M63" s="106"/>
      <c r="N63" s="107"/>
      <c r="O63" s="491"/>
      <c r="P63" s="107"/>
    </row>
    <row r="64" spans="1:16" ht="18.899999999999999" customHeight="1" x14ac:dyDescent="0.25">
      <c r="A64" s="495"/>
      <c r="B64" s="496"/>
      <c r="C64" s="105"/>
      <c r="D64" s="106"/>
      <c r="E64" s="768"/>
      <c r="F64" s="107"/>
      <c r="G64" s="742"/>
      <c r="H64" s="496"/>
      <c r="I64" s="105"/>
      <c r="J64" s="106"/>
      <c r="K64" s="768"/>
      <c r="L64" s="107"/>
      <c r="M64" s="106"/>
      <c r="N64" s="107"/>
      <c r="O64" s="491"/>
      <c r="P64" s="107"/>
    </row>
    <row r="65" spans="1:16" ht="18.899999999999999" customHeight="1" x14ac:dyDescent="0.25">
      <c r="A65" s="495"/>
      <c r="B65" s="496"/>
      <c r="C65" s="105"/>
      <c r="D65" s="106"/>
      <c r="E65" s="768"/>
      <c r="F65" s="107"/>
      <c r="G65" s="742"/>
      <c r="H65" s="496"/>
      <c r="I65" s="105"/>
      <c r="J65" s="106"/>
      <c r="K65" s="768"/>
      <c r="L65" s="107"/>
      <c r="M65" s="106"/>
      <c r="N65" s="107"/>
      <c r="O65" s="491"/>
      <c r="P65" s="107"/>
    </row>
    <row r="66" spans="1:16" ht="18.899999999999999" customHeight="1" x14ac:dyDescent="0.25">
      <c r="A66" s="495"/>
      <c r="B66" s="496"/>
      <c r="C66" s="105"/>
      <c r="D66" s="106"/>
      <c r="E66" s="768"/>
      <c r="F66" s="107"/>
      <c r="G66" s="742"/>
      <c r="H66" s="496"/>
      <c r="I66" s="105"/>
      <c r="J66" s="106"/>
      <c r="K66" s="770"/>
      <c r="L66" s="107"/>
      <c r="M66" s="106"/>
      <c r="N66" s="107"/>
      <c r="O66" s="491"/>
      <c r="P66" s="107"/>
    </row>
    <row r="67" spans="1:16" ht="18.899999999999999" customHeight="1" x14ac:dyDescent="0.25">
      <c r="A67" s="495"/>
      <c r="B67" s="496"/>
      <c r="C67" s="105"/>
      <c r="D67" s="106"/>
      <c r="E67" s="768"/>
      <c r="F67" s="107"/>
      <c r="G67" s="742"/>
      <c r="H67" s="496"/>
      <c r="I67" s="105"/>
      <c r="J67" s="106"/>
      <c r="K67" s="768"/>
      <c r="L67" s="107"/>
      <c r="M67" s="106"/>
      <c r="N67" s="107"/>
      <c r="O67" s="491"/>
      <c r="P67" s="107"/>
    </row>
    <row r="68" spans="1:16" ht="19.5" customHeight="1" x14ac:dyDescent="0.25">
      <c r="A68" s="495"/>
      <c r="B68" s="496"/>
      <c r="C68" s="105"/>
      <c r="D68" s="106"/>
      <c r="E68" s="768"/>
      <c r="F68" s="107"/>
      <c r="G68" s="742"/>
      <c r="H68" s="496"/>
      <c r="I68" s="105"/>
      <c r="J68" s="106"/>
      <c r="K68" s="768"/>
      <c r="L68" s="107"/>
      <c r="M68" s="106"/>
      <c r="N68" s="107"/>
      <c r="O68" s="491"/>
      <c r="P68" s="107"/>
    </row>
    <row r="69" spans="1:16" ht="19.5" customHeight="1" x14ac:dyDescent="0.25">
      <c r="A69" s="495"/>
      <c r="B69" s="496"/>
      <c r="C69" s="105"/>
      <c r="D69" s="106"/>
      <c r="E69" s="768"/>
      <c r="F69" s="107"/>
      <c r="G69" s="742"/>
      <c r="H69" s="496"/>
      <c r="I69" s="105"/>
      <c r="J69" s="106"/>
      <c r="K69" s="768"/>
      <c r="L69" s="107"/>
      <c r="M69" s="106"/>
      <c r="N69" s="107"/>
      <c r="O69" s="491"/>
      <c r="P69" s="107"/>
    </row>
    <row r="70" spans="1:16" ht="19.5" customHeight="1" x14ac:dyDescent="0.25">
      <c r="A70" s="495"/>
      <c r="B70" s="496"/>
      <c r="C70" s="105"/>
      <c r="D70" s="106"/>
      <c r="E70" s="768"/>
      <c r="F70" s="107"/>
      <c r="G70" s="742"/>
      <c r="H70" s="496"/>
      <c r="I70" s="105"/>
      <c r="J70" s="106"/>
      <c r="K70" s="768"/>
      <c r="L70" s="107"/>
      <c r="M70" s="106"/>
      <c r="N70" s="107"/>
      <c r="O70" s="491"/>
      <c r="P70" s="107"/>
    </row>
    <row r="71" spans="1:16" ht="19.5" customHeight="1" x14ac:dyDescent="0.25">
      <c r="A71" s="495"/>
      <c r="B71" s="496"/>
      <c r="C71" s="105"/>
      <c r="D71" s="106"/>
      <c r="E71" s="768"/>
      <c r="F71" s="107"/>
      <c r="G71" s="742"/>
      <c r="H71" s="496"/>
      <c r="I71" s="105"/>
      <c r="J71" s="106"/>
      <c r="K71" s="768"/>
      <c r="L71" s="107"/>
      <c r="M71" s="106"/>
      <c r="N71" s="107"/>
      <c r="O71" s="491"/>
      <c r="P71" s="107"/>
    </row>
    <row r="72" spans="1:16" ht="19.5" customHeight="1" x14ac:dyDescent="0.25">
      <c r="A72" s="495"/>
      <c r="B72" s="496"/>
      <c r="C72" s="105"/>
      <c r="D72" s="106"/>
      <c r="E72" s="106"/>
      <c r="F72" s="119"/>
      <c r="G72" s="742"/>
      <c r="H72" s="493"/>
      <c r="I72" s="295"/>
      <c r="J72" s="106"/>
      <c r="K72" s="106"/>
      <c r="L72" s="107"/>
      <c r="M72" s="106"/>
      <c r="N72" s="107"/>
      <c r="O72" s="491"/>
      <c r="P72" s="107"/>
    </row>
    <row r="73" spans="1:16" ht="19.5" customHeight="1" x14ac:dyDescent="0.25">
      <c r="A73" s="495"/>
      <c r="B73" s="496"/>
      <c r="C73" s="105"/>
      <c r="D73" s="106"/>
      <c r="E73" s="768"/>
      <c r="F73" s="107"/>
      <c r="G73" s="742"/>
      <c r="H73" s="496"/>
      <c r="I73" s="105"/>
      <c r="J73" s="106"/>
      <c r="K73" s="768"/>
      <c r="L73" s="107"/>
      <c r="M73" s="106"/>
      <c r="N73" s="107"/>
      <c r="O73" s="491"/>
      <c r="P73" s="107"/>
    </row>
    <row r="74" spans="1:16" ht="19.5" customHeight="1" x14ac:dyDescent="0.25">
      <c r="A74" s="495"/>
      <c r="B74" s="496"/>
      <c r="C74" s="105"/>
      <c r="D74" s="106"/>
      <c r="E74" s="768"/>
      <c r="F74" s="107"/>
      <c r="G74" s="742"/>
      <c r="H74" s="496"/>
      <c r="I74" s="105"/>
      <c r="J74" s="106"/>
      <c r="K74" s="768"/>
      <c r="L74" s="107"/>
      <c r="M74" s="106"/>
      <c r="N74" s="107"/>
      <c r="O74" s="491"/>
      <c r="P74" s="107"/>
    </row>
    <row r="75" spans="1:16" ht="19.5" customHeight="1" x14ac:dyDescent="0.25">
      <c r="A75" s="495"/>
      <c r="B75" s="496"/>
      <c r="C75" s="105"/>
      <c r="D75" s="106"/>
      <c r="E75" s="768"/>
      <c r="F75" s="107"/>
      <c r="G75" s="742"/>
      <c r="H75" s="496"/>
      <c r="I75" s="105"/>
      <c r="J75" s="106"/>
      <c r="K75" s="768"/>
      <c r="L75" s="107"/>
      <c r="M75" s="106"/>
      <c r="N75" s="107"/>
      <c r="O75" s="491"/>
      <c r="P75" s="107"/>
    </row>
    <row r="76" spans="1:16" ht="19.5" customHeight="1" x14ac:dyDescent="0.25">
      <c r="A76" s="495"/>
      <c r="B76" s="496"/>
      <c r="C76" s="105"/>
      <c r="D76" s="106"/>
      <c r="E76" s="768"/>
      <c r="F76" s="107"/>
      <c r="G76" s="742"/>
      <c r="H76" s="496"/>
      <c r="I76" s="105"/>
      <c r="J76" s="106"/>
      <c r="K76" s="768"/>
      <c r="L76" s="107"/>
      <c r="M76" s="106"/>
      <c r="N76" s="107"/>
      <c r="O76" s="491"/>
      <c r="P76" s="107"/>
    </row>
    <row r="77" spans="1:16" ht="19.5" customHeight="1" x14ac:dyDescent="0.25">
      <c r="A77" s="495"/>
      <c r="B77" s="496"/>
      <c r="C77" s="105"/>
      <c r="D77" s="106"/>
      <c r="E77" s="768"/>
      <c r="F77" s="107"/>
      <c r="G77" s="742"/>
      <c r="H77" s="496"/>
      <c r="I77" s="105"/>
      <c r="J77" s="106"/>
      <c r="K77" s="768"/>
      <c r="L77" s="107"/>
      <c r="M77" s="106"/>
      <c r="N77" s="296"/>
      <c r="O77" s="491"/>
      <c r="P77" s="107"/>
    </row>
    <row r="78" spans="1:16" ht="19.5" customHeight="1" x14ac:dyDescent="0.25">
      <c r="A78" s="495"/>
      <c r="B78" s="496"/>
      <c r="C78" s="105"/>
      <c r="D78" s="106"/>
      <c r="E78" s="768"/>
      <c r="F78" s="107"/>
      <c r="G78" s="742"/>
      <c r="H78" s="496"/>
      <c r="I78" s="105"/>
      <c r="J78" s="106"/>
      <c r="K78" s="768"/>
      <c r="L78" s="107"/>
      <c r="M78" s="106"/>
      <c r="N78" s="107"/>
      <c r="O78" s="491"/>
      <c r="P78" s="107"/>
    </row>
    <row r="79" spans="1:16" ht="19.5" customHeight="1" x14ac:dyDescent="0.25">
      <c r="A79" s="495"/>
      <c r="B79" s="496"/>
      <c r="C79" s="105"/>
      <c r="D79" s="106"/>
      <c r="E79" s="768"/>
      <c r="F79" s="107"/>
      <c r="G79" s="742"/>
      <c r="H79" s="496"/>
      <c r="I79" s="105"/>
      <c r="J79" s="106"/>
      <c r="K79" s="769"/>
      <c r="L79" s="107"/>
      <c r="M79" s="106"/>
      <c r="N79" s="107"/>
      <c r="O79" s="491"/>
      <c r="P79" s="107"/>
    </row>
    <row r="80" spans="1:16" ht="19.5" customHeight="1" x14ac:dyDescent="0.25">
      <c r="A80" s="495"/>
      <c r="B80" s="496"/>
      <c r="C80" s="105"/>
      <c r="D80" s="106"/>
      <c r="E80" s="768"/>
      <c r="F80" s="107"/>
      <c r="G80" s="742"/>
      <c r="H80" s="496"/>
      <c r="I80" s="105"/>
      <c r="J80" s="106"/>
      <c r="K80" s="768"/>
      <c r="L80" s="107"/>
      <c r="M80" s="106"/>
      <c r="N80" s="107"/>
      <c r="O80" s="491"/>
      <c r="P80" s="107"/>
    </row>
    <row r="81" spans="1:16" ht="19.5" customHeight="1" x14ac:dyDescent="0.25">
      <c r="A81" s="495"/>
      <c r="B81" s="496"/>
      <c r="C81" s="105"/>
      <c r="D81" s="106"/>
      <c r="E81" s="768"/>
      <c r="F81" s="107"/>
      <c r="G81" s="742"/>
      <c r="H81" s="496"/>
      <c r="I81" s="105"/>
      <c r="J81" s="106"/>
      <c r="K81" s="768"/>
      <c r="L81" s="107"/>
      <c r="M81" s="106"/>
      <c r="N81" s="107"/>
      <c r="O81" s="491"/>
      <c r="P81" s="107"/>
    </row>
    <row r="82" spans="1:16" ht="19.5" customHeight="1" x14ac:dyDescent="0.25">
      <c r="A82" s="495"/>
      <c r="B82" s="496"/>
      <c r="C82" s="105"/>
      <c r="D82" s="106"/>
      <c r="E82" s="768"/>
      <c r="F82" s="107"/>
      <c r="G82" s="742"/>
      <c r="H82" s="496"/>
      <c r="I82" s="105"/>
      <c r="J82" s="106"/>
      <c r="K82" s="770"/>
      <c r="L82" s="107"/>
      <c r="M82" s="106"/>
      <c r="N82" s="107"/>
      <c r="O82" s="491"/>
      <c r="P82" s="107"/>
    </row>
    <row r="83" spans="1:16" ht="19.5" customHeight="1" x14ac:dyDescent="0.25">
      <c r="A83" s="495"/>
      <c r="B83" s="496"/>
      <c r="C83" s="105"/>
      <c r="D83" s="106"/>
      <c r="E83" s="768"/>
      <c r="F83" s="107"/>
      <c r="G83" s="742"/>
      <c r="H83" s="496"/>
      <c r="I83" s="105"/>
      <c r="J83" s="106"/>
      <c r="K83" s="768"/>
      <c r="L83" s="107"/>
      <c r="M83" s="106"/>
      <c r="N83" s="107"/>
      <c r="O83" s="491"/>
      <c r="P83" s="107"/>
    </row>
    <row r="84" spans="1:16" ht="19.5" customHeight="1" x14ac:dyDescent="0.25">
      <c r="A84" s="495"/>
      <c r="B84" s="496"/>
      <c r="C84" s="105"/>
      <c r="D84" s="106"/>
      <c r="E84" s="768"/>
      <c r="F84" s="107"/>
      <c r="G84" s="742"/>
      <c r="H84" s="496"/>
      <c r="I84" s="105"/>
      <c r="J84" s="106"/>
      <c r="K84" s="768"/>
      <c r="L84" s="107"/>
      <c r="M84" s="106"/>
      <c r="N84" s="107"/>
      <c r="O84" s="491"/>
      <c r="P84" s="107"/>
    </row>
    <row r="85" spans="1:16" ht="19.5" customHeight="1" x14ac:dyDescent="0.25">
      <c r="A85" s="495"/>
      <c r="B85" s="496"/>
      <c r="C85" s="105"/>
      <c r="D85" s="106"/>
      <c r="E85" s="768"/>
      <c r="F85" s="107"/>
      <c r="G85" s="742"/>
      <c r="H85" s="496"/>
      <c r="I85" s="105"/>
      <c r="J85" s="106"/>
      <c r="K85" s="768"/>
      <c r="L85" s="107"/>
      <c r="M85" s="106"/>
      <c r="N85" s="107"/>
      <c r="O85" s="491"/>
      <c r="P85" s="107"/>
    </row>
    <row r="86" spans="1:16" ht="19.5" customHeight="1" x14ac:dyDescent="0.25">
      <c r="A86" s="495"/>
      <c r="B86" s="496"/>
      <c r="C86" s="105"/>
      <c r="D86" s="106"/>
      <c r="E86" s="768"/>
      <c r="F86" s="107"/>
      <c r="G86" s="742"/>
      <c r="H86" s="496"/>
      <c r="I86" s="105"/>
      <c r="J86" s="106"/>
      <c r="K86" s="768"/>
      <c r="L86" s="107"/>
      <c r="M86" s="106"/>
      <c r="N86" s="107"/>
      <c r="O86" s="491"/>
      <c r="P86" s="107"/>
    </row>
    <row r="87" spans="1:16" ht="19.5" customHeight="1" thickBot="1" x14ac:dyDescent="0.3">
      <c r="A87" s="495"/>
      <c r="B87" s="497"/>
      <c r="C87" s="369"/>
      <c r="D87" s="494"/>
      <c r="E87" s="771"/>
      <c r="F87" s="772"/>
      <c r="G87" s="743"/>
      <c r="H87" s="497"/>
      <c r="I87" s="369"/>
      <c r="J87" s="494"/>
      <c r="K87" s="771"/>
      <c r="L87" s="772"/>
      <c r="M87" s="106"/>
      <c r="N87" s="107"/>
      <c r="O87" s="491"/>
      <c r="P87" s="107"/>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6561"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4">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Diákolinmpia Pest Vármegye</v>
      </c>
      <c r="B1" s="138"/>
      <c r="I1" s="384"/>
      <c r="J1" s="137"/>
      <c r="K1" s="297" t="s">
        <v>145</v>
      </c>
      <c r="L1" s="297"/>
      <c r="M1" s="298"/>
      <c r="N1" s="137"/>
      <c r="O1" s="137"/>
      <c r="P1" s="137"/>
      <c r="R1" s="137"/>
    </row>
    <row r="2" spans="1:21" s="108" customFormat="1" x14ac:dyDescent="0.25">
      <c r="A2" s="473" t="s">
        <v>122</v>
      </c>
      <c r="B2" s="96"/>
      <c r="C2" s="96"/>
      <c r="D2" s="96"/>
      <c r="E2" s="96"/>
      <c r="F2" s="464">
        <f>Altalanos!$D$8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925">
        <f>Altalanos!$A$10</f>
        <v>0</v>
      </c>
      <c r="B4" s="925"/>
      <c r="C4" s="925"/>
      <c r="D4" s="145"/>
      <c r="E4" s="432"/>
      <c r="F4" s="145"/>
      <c r="G4" s="146">
        <f>Altalanos!$C$10</f>
        <v>0</v>
      </c>
      <c r="H4" s="301"/>
      <c r="I4" s="145"/>
      <c r="J4" s="302"/>
      <c r="K4" s="148"/>
      <c r="L4" s="147"/>
      <c r="M4" s="104"/>
      <c r="N4" s="302"/>
      <c r="O4" s="145"/>
      <c r="P4" s="302"/>
      <c r="Q4" s="145"/>
      <c r="R4" s="89" t="str">
        <f>Altalanos!$E$10</f>
        <v>Dénes Tibor</v>
      </c>
    </row>
    <row r="5" spans="1:21" s="19" customFormat="1" ht="9.6" x14ac:dyDescent="0.25">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0" customFormat="1" ht="11.25" customHeight="1" thickBot="1" x14ac:dyDescent="0.3">
      <c r="A6" s="805"/>
      <c r="B6" s="785"/>
      <c r="C6" s="785"/>
      <c r="D6" s="785"/>
      <c r="E6" s="785"/>
      <c r="F6" s="806"/>
      <c r="G6" s="806"/>
      <c r="I6" s="806"/>
      <c r="J6" s="807"/>
      <c r="K6" s="785"/>
      <c r="L6" s="807"/>
      <c r="M6" s="785"/>
      <c r="N6" s="807"/>
      <c r="O6" s="785"/>
      <c r="P6" s="807"/>
      <c r="Q6" s="785"/>
      <c r="R6" s="808"/>
    </row>
    <row r="7" spans="1:21" s="38" customFormat="1" ht="10.5" customHeight="1" x14ac:dyDescent="0.25">
      <c r="A7" s="307">
        <v>1</v>
      </c>
      <c r="B7" s="390" t="str">
        <f>IF($D7="","",VLOOKUP($D7,'1D ELO (4)'!$A$7:$P$23,14))</f>
        <v/>
      </c>
      <c r="C7" s="390" t="str">
        <f>IF($D7="","",VLOOKUP($D7,'1D ELO (4)'!$A$7:$P$23,15))</f>
        <v/>
      </c>
      <c r="D7" s="159"/>
      <c r="E7" s="679" t="str">
        <f>UPPER(IF($D7="","",VLOOKUP($D7,'1D ELO (4)'!$A$7:$P$23,5)))</f>
        <v/>
      </c>
      <c r="F7" s="680" t="str">
        <f>UPPER(IF($D7="","",VLOOKUP($D7,'1D ELO (4)'!$A$7:$P$23,2)))</f>
        <v/>
      </c>
      <c r="G7" s="680" t="str">
        <f>IF($D7="","",VLOOKUP($D7,'1D ELO (4)'!$A$7:$P$23,3))</f>
        <v/>
      </c>
      <c r="H7" s="681"/>
      <c r="I7" s="680" t="str">
        <f>IF($D7="","",VLOOKUP($D7,'1D ELO (4)'!$A$7:$P$23,4))</f>
        <v/>
      </c>
      <c r="J7" s="309"/>
      <c r="K7" s="163"/>
      <c r="L7" s="165"/>
      <c r="M7" s="163"/>
      <c r="N7" s="165"/>
      <c r="O7" s="163"/>
      <c r="P7" s="165"/>
      <c r="Q7" s="163"/>
      <c r="R7" s="166"/>
      <c r="S7" s="169"/>
      <c r="U7" s="170" t="str">
        <f>Birók!P21</f>
        <v>Bíró</v>
      </c>
    </row>
    <row r="8" spans="1:21" s="38" customFormat="1" ht="9.6" customHeight="1" x14ac:dyDescent="0.25">
      <c r="A8" s="281"/>
      <c r="B8" s="310"/>
      <c r="C8" s="310"/>
      <c r="D8" s="310"/>
      <c r="E8" s="679" t="str">
        <f>UPPER(IF($D7="","",VLOOKUP($D7,'1D ELO (4)'!$A$7:$P$23,11)))</f>
        <v/>
      </c>
      <c r="F8" s="680" t="str">
        <f>UPPER(IF($D7="","",VLOOKUP($D7,'1D ELO (4)'!$A$7:$P$23,8)))</f>
        <v/>
      </c>
      <c r="G8" s="680" t="str">
        <f>IF($D7="","",VLOOKUP($D7,'1D ELO (4)'!$A$7:$P$23,9))</f>
        <v/>
      </c>
      <c r="H8" s="681"/>
      <c r="I8" s="680" t="str">
        <f>IF($D7="","",VLOOKUP($D7,'1D ELO (4)'!$A$7:$P$23,10))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(4)'!$A$7:$P$23,14))</f>
        <v/>
      </c>
      <c r="C11" s="390" t="str">
        <f>IF($D11="","",VLOOKUP($D11,'1D ELO (4)'!$A$7:$P$23,15))</f>
        <v/>
      </c>
      <c r="D11" s="159"/>
      <c r="E11" s="498" t="str">
        <f>UPPER(IF($D11="","",VLOOKUP($D11,'1D ELO (4)'!$A$7:$P$23,5)))</f>
        <v/>
      </c>
      <c r="F11" s="487" t="str">
        <f>UPPER(IF($D11="","",VLOOKUP($D11,'1D ELO (4)'!$A$7:$P$23,2)))</f>
        <v/>
      </c>
      <c r="G11" s="487" t="str">
        <f>IF($D11="","",VLOOKUP($D11,'1D ELO (4)'!$A$7:$P$23,3))</f>
        <v/>
      </c>
      <c r="H11" s="499"/>
      <c r="I11" s="487" t="str">
        <f>IF($D11="","",VLOOKUP($D11,'1D ELO (4)'!$A$7:$P$23,4))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(4)'!$A$7:$P$23,11)))</f>
        <v/>
      </c>
      <c r="F12" s="487" t="str">
        <f>UPPER(IF($D11="","",VLOOKUP($D11,'1D ELO (4)'!$A$7:$P$23,8)))</f>
        <v/>
      </c>
      <c r="G12" s="487" t="str">
        <f>IF($D11="","",VLOOKUP($D11,'1D ELO (4)'!$A$7:$P$23,9))</f>
        <v/>
      </c>
      <c r="H12" s="499"/>
      <c r="I12" s="487" t="str">
        <f>IF($D11="","",VLOOKUP($D11,'1D ELO (4)'!$A$7:$P$23,10))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(4)'!$A$7:$P$23,14))</f>
        <v/>
      </c>
      <c r="C15" s="390" t="str">
        <f>IF($D15="","",VLOOKUP($D15,'1D ELO (4)'!$A$7:$P$23,15))</f>
        <v/>
      </c>
      <c r="D15" s="159"/>
      <c r="E15" s="498" t="str">
        <f>UPPER(IF($D15="","",VLOOKUP($D15,'1D ELO (4)'!$A$7:$P$23,5)))</f>
        <v/>
      </c>
      <c r="F15" s="487" t="str">
        <f>UPPER(IF($D15="","",VLOOKUP($D15,'1D ELO (4)'!$A$7:$P$23,2)))</f>
        <v/>
      </c>
      <c r="G15" s="487" t="str">
        <f>IF($D15="","",VLOOKUP($D15,'1D ELO (4)'!$A$7:$P$23,3))</f>
        <v/>
      </c>
      <c r="H15" s="499"/>
      <c r="I15" s="487" t="str">
        <f>IF($D15="","",VLOOKUP($D15,'1D ELO (4)'!$A$7:$P$23,4))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(4)'!$A$7:$P$23,11)))</f>
        <v/>
      </c>
      <c r="F16" s="487" t="str">
        <f>UPPER(IF($D15="","",VLOOKUP($D15,'1D ELO (4)'!$A$7:$P$23,8)))</f>
        <v/>
      </c>
      <c r="G16" s="487" t="str">
        <f>IF($D15="","",VLOOKUP($D15,'1D ELO (4)'!$A$7:$P$23,9))</f>
        <v/>
      </c>
      <c r="H16" s="499"/>
      <c r="I16" s="487" t="str">
        <f>IF($D15="","",VLOOKUP($D15,'1D ELO (4)'!$A$7:$P$23,10))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(4)'!$A$7:$P$23,14))</f>
        <v/>
      </c>
      <c r="C19" s="390" t="str">
        <f>IF($D19="","",VLOOKUP($D19,'1D ELO (4)'!$A$7:$P$23,15))</f>
        <v/>
      </c>
      <c r="D19" s="159"/>
      <c r="E19" s="498" t="str">
        <f>UPPER(IF($D19="","",VLOOKUP($D19,'1D ELO (4)'!$A$7:$P$23,5)))</f>
        <v/>
      </c>
      <c r="F19" s="487" t="str">
        <f>UPPER(IF($D19="","",VLOOKUP($D19,'1D ELO (4)'!$A$7:$P$23,2)))</f>
        <v/>
      </c>
      <c r="G19" s="487" t="str">
        <f>IF($D19="","",VLOOKUP($D19,'1D ELO (4)'!$A$7:$P$23,3))</f>
        <v/>
      </c>
      <c r="H19" s="499"/>
      <c r="I19" s="487" t="str">
        <f>IF($D19="","",VLOOKUP($D19,'1D ELO (4)'!$A$7:$P$23,4))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(4)'!$A$7:$P$23,11)))</f>
        <v/>
      </c>
      <c r="F20" s="487" t="str">
        <f>UPPER(IF($D19="","",VLOOKUP($D19,'1D ELO (4)'!$A$7:$P$23,8)))</f>
        <v/>
      </c>
      <c r="G20" s="487" t="str">
        <f>IF($D19="","",VLOOKUP($D19,'1D ELO (4)'!$A$7:$P$23,9))</f>
        <v/>
      </c>
      <c r="H20" s="499"/>
      <c r="I20" s="487" t="str">
        <f>IF($D19="","",VLOOKUP($D19,'1D ELO (4)'!$A$7:$P$23,10))</f>
        <v/>
      </c>
      <c r="J20" s="311"/>
      <c r="K20" s="163"/>
      <c r="L20" s="165"/>
      <c r="M20" s="285"/>
      <c r="N20" s="323"/>
      <c r="O20" s="163"/>
      <c r="P20" s="165"/>
      <c r="Q20" s="163"/>
      <c r="R20" s="166"/>
      <c r="S20" s="169"/>
    </row>
    <row r="21" spans="1:19" s="38" customFormat="1" ht="9.6" customHeight="1" x14ac:dyDescent="0.25">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 (4)'!$A$7:$P$23,14))</f>
        <v/>
      </c>
      <c r="C23" s="390" t="str">
        <f>IF($D23="","",VLOOKUP($D23,'1D ELO (4)'!$A$7:$P$23,15))</f>
        <v/>
      </c>
      <c r="D23" s="159"/>
      <c r="E23" s="498" t="str">
        <f>UPPER(IF($D23="","",VLOOKUP($D23,'1D ELO (4)'!$A$7:$P$23,5)))</f>
        <v/>
      </c>
      <c r="F23" s="487" t="str">
        <f>UPPER(IF($D23="","",VLOOKUP($D23,'1D ELO (4)'!$A$7:$P$23,2)))</f>
        <v/>
      </c>
      <c r="G23" s="487" t="str">
        <f>IF($D23="","",VLOOKUP($D23,'1D ELO (4)'!$A$7:$P$23,3))</f>
        <v/>
      </c>
      <c r="H23" s="499"/>
      <c r="I23" s="487" t="str">
        <f>IF($D23="","",VLOOKUP($D23,'1D ELO (4)'!$A$7:$P$23,4))</f>
        <v/>
      </c>
      <c r="J23" s="309"/>
      <c r="K23" s="163"/>
      <c r="L23" s="165"/>
      <c r="M23" s="163"/>
      <c r="N23" s="318"/>
      <c r="O23" s="163"/>
      <c r="P23" s="415"/>
      <c r="Q23" s="163"/>
      <c r="R23" s="166"/>
      <c r="S23" s="169"/>
    </row>
    <row r="24" spans="1:19" s="38" customFormat="1" ht="9.6" customHeight="1" x14ac:dyDescent="0.25">
      <c r="A24" s="281"/>
      <c r="B24" s="310"/>
      <c r="C24" s="310"/>
      <c r="D24" s="310"/>
      <c r="E24" s="498" t="str">
        <f>UPPER(IF($D23="","",VLOOKUP($D23,'1D ELO (4)'!$A$7:$P$23,11)))</f>
        <v/>
      </c>
      <c r="F24" s="487" t="str">
        <f>UPPER(IF($D23="","",VLOOKUP($D23,'1D ELO (4)'!$A$7:$P$23,8)))</f>
        <v/>
      </c>
      <c r="G24" s="487" t="str">
        <f>IF($D23="","",VLOOKUP($D23,'1D ELO (4)'!$A$7:$P$23,9))</f>
        <v/>
      </c>
      <c r="H24" s="499"/>
      <c r="I24" s="487" t="str">
        <f>IF($D23="","",VLOOKUP($D23,'1D ELO (4)'!$A$7:$P$23,10))</f>
        <v/>
      </c>
      <c r="J24" s="311"/>
      <c r="K24" s="156" t="str">
        <f>IF(J24="a",F23,IF(J24="b",F25,""))</f>
        <v/>
      </c>
      <c r="L24" s="165"/>
      <c r="M24" s="163"/>
      <c r="N24" s="318"/>
      <c r="O24" s="163"/>
      <c r="P24" s="403"/>
      <c r="Q24" s="163"/>
      <c r="R24" s="166"/>
      <c r="S24" s="169"/>
    </row>
    <row r="25" spans="1:19" s="38" customFormat="1" ht="9.6" customHeight="1" x14ac:dyDescent="0.25">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x14ac:dyDescent="0.25">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x14ac:dyDescent="0.25">
      <c r="A27" s="281">
        <v>6</v>
      </c>
      <c r="B27" s="390" t="str">
        <f>IF($D27="","",VLOOKUP($D27,'1D ELO (4)'!$A$7:$P$23,14))</f>
        <v/>
      </c>
      <c r="C27" s="390" t="str">
        <f>IF($D27="","",VLOOKUP($D27,'1D ELO (4)'!$A$7:$P$23,15))</f>
        <v/>
      </c>
      <c r="D27" s="159"/>
      <c r="E27" s="498" t="str">
        <f>UPPER(IF($D27="","",VLOOKUP($D27,'1D ELO (4)'!$A$7:$P$23,5)))</f>
        <v/>
      </c>
      <c r="F27" s="487" t="str">
        <f>UPPER(IF($D27="","",VLOOKUP($D27,'1D ELO (4)'!$A$7:$P$23,2)))</f>
        <v/>
      </c>
      <c r="G27" s="487" t="str">
        <f>IF($D27="","",VLOOKUP($D27,'1D ELO (4)'!$A$7:$P$23,3))</f>
        <v/>
      </c>
      <c r="H27" s="499"/>
      <c r="I27" s="487" t="str">
        <f>IF($D27="","",VLOOKUP($D27,'1D ELO (4)'!$A$7:$P$23,4))</f>
        <v/>
      </c>
      <c r="J27" s="317"/>
      <c r="K27" s="163"/>
      <c r="L27" s="318"/>
      <c r="M27" s="201"/>
      <c r="N27" s="322"/>
      <c r="O27" s="163"/>
      <c r="P27" s="403"/>
      <c r="Q27" s="163"/>
      <c r="R27" s="166"/>
      <c r="S27" s="169"/>
    </row>
    <row r="28" spans="1:19" s="38" customFormat="1" ht="9.6" customHeight="1" x14ac:dyDescent="0.25">
      <c r="A28" s="281"/>
      <c r="B28" s="310"/>
      <c r="C28" s="310"/>
      <c r="D28" s="310"/>
      <c r="E28" s="498" t="str">
        <f>UPPER(IF($D27="","",VLOOKUP($D27,'1D ELO (4)'!$A$7:$P$23,11)))</f>
        <v/>
      </c>
      <c r="F28" s="487" t="str">
        <f>UPPER(IF($D27="","",VLOOKUP($D27,'1D ELO (4)'!$A$7:$P$23,8)))</f>
        <v/>
      </c>
      <c r="G28" s="487" t="str">
        <f>IF($D27="","",VLOOKUP($D27,'1D ELO (4)'!$A$7:$P$23,9))</f>
        <v/>
      </c>
      <c r="H28" s="499"/>
      <c r="I28" s="487" t="str">
        <f>IF($D27="","",VLOOKUP($D27,'1D ELO (4)'!$A$7:$P$23,10))</f>
        <v/>
      </c>
      <c r="J28" s="311"/>
      <c r="K28" s="163"/>
      <c r="L28" s="318"/>
      <c r="M28" s="285"/>
      <c r="N28" s="323"/>
      <c r="O28" s="163"/>
      <c r="P28" s="403"/>
      <c r="Q28" s="163"/>
      <c r="R28" s="166"/>
      <c r="S28" s="169"/>
    </row>
    <row r="29" spans="1:19" s="38" customFormat="1" ht="9.6" customHeight="1" x14ac:dyDescent="0.25">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x14ac:dyDescent="0.25">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x14ac:dyDescent="0.25">
      <c r="A31" s="321">
        <v>7</v>
      </c>
      <c r="B31" s="390" t="str">
        <f>IF($D31="","",VLOOKUP($D31,'1D ELO (4)'!$A$7:$P$23,14))</f>
        <v/>
      </c>
      <c r="C31" s="390" t="str">
        <f>IF($D31="","",VLOOKUP($D31,'1D ELO (4)'!$A$7:$P$23,15))</f>
        <v/>
      </c>
      <c r="D31" s="159"/>
      <c r="E31" s="498" t="str">
        <f>UPPER(IF($D31="","",VLOOKUP($D31,'1D ELO (4)'!$A$7:$P$23,5)))</f>
        <v/>
      </c>
      <c r="F31" s="487" t="str">
        <f>UPPER(IF($D31="","",VLOOKUP($D31,'1D ELO (4)'!$A$7:$P$23,2)))</f>
        <v/>
      </c>
      <c r="G31" s="487" t="str">
        <f>IF($D31="","",VLOOKUP($D31,'1D ELO (4)'!$A$7:$P$23,3))</f>
        <v/>
      </c>
      <c r="H31" s="499"/>
      <c r="I31" s="487" t="str">
        <f>IF($D31="","",VLOOKUP($D31,'1D ELO (4)'!$A$7:$P$23,4))</f>
        <v/>
      </c>
      <c r="J31" s="309"/>
      <c r="K31" s="163"/>
      <c r="L31" s="318"/>
      <c r="M31" s="163"/>
      <c r="N31" s="165"/>
      <c r="O31" s="201"/>
      <c r="P31" s="403"/>
      <c r="Q31" s="163"/>
      <c r="R31" s="166"/>
      <c r="S31" s="169"/>
    </row>
    <row r="32" spans="1:19" s="38" customFormat="1" ht="9.6" customHeight="1" x14ac:dyDescent="0.25">
      <c r="A32" s="281"/>
      <c r="B32" s="310"/>
      <c r="C32" s="310"/>
      <c r="D32" s="310"/>
      <c r="E32" s="498" t="str">
        <f>UPPER(IF($D31="","",VLOOKUP($D31,'1D ELO (4)'!$A$7:$P$23,11)))</f>
        <v/>
      </c>
      <c r="F32" s="487" t="str">
        <f>UPPER(IF($D31="","",VLOOKUP($D31,'1D ELO (4)'!$A$7:$P$23,8)))</f>
        <v/>
      </c>
      <c r="G32" s="487" t="str">
        <f>IF($D31="","",VLOOKUP($D31,'1D ELO (4)'!$A$7:$P$23,9))</f>
        <v/>
      </c>
      <c r="H32" s="499"/>
      <c r="I32" s="487" t="str">
        <f>IF($D31="","",VLOOKUP($D31,'1D ELO (4)'!$A$7:$P$23,10))</f>
        <v/>
      </c>
      <c r="J32" s="311"/>
      <c r="K32" s="156" t="str">
        <f>IF(J32="a",F31,IF(J32="b",F33,""))</f>
        <v/>
      </c>
      <c r="L32" s="318"/>
      <c r="M32" s="163"/>
      <c r="N32" s="165"/>
      <c r="O32" s="163"/>
      <c r="P32" s="403"/>
      <c r="Q32" s="163"/>
      <c r="R32" s="166"/>
      <c r="S32" s="169"/>
    </row>
    <row r="33" spans="1:19" s="38" customFormat="1" ht="9.6" customHeight="1" x14ac:dyDescent="0.25">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x14ac:dyDescent="0.25">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x14ac:dyDescent="0.25">
      <c r="A35" s="307">
        <v>8</v>
      </c>
      <c r="B35" s="390" t="str">
        <f>IF($D35="","",VLOOKUP($D35,'1D ELO (4)'!$A$7:$P$23,14))</f>
        <v/>
      </c>
      <c r="C35" s="390" t="str">
        <f>IF($D35="","",VLOOKUP($D35,'1D ELO (4)'!$A$7:$P$23,15))</f>
        <v/>
      </c>
      <c r="D35" s="159"/>
      <c r="E35" s="498" t="str">
        <f>UPPER(IF($D35="","",VLOOKUP($D35,'1D ELO (4)'!$A$7:$P$23,5)))</f>
        <v/>
      </c>
      <c r="F35" s="160" t="str">
        <f>UPPER(IF($D35="","",VLOOKUP($D35,'1D ELO (4)'!$A$7:$P$23,2)))</f>
        <v/>
      </c>
      <c r="G35" s="160" t="str">
        <f>IF($D35="","",VLOOKUP($D35,'1D ELO (4)'!$A$7:$P$23,3))</f>
        <v/>
      </c>
      <c r="H35" s="308"/>
      <c r="I35" s="160" t="str">
        <f>IF($D35="","",VLOOKUP($D35,'1D ELO (4)'!$A$7:$P$23,4))</f>
        <v/>
      </c>
      <c r="J35" s="317"/>
      <c r="K35" s="163"/>
      <c r="L35" s="165"/>
      <c r="M35" s="201"/>
      <c r="N35" s="314"/>
      <c r="O35" s="163"/>
      <c r="P35" s="403"/>
      <c r="Q35" s="163"/>
      <c r="R35" s="166"/>
      <c r="S35" s="169"/>
    </row>
    <row r="36" spans="1:19" s="38" customFormat="1" ht="9.6" customHeight="1" x14ac:dyDescent="0.25">
      <c r="A36" s="281"/>
      <c r="B36" s="310"/>
      <c r="C36" s="310"/>
      <c r="D36" s="310"/>
      <c r="E36" s="679" t="str">
        <f>UPPER(IF($D35="","",VLOOKUP($D35,'1D ELO (4)'!$A$7:$P$23,11)))</f>
        <v/>
      </c>
      <c r="F36" s="680" t="str">
        <f>UPPER(IF($D35="","",VLOOKUP($D35,'1D ELO (4)'!$A$7:$P$23,8)))</f>
        <v/>
      </c>
      <c r="G36" s="680" t="str">
        <f>IF($D35="","",VLOOKUP($D35,'1D ELO (4)'!$A$7:$P$23,9))</f>
        <v/>
      </c>
      <c r="H36" s="681"/>
      <c r="I36" s="680" t="str">
        <f>IF($D35="","",VLOOKUP($D35,'1D ELO (4)'!$A$7:$P$23,10))</f>
        <v/>
      </c>
      <c r="J36" s="311"/>
      <c r="K36" s="163"/>
      <c r="L36" s="165"/>
      <c r="M36" s="285"/>
      <c r="N36" s="319"/>
      <c r="O36" s="163"/>
      <c r="P36" s="403"/>
      <c r="Q36" s="163"/>
      <c r="R36" s="166"/>
      <c r="S36" s="169"/>
    </row>
    <row r="37" spans="1:19" s="38" customFormat="1" ht="9.6" customHeight="1" x14ac:dyDescent="0.25">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x14ac:dyDescent="0.25">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x14ac:dyDescent="0.25">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x14ac:dyDescent="0.25">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x14ac:dyDescent="0.25">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x14ac:dyDescent="0.25">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x14ac:dyDescent="0.25">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x14ac:dyDescent="0.25">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x14ac:dyDescent="0.25">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x14ac:dyDescent="0.25">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x14ac:dyDescent="0.25">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x14ac:dyDescent="0.25">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x14ac:dyDescent="0.25">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x14ac:dyDescent="0.25">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x14ac:dyDescent="0.25">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x14ac:dyDescent="0.25">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x14ac:dyDescent="0.25">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x14ac:dyDescent="0.25">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x14ac:dyDescent="0.25">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x14ac:dyDescent="0.25">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x14ac:dyDescent="0.25">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x14ac:dyDescent="0.25">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x14ac:dyDescent="0.25">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x14ac:dyDescent="0.25">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x14ac:dyDescent="0.25">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x14ac:dyDescent="0.25">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x14ac:dyDescent="0.25">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x14ac:dyDescent="0.25">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x14ac:dyDescent="0.25">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x14ac:dyDescent="0.25">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x14ac:dyDescent="0.25">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x14ac:dyDescent="0.25">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x14ac:dyDescent="0.25">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x14ac:dyDescent="0.25">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442"/>
      <c r="F72" s="92">
        <f>IF(D72&gt;$R$79,,UPPER(VLOOKUP(D72,'1D ELO (4)'!$A$7:$L$23,2)))</f>
        <v>0</v>
      </c>
      <c r="G72" s="90"/>
      <c r="H72" s="90"/>
      <c r="I72" s="333"/>
      <c r="J72" s="334" t="s">
        <v>7</v>
      </c>
      <c r="K72" s="221"/>
      <c r="L72" s="227"/>
      <c r="M72" s="221"/>
      <c r="N72" s="228"/>
      <c r="O72" s="229" t="s">
        <v>157</v>
      </c>
      <c r="P72" s="230"/>
      <c r="Q72" s="230"/>
      <c r="R72" s="231"/>
    </row>
    <row r="73" spans="1:19" s="18" customFormat="1" ht="9" customHeight="1" x14ac:dyDescent="0.25">
      <c r="A73" s="236" t="s">
        <v>159</v>
      </c>
      <c r="B73" s="234"/>
      <c r="C73" s="237"/>
      <c r="D73" s="224"/>
      <c r="E73" s="442"/>
      <c r="F73" s="92">
        <f>IF(D72&gt;$R$79,,UPPER(VLOOKUP(D72,'1D ELO (4)'!$A$7:$L$23,8)))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443"/>
      <c r="F74" s="92">
        <f>IF(D74&gt;$R$79,,UPPER(VLOOKUP(D74,'1D ELO (4)'!$A$7:$L$23,2)))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418"/>
      <c r="E75" s="443"/>
      <c r="F75" s="241">
        <f>IF(D74&gt;$R$79,,UPPER(VLOOKUP(D74,'1D ELO (4)'!$A$7:$L$23,8)))</f>
        <v>0</v>
      </c>
      <c r="G75" s="335"/>
      <c r="H75" s="335"/>
      <c r="I75" s="336"/>
      <c r="J75" s="334"/>
      <c r="K75" s="221"/>
      <c r="L75" s="227"/>
      <c r="M75" s="221"/>
      <c r="N75" s="228"/>
      <c r="O75" s="221"/>
      <c r="P75" s="227"/>
      <c r="Q75" s="221"/>
      <c r="R75" s="228"/>
    </row>
    <row r="76" spans="1:19" s="18" customFormat="1" ht="9" customHeight="1" x14ac:dyDescent="0.25">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x14ac:dyDescent="0.25">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x14ac:dyDescent="0.25">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x14ac:dyDescent="0.25">
      <c r="A79" s="368"/>
      <c r="B79" s="365"/>
      <c r="C79" s="378"/>
      <c r="D79" s="391"/>
      <c r="E79" s="445"/>
      <c r="F79" s="389"/>
      <c r="G79" s="365"/>
      <c r="H79" s="365"/>
      <c r="I79" s="420"/>
      <c r="J79" s="337"/>
      <c r="K79" s="234"/>
      <c r="L79" s="233"/>
      <c r="M79" s="234"/>
      <c r="N79" s="235"/>
      <c r="O79" s="234" t="str">
        <f>R4</f>
        <v>Dénes Tibor</v>
      </c>
      <c r="P79" s="233"/>
      <c r="Q79" s="234"/>
      <c r="R79" s="338">
        <f>MIN(4,'1D ELO (4)'!$P$5)</f>
        <v>0</v>
      </c>
    </row>
    <row r="80" spans="1:19" ht="15.75" customHeight="1" x14ac:dyDescent="0.25"/>
    <row r="81" ht="9" customHeight="1" x14ac:dyDescent="0.25"/>
  </sheetData>
  <mergeCells count="1">
    <mergeCell ref="A4:C4"/>
  </mergeCells>
  <conditionalFormatting sqref="I10 K30 M22 I34 I26 I18 K14 O38:O68">
    <cfRule type="expression" dxfId="225" priority="8" stopIfTrue="1">
      <formula>AND($O$1="CU",I10="Umpire")</formula>
    </cfRule>
    <cfRule type="expression" dxfId="224" priority="9" stopIfTrue="1">
      <formula>AND($O$1="CU",I10&lt;&gt;"Umpire",J10&lt;&gt;"")</formula>
    </cfRule>
    <cfRule type="expression" dxfId="223" priority="10" stopIfTrue="1">
      <formula>AND($O$1="CU",I10&lt;&gt;"Umpire")</formula>
    </cfRule>
  </conditionalFormatting>
  <conditionalFormatting sqref="M13 M29 K17 K25 O21 K33 Q37 K9">
    <cfRule type="expression" dxfId="222" priority="6" stopIfTrue="1">
      <formula>J10="as"</formula>
    </cfRule>
    <cfRule type="expression" dxfId="221" priority="7" stopIfTrue="1">
      <formula>J10="bs"</formula>
    </cfRule>
  </conditionalFormatting>
  <conditionalFormatting sqref="M14 M30 K18 K26 O22 K34 K10 Q38:Q68">
    <cfRule type="expression" dxfId="220" priority="4" stopIfTrue="1">
      <formula>J10="as"</formula>
    </cfRule>
    <cfRule type="expression" dxfId="219" priority="5" stopIfTrue="1">
      <formula>J10="bs"</formula>
    </cfRule>
  </conditionalFormatting>
  <conditionalFormatting sqref="J10 J18 J26 J34 L30 L14 N22">
    <cfRule type="expression" dxfId="218" priority="3" stopIfTrue="1">
      <formula>$O$1="CU"</formula>
    </cfRule>
  </conditionalFormatting>
  <conditionalFormatting sqref="E7:F7 E31:F31 E11:F11 E15:F15 E19:F19 E23:F23 E27:F27 E35:F35">
    <cfRule type="cellIs" dxfId="217" priority="2" stopIfTrue="1" operator="equal">
      <formula>"Bye"</formula>
    </cfRule>
  </conditionalFormatting>
  <conditionalFormatting sqref="D7 D11 D15 D19 D23 D27 D31 D35">
    <cfRule type="cellIs" dxfId="216" priority="1" stopIfTrue="1" operator="lessThan">
      <formula>3</formula>
    </cfRule>
  </conditionalFormatting>
  <dataValidations count="1">
    <dataValidation type="list" allowBlank="1" showInputMessage="1" sqref="I10 O38:O68 I34 K14 I26 M22 I18 K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7585"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7586"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9">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Diákolinmpia Pest Vármegye</v>
      </c>
      <c r="B1" s="138"/>
      <c r="I1" s="384"/>
      <c r="J1" s="137"/>
      <c r="K1" s="297" t="s">
        <v>145</v>
      </c>
      <c r="L1" s="297"/>
      <c r="M1" s="298"/>
      <c r="N1" s="137"/>
      <c r="O1" s="137"/>
      <c r="P1" s="137" t="s">
        <v>3</v>
      </c>
      <c r="R1" s="137"/>
    </row>
    <row r="2" spans="1:21" s="108" customFormat="1" x14ac:dyDescent="0.25">
      <c r="A2" s="486" t="s">
        <v>122</v>
      </c>
      <c r="B2" s="96"/>
      <c r="C2" s="96"/>
      <c r="D2" s="96"/>
      <c r="E2" s="96"/>
      <c r="F2" s="464">
        <f>Altalanos!$D$8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925">
        <f>Altalanos!$A$10</f>
        <v>0</v>
      </c>
      <c r="B4" s="925"/>
      <c r="C4" s="925"/>
      <c r="D4" s="145"/>
      <c r="E4" s="145"/>
      <c r="F4" s="145"/>
      <c r="G4" s="146">
        <f>Altalanos!$C$10</f>
        <v>0</v>
      </c>
      <c r="H4" s="301"/>
      <c r="I4" s="145"/>
      <c r="J4" s="302"/>
      <c r="K4" s="148"/>
      <c r="L4" s="147"/>
      <c r="M4" s="104"/>
      <c r="N4" s="302"/>
      <c r="O4" s="145"/>
      <c r="P4" s="302"/>
      <c r="Q4" s="145"/>
      <c r="R4" s="89" t="str">
        <f>Altalanos!$E$10</f>
        <v>Dénes Tibor</v>
      </c>
    </row>
    <row r="5" spans="1:21" s="19" customFormat="1" ht="9.6" x14ac:dyDescent="0.25">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82" customFormat="1" ht="11.25" customHeight="1" thickBot="1" x14ac:dyDescent="0.3">
      <c r="A6" s="809"/>
      <c r="B6" s="781"/>
      <c r="C6" s="781"/>
      <c r="D6" s="781"/>
      <c r="E6" s="781"/>
      <c r="F6" s="810"/>
      <c r="G6" s="810"/>
      <c r="I6" s="810"/>
      <c r="J6" s="811"/>
      <c r="K6" s="781"/>
      <c r="L6" s="811"/>
      <c r="M6" s="781"/>
      <c r="N6" s="811"/>
      <c r="O6" s="781"/>
      <c r="P6" s="811"/>
      <c r="Q6" s="781"/>
      <c r="R6" s="812"/>
    </row>
    <row r="7" spans="1:21" s="38" customFormat="1" ht="10.5" customHeight="1" x14ac:dyDescent="0.25">
      <c r="A7" s="307">
        <v>1</v>
      </c>
      <c r="B7" s="390" t="str">
        <f>IF($D7="","",VLOOKUP($D7,'1D ELO (4)'!$A$7:$P$23,14))</f>
        <v/>
      </c>
      <c r="C7" s="390" t="str">
        <f>IF($D7="","",VLOOKUP($D7,'1D ELO (4)'!$A$7:$P$33,15))</f>
        <v/>
      </c>
      <c r="D7" s="159"/>
      <c r="E7" s="503" t="str">
        <f>UPPER(IF($D7="","",VLOOKUP($D7,'1D ELO (4)'!$A$7:$P$33,5)))</f>
        <v/>
      </c>
      <c r="F7" s="160" t="str">
        <f>UPPER(IF($D7="","",VLOOKUP($D7,'1D ELO (4)'!$A$7:$P$33,2)))</f>
        <v/>
      </c>
      <c r="G7" s="160" t="str">
        <f>IF($D7="","",VLOOKUP($D7,'1D ELO (4)'!$A$7:$P$33,3))</f>
        <v/>
      </c>
      <c r="H7" s="308"/>
      <c r="I7" s="160" t="str">
        <f>IF($D7="","",VLOOKUP($D7,'1D ELO (4)'!$A$7:$P$33,4))</f>
        <v/>
      </c>
      <c r="J7" s="309"/>
      <c r="K7" s="163"/>
      <c r="L7" s="165"/>
      <c r="M7" s="163"/>
      <c r="N7" s="165"/>
      <c r="O7" s="163"/>
      <c r="P7" s="165"/>
      <c r="Q7" s="163"/>
      <c r="R7" s="166"/>
      <c r="S7" s="169"/>
      <c r="T7" s="779"/>
      <c r="U7" s="170" t="str">
        <f>Birók!P21</f>
        <v>Bíró</v>
      </c>
    </row>
    <row r="8" spans="1:21" s="38" customFormat="1" ht="9.6" customHeight="1" x14ac:dyDescent="0.25">
      <c r="A8" s="281"/>
      <c r="B8" s="310"/>
      <c r="C8" s="310"/>
      <c r="D8" s="310"/>
      <c r="E8" s="503" t="str">
        <f>UPPER(IF($D7="","",VLOOKUP($D7,'1D ELO (4)'!$A$7:$P$33,11)))</f>
        <v/>
      </c>
      <c r="F8" s="160" t="str">
        <f>UPPER(IF($D7="","",VLOOKUP($D7,'1D ELO (4)'!$A$7:$P$33,8)))</f>
        <v/>
      </c>
      <c r="G8" s="160" t="str">
        <f>IF($D7="","",VLOOKUP($D7,'1D ELO (4)'!$A$7:$P$33,9))</f>
        <v/>
      </c>
      <c r="H8" s="308"/>
      <c r="I8" s="160" t="str">
        <f>IF($D7="","",VLOOKUP($D7,'1D ELO (4)'!$A$7:$P$33,10))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(4)'!$A$7:$P$23,14))</f>
        <v/>
      </c>
      <c r="C11" s="390" t="str">
        <f>IF($D11="","",VLOOKUP($D11,'1D ELO (4)'!$A$7:$P$33,15))</f>
        <v/>
      </c>
      <c r="D11" s="159"/>
      <c r="E11" s="498" t="str">
        <f>UPPER(IF($D11="","",VLOOKUP($D11,'1D ELO (4)'!$A$7:$P$33,5)))</f>
        <v/>
      </c>
      <c r="F11" s="487" t="str">
        <f>UPPER(IF($D11="","",VLOOKUP($D11,'1D ELO (4)'!$A$7:$P$33,2)))</f>
        <v/>
      </c>
      <c r="G11" s="487" t="str">
        <f>IF($D11="","",VLOOKUP($D11,'1D ELO (4)'!$A$7:$P$33,3))</f>
        <v/>
      </c>
      <c r="H11" s="499"/>
      <c r="I11" s="487" t="str">
        <f>IF($D11="","",VLOOKUP($D11,'1D ELO (4)'!$A$7:$P$33,4))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(4)'!$A$7:$P$33,11)))</f>
        <v/>
      </c>
      <c r="F12" s="487" t="str">
        <f>UPPER(IF($D11="","",VLOOKUP($D11,'1D ELO (4)'!$A$7:$P$33,8)))</f>
        <v/>
      </c>
      <c r="G12" s="487" t="str">
        <f>IF($D11="","",VLOOKUP($D11,'1D ELO (4)'!$A$7:$P$33,9))</f>
        <v/>
      </c>
      <c r="H12" s="499"/>
      <c r="I12" s="487" t="str">
        <f>IF($D11="","",VLOOKUP($D11,'1D ELO (4)'!$A$7:$P$33,10))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(4)'!$A$7:$P$23,14))</f>
        <v/>
      </c>
      <c r="C15" s="390" t="str">
        <f>IF($D15="","",VLOOKUP($D15,'1D ELO (4)'!$A$7:$P$33,15))</f>
        <v/>
      </c>
      <c r="D15" s="159"/>
      <c r="E15" s="498" t="str">
        <f>UPPER(IF($D15="","",VLOOKUP($D15,'1D ELO (4)'!$A$7:$P$33,5)))</f>
        <v/>
      </c>
      <c r="F15" s="487" t="str">
        <f>UPPER(IF($D15="","",VLOOKUP($D15,'1D ELO (4)'!$A$7:$P$33,2)))</f>
        <v/>
      </c>
      <c r="G15" s="487" t="str">
        <f>IF($D15="","",VLOOKUP($D15,'1D ELO (4)'!$A$7:$P$33,3))</f>
        <v/>
      </c>
      <c r="H15" s="499"/>
      <c r="I15" s="487" t="str">
        <f>IF($D15="","",VLOOKUP($D15,'1D ELO (4)'!$A$7:$P$33,4))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(4)'!$A$7:$P$33,11)))</f>
        <v/>
      </c>
      <c r="F16" s="487" t="str">
        <f>UPPER(IF($D15="","",VLOOKUP($D15,'1D ELO (4)'!$A$7:$P$33,8)))</f>
        <v/>
      </c>
      <c r="G16" s="487" t="str">
        <f>IF($D15="","",VLOOKUP($D15,'1D ELO (4)'!$A$7:$P$33,9))</f>
        <v/>
      </c>
      <c r="H16" s="499"/>
      <c r="I16" s="487" t="str">
        <f>IF($D15="","",VLOOKUP($D15,'1D ELO (4)'!$A$7:$P$33,10))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(4)'!$A$7:$P$23,14))</f>
        <v/>
      </c>
      <c r="C19" s="390" t="str">
        <f>IF($D19="","",VLOOKUP($D19,'1D ELO (4)'!$A$7:$P$33,15))</f>
        <v/>
      </c>
      <c r="D19" s="159"/>
      <c r="E19" s="498" t="str">
        <f>UPPER(IF($D19="","",VLOOKUP($D19,'1D ELO (4)'!$A$7:$P$33,5)))</f>
        <v/>
      </c>
      <c r="F19" s="487" t="str">
        <f>UPPER(IF($D19="","",VLOOKUP($D19,'1D ELO (4)'!$A$7:$P$33,2)))</f>
        <v/>
      </c>
      <c r="G19" s="487" t="str">
        <f>IF($D19="","",VLOOKUP($D19,'1D ELO (4)'!$A$7:$P$33,3))</f>
        <v/>
      </c>
      <c r="H19" s="499"/>
      <c r="I19" s="487" t="str">
        <f>IF($D19="","",VLOOKUP($D19,'1D ELO (4)'!$A$7:$P$33,4))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(4)'!$A$7:$P$33,11)))</f>
        <v/>
      </c>
      <c r="F20" s="487" t="str">
        <f>UPPER(IF($D19="","",VLOOKUP($D19,'1D ELO (4)'!$A$7:$P$33,8)))</f>
        <v/>
      </c>
      <c r="G20" s="487" t="str">
        <f>IF($D19="","",VLOOKUP($D19,'1D ELO (4)'!$A$7:$P$33,9))</f>
        <v/>
      </c>
      <c r="H20" s="499"/>
      <c r="I20" s="487" t="str">
        <f>IF($D19="","",VLOOKUP($D19,'1D ELO (4)'!$A$7:$P$33,10))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x14ac:dyDescent="0.25">
      <c r="A23" s="307">
        <v>5</v>
      </c>
      <c r="B23" s="390" t="str">
        <f>IF($D23="","",VLOOKUP($D23,'1D ELO (4)'!$A$7:$P$23,14))</f>
        <v/>
      </c>
      <c r="C23" s="390" t="str">
        <f>IF($D23="","",VLOOKUP($D23,'1D ELO (4)'!$A$7:$P$33,15))</f>
        <v/>
      </c>
      <c r="D23" s="159"/>
      <c r="E23" s="503" t="str">
        <f>UPPER(IF($D23="","",VLOOKUP($D23,'1D ELO (4)'!$A$7:$P$33,5)))</f>
        <v/>
      </c>
      <c r="F23" s="160" t="str">
        <f>UPPER(IF($D23="","",VLOOKUP($D23,'1D ELO (4)'!$A$7:$P$33,2)))</f>
        <v/>
      </c>
      <c r="G23" s="160" t="str">
        <f>IF($D23="","",VLOOKUP($D23,'1D ELO (4)'!$A$7:$P$33,3))</f>
        <v/>
      </c>
      <c r="H23" s="308"/>
      <c r="I23" s="160" t="str">
        <f>IF($D23="","",VLOOKUP($D23,'1D ELO (4)'!$A$7:$P$33,4))</f>
        <v/>
      </c>
      <c r="J23" s="309"/>
      <c r="K23" s="163"/>
      <c r="L23" s="165"/>
      <c r="M23" s="163"/>
      <c r="N23" s="318"/>
      <c r="O23" s="163"/>
      <c r="P23" s="318"/>
      <c r="Q23" s="163"/>
      <c r="R23" s="166"/>
      <c r="S23" s="169"/>
    </row>
    <row r="24" spans="1:19" s="38" customFormat="1" ht="9.6" customHeight="1" x14ac:dyDescent="0.25">
      <c r="A24" s="281"/>
      <c r="B24" s="310"/>
      <c r="C24" s="310"/>
      <c r="D24" s="310"/>
      <c r="E24" s="679" t="str">
        <f>UPPER(IF($D23="","",VLOOKUP($D23,'1D ELO (4)'!$A$7:$P$33,11)))</f>
        <v/>
      </c>
      <c r="F24" s="680" t="str">
        <f>UPPER(IF($D23="","",VLOOKUP($D23,'1D ELO (4)'!$A$7:$P$33,8)))</f>
        <v/>
      </c>
      <c r="G24" s="680" t="str">
        <f>IF($D23="","",VLOOKUP($D23,'1D ELO (4)'!$A$7:$P$33,9))</f>
        <v/>
      </c>
      <c r="H24" s="681"/>
      <c r="I24" s="680" t="str">
        <f>IF($D23="","",VLOOKUP($D23,'1D ELO (4)'!$A$7:$P$33,10))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 (4)'!$A$7:$P$23,14))</f>
        <v/>
      </c>
      <c r="C27" s="390" t="str">
        <f>IF($D27="","",VLOOKUP($D27,'1D ELO (4)'!$A$7:$P$33,15))</f>
        <v/>
      </c>
      <c r="D27" s="159"/>
      <c r="E27" s="498" t="str">
        <f>UPPER(IF($D27="","",VLOOKUP($D27,'1D ELO (4)'!$A$7:$P$33,5)))</f>
        <v/>
      </c>
      <c r="F27" s="487" t="str">
        <f>UPPER(IF($D27="","",VLOOKUP($D27,'1D ELO (4)'!$A$7:$P$33,2)))</f>
        <v/>
      </c>
      <c r="G27" s="487" t="str">
        <f>IF($D27="","",VLOOKUP($D27,'1D ELO (4)'!$A$7:$P$33,3))</f>
        <v/>
      </c>
      <c r="H27" s="499"/>
      <c r="I27" s="487" t="str">
        <f>IF($D27="","",VLOOKUP($D27,'1D ELO (4)'!$A$7:$P$33,4))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 (4)'!$A$7:$P$33,11)))</f>
        <v/>
      </c>
      <c r="F28" s="487" t="str">
        <f>UPPER(IF($D27="","",VLOOKUP($D27,'1D ELO (4)'!$A$7:$P$33,8)))</f>
        <v/>
      </c>
      <c r="G28" s="487" t="str">
        <f>IF($D27="","",VLOOKUP($D27,'1D ELO (4)'!$A$7:$P$33,9))</f>
        <v/>
      </c>
      <c r="H28" s="499"/>
      <c r="I28" s="487" t="str">
        <f>IF($D27="","",VLOOKUP($D27,'1D ELO (4)'!$A$7:$P$33,10))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 (4)'!$A$7:$P$23,14))</f>
        <v/>
      </c>
      <c r="C31" s="390" t="str">
        <f>IF($D31="","",VLOOKUP($D31,'1D ELO (4)'!$A$7:$P$33,15))</f>
        <v/>
      </c>
      <c r="D31" s="159"/>
      <c r="E31" s="498" t="str">
        <f>UPPER(IF($D31="","",VLOOKUP($D31,'1D ELO (4)'!$A$7:$P$33,5)))</f>
        <v/>
      </c>
      <c r="F31" s="487" t="str">
        <f>UPPER(IF($D31="","",VLOOKUP($D31,'1D ELO (4)'!$A$7:$P$33,2)))</f>
        <v/>
      </c>
      <c r="G31" s="487" t="str">
        <f>IF($D31="","",VLOOKUP($D31,'1D ELO (4)'!$A$7:$P$33,3))</f>
        <v/>
      </c>
      <c r="H31" s="499"/>
      <c r="I31" s="487" t="str">
        <f>IF($D31="","",VLOOKUP($D31,'1D ELO (4)'!$A$7:$P$33,4))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 (4)'!$A$7:$P$33,11)))</f>
        <v/>
      </c>
      <c r="F32" s="487" t="str">
        <f>UPPER(IF($D31="","",VLOOKUP($D31,'1D ELO (4)'!$A$7:$P$33,8)))</f>
        <v/>
      </c>
      <c r="G32" s="487" t="str">
        <f>IF($D31="","",VLOOKUP($D31,'1D ELO (4)'!$A$7:$P$33,9))</f>
        <v/>
      </c>
      <c r="H32" s="499"/>
      <c r="I32" s="487" t="str">
        <f>IF($D31="","",VLOOKUP($D31,'1D ELO (4)'!$A$7:$P$33,10))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281">
        <v>8</v>
      </c>
      <c r="B35" s="390" t="str">
        <f>IF($D35="","",VLOOKUP($D35,'1D ELO (4)'!$A$7:$P$23,14))</f>
        <v/>
      </c>
      <c r="C35" s="390" t="str">
        <f>IF($D35="","",VLOOKUP($D35,'1D ELO (4)'!$A$7:$P$33,15))</f>
        <v/>
      </c>
      <c r="D35" s="159"/>
      <c r="E35" s="498" t="str">
        <f>UPPER(IF($D35="","",VLOOKUP($D35,'1D ELO (4)'!$A$7:$P$33,5)))</f>
        <v/>
      </c>
      <c r="F35" s="487" t="str">
        <f>UPPER(IF($D35="","",VLOOKUP($D35,'1D ELO (4)'!$A$7:$P$33,2)))</f>
        <v/>
      </c>
      <c r="G35" s="487" t="str">
        <f>IF($D35="","",VLOOKUP($D35,'1D ELO (4)'!$A$7:$P$33,3))</f>
        <v/>
      </c>
      <c r="H35" s="499"/>
      <c r="I35" s="487" t="str">
        <f>IF($D35="","",VLOOKUP($D35,'1D ELO (4)'!$A$7:$P$33,4))</f>
        <v/>
      </c>
      <c r="J35" s="317"/>
      <c r="K35" s="163"/>
      <c r="L35" s="165"/>
      <c r="M35" s="201"/>
      <c r="N35" s="314"/>
      <c r="O35" s="163"/>
      <c r="P35" s="318"/>
      <c r="Q35" s="163"/>
      <c r="R35" s="166"/>
      <c r="S35" s="169"/>
    </row>
    <row r="36" spans="1:19" s="38" customFormat="1" ht="9.6" customHeight="1" x14ac:dyDescent="0.25">
      <c r="A36" s="281"/>
      <c r="B36" s="310"/>
      <c r="C36" s="310"/>
      <c r="D36" s="310"/>
      <c r="E36" s="498" t="str">
        <f>UPPER(IF($D35="","",VLOOKUP($D35,'1D ELO (4)'!$A$7:$P$33,11)))</f>
        <v/>
      </c>
      <c r="F36" s="487" t="str">
        <f>UPPER(IF($D35="","",VLOOKUP($D35,'1D ELO (4)'!$A$7:$P$33,8)))</f>
        <v/>
      </c>
      <c r="G36" s="487" t="str">
        <f>IF($D35="","",VLOOKUP($D35,'1D ELO (4)'!$A$7:$P$33,9))</f>
        <v/>
      </c>
      <c r="H36" s="499"/>
      <c r="I36" s="487" t="str">
        <f>IF($D35="","",VLOOKUP($D35,'1D ELO (4)'!$A$7:$P$33,10))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21">
        <v>9</v>
      </c>
      <c r="B39" s="390" t="str">
        <f>IF($D39="","",VLOOKUP($D39,'1D ELO (4)'!$A$7:$P$23,14))</f>
        <v/>
      </c>
      <c r="C39" s="390" t="str">
        <f>IF($D39="","",VLOOKUP($D39,'1D ELO (4)'!$A$7:$P$33,15))</f>
        <v/>
      </c>
      <c r="D39" s="159"/>
      <c r="E39" s="498" t="str">
        <f>UPPER(IF($D39="","",VLOOKUP($D39,'1D ELO (4)'!$A$7:$P$33,5)))</f>
        <v/>
      </c>
      <c r="F39" s="487" t="str">
        <f>UPPER(IF($D39="","",VLOOKUP($D39,'1D ELO (4)'!$A$7:$P$33,2)))</f>
        <v/>
      </c>
      <c r="G39" s="487" t="str">
        <f>IF($D39="","",VLOOKUP($D39,'1D ELO (4)'!$A$7:$P$33,3))</f>
        <v/>
      </c>
      <c r="H39" s="499"/>
      <c r="I39" s="487" t="str">
        <f>IF($D39="","",VLOOKUP($D39,'1D ELO (4)'!$A$7:$P$33,4))</f>
        <v/>
      </c>
      <c r="J39" s="309"/>
      <c r="K39" s="163"/>
      <c r="L39" s="165"/>
      <c r="M39" s="163"/>
      <c r="N39" s="165"/>
      <c r="O39" s="163"/>
      <c r="P39" s="318"/>
      <c r="Q39" s="201"/>
      <c r="R39" s="166"/>
      <c r="S39" s="169"/>
    </row>
    <row r="40" spans="1:19" s="38" customFormat="1" ht="9.6" customHeight="1" x14ac:dyDescent="0.25">
      <c r="A40" s="281"/>
      <c r="B40" s="310"/>
      <c r="C40" s="310"/>
      <c r="D40" s="310"/>
      <c r="E40" s="498" t="str">
        <f>UPPER(IF($D39="","",VLOOKUP($D39,'1D ELO (4)'!$A$7:$P$33,11)))</f>
        <v/>
      </c>
      <c r="F40" s="487" t="str">
        <f>UPPER(IF($D39="","",VLOOKUP($D39,'1D ELO (4)'!$A$7:$P$33,8)))</f>
        <v/>
      </c>
      <c r="G40" s="487" t="str">
        <f>IF($D39="","",VLOOKUP($D39,'1D ELO (4)'!$A$7:$P$33,9))</f>
        <v/>
      </c>
      <c r="H40" s="499"/>
      <c r="I40" s="487" t="str">
        <f>IF($D39="","",VLOOKUP($D39,'1D ELO (4)'!$A$7:$P$33,10))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 (4)'!$A$7:$P$23,14))</f>
        <v/>
      </c>
      <c r="C43" s="390" t="str">
        <f>IF($D43="","",VLOOKUP($D43,'1D ELO (4)'!$A$7:$P$33,15))</f>
        <v/>
      </c>
      <c r="D43" s="159"/>
      <c r="E43" s="498" t="str">
        <f>UPPER(IF($D43="","",VLOOKUP($D43,'1D ELO (4)'!$A$7:$P$33,5)))</f>
        <v/>
      </c>
      <c r="F43" s="487" t="str">
        <f>UPPER(IF($D43="","",VLOOKUP($D43,'1D ELO (4)'!$A$7:$P$33,2)))</f>
        <v/>
      </c>
      <c r="G43" s="487" t="str">
        <f>IF($D43="","",VLOOKUP($D43,'1D ELO (4)'!$A$7:$P$33,3))</f>
        <v/>
      </c>
      <c r="H43" s="499"/>
      <c r="I43" s="487" t="str">
        <f>IF($D43="","",VLOOKUP($D43,'1D ELO (4)'!$A$7:$P$33,4))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 (4)'!$A$7:$P$33,11)))</f>
        <v/>
      </c>
      <c r="F44" s="487" t="str">
        <f>UPPER(IF($D43="","",VLOOKUP($D43,'1D ELO (4)'!$A$7:$P$33,8)))</f>
        <v/>
      </c>
      <c r="G44" s="487" t="str">
        <f>IF($D43="","",VLOOKUP($D43,'1D ELO (4)'!$A$7:$P$33,9))</f>
        <v/>
      </c>
      <c r="H44" s="499"/>
      <c r="I44" s="487" t="str">
        <f>IF($D43="","",VLOOKUP($D43,'1D ELO (4)'!$A$7:$P$33,10))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 (4)'!$A$7:$P$23,14))</f>
        <v/>
      </c>
      <c r="C47" s="390" t="str">
        <f>IF($D47="","",VLOOKUP($D47,'1D ELO (4)'!$A$7:$P$33,15))</f>
        <v/>
      </c>
      <c r="D47" s="159"/>
      <c r="E47" s="498" t="str">
        <f>UPPER(IF($D47="","",VLOOKUP($D47,'1D ELO (4)'!$A$7:$P$33,5)))</f>
        <v/>
      </c>
      <c r="F47" s="487" t="str">
        <f>UPPER(IF($D47="","",VLOOKUP($D47,'1D ELO (4)'!$A$7:$P$33,2)))</f>
        <v/>
      </c>
      <c r="G47" s="487" t="str">
        <f>IF($D47="","",VLOOKUP($D47,'1D ELO (4)'!$A$7:$P$33,3))</f>
        <v/>
      </c>
      <c r="H47" s="499"/>
      <c r="I47" s="487" t="str">
        <f>IF($D47="","",VLOOKUP($D47,'1D ELO (4)'!$A$7:$P$33,4))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 (4)'!$A$7:$P$33,11)))</f>
        <v/>
      </c>
      <c r="F48" s="487" t="str">
        <f>UPPER(IF($D47="","",VLOOKUP($D47,'1D ELO (4)'!$A$7:$P$33,8)))</f>
        <v/>
      </c>
      <c r="G48" s="487" t="str">
        <f>IF($D47="","",VLOOKUP($D47,'1D ELO (4)'!$A$7:$P$33,9))</f>
        <v/>
      </c>
      <c r="H48" s="499"/>
      <c r="I48" s="487" t="str">
        <f>IF($D47="","",VLOOKUP($D47,'1D ELO (4)'!$A$7:$P$33,10))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x14ac:dyDescent="0.25">
      <c r="A51" s="327">
        <v>12</v>
      </c>
      <c r="B51" s="390" t="str">
        <f>IF($D51="","",VLOOKUP($D51,'1D ELO (4)'!$A$7:$P$23,14))</f>
        <v/>
      </c>
      <c r="C51" s="390" t="str">
        <f>IF($D51="","",VLOOKUP($D51,'1D ELO (4)'!$A$7:$P$33,15))</f>
        <v/>
      </c>
      <c r="D51" s="159"/>
      <c r="E51" s="503" t="str">
        <f>UPPER(IF($D51="","",VLOOKUP($D51,'1D ELO (4)'!$A$7:$P$33,5)))</f>
        <v/>
      </c>
      <c r="F51" s="160" t="str">
        <f>UPPER(IF($D51="","",VLOOKUP($D51,'1D ELO (4)'!$A$7:$P$33,2)))</f>
        <v/>
      </c>
      <c r="G51" s="160" t="str">
        <f>IF($D51="","",VLOOKUP($D51,'1D ELO (4)'!$A$7:$P$33,3))</f>
        <v/>
      </c>
      <c r="H51" s="308"/>
      <c r="I51" s="160" t="str">
        <f>IF($D51="","",VLOOKUP($D51,'1D ELO (4)'!$A$7:$P$33,4))</f>
        <v/>
      </c>
      <c r="J51" s="317"/>
      <c r="K51" s="163"/>
      <c r="L51" s="165"/>
      <c r="M51" s="201"/>
      <c r="N51" s="322"/>
      <c r="O51" s="163"/>
      <c r="P51" s="318"/>
      <c r="Q51" s="163"/>
      <c r="R51" s="166"/>
      <c r="S51" s="169"/>
    </row>
    <row r="52" spans="1:19" s="38" customFormat="1" ht="9.6" customHeight="1" x14ac:dyDescent="0.25">
      <c r="A52" s="281"/>
      <c r="B52" s="310"/>
      <c r="C52" s="310"/>
      <c r="D52" s="310"/>
      <c r="E52" s="679" t="str">
        <f>UPPER(IF($D51="","",VLOOKUP($D51,'1D ELO (4)'!$A$7:$P$33,11)))</f>
        <v/>
      </c>
      <c r="F52" s="680" t="str">
        <f>UPPER(IF($D51="","",VLOOKUP($D51,'1D ELO (4)'!$A$7:$P$33,8)))</f>
        <v/>
      </c>
      <c r="G52" s="680" t="str">
        <f>IF($D51="","",VLOOKUP($D51,'1D ELO (4)'!$A$7:$P$33,9))</f>
        <v/>
      </c>
      <c r="H52" s="681"/>
      <c r="I52" s="680" t="str">
        <f>IF($D51="","",VLOOKUP($D51,'1D ELO (4)'!$A$7:$P$33,10))</f>
        <v/>
      </c>
      <c r="J52" s="311"/>
      <c r="K52" s="163"/>
      <c r="L52" s="165"/>
      <c r="M52" s="285"/>
      <c r="N52" s="323"/>
      <c r="O52" s="163"/>
      <c r="P52" s="318"/>
      <c r="Q52" s="163"/>
      <c r="R52" s="166"/>
      <c r="S52" s="169"/>
    </row>
    <row r="53" spans="1:19" s="38" customFormat="1" ht="9.6" customHeight="1" x14ac:dyDescent="0.25">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 (4)'!$A$7:$P$23,14))</f>
        <v/>
      </c>
      <c r="C55" s="390" t="str">
        <f>IF($D55="","",VLOOKUP($D55,'1D ELO (4)'!$A$7:$P$33,15))</f>
        <v/>
      </c>
      <c r="D55" s="159"/>
      <c r="E55" s="498" t="str">
        <f>UPPER(IF($D55="","",VLOOKUP($D55,'1D ELO (4)'!$A$7:$P$33,5)))</f>
        <v/>
      </c>
      <c r="F55" s="487" t="str">
        <f>UPPER(IF($D55="","",VLOOKUP($D55,'1D ELO (4)'!$A$7:$P$33,2)))</f>
        <v/>
      </c>
      <c r="G55" s="487" t="str">
        <f>IF($D55="","",VLOOKUP($D55,'1D ELO (4)'!$A$7:$P$33,3))</f>
        <v/>
      </c>
      <c r="H55" s="499"/>
      <c r="I55" s="487" t="str">
        <f>IF($D55="","",VLOOKUP($D55,'1D ELO (4)'!$A$7:$P$33,4))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 (4)'!$A$7:$P$33,11)))</f>
        <v/>
      </c>
      <c r="F56" s="487" t="str">
        <f>UPPER(IF($D55="","",VLOOKUP($D55,'1D ELO (4)'!$A$7:$P$33,8)))</f>
        <v/>
      </c>
      <c r="G56" s="487" t="str">
        <f>IF($D55="","",VLOOKUP($D55,'1D ELO (4)'!$A$7:$P$33,9))</f>
        <v/>
      </c>
      <c r="H56" s="499"/>
      <c r="I56" s="487" t="str">
        <f>IF($D55="","",VLOOKUP($D55,'1D ELO (4)'!$A$7:$P$33,10))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 (4)'!$A$7:$P$23,14))</f>
        <v/>
      </c>
      <c r="C59" s="390" t="str">
        <f>IF($D59="","",VLOOKUP($D59,'1D ELO (4)'!$A$7:$P$33,15))</f>
        <v/>
      </c>
      <c r="D59" s="159"/>
      <c r="E59" s="498" t="str">
        <f>UPPER(IF($D59="","",VLOOKUP($D59,'1D ELO (4)'!$A$7:$P$33,5)))</f>
        <v/>
      </c>
      <c r="F59" s="487" t="str">
        <f>UPPER(IF($D59="","",VLOOKUP($D59,'1D ELO (4)'!$A$7:$P$33,2)))</f>
        <v/>
      </c>
      <c r="G59" s="487" t="str">
        <f>IF($D59="","",VLOOKUP($D59,'1D ELO (4)'!$A$7:$P$33,3))</f>
        <v/>
      </c>
      <c r="H59" s="499"/>
      <c r="I59" s="487" t="str">
        <f>IF($D59="","",VLOOKUP($D59,'1D ELO (4)'!$A$7:$P$33,4))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 (4)'!$A$7:$P$33,11)))</f>
        <v/>
      </c>
      <c r="F60" s="487" t="str">
        <f>UPPER(IF($D59="","",VLOOKUP($D59,'1D ELO (4)'!$A$7:$P$33,8)))</f>
        <v/>
      </c>
      <c r="G60" s="487" t="str">
        <f>IF($D59="","",VLOOKUP($D59,'1D ELO (4)'!$A$7:$P$33,9))</f>
        <v/>
      </c>
      <c r="H60" s="499"/>
      <c r="I60" s="487" t="str">
        <f>IF($D59="","",VLOOKUP($D59,'1D ELO (4)'!$A$7:$P$33,10))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 (4)'!$A$7:$P$23,14))</f>
        <v/>
      </c>
      <c r="C63" s="390" t="str">
        <f>IF($D63="","",VLOOKUP($D63,'1D ELO (4)'!$A$7:$P$33,15))</f>
        <v/>
      </c>
      <c r="D63" s="159"/>
      <c r="E63" s="498" t="str">
        <f>UPPER(IF($D63="","",VLOOKUP($D63,'1D ELO (4)'!$A$7:$P$33,5)))</f>
        <v/>
      </c>
      <c r="F63" s="487" t="str">
        <f>UPPER(IF($D63="","",VLOOKUP($D63,'1D ELO (4)'!$A$7:$P$33,2)))</f>
        <v/>
      </c>
      <c r="G63" s="487" t="str">
        <f>IF($D63="","",VLOOKUP($D63,'1D ELO (4)'!$A$7:$P$33,3))</f>
        <v/>
      </c>
      <c r="H63" s="499"/>
      <c r="I63" s="487" t="str">
        <f>IF($D63="","",VLOOKUP($D63,'1D ELO (4)'!$A$7:$P$33,4))</f>
        <v/>
      </c>
      <c r="J63" s="309"/>
      <c r="K63" s="163"/>
      <c r="L63" s="318"/>
      <c r="M63" s="163"/>
      <c r="N63" s="165"/>
      <c r="O63" s="201"/>
      <c r="P63" s="165"/>
      <c r="Q63" s="163"/>
      <c r="R63" s="166"/>
      <c r="S63" s="169"/>
    </row>
    <row r="64" spans="1:19" s="38" customFormat="1" ht="9.6" customHeight="1" x14ac:dyDescent="0.25">
      <c r="A64" s="281"/>
      <c r="B64" s="310"/>
      <c r="C64" s="310"/>
      <c r="D64" s="310"/>
      <c r="E64" s="498" t="str">
        <f>UPPER(IF($D63="","",VLOOKUP($D63,'1D ELO (4)'!$A$7:$P$33,11)))</f>
        <v/>
      </c>
      <c r="F64" s="487" t="str">
        <f>UPPER(IF($D63="","",VLOOKUP($D63,'1D ELO (4)'!$A$7:$P$33,8)))</f>
        <v/>
      </c>
      <c r="G64" s="487" t="str">
        <f>IF($D63="","",VLOOKUP($D63,'1D ELO (4)'!$A$7:$P$33,9))</f>
        <v/>
      </c>
      <c r="H64" s="499"/>
      <c r="I64" s="487" t="str">
        <f>IF($D63="","",VLOOKUP($D63,'1D ELO (4)'!$A$7:$P$33,10))</f>
        <v/>
      </c>
      <c r="J64" s="311"/>
      <c r="K64" s="156" t="str">
        <f>IF(J64="a",F63,IF(J64="b",F65,""))</f>
        <v/>
      </c>
      <c r="L64" s="318"/>
      <c r="M64" s="163"/>
      <c r="N64" s="165"/>
      <c r="O64" s="163"/>
      <c r="P64" s="165"/>
      <c r="Q64" s="163"/>
      <c r="R64" s="166"/>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x14ac:dyDescent="0.25">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x14ac:dyDescent="0.25">
      <c r="A67" s="327">
        <v>16</v>
      </c>
      <c r="B67" s="390" t="str">
        <f>IF($D67="","",VLOOKUP($D67,'1D ELO (4)'!$A$7:$P$23,14))</f>
        <v/>
      </c>
      <c r="C67" s="390" t="str">
        <f>IF($D67="","",VLOOKUP($D67,'1D ELO (4)'!$A$7:$P$33,15))</f>
        <v/>
      </c>
      <c r="D67" s="159"/>
      <c r="E67" s="503" t="str">
        <f>UPPER(IF($D67="","",VLOOKUP($D67,'1D ELO (4)'!$A$7:$P$33,5)))</f>
        <v/>
      </c>
      <c r="F67" s="160" t="str">
        <f>UPPER(IF($D67="","",VLOOKUP($D67,'1D ELO (4)'!$A$7:$P$33,2)))</f>
        <v/>
      </c>
      <c r="G67" s="160" t="str">
        <f>IF($D67="","",VLOOKUP($D67,'1D ELO (4)'!$A$7:$P$33,3))</f>
        <v/>
      </c>
      <c r="H67" s="308"/>
      <c r="I67" s="160" t="str">
        <f>IF($D67="","",VLOOKUP($D67,'1D ELO (4)'!$A$7:$P$33,4))</f>
        <v/>
      </c>
      <c r="J67" s="317"/>
      <c r="K67" s="163"/>
      <c r="L67" s="165"/>
      <c r="M67" s="201"/>
      <c r="N67" s="314"/>
      <c r="O67" s="163"/>
      <c r="P67" s="165"/>
      <c r="Q67" s="163"/>
      <c r="R67" s="166"/>
      <c r="S67" s="169"/>
    </row>
    <row r="68" spans="1:19" s="38" customFormat="1" ht="9.6" customHeight="1" x14ac:dyDescent="0.25">
      <c r="A68" s="281"/>
      <c r="B68" s="310"/>
      <c r="C68" s="310"/>
      <c r="D68" s="310"/>
      <c r="E68" s="679" t="str">
        <f>UPPER(IF($D67="","",VLOOKUP($D67,'1D ELO (4)'!$A$7:$P$33,11)))</f>
        <v/>
      </c>
      <c r="F68" s="680" t="str">
        <f>UPPER(IF($D67="","",VLOOKUP($D67,'1D ELO (4)'!$A$7:$P$33,8)))</f>
        <v/>
      </c>
      <c r="G68" s="680" t="str">
        <f>IF($D67="","",VLOOKUP($D67,'1D ELO (4)'!$A$7:$P$33,9))</f>
        <v/>
      </c>
      <c r="H68" s="681"/>
      <c r="I68" s="680" t="str">
        <f>IF($D67="","",VLOOKUP($D67,'1D ELO (4)'!$A$7:$P$33,10))</f>
        <v/>
      </c>
      <c r="J68" s="311"/>
      <c r="K68" s="163"/>
      <c r="L68" s="165"/>
      <c r="M68" s="285"/>
      <c r="N68" s="319"/>
      <c r="O68" s="163"/>
      <c r="P68" s="165"/>
      <c r="Q68" s="163"/>
      <c r="R68" s="166"/>
      <c r="S68" s="169"/>
    </row>
    <row r="69" spans="1:19" s="38" customFormat="1" ht="9.6" customHeight="1" x14ac:dyDescent="0.25">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x14ac:dyDescent="0.25">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224"/>
      <c r="F72" s="92">
        <f>IF(D72&gt;$R$79,,UPPER(VLOOKUP(D72,'1D ELO (4)'!$A$7:$L$23,2)))</f>
        <v>0</v>
      </c>
      <c r="G72" s="90"/>
      <c r="H72" s="90"/>
      <c r="I72" s="333"/>
      <c r="J72" s="334" t="s">
        <v>7</v>
      </c>
      <c r="K72" s="221"/>
      <c r="L72" s="227"/>
      <c r="M72" s="221"/>
      <c r="N72" s="228"/>
      <c r="O72" s="229" t="s">
        <v>157</v>
      </c>
      <c r="P72" s="230"/>
      <c r="Q72" s="230"/>
      <c r="R72" s="231"/>
    </row>
    <row r="73" spans="1:19" s="18" customFormat="1" ht="9" customHeight="1" x14ac:dyDescent="0.25">
      <c r="A73" s="236" t="s">
        <v>124</v>
      </c>
      <c r="B73" s="234"/>
      <c r="C73" s="237"/>
      <c r="D73" s="224"/>
      <c r="E73" s="224"/>
      <c r="F73" s="92">
        <f>IF(D72&gt;$R$79,,UPPER(VLOOKUP(D72,'1D ELO (4)'!$A$7:$L$23,8)))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224"/>
      <c r="F74" s="92">
        <f>IF(D74&gt;$R$79,,UPPER(VLOOKUP(D74,'1D ELO (4)'!$A$7:$L$23,2)))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 (4)'!$A$7:$L$23,8)))</f>
        <v>0</v>
      </c>
      <c r="G75" s="90"/>
      <c r="H75" s="90"/>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 (4)'!$A$7:$L$23,2)))</f>
        <v>0</v>
      </c>
      <c r="G76" s="90"/>
      <c r="H76" s="90"/>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 (4)'!$A$7:$L$23,8)))</f>
        <v>0</v>
      </c>
      <c r="G77" s="90"/>
      <c r="H77" s="90"/>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 (4)'!$A$7:$L$23,2)))</f>
        <v>0</v>
      </c>
      <c r="G78" s="90"/>
      <c r="H78" s="90"/>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 (4)'!$A$7:$L$23,8)))</f>
        <v>0</v>
      </c>
      <c r="G79" s="335"/>
      <c r="H79" s="335"/>
      <c r="I79" s="336"/>
      <c r="J79" s="337"/>
      <c r="K79" s="234"/>
      <c r="L79" s="233"/>
      <c r="M79" s="234"/>
      <c r="N79" s="235"/>
      <c r="O79" s="234" t="str">
        <f>R4</f>
        <v>Dénes Tibor</v>
      </c>
      <c r="P79" s="233"/>
      <c r="Q79" s="234"/>
      <c r="R79" s="338">
        <f>MIN(4,'1D ELO (4)'!$P$5)</f>
        <v>0</v>
      </c>
    </row>
    <row r="80" spans="1:19" ht="15.75" customHeight="1" x14ac:dyDescent="0.25"/>
    <row r="81" ht="9" customHeight="1" x14ac:dyDescent="0.25"/>
  </sheetData>
  <mergeCells count="1">
    <mergeCell ref="A4:C4"/>
  </mergeCells>
  <conditionalFormatting sqref="I10 I58 I42 I50 I34 I26 I18 I66 K30 M22 O38 K62 K46 M54 K14">
    <cfRule type="expression" dxfId="215" priority="8" stopIfTrue="1">
      <formula>AND($O$1="CU",I10="Umpire")</formula>
    </cfRule>
    <cfRule type="expression" dxfId="214" priority="9" stopIfTrue="1">
      <formula>AND($O$1="CU",I10&lt;&gt;"Umpire",J10&lt;&gt;"")</formula>
    </cfRule>
    <cfRule type="expression" dxfId="213" priority="10" stopIfTrue="1">
      <formula>AND($O$1="CU",I10&lt;&gt;"Umpire")</formula>
    </cfRule>
  </conditionalFormatting>
  <conditionalFormatting sqref="M13 M29 M45 M61 O21 O53 Q37 K9 K17 K25 K33 K41 K49 K57 K65">
    <cfRule type="expression" dxfId="212" priority="6" stopIfTrue="1">
      <formula>J10="as"</formula>
    </cfRule>
    <cfRule type="expression" dxfId="211" priority="7" stopIfTrue="1">
      <formula>J10="bs"</formula>
    </cfRule>
  </conditionalFormatting>
  <conditionalFormatting sqref="M14 M30 M46 M62 O22 O54 Q38 K10 K18 K26 K34 K42 K50 K58 K66">
    <cfRule type="expression" dxfId="210" priority="4" stopIfTrue="1">
      <formula>J10="as"</formula>
    </cfRule>
    <cfRule type="expression" dxfId="209" priority="5" stopIfTrue="1">
      <formula>J10="bs"</formula>
    </cfRule>
  </conditionalFormatting>
  <conditionalFormatting sqref="J10 J18 J26 J34 J42 J50 J58 J66 L62 L46 L30 L14 N22 N54 P38">
    <cfRule type="expression" dxfId="208" priority="3" stopIfTrue="1">
      <formula>$O$1="CU"</formula>
    </cfRule>
  </conditionalFormatting>
  <conditionalFormatting sqref="E7:F7 E63:F63 E11:F11 E15:F15 E19:F19 E23:F23 E27:F27 E31:F31 E35:F35 E39:F39 E43:F43 E47:F47 E51:F51 E55:F55 E59:F59 E67:F67">
    <cfRule type="cellIs" dxfId="207" priority="2" stopIfTrue="1" operator="equal">
      <formula>"Bye"</formula>
    </cfRule>
  </conditionalFormatting>
  <conditionalFormatting sqref="D63 D7 D11 D15 D19 D23 D27 D31 D35 D39 D43 D47 D51 D55 D59 D67">
    <cfRule type="cellIs" dxfId="206" priority="1" stopIfTrue="1" operator="lessThan">
      <formula>5</formula>
    </cfRule>
  </conditionalFormatting>
  <dataValidations count="1">
    <dataValidation type="list" allowBlank="1" showInputMessage="1" sqref="I10 K14 M22 K30 O38 M54 K46 K62 I66 I34 I50 I26 I58 I18 I42">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8609"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861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0">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33203125" style="2" customWidth="1"/>
    <col min="6" max="6" width="10.109375" customWidth="1"/>
    <col min="7" max="7" width="2.6640625" customWidth="1"/>
    <col min="8" max="8" width="6.1093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Diákolinmpia Pest Vármegye</v>
      </c>
      <c r="B1" s="138"/>
      <c r="E1" s="6"/>
      <c r="I1" s="384"/>
      <c r="J1" s="137"/>
      <c r="K1" s="297" t="s">
        <v>145</v>
      </c>
      <c r="L1" s="297"/>
      <c r="M1" s="298"/>
      <c r="N1" s="137"/>
      <c r="O1" s="137"/>
      <c r="P1" s="137"/>
      <c r="R1" s="137"/>
    </row>
    <row r="2" spans="1:21" s="108" customFormat="1" x14ac:dyDescent="0.25">
      <c r="A2" s="486" t="s">
        <v>122</v>
      </c>
      <c r="B2" s="96"/>
      <c r="C2" s="96"/>
      <c r="D2" s="96"/>
      <c r="E2" s="87"/>
      <c r="F2" s="464">
        <f>Altalanos!$D$8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925">
        <f>Altalanos!$A$10</f>
        <v>0</v>
      </c>
      <c r="B4" s="925"/>
      <c r="C4" s="925"/>
      <c r="D4" s="145"/>
      <c r="E4" s="145"/>
      <c r="F4" s="145"/>
      <c r="G4" s="146">
        <f>Altalanos!$C$10</f>
        <v>0</v>
      </c>
      <c r="H4" s="301"/>
      <c r="I4" s="145"/>
      <c r="J4" s="302"/>
      <c r="K4" s="148"/>
      <c r="L4" s="147"/>
      <c r="M4" s="104"/>
      <c r="N4" s="302"/>
      <c r="O4" s="145"/>
      <c r="P4" s="302"/>
      <c r="Q4" s="145"/>
      <c r="R4" s="89" t="str">
        <f>Altalanos!$E$10</f>
        <v>Dénes Tibor</v>
      </c>
    </row>
    <row r="5" spans="1:21" s="19" customFormat="1" ht="9.6" x14ac:dyDescent="0.25">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0" customFormat="1" ht="11.25" customHeight="1" thickBot="1" x14ac:dyDescent="0.3">
      <c r="A6" s="805"/>
      <c r="B6" s="785"/>
      <c r="C6" s="785"/>
      <c r="D6" s="785"/>
      <c r="E6" s="785"/>
      <c r="F6" s="806"/>
      <c r="G6" s="806"/>
      <c r="I6" s="806"/>
      <c r="J6" s="807"/>
      <c r="K6" s="785"/>
      <c r="L6" s="807"/>
      <c r="M6" s="785"/>
      <c r="N6" s="807"/>
      <c r="O6" s="785"/>
      <c r="P6" s="807"/>
      <c r="Q6" s="785"/>
      <c r="R6" s="808"/>
    </row>
    <row r="7" spans="1:21" s="38" customFormat="1" ht="10.5" customHeight="1" x14ac:dyDescent="0.25">
      <c r="A7" s="307">
        <v>1</v>
      </c>
      <c r="B7" s="390" t="str">
        <f>IF($D7="","",VLOOKUP($D7,'1D ELO (4)'!$A$7:$P$39,14))</f>
        <v/>
      </c>
      <c r="C7" s="390" t="str">
        <f>IF($D7="","",VLOOKUP($D7,'1D ELO (4)'!$A$7:$P$39,15))</f>
        <v/>
      </c>
      <c r="D7" s="159"/>
      <c r="E7" s="503" t="str">
        <f>UPPER(IF($D7="","",VLOOKUP($D7,'1D ELO (4)'!$A$7:$P$33,5)))</f>
        <v/>
      </c>
      <c r="F7" s="160" t="str">
        <f>UPPER(IF($D7="","",VLOOKUP($D7,'1D ELO (4)'!$A$7:$P$33,2)))</f>
        <v/>
      </c>
      <c r="G7" s="160" t="str">
        <f>IF($D7="","",VLOOKUP($D7,'1D ELO (4)'!$A$7:$P$33,3))</f>
        <v/>
      </c>
      <c r="H7" s="308"/>
      <c r="I7" s="160" t="str">
        <f>IF($D7="","",VLOOKUP($D7,'1D ELO (4)'!$A$7:$P$33,4))</f>
        <v/>
      </c>
      <c r="J7" s="309"/>
      <c r="K7" s="163"/>
      <c r="L7" s="165"/>
      <c r="M7" s="163"/>
      <c r="N7" s="165"/>
      <c r="O7" s="163"/>
      <c r="P7" s="165"/>
      <c r="Q7" s="163"/>
      <c r="R7" s="280" t="s">
        <v>153</v>
      </c>
      <c r="S7" s="169"/>
      <c r="U7" s="170" t="str">
        <f>Birók!P21</f>
        <v>Bíró</v>
      </c>
    </row>
    <row r="8" spans="1:21" s="38" customFormat="1" ht="9.6" customHeight="1" x14ac:dyDescent="0.25">
      <c r="A8" s="281"/>
      <c r="B8" s="310"/>
      <c r="C8" s="310"/>
      <c r="D8" s="310"/>
      <c r="E8" s="503" t="str">
        <f>UPPER(IF($D7="","",VLOOKUP($D7,'1D ELO (4)'!$A$7:$P$33,11)))</f>
        <v/>
      </c>
      <c r="F8" s="160" t="str">
        <f>UPPER(IF($D7="","",VLOOKUP($D7,'1D ELO (4)'!$A$7:$P$33,8)))</f>
        <v/>
      </c>
      <c r="G8" s="160" t="str">
        <f>IF($D7="","",VLOOKUP($D7,'1D ELO (4)'!$A$7:$P$33,9))</f>
        <v/>
      </c>
      <c r="H8" s="308"/>
      <c r="I8" s="160" t="str">
        <f>IF($D7="","",VLOOKUP($D7,'1D ELO (4)'!$A$7:$P$33,10))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(4)'!$A$7:$P$39,14))</f>
        <v/>
      </c>
      <c r="C11" s="390" t="str">
        <f>IF($D11="","",VLOOKUP($D11,'1D ELO (4)'!$A$7:$P$39,15))</f>
        <v/>
      </c>
      <c r="D11" s="159"/>
      <c r="E11" s="498" t="str">
        <f>UPPER(IF($D11="","",VLOOKUP($D11,'1D ELO (4)'!$A$7:$P$39,5)))</f>
        <v/>
      </c>
      <c r="F11" s="487" t="str">
        <f>UPPER(IF($D11="","",VLOOKUP($D11,'1D ELO (4)'!$A$7:$P$39,2)))</f>
        <v/>
      </c>
      <c r="G11" s="487" t="str">
        <f>IF($D11="","",VLOOKUP($D11,'1D ELO (4)'!$A$7:$P$39,3))</f>
        <v/>
      </c>
      <c r="H11" s="499"/>
      <c r="I11" s="487" t="str">
        <f>IF($D11="","",VLOOKUP($D11,'1D ELO (4)'!$A$7:$P$39,4))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(4)'!$A$7:$P$33,11)))</f>
        <v/>
      </c>
      <c r="F12" s="487" t="str">
        <f>UPPER(IF($D11="","",VLOOKUP($D11,'1D ELO (4)'!$A$7:$P$33,8)))</f>
        <v/>
      </c>
      <c r="G12" s="487" t="str">
        <f>IF($D11="","",VLOOKUP($D11,'1D ELO (4)'!$A$7:$P$33,9))</f>
        <v/>
      </c>
      <c r="H12" s="499"/>
      <c r="I12" s="487" t="str">
        <f>IF($D11="","",VLOOKUP($D11,'1D ELO (4)'!$A$7:$P$33,10))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(4)'!$A$7:$P$39,14))</f>
        <v/>
      </c>
      <c r="C15" s="390" t="str">
        <f>IF($D15="","",VLOOKUP($D15,'1D ELO (4)'!$A$7:$P$39,15))</f>
        <v/>
      </c>
      <c r="D15" s="159"/>
      <c r="E15" s="498" t="str">
        <f>UPPER(IF($D15="","",VLOOKUP($D15,'1D ELO (4)'!$A$7:$P$39,5)))</f>
        <v/>
      </c>
      <c r="F15" s="487" t="str">
        <f>UPPER(IF($D15="","",VLOOKUP($D15,'1D ELO (4)'!$A$7:$P$39,2)))</f>
        <v/>
      </c>
      <c r="G15" s="487" t="str">
        <f>IF($D15="","",VLOOKUP($D15,'1D ELO (4)'!$A$7:$P$39,3))</f>
        <v/>
      </c>
      <c r="H15" s="499"/>
      <c r="I15" s="487" t="str">
        <f>IF($D15="","",VLOOKUP($D15,'1D ELO (4)'!$A$7:$P$39,4))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(4)'!$A$7:$P$33,11)))</f>
        <v/>
      </c>
      <c r="F16" s="487" t="str">
        <f>UPPER(IF($D15="","",VLOOKUP($D15,'1D ELO (4)'!$A$7:$P$33,8)))</f>
        <v/>
      </c>
      <c r="G16" s="487" t="str">
        <f>IF($D15="","",VLOOKUP($D15,'1D ELO (4)'!$A$7:$P$33,9))</f>
        <v/>
      </c>
      <c r="H16" s="499"/>
      <c r="I16" s="487" t="str">
        <f>IF($D15="","",VLOOKUP($D15,'1D ELO (4)'!$A$7:$P$33,10))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(4)'!$A$7:$P$39,14))</f>
        <v/>
      </c>
      <c r="C19" s="390" t="str">
        <f>IF($D19="","",VLOOKUP($D19,'1D ELO (4)'!$A$7:$P$39,15))</f>
        <v/>
      </c>
      <c r="D19" s="159"/>
      <c r="E19" s="498" t="str">
        <f>UPPER(IF($D19="","",VLOOKUP($D19,'1D ELO (4)'!$A$7:$P$39,5)))</f>
        <v/>
      </c>
      <c r="F19" s="487" t="str">
        <f>UPPER(IF($D19="","",VLOOKUP($D19,'1D ELO (4)'!$A$7:$P$39,2)))</f>
        <v/>
      </c>
      <c r="G19" s="487" t="str">
        <f>IF($D19="","",VLOOKUP($D19,'1D ELO (4)'!$A$7:$P$39,3))</f>
        <v/>
      </c>
      <c r="H19" s="499"/>
      <c r="I19" s="487" t="str">
        <f>IF($D19="","",VLOOKUP($D19,'1D ELO (4)'!$A$7:$P$39,4))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(4)'!$A$7:$P$33,11)))</f>
        <v/>
      </c>
      <c r="F20" s="487" t="str">
        <f>UPPER(IF($D19="","",VLOOKUP($D19,'1D ELO (4)'!$A$7:$P$33,8)))</f>
        <v/>
      </c>
      <c r="G20" s="487" t="str">
        <f>IF($D19="","",VLOOKUP($D19,'1D ELO (4)'!$A$7:$P$33,9))</f>
        <v/>
      </c>
      <c r="H20" s="499"/>
      <c r="I20" s="487" t="str">
        <f>IF($D19="","",VLOOKUP($D19,'1D ELO (4)'!$A$7:$P$33,10))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 (4)'!$A$7:$P$39,14))</f>
        <v/>
      </c>
      <c r="C23" s="390" t="str">
        <f>IF($D23="","",VLOOKUP($D23,'1D ELO (4)'!$A$7:$P$39,15))</f>
        <v/>
      </c>
      <c r="D23" s="159"/>
      <c r="E23" s="498" t="str">
        <f>UPPER(IF($D23="","",VLOOKUP($D23,'1D ELO (4)'!$A$7:$P$39,5)))</f>
        <v/>
      </c>
      <c r="F23" s="487" t="str">
        <f>UPPER(IF($D23="","",VLOOKUP($D23,'1D ELO (4)'!$A$7:$P$39,2)))</f>
        <v/>
      </c>
      <c r="G23" s="487" t="str">
        <f>IF($D23="","",VLOOKUP($D23,'1D ELO (4)'!$A$7:$P$39,3))</f>
        <v/>
      </c>
      <c r="H23" s="499"/>
      <c r="I23" s="487" t="str">
        <f>IF($D23="","",VLOOKUP($D23,'1D ELO (4)'!$A$7:$P$39,4))</f>
        <v/>
      </c>
      <c r="J23" s="309"/>
      <c r="K23" s="163"/>
      <c r="L23" s="165"/>
      <c r="M23" s="163"/>
      <c r="N23" s="318"/>
      <c r="O23" s="163"/>
      <c r="P23" s="318"/>
      <c r="Q23" s="163"/>
      <c r="R23" s="166"/>
      <c r="S23" s="169"/>
    </row>
    <row r="24" spans="1:19" s="38" customFormat="1" ht="9.6" customHeight="1" x14ac:dyDescent="0.25">
      <c r="A24" s="281"/>
      <c r="B24" s="310"/>
      <c r="C24" s="310"/>
      <c r="D24" s="310"/>
      <c r="E24" s="498" t="str">
        <f>UPPER(IF($D23="","",VLOOKUP($D23,'1D ELO (4)'!$A$7:$P$33,11)))</f>
        <v/>
      </c>
      <c r="F24" s="487" t="str">
        <f>UPPER(IF($D23="","",VLOOKUP($D23,'1D ELO (4)'!$A$7:$P$33,8)))</f>
        <v/>
      </c>
      <c r="G24" s="487" t="str">
        <f>IF($D23="","",VLOOKUP($D23,'1D ELO (4)'!$A$7:$P$33,9))</f>
        <v/>
      </c>
      <c r="H24" s="499"/>
      <c r="I24" s="487" t="str">
        <f>IF($D23="","",VLOOKUP($D23,'1D ELO (4)'!$A$7:$P$33,10))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 (4)'!$A$7:$P$39,14))</f>
        <v/>
      </c>
      <c r="C27" s="390" t="str">
        <f>IF($D27="","",VLOOKUP($D27,'1D ELO (4)'!$A$7:$P$39,15))</f>
        <v/>
      </c>
      <c r="D27" s="159"/>
      <c r="E27" s="498" t="str">
        <f>UPPER(IF($D27="","",VLOOKUP($D27,'1D ELO (4)'!$A$7:$P$39,5)))</f>
        <v/>
      </c>
      <c r="F27" s="487" t="str">
        <f>UPPER(IF($D27="","",VLOOKUP($D27,'1D ELO (4)'!$A$7:$P$39,2)))</f>
        <v/>
      </c>
      <c r="G27" s="487" t="str">
        <f>IF($D27="","",VLOOKUP($D27,'1D ELO (4)'!$A$7:$P$39,3))</f>
        <v/>
      </c>
      <c r="H27" s="499"/>
      <c r="I27" s="487" t="str">
        <f>IF($D27="","",VLOOKUP($D27,'1D ELO (4)'!$A$7:$P$39,4))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 (4)'!$A$7:$P$33,11)))</f>
        <v/>
      </c>
      <c r="F28" s="487" t="str">
        <f>UPPER(IF($D27="","",VLOOKUP($D27,'1D ELO (4)'!$A$7:$P$33,8)))</f>
        <v/>
      </c>
      <c r="G28" s="487" t="str">
        <f>IF($D27="","",VLOOKUP($D27,'1D ELO (4)'!$A$7:$P$33,9))</f>
        <v/>
      </c>
      <c r="H28" s="499"/>
      <c r="I28" s="487" t="str">
        <f>IF($D27="","",VLOOKUP($D27,'1D ELO (4)'!$A$7:$P$33,10))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 (4)'!$A$7:$P$39,14))</f>
        <v/>
      </c>
      <c r="C31" s="390" t="str">
        <f>IF($D31="","",VLOOKUP($D31,'1D ELO (4)'!$A$7:$P$39,15))</f>
        <v/>
      </c>
      <c r="D31" s="159"/>
      <c r="E31" s="498" t="str">
        <f>UPPER(IF($D31="","",VLOOKUP($D31,'1D ELO (4)'!$A$7:$P$39,5)))</f>
        <v/>
      </c>
      <c r="F31" s="487" t="str">
        <f>UPPER(IF($D31="","",VLOOKUP($D31,'1D ELO (4)'!$A$7:$P$39,2)))</f>
        <v/>
      </c>
      <c r="G31" s="487" t="str">
        <f>IF($D31="","",VLOOKUP($D31,'1D ELO (4)'!$A$7:$P$39,3))</f>
        <v/>
      </c>
      <c r="H31" s="499"/>
      <c r="I31" s="487" t="str">
        <f>IF($D31="","",VLOOKUP($D31,'1D ELO (4)'!$A$7:$P$39,4))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 (4)'!$A$7:$P$33,11)))</f>
        <v/>
      </c>
      <c r="F32" s="487" t="str">
        <f>UPPER(IF($D31="","",VLOOKUP($D31,'1D ELO (4)'!$A$7:$P$33,8)))</f>
        <v/>
      </c>
      <c r="G32" s="487" t="str">
        <f>IF($D31="","",VLOOKUP($D31,'1D ELO (4)'!$A$7:$P$33,9))</f>
        <v/>
      </c>
      <c r="H32" s="499"/>
      <c r="I32" s="487" t="str">
        <f>IF($D31="","",VLOOKUP($D31,'1D ELO (4)'!$A$7:$P$33,10))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307">
        <v>8</v>
      </c>
      <c r="B35" s="390" t="str">
        <f>IF($D35="","",VLOOKUP($D35,'1D ELO (4)'!$A$7:$P$39,14))</f>
        <v/>
      </c>
      <c r="C35" s="390" t="str">
        <f>IF($D35="","",VLOOKUP($D35,'1D ELO (4)'!$A$7:$P$39,15))</f>
        <v/>
      </c>
      <c r="D35" s="159"/>
      <c r="E35" s="679" t="str">
        <f>UPPER(IF($D35="","",VLOOKUP($D35,'1D ELO (4)'!$A$7:$P$39,5)))</f>
        <v/>
      </c>
      <c r="F35" s="680" t="str">
        <f>UPPER(IF($D35="","",VLOOKUP($D35,'1D ELO (4)'!$A$7:$P$39,2)))</f>
        <v/>
      </c>
      <c r="G35" s="680" t="str">
        <f>IF($D35="","",VLOOKUP($D35,'1D ELO (4)'!$A$7:$P$39,3))</f>
        <v/>
      </c>
      <c r="H35" s="681"/>
      <c r="I35" s="680" t="str">
        <f>IF($D35="","",VLOOKUP($D35,'1D ELO (4)'!$A$7:$P$39,4))</f>
        <v/>
      </c>
      <c r="J35" s="317"/>
      <c r="K35" s="163"/>
      <c r="L35" s="165"/>
      <c r="M35" s="201"/>
      <c r="N35" s="314"/>
      <c r="O35" s="163"/>
      <c r="P35" s="318"/>
      <c r="Q35" s="163"/>
      <c r="R35" s="166"/>
      <c r="S35" s="169"/>
    </row>
    <row r="36" spans="1:19" s="38" customFormat="1" ht="9.6" customHeight="1" x14ac:dyDescent="0.25">
      <c r="A36" s="281"/>
      <c r="B36" s="310"/>
      <c r="C36" s="310"/>
      <c r="D36" s="310"/>
      <c r="E36" s="679" t="str">
        <f>UPPER(IF($D35="","",VLOOKUP($D35,'1D ELO (4)'!$A$7:$P$33,11)))</f>
        <v/>
      </c>
      <c r="F36" s="680" t="str">
        <f>UPPER(IF($D35="","",VLOOKUP($D35,'1D ELO (4)'!$A$7:$P$33,8)))</f>
        <v/>
      </c>
      <c r="G36" s="680" t="str">
        <f>IF($D35="","",VLOOKUP($D35,'1D ELO (4)'!$A$7:$P$33,9))</f>
        <v/>
      </c>
      <c r="H36" s="681"/>
      <c r="I36" s="680" t="str">
        <f>IF($D35="","",VLOOKUP($D35,'1D ELO (4)'!$A$7:$P$33,10))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07">
        <v>9</v>
      </c>
      <c r="B39" s="390" t="str">
        <f>IF($D39="","",VLOOKUP($D39,'1D ELO (4)'!$A$7:$P$39,14))</f>
        <v/>
      </c>
      <c r="C39" s="390" t="str">
        <f>IF($D39="","",VLOOKUP($D39,'1D ELO (4)'!$A$7:$P$39,15))</f>
        <v/>
      </c>
      <c r="D39" s="159"/>
      <c r="E39" s="503" t="str">
        <f>UPPER(IF($D39="","",VLOOKUP($D39,'1D ELO (4)'!$A$7:$P$39,5)))</f>
        <v/>
      </c>
      <c r="F39" s="680" t="str">
        <f>UPPER(IF($D39="","",VLOOKUP($D39,'1D ELO (4)'!$A$7:$P$39,2)))</f>
        <v/>
      </c>
      <c r="G39" s="680" t="str">
        <f>IF($D39="","",VLOOKUP($D39,'1D ELO (4)'!$A$7:$P$39,3))</f>
        <v/>
      </c>
      <c r="H39" s="681"/>
      <c r="I39" s="680" t="str">
        <f>IF($D39="","",VLOOKUP($D39,'1D ELO (4)'!$A$7:$P$39,4))</f>
        <v/>
      </c>
      <c r="J39" s="309"/>
      <c r="K39" s="163"/>
      <c r="L39" s="165"/>
      <c r="M39" s="163"/>
      <c r="N39" s="165"/>
      <c r="O39" s="163"/>
      <c r="P39" s="318"/>
      <c r="Q39" s="201"/>
      <c r="R39" s="166"/>
      <c r="S39" s="169"/>
    </row>
    <row r="40" spans="1:19" s="38" customFormat="1" ht="9.6" customHeight="1" x14ac:dyDescent="0.25">
      <c r="A40" s="281"/>
      <c r="B40" s="310"/>
      <c r="C40" s="310"/>
      <c r="D40" s="310"/>
      <c r="E40" s="503" t="str">
        <f>UPPER(IF($D39="","",VLOOKUP($D39,'1D ELO (4)'!$A$7:$P$33,11)))</f>
        <v/>
      </c>
      <c r="F40" s="160" t="str">
        <f>UPPER(IF($D39="","",VLOOKUP($D39,'1D ELO (4)'!$A$7:$P$33,8)))</f>
        <v/>
      </c>
      <c r="G40" s="160" t="str">
        <f>IF($D39="","",VLOOKUP($D39,'1D ELO (4)'!$A$7:$P$33,9))</f>
        <v/>
      </c>
      <c r="H40" s="308"/>
      <c r="I40" s="160" t="str">
        <f>IF($D39="","",VLOOKUP($D39,'1D ELO (4)'!$A$7:$P$33,10))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 (4)'!$A$7:$P$39,13))</f>
        <v/>
      </c>
      <c r="C43" s="390" t="str">
        <f>IF($D43="","",VLOOKUP($D43,'1D ELO (4)'!$A$7:$P$39,15))</f>
        <v/>
      </c>
      <c r="D43" s="159"/>
      <c r="E43" s="498" t="str">
        <f>UPPER(IF($D43="","",VLOOKUP($D43,'1D ELO (4)'!$A$7:$P$39,5)))</f>
        <v/>
      </c>
      <c r="F43" s="487" t="str">
        <f>UPPER(IF($D43="","",VLOOKUP($D43,'1D ELO (4)'!$A$7:$P$39,2)))</f>
        <v/>
      </c>
      <c r="G43" s="487" t="str">
        <f>IF($D43="","",VLOOKUP($D43,'1D ELO (4)'!$A$7:$P$39,3))</f>
        <v/>
      </c>
      <c r="H43" s="499"/>
      <c r="I43" s="487" t="str">
        <f>IF($D43="","",VLOOKUP($D43,'1D ELO (4)'!$A$7:$P$39,4))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 (4)'!$A$7:$P$33,11)))</f>
        <v/>
      </c>
      <c r="F44" s="487" t="str">
        <f>UPPER(IF($D43="","",VLOOKUP($D43,'1D ELO (4)'!$A$7:$P$33,8)))</f>
        <v/>
      </c>
      <c r="G44" s="487" t="str">
        <f>IF($D43="","",VLOOKUP($D43,'1D ELO (4)'!$A$7:$P$33,9))</f>
        <v/>
      </c>
      <c r="H44" s="499"/>
      <c r="I44" s="487" t="str">
        <f>IF($D43="","",VLOOKUP($D43,'1D ELO (4)'!$A$7:$P$33,10))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 (4)'!$A$7:$P$39,14))</f>
        <v/>
      </c>
      <c r="C47" s="390" t="str">
        <f>IF($D47="","",VLOOKUP($D47,'1D ELO (4)'!$A$7:$P$39,15))</f>
        <v/>
      </c>
      <c r="D47" s="159"/>
      <c r="E47" s="498" t="str">
        <f>UPPER(IF($D47="","",VLOOKUP($D47,'1D ELO (4)'!$A$7:$P$39,5)))</f>
        <v/>
      </c>
      <c r="F47" s="487" t="str">
        <f>UPPER(IF($D47="","",VLOOKUP($D47,'1D ELO (4)'!$A$7:$P$39,2)))</f>
        <v/>
      </c>
      <c r="G47" s="487" t="str">
        <f>IF($D47="","",VLOOKUP($D47,'1D ELO (4)'!$A$7:$P$39,3))</f>
        <v/>
      </c>
      <c r="H47" s="499"/>
      <c r="I47" s="487" t="str">
        <f>IF($D47="","",VLOOKUP($D47,'1D ELO (4)'!$A$7:$P$39,4))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 (4)'!$A$7:$P$33,11)))</f>
        <v/>
      </c>
      <c r="F48" s="487" t="str">
        <f>UPPER(IF($D47="","",VLOOKUP($D47,'1D ELO (4)'!$A$7:$P$33,8)))</f>
        <v/>
      </c>
      <c r="G48" s="487" t="str">
        <f>IF($D47="","",VLOOKUP($D47,'1D ELO (4)'!$A$7:$P$33,9))</f>
        <v/>
      </c>
      <c r="H48" s="499"/>
      <c r="I48" s="487" t="str">
        <f>IF($D47="","",VLOOKUP($D47,'1D ELO (4)'!$A$7:$P$33,10))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x14ac:dyDescent="0.25">
      <c r="A51" s="281">
        <v>12</v>
      </c>
      <c r="B51" s="390" t="str">
        <f>IF($D51="","",VLOOKUP($D51,'1D ELO (4)'!$A$7:$P$39,14))</f>
        <v/>
      </c>
      <c r="C51" s="390" t="str">
        <f>IF($D51="","",VLOOKUP($D51,'1D ELO (4)'!$A$7:$P$39,15))</f>
        <v/>
      </c>
      <c r="D51" s="159"/>
      <c r="E51" s="498" t="str">
        <f>UPPER(IF($D51="","",VLOOKUP($D51,'1D ELO (4)'!$A$7:$P$39,5)))</f>
        <v/>
      </c>
      <c r="F51" s="487" t="str">
        <f>UPPER(IF($D51="","",VLOOKUP($D51,'1D ELO (4)'!$A$7:$P$39,2)))</f>
        <v/>
      </c>
      <c r="G51" s="487" t="str">
        <f>IF($D51="","",VLOOKUP($D51,'1D ELO (4)'!$A$7:$P$39,3))</f>
        <v/>
      </c>
      <c r="H51" s="499"/>
      <c r="I51" s="487" t="str">
        <f>IF($D51="","",VLOOKUP($D51,'1D ELO (4)'!$A$7:$P$39,4))</f>
        <v/>
      </c>
      <c r="J51" s="317"/>
      <c r="K51" s="163"/>
      <c r="L51" s="165"/>
      <c r="M51" s="201"/>
      <c r="N51" s="322"/>
      <c r="O51" s="163"/>
      <c r="P51" s="318"/>
      <c r="Q51" s="163"/>
      <c r="R51" s="166"/>
      <c r="S51" s="169"/>
    </row>
    <row r="52" spans="1:19" s="38" customFormat="1" ht="9.6" customHeight="1" x14ac:dyDescent="0.25">
      <c r="A52" s="281"/>
      <c r="B52" s="310"/>
      <c r="C52" s="310"/>
      <c r="D52" s="310"/>
      <c r="E52" s="498" t="str">
        <f>UPPER(IF($D51="","",VLOOKUP($D51,'1D ELO (4)'!$A$7:$P$33,11)))</f>
        <v/>
      </c>
      <c r="F52" s="487" t="str">
        <f>UPPER(IF($D51="","",VLOOKUP($D51,'1D ELO (4)'!$A$7:$P$33,8)))</f>
        <v/>
      </c>
      <c r="G52" s="487" t="str">
        <f>IF($D51="","",VLOOKUP($D51,'1D ELO (4)'!$A$7:$P$33,9))</f>
        <v/>
      </c>
      <c r="H52" s="499"/>
      <c r="I52" s="487" t="str">
        <f>IF($D51="","",VLOOKUP($D51,'1D ELO (4)'!$A$7:$P$33,10))</f>
        <v/>
      </c>
      <c r="J52" s="311"/>
      <c r="K52" s="163"/>
      <c r="L52" s="165"/>
      <c r="M52" s="285"/>
      <c r="N52" s="323"/>
      <c r="O52" s="163"/>
      <c r="P52" s="318"/>
      <c r="Q52" s="163"/>
      <c r="R52" s="166"/>
      <c r="S52" s="169"/>
    </row>
    <row r="53" spans="1:19" s="38" customFormat="1" ht="9.6" customHeight="1" x14ac:dyDescent="0.25">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 (4)'!$A$7:$P$39,14))</f>
        <v/>
      </c>
      <c r="C55" s="390" t="str">
        <f>IF($D55="","",VLOOKUP($D55,'1D ELO (4)'!$A$7:$P$39,15))</f>
        <v/>
      </c>
      <c r="D55" s="159"/>
      <c r="E55" s="498" t="str">
        <f>UPPER(IF($D55="","",VLOOKUP($D55,'1D ELO (4)'!$A$7:$P$39,5)))</f>
        <v/>
      </c>
      <c r="F55" s="487" t="str">
        <f>UPPER(IF($D55="","",VLOOKUP($D55,'1D ELO (4)'!$A$7:$P$39,2)))</f>
        <v/>
      </c>
      <c r="G55" s="487" t="str">
        <f>IF($D55="","",VLOOKUP($D55,'1D ELO (4)'!$A$7:$P$39,3))</f>
        <v/>
      </c>
      <c r="H55" s="499"/>
      <c r="I55" s="487" t="str">
        <f>IF($D55="","",VLOOKUP($D55,'1D ELO (4)'!$A$7:$P$39,4))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 (4)'!$A$7:$P$33,11)))</f>
        <v/>
      </c>
      <c r="F56" s="487" t="str">
        <f>UPPER(IF($D55="","",VLOOKUP($D55,'1D ELO (4)'!$A$7:$P$33,8)))</f>
        <v/>
      </c>
      <c r="G56" s="487" t="str">
        <f>IF($D55="","",VLOOKUP($D55,'1D ELO (4)'!$A$7:$P$33,9))</f>
        <v/>
      </c>
      <c r="H56" s="499"/>
      <c r="I56" s="487" t="str">
        <f>IF($D55="","",VLOOKUP($D55,'1D ELO (4)'!$A$7:$P$33,10))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 (4)'!$A$7:$P$39,14))</f>
        <v/>
      </c>
      <c r="C59" s="390" t="str">
        <f>IF($D59="","",VLOOKUP($D59,'1D ELO (4)'!$A$7:$P$39,15))</f>
        <v/>
      </c>
      <c r="D59" s="159"/>
      <c r="E59" s="498" t="str">
        <f>UPPER(IF($D59="","",VLOOKUP($D59,'1D ELO (4)'!$A$7:$P$39,5)))</f>
        <v/>
      </c>
      <c r="F59" s="487" t="str">
        <f>UPPER(IF($D59="","",VLOOKUP($D59,'1D ELO (4)'!$A$7:$P$39,2)))</f>
        <v/>
      </c>
      <c r="G59" s="487" t="str">
        <f>IF($D59="","",VLOOKUP($D59,'1D ELO (4)'!$A$7:$P$39,3))</f>
        <v/>
      </c>
      <c r="H59" s="499"/>
      <c r="I59" s="487" t="str">
        <f>IF($D59="","",VLOOKUP($D59,'1D ELO (4)'!$A$7:$P$39,4))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 (4)'!$A$7:$P$33,11)))</f>
        <v/>
      </c>
      <c r="F60" s="487" t="str">
        <f>UPPER(IF($D59="","",VLOOKUP($D59,'1D ELO (4)'!$A$7:$P$33,8)))</f>
        <v/>
      </c>
      <c r="G60" s="487" t="str">
        <f>IF($D59="","",VLOOKUP($D59,'1D ELO (4)'!$A$7:$P$33,9))</f>
        <v/>
      </c>
      <c r="H60" s="499"/>
      <c r="I60" s="487" t="str">
        <f>IF($D59="","",VLOOKUP($D59,'1D ELO (4)'!$A$7:$P$33,10))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 (4)'!$A$7:$P$39,14))</f>
        <v/>
      </c>
      <c r="C63" s="390" t="str">
        <f>IF($D63="","",VLOOKUP($D63,'1D ELO (4)'!$A$7:$P$39,15))</f>
        <v/>
      </c>
      <c r="D63" s="159"/>
      <c r="E63" s="498" t="str">
        <f>UPPER(IF($D63="","",VLOOKUP($D63,'1D ELO (4)'!$A$7:$P$39,5)))</f>
        <v/>
      </c>
      <c r="F63" s="487" t="str">
        <f>UPPER(IF($D63="","",VLOOKUP($D63,'1D ELO (4)'!$A$7:$P$39,2)))</f>
        <v/>
      </c>
      <c r="G63" s="487" t="str">
        <f>IF($D63="","",VLOOKUP($D63,'1D ELO (4)'!$A$7:$P$39,3))</f>
        <v/>
      </c>
      <c r="H63" s="499"/>
      <c r="I63" s="487" t="str">
        <f>IF($D63="","",VLOOKUP($D63,'1D ELO (4)'!$A$7:$P$39,4))</f>
        <v/>
      </c>
      <c r="J63" s="309"/>
      <c r="K63" s="163"/>
      <c r="L63" s="318"/>
      <c r="M63" s="163"/>
      <c r="N63" s="165"/>
      <c r="O63" s="339" t="s">
        <v>129</v>
      </c>
      <c r="P63" s="340"/>
      <c r="Q63" s="339" t="s">
        <v>149</v>
      </c>
      <c r="R63" s="340"/>
      <c r="S63" s="169"/>
    </row>
    <row r="64" spans="1:19" s="38" customFormat="1" ht="9.6" customHeight="1" x14ac:dyDescent="0.25">
      <c r="A64" s="281"/>
      <c r="B64" s="310"/>
      <c r="C64" s="310"/>
      <c r="D64" s="310"/>
      <c r="E64" s="498" t="str">
        <f>UPPER(IF($D63="","",VLOOKUP($D63,'1D ELO (4)'!$A$7:$P$33,11)))</f>
        <v/>
      </c>
      <c r="F64" s="487" t="str">
        <f>UPPER(IF($D63="","",VLOOKUP($D63,'1D ELO (4)'!$A$7:$P$33,8)))</f>
        <v/>
      </c>
      <c r="G64" s="487" t="str">
        <f>IF($D63="","",VLOOKUP($D63,'1D ELO (4)'!$A$7:$P$33,9))</f>
        <v/>
      </c>
      <c r="H64" s="499"/>
      <c r="I64" s="487" t="str">
        <f>IF($D63="","",VLOOKUP($D63,'1D ELO (4)'!$A$7:$P$33,10))</f>
        <v/>
      </c>
      <c r="J64" s="311"/>
      <c r="K64" s="156" t="str">
        <f>IF(J64="a",F63,IF(J64="b",F65,""))</f>
        <v/>
      </c>
      <c r="L64" s="318"/>
      <c r="M64" s="163"/>
      <c r="N64" s="165"/>
      <c r="O64" s="395" t="str">
        <f>UPPER(IF(OR(P38="a",P38="as"),O21,IF(OR(P38="b",P38="bs"),O53,)))</f>
        <v/>
      </c>
      <c r="P64" s="342"/>
      <c r="Q64" s="343"/>
      <c r="R64" s="340"/>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x14ac:dyDescent="0.25">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x14ac:dyDescent="0.25">
      <c r="A67" s="327">
        <v>16</v>
      </c>
      <c r="B67" s="390" t="str">
        <f>IF($D67="","",VLOOKUP($D67,'1D ELO (4)'!$A$7:$P$39,14))</f>
        <v/>
      </c>
      <c r="C67" s="390" t="str">
        <f>IF($D67="","",VLOOKUP($D67,'1D ELO (4)'!$A$7:$P$39,15))</f>
        <v/>
      </c>
      <c r="D67" s="159"/>
      <c r="E67" s="503" t="str">
        <f>UPPER(IF($D67="","",VLOOKUP($D67,'1D ELO (4)'!$A$7:$P$39,5)))</f>
        <v/>
      </c>
      <c r="F67" s="680" t="str">
        <f>UPPER(IF($D67="","",VLOOKUP($D67,'1D ELO (4)'!$A$7:$P$39,2)))</f>
        <v/>
      </c>
      <c r="G67" s="680" t="str">
        <f>IF($D67="","",VLOOKUP($D67,'1D ELO (4)'!$A$7:$P$39,3))</f>
        <v/>
      </c>
      <c r="H67" s="681"/>
      <c r="I67" s="680" t="str">
        <f>IF($D67="","",VLOOKUP($D67,'1D ELO (4)'!$A$7:$P$39,4))</f>
        <v/>
      </c>
      <c r="J67" s="317"/>
      <c r="K67" s="163"/>
      <c r="L67" s="165"/>
      <c r="M67" s="201"/>
      <c r="N67" s="314"/>
      <c r="O67" s="267" t="s">
        <v>0</v>
      </c>
      <c r="P67" s="348"/>
      <c r="Q67" s="344" t="str">
        <f>UPPER(IF(OR(P67="a",P67="as"),O65,IF(OR(P67="b",P67="bs"),O69,)))</f>
        <v/>
      </c>
      <c r="R67" s="349"/>
      <c r="S67" s="169"/>
    </row>
    <row r="68" spans="1:19" s="38" customFormat="1" ht="9.6" customHeight="1" x14ac:dyDescent="0.25">
      <c r="A68" s="281"/>
      <c r="B68" s="310"/>
      <c r="C68" s="310"/>
      <c r="D68" s="310"/>
      <c r="E68" s="503" t="str">
        <f>UPPER(IF($D67="","",VLOOKUP($D67,'1D ELO (4)'!$A$7:$P$33,11)))</f>
        <v/>
      </c>
      <c r="F68" s="160" t="str">
        <f>UPPER(IF($D67="","",VLOOKUP($D67,'1D ELO (4)'!$A$7:$P$33,8)))</f>
        <v/>
      </c>
      <c r="G68" s="160" t="str">
        <f>IF($D67="","",VLOOKUP($D67,'1D ELO (4)'!$A$7:$P$33,9))</f>
        <v/>
      </c>
      <c r="H68" s="308"/>
      <c r="I68" s="160" t="str">
        <f>IF($D67="","",VLOOKUP($D67,'1D ELO (4)'!$A$7:$P$33,10))</f>
        <v/>
      </c>
      <c r="J68" s="311"/>
      <c r="K68" s="163"/>
      <c r="L68" s="165"/>
      <c r="M68" s="285"/>
      <c r="N68" s="319"/>
      <c r="O68" s="395" t="str">
        <f>UPPER(IF(OR(P113="a",P113="as"),O96,IF(OR(P113="b",P113="bs"),O128,)))</f>
        <v/>
      </c>
      <c r="P68" s="350"/>
      <c r="Q68" s="343"/>
      <c r="R68" s="340"/>
      <c r="S68" s="169"/>
    </row>
    <row r="69" spans="1:19" s="38" customFormat="1" ht="9.6" customHeight="1" x14ac:dyDescent="0.25">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x14ac:dyDescent="0.25">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x14ac:dyDescent="0.25">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x14ac:dyDescent="0.25">
      <c r="A72" s="222" t="s">
        <v>160</v>
      </c>
      <c r="B72" s="221"/>
      <c r="C72" s="223"/>
      <c r="D72" s="224">
        <v>1</v>
      </c>
      <c r="E72" s="224"/>
      <c r="F72" s="92">
        <f>IF(D72&gt;$R$79,,UPPER(VLOOKUP(D72,'1D ELO (4)'!$A$7:$L$23,2)))</f>
        <v>0</v>
      </c>
      <c r="G72" s="355">
        <v>5</v>
      </c>
      <c r="H72" s="92">
        <f>IF(G72&gt;$R$79,,UPPER(VLOOKUP(G72,'1D ELO (4)'!$A$7:$L$23,2)))</f>
        <v>0</v>
      </c>
      <c r="I72" s="333"/>
      <c r="J72" s="334" t="s">
        <v>7</v>
      </c>
      <c r="K72" s="221"/>
      <c r="L72" s="227"/>
      <c r="M72" s="221"/>
      <c r="N72" s="228"/>
      <c r="O72" s="229" t="s">
        <v>161</v>
      </c>
      <c r="P72" s="230"/>
      <c r="Q72" s="230"/>
      <c r="R72" s="231"/>
    </row>
    <row r="73" spans="1:19" s="18" customFormat="1" ht="9" customHeight="1" x14ac:dyDescent="0.25">
      <c r="A73" s="236" t="s">
        <v>124</v>
      </c>
      <c r="B73" s="234"/>
      <c r="C73" s="237"/>
      <c r="D73" s="224"/>
      <c r="E73" s="224"/>
      <c r="F73" s="92">
        <f>IF(D72&gt;$R$79,,UPPER(VLOOKUP(D72,'1D ELO (4)'!$A$7:$L$23,8)))</f>
        <v>0</v>
      </c>
      <c r="G73" s="355"/>
      <c r="H73" s="92">
        <f>IF(G72&gt;$R$79,,UPPER(VLOOKUP(G72,'1D ELO (4)'!$A$7:$L$23,8)))</f>
        <v>0</v>
      </c>
      <c r="I73" s="333"/>
      <c r="J73" s="334"/>
      <c r="K73" s="92">
        <f>IF(J72&gt;$R$79,,UPPER(VLOOKUP(J72,'1D ELO (4)'!$A$7:$L$23,8)))</f>
        <v>0</v>
      </c>
      <c r="L73" s="227"/>
      <c r="M73" s="221"/>
      <c r="N73" s="228"/>
      <c r="O73" s="234"/>
      <c r="P73" s="233"/>
      <c r="Q73" s="234"/>
      <c r="R73" s="235"/>
    </row>
    <row r="74" spans="1:19" s="18" customFormat="1" ht="9" customHeight="1" x14ac:dyDescent="0.25">
      <c r="A74" s="379"/>
      <c r="B74" s="380"/>
      <c r="C74" s="381"/>
      <c r="D74" s="224">
        <v>2</v>
      </c>
      <c r="E74" s="224"/>
      <c r="F74" s="92">
        <f>IF(D74&gt;$R$79,,UPPER(VLOOKUP(D74,'1D ELO (4)'!$A$7:$L$23,2)))</f>
        <v>0</v>
      </c>
      <c r="G74" s="355">
        <v>6</v>
      </c>
      <c r="H74" s="92">
        <f>IF(G74&gt;$R$79,,UPPER(VLOOKUP(G74,'1D ELO (4)'!$A$7:$L$23,2)))</f>
        <v>0</v>
      </c>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 (4)'!$A$7:$L$23,8)))</f>
        <v>0</v>
      </c>
      <c r="G75" s="355"/>
      <c r="H75" s="92">
        <f>IF(G74&gt;$R$79,,UPPER(VLOOKUP(G74,'1D ELO (4)'!$A$7:$L$23,8)))</f>
        <v>0</v>
      </c>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 (4)'!$A$7:$L$23,2)))</f>
        <v>0</v>
      </c>
      <c r="G76" s="355">
        <v>7</v>
      </c>
      <c r="H76" s="92">
        <f>IF(G76&gt;$R$79,,UPPER(VLOOKUP(G76,'1D ELO (4)'!$A$7:$L$23,2)))</f>
        <v>0</v>
      </c>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 (4)'!$A$7:$L$23,8)))</f>
        <v>0</v>
      </c>
      <c r="G77" s="355"/>
      <c r="H77" s="92">
        <f>IF(G76&gt;$R$79,,UPPER(VLOOKUP(G76,'1D ELO (4)'!$A$7:$L$23,8)))</f>
        <v>0</v>
      </c>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 (4)'!$A$7:$L$23,2)))</f>
        <v>0</v>
      </c>
      <c r="G78" s="355">
        <v>8</v>
      </c>
      <c r="H78" s="92">
        <f>IF(G78&gt;$R$79,,UPPER(VLOOKUP(G78,'1D ELO (4)'!$A$7:$L$23,2)))</f>
        <v>0</v>
      </c>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 (4)'!$A$7:$L$23,8)))</f>
        <v>0</v>
      </c>
      <c r="G79" s="356"/>
      <c r="H79" s="241">
        <f>IF(G78&gt;$R$79,,UPPER(VLOOKUP(G78,'1D ELO (4)'!$A$7:$L$23,8)))</f>
        <v>0</v>
      </c>
      <c r="I79" s="336"/>
      <c r="J79" s="337"/>
      <c r="K79" s="234"/>
      <c r="L79" s="233"/>
      <c r="M79" s="234"/>
      <c r="N79" s="235"/>
      <c r="O79" s="234" t="str">
        <f>R4</f>
        <v>Dénes Tibor</v>
      </c>
      <c r="P79" s="233"/>
      <c r="Q79" s="234"/>
      <c r="R79" s="357">
        <f>'1D ELO (4)'!$P$5</f>
        <v>0</v>
      </c>
    </row>
    <row r="80" spans="1:19" s="19" customFormat="1" ht="9.6" x14ac:dyDescent="0.25">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x14ac:dyDescent="0.3">
      <c r="A81" s="306"/>
      <c r="B81" s="99"/>
      <c r="C81" s="99"/>
      <c r="D81" s="99"/>
      <c r="E81" s="99"/>
      <c r="F81" s="22"/>
      <c r="G81" s="22"/>
      <c r="H81" s="101"/>
      <c r="I81" s="22"/>
      <c r="J81" s="122"/>
      <c r="K81" s="99"/>
      <c r="L81" s="122"/>
      <c r="M81" s="99"/>
      <c r="N81" s="122"/>
      <c r="O81" s="99"/>
      <c r="P81" s="122"/>
      <c r="Q81" s="99"/>
      <c r="R81" s="143"/>
    </row>
    <row r="82" spans="1:21" s="38" customFormat="1" ht="10.5" customHeight="1" x14ac:dyDescent="0.25">
      <c r="A82" s="307">
        <v>17</v>
      </c>
      <c r="B82" s="390" t="str">
        <f>IF($D82="","",VLOOKUP($D82,'1D ELO (4)'!$A$7:$P$39,14))</f>
        <v/>
      </c>
      <c r="C82" s="390" t="str">
        <f>IF($D82="","",VLOOKUP($D82,'1D ELO (4)'!$A$7:$P$39,15))</f>
        <v/>
      </c>
      <c r="D82" s="159"/>
      <c r="E82" s="679" t="str">
        <f>UPPER(IF($D82="","",VLOOKUP($D82,'1D ELO (4)'!$A$7:$P$39,5)))</f>
        <v/>
      </c>
      <c r="F82" s="680" t="str">
        <f>UPPER(IF($D82="","",VLOOKUP($D82,'1D ELO (4)'!$A$7:$P$39,2)))</f>
        <v/>
      </c>
      <c r="G82" s="680" t="str">
        <f>IF($D82="","",VLOOKUP($D82,'1D ELO (4)'!$A$7:$P$39,3))</f>
        <v/>
      </c>
      <c r="H82" s="681"/>
      <c r="I82" s="680" t="str">
        <f>IF($D82="","",VLOOKUP($D82,'1D ELO (4)'!$A$7:$P$39,4))</f>
        <v/>
      </c>
      <c r="J82" s="309"/>
      <c r="K82" s="163"/>
      <c r="L82" s="165"/>
      <c r="M82" s="163"/>
      <c r="N82" s="165"/>
      <c r="O82" s="163"/>
      <c r="P82" s="165"/>
      <c r="Q82" s="163"/>
      <c r="R82" s="280" t="s">
        <v>154</v>
      </c>
      <c r="S82" s="169"/>
      <c r="U82" s="170">
        <f>Birók!P60</f>
        <v>0</v>
      </c>
    </row>
    <row r="83" spans="1:21" s="38" customFormat="1" ht="9.6" customHeight="1" x14ac:dyDescent="0.25">
      <c r="A83" s="281"/>
      <c r="B83" s="310"/>
      <c r="C83" s="310"/>
      <c r="D83" s="310"/>
      <c r="E83" s="679" t="str">
        <f>UPPER(IF($D82="","",VLOOKUP($D82,'1D ELO (4)'!$A$7:$P$33,11)))</f>
        <v/>
      </c>
      <c r="F83" s="680" t="str">
        <f>UPPER(IF($D82="","",VLOOKUP($D82,'1D ELO (4)'!$A$7:$P$33,8)))</f>
        <v/>
      </c>
      <c r="G83" s="680" t="str">
        <f>IF($D82="","",VLOOKUP($D82,'1D ELO (4)'!$A$7:$P$33,9))</f>
        <v/>
      </c>
      <c r="H83" s="681"/>
      <c r="I83" s="680" t="str">
        <f>IF($D82="","",VLOOKUP($D82,'1D ELO (4)'!$A$7:$P$33,10))</f>
        <v/>
      </c>
      <c r="J83" s="311"/>
      <c r="K83" s="156" t="str">
        <f>IF(J83="a",F82,IF(J83="b",F84,""))</f>
        <v/>
      </c>
      <c r="L83" s="165"/>
      <c r="M83" s="163"/>
      <c r="N83" s="165"/>
      <c r="O83" s="163"/>
      <c r="P83" s="165"/>
      <c r="Q83" s="163"/>
      <c r="R83" s="166"/>
      <c r="S83" s="169"/>
      <c r="U83" s="178">
        <f>Birók!P61</f>
        <v>0</v>
      </c>
    </row>
    <row r="84" spans="1:21" s="38" customFormat="1" ht="9.6" customHeight="1" x14ac:dyDescent="0.25">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x14ac:dyDescent="0.25">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x14ac:dyDescent="0.25">
      <c r="A86" s="281">
        <v>18</v>
      </c>
      <c r="B86" s="390" t="str">
        <f>IF($D86="","",VLOOKUP($D86,'1D ELO (4)'!$A$7:$P$39,14))</f>
        <v/>
      </c>
      <c r="C86" s="390" t="str">
        <f>IF($D86="","",VLOOKUP($D86,'1D ELO (4)'!$A$7:$P$39,15))</f>
        <v/>
      </c>
      <c r="D86" s="159"/>
      <c r="E86" s="498" t="str">
        <f>UPPER(IF($D86="","",VLOOKUP($D86,'1D ELO (4)'!$A$7:$P$39,5)))</f>
        <v/>
      </c>
      <c r="F86" s="487" t="str">
        <f>UPPER(IF($D86="","",VLOOKUP($D86,'1D ELO (4)'!$A$7:$P$39,2)))</f>
        <v/>
      </c>
      <c r="G86" s="487" t="str">
        <f>IF($D86="","",VLOOKUP($D86,'1D ELO (4)'!$A$7:$P$39,3))</f>
        <v/>
      </c>
      <c r="H86" s="499"/>
      <c r="I86" s="487" t="str">
        <f>IF($D86="","",VLOOKUP($D86,'1D ELO (4)'!$A$7:$P$39,4))</f>
        <v/>
      </c>
      <c r="J86" s="317"/>
      <c r="K86" s="163"/>
      <c r="L86" s="318"/>
      <c r="M86" s="201"/>
      <c r="N86" s="314"/>
      <c r="O86" s="163"/>
      <c r="P86" s="165"/>
      <c r="Q86" s="163"/>
      <c r="R86" s="166"/>
      <c r="S86" s="169"/>
      <c r="U86" s="178">
        <f>Birók!P64</f>
        <v>0</v>
      </c>
    </row>
    <row r="87" spans="1:21" s="38" customFormat="1" ht="9.6" customHeight="1" x14ac:dyDescent="0.25">
      <c r="A87" s="281"/>
      <c r="B87" s="310"/>
      <c r="C87" s="310"/>
      <c r="D87" s="310"/>
      <c r="E87" s="498" t="str">
        <f>UPPER(IF($D86="","",VLOOKUP($D86,'1D ELO (4)'!$A$7:$P$33,11)))</f>
        <v/>
      </c>
      <c r="F87" s="487" t="str">
        <f>UPPER(IF($D86="","",VLOOKUP($D86,'1D ELO (4)'!$A$7:$P$33,8)))</f>
        <v/>
      </c>
      <c r="G87" s="487" t="str">
        <f>IF($D86="","",VLOOKUP($D86,'1D ELO (4)'!$A$7:$P$33,9))</f>
        <v/>
      </c>
      <c r="H87" s="499"/>
      <c r="I87" s="487" t="str">
        <f>IF($D86="","",VLOOKUP($D86,'1D ELO (4)'!$A$7:$P$33,10))</f>
        <v/>
      </c>
      <c r="J87" s="311"/>
      <c r="K87" s="163"/>
      <c r="L87" s="318"/>
      <c r="M87" s="285"/>
      <c r="N87" s="319"/>
      <c r="O87" s="163"/>
      <c r="P87" s="165"/>
      <c r="Q87" s="163"/>
      <c r="R87" s="166"/>
      <c r="S87" s="169"/>
      <c r="U87" s="178">
        <f>Birók!P65</f>
        <v>0</v>
      </c>
    </row>
    <row r="88" spans="1:21" s="38" customFormat="1" ht="9.6" customHeight="1" x14ac:dyDescent="0.25">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x14ac:dyDescent="0.25">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x14ac:dyDescent="0.25">
      <c r="A90" s="321">
        <v>19</v>
      </c>
      <c r="B90" s="390" t="str">
        <f>IF($D90="","",VLOOKUP($D90,'1D ELO (4)'!$A$7:$P$39,14))</f>
        <v/>
      </c>
      <c r="C90" s="390" t="str">
        <f>IF($D90="","",VLOOKUP($D90,'1D ELO (4)'!$A$7:$P$39,15))</f>
        <v/>
      </c>
      <c r="D90" s="159"/>
      <c r="E90" s="498" t="str">
        <f>UPPER(IF($D90="","",VLOOKUP($D90,'1D ELO (4)'!$A$7:$P$39,5)))</f>
        <v/>
      </c>
      <c r="F90" s="487" t="str">
        <f>UPPER(IF($D90="","",VLOOKUP($D90,'1D ELO (4)'!$A$7:$P$39,2)))</f>
        <v/>
      </c>
      <c r="G90" s="487" t="str">
        <f>IF($D90="","",VLOOKUP($D90,'1D ELO (4)'!$A$7:$P$39,3))</f>
        <v/>
      </c>
      <c r="H90" s="499"/>
      <c r="I90" s="487" t="str">
        <f>IF($D90="","",VLOOKUP($D90,'1D ELO (4)'!$A$7:$P$39,4))</f>
        <v/>
      </c>
      <c r="J90" s="309"/>
      <c r="K90" s="163"/>
      <c r="L90" s="318"/>
      <c r="M90" s="163"/>
      <c r="N90" s="318"/>
      <c r="O90" s="201"/>
      <c r="P90" s="165"/>
      <c r="Q90" s="163"/>
      <c r="R90" s="166"/>
      <c r="S90" s="169"/>
      <c r="U90" s="178">
        <f>Birók!P68</f>
        <v>0</v>
      </c>
    </row>
    <row r="91" spans="1:21" s="38" customFormat="1" ht="9.6" customHeight="1" thickBot="1" x14ac:dyDescent="0.3">
      <c r="A91" s="281"/>
      <c r="B91" s="310"/>
      <c r="C91" s="310"/>
      <c r="D91" s="310"/>
      <c r="E91" s="498" t="str">
        <f>UPPER(IF($D90="","",VLOOKUP($D90,'1D ELO (4)'!$A$7:$P$33,11)))</f>
        <v/>
      </c>
      <c r="F91" s="487" t="str">
        <f>UPPER(IF($D90="","",VLOOKUP($D90,'1D ELO (4)'!$A$7:$P$33,8)))</f>
        <v/>
      </c>
      <c r="G91" s="487" t="str">
        <f>IF($D90="","",VLOOKUP($D90,'1D ELO (4)'!$A$7:$P$33,9))</f>
        <v/>
      </c>
      <c r="H91" s="499"/>
      <c r="I91" s="487" t="str">
        <f>IF($D90="","",VLOOKUP($D90,'1D ELO (4)'!$A$7:$P$33,10))</f>
        <v/>
      </c>
      <c r="J91" s="311"/>
      <c r="K91" s="156" t="str">
        <f>IF(J91="a",F90,IF(J91="b",F92,""))</f>
        <v/>
      </c>
      <c r="L91" s="318"/>
      <c r="M91" s="163"/>
      <c r="N91" s="318"/>
      <c r="O91" s="163"/>
      <c r="P91" s="165"/>
      <c r="Q91" s="163"/>
      <c r="R91" s="166"/>
      <c r="S91" s="169"/>
      <c r="U91" s="193">
        <f>Birók!P69</f>
        <v>0</v>
      </c>
    </row>
    <row r="92" spans="1:21" s="38" customFormat="1" ht="9.6" customHeight="1" x14ac:dyDescent="0.25">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x14ac:dyDescent="0.25">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x14ac:dyDescent="0.25">
      <c r="A94" s="281">
        <v>20</v>
      </c>
      <c r="B94" s="390" t="str">
        <f>IF($D94="","",VLOOKUP($D94,'1D ELO (4)'!$A$7:$P$39,14))</f>
        <v/>
      </c>
      <c r="C94" s="390" t="str">
        <f>IF($D94="","",VLOOKUP($D94,'1D ELO (4)'!$A$7:$P$39,15))</f>
        <v/>
      </c>
      <c r="D94" s="159"/>
      <c r="E94" s="498" t="str">
        <f>UPPER(IF($D94="","",VLOOKUP($D94,'1D ELO (4)'!$A$7:$P$39,5)))</f>
        <v/>
      </c>
      <c r="F94" s="487" t="str">
        <f>UPPER(IF($D94="","",VLOOKUP($D94,'1D ELO (4)'!$A$7:$P$39,2)))</f>
        <v/>
      </c>
      <c r="G94" s="487" t="str">
        <f>IF($D94="","",VLOOKUP($D94,'1D ELO (4)'!$A$7:$P$39,3))</f>
        <v/>
      </c>
      <c r="H94" s="499"/>
      <c r="I94" s="487" t="str">
        <f>IF($D94="","",VLOOKUP($D94,'1D ELO (4)'!$A$7:$P$39,4))</f>
        <v/>
      </c>
      <c r="J94" s="317"/>
      <c r="K94" s="163"/>
      <c r="L94" s="165"/>
      <c r="M94" s="201"/>
      <c r="N94" s="322"/>
      <c r="O94" s="163"/>
      <c r="P94" s="165"/>
      <c r="Q94" s="163"/>
      <c r="R94" s="166"/>
      <c r="S94" s="169"/>
    </row>
    <row r="95" spans="1:21" s="38" customFormat="1" ht="9.6" customHeight="1" x14ac:dyDescent="0.25">
      <c r="A95" s="281"/>
      <c r="B95" s="310"/>
      <c r="C95" s="310"/>
      <c r="D95" s="310"/>
      <c r="E95" s="498" t="str">
        <f>UPPER(IF($D94="","",VLOOKUP($D94,'1D ELO (4)'!$A$7:$P$33,11)))</f>
        <v/>
      </c>
      <c r="F95" s="487" t="str">
        <f>UPPER(IF($D94="","",VLOOKUP($D94,'1D ELO (4)'!$A$7:$P$33,8)))</f>
        <v/>
      </c>
      <c r="G95" s="487" t="str">
        <f>IF($D94="","",VLOOKUP($D94,'1D ELO (4)'!$A$7:$P$33,9))</f>
        <v/>
      </c>
      <c r="H95" s="499"/>
      <c r="I95" s="487" t="str">
        <f>IF($D94="","",VLOOKUP($D94,'1D ELO (4)'!$A$7:$P$33,10))</f>
        <v/>
      </c>
      <c r="J95" s="311"/>
      <c r="K95" s="163"/>
      <c r="L95" s="165"/>
      <c r="M95" s="285"/>
      <c r="N95" s="323"/>
      <c r="O95" s="163"/>
      <c r="P95" s="165"/>
      <c r="Q95" s="163"/>
      <c r="R95" s="166"/>
      <c r="S95" s="169"/>
    </row>
    <row r="96" spans="1:21" s="38" customFormat="1" ht="9.6" customHeight="1" x14ac:dyDescent="0.25">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x14ac:dyDescent="0.25">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x14ac:dyDescent="0.25">
      <c r="A98" s="281">
        <v>21</v>
      </c>
      <c r="B98" s="390" t="str">
        <f>IF($D98="","",VLOOKUP($D98,'1D ELO (4)'!$A$7:$P$39,14))</f>
        <v/>
      </c>
      <c r="C98" s="390" t="str">
        <f>IF($D98="","",VLOOKUP($D98,'1D ELO (4)'!$A$7:$P$39,15))</f>
        <v/>
      </c>
      <c r="D98" s="159"/>
      <c r="E98" s="498" t="str">
        <f>UPPER(IF($D98="","",VLOOKUP($D98,'1D ELO (4)'!$A$7:$P$39,5)))</f>
        <v/>
      </c>
      <c r="F98" s="487" t="str">
        <f>UPPER(IF($D98="","",VLOOKUP($D98,'1D ELO (4)'!$A$7:$P$39,2)))</f>
        <v/>
      </c>
      <c r="G98" s="487" t="str">
        <f>IF($D98="","",VLOOKUP($D98,'1D ELO (4)'!$A$7:$P$39,3))</f>
        <v/>
      </c>
      <c r="H98" s="499"/>
      <c r="I98" s="487" t="str">
        <f>IF($D98="","",VLOOKUP($D98,'1D ELO (4)'!$A$7:$P$39,4))</f>
        <v/>
      </c>
      <c r="J98" s="309"/>
      <c r="K98" s="163"/>
      <c r="L98" s="165"/>
      <c r="M98" s="163"/>
      <c r="N98" s="318"/>
      <c r="O98" s="163"/>
      <c r="P98" s="318"/>
      <c r="Q98" s="163"/>
      <c r="R98" s="166"/>
      <c r="S98" s="169"/>
    </row>
    <row r="99" spans="1:19" s="38" customFormat="1" ht="9.6" customHeight="1" x14ac:dyDescent="0.25">
      <c r="A99" s="281"/>
      <c r="B99" s="310"/>
      <c r="C99" s="310"/>
      <c r="D99" s="310"/>
      <c r="E99" s="498" t="str">
        <f>UPPER(IF($D98="","",VLOOKUP($D98,'1D ELO (4)'!$A$7:$P$33,11)))</f>
        <v/>
      </c>
      <c r="F99" s="487" t="str">
        <f>UPPER(IF($D98="","",VLOOKUP($D98,'1D ELO (4)'!$A$7:$P$33,8)))</f>
        <v/>
      </c>
      <c r="G99" s="487" t="str">
        <f>IF($D98="","",VLOOKUP($D98,'1D ELO (4)'!$A$7:$P$33,9))</f>
        <v/>
      </c>
      <c r="H99" s="499"/>
      <c r="I99" s="487" t="str">
        <f>IF($D98="","",VLOOKUP($D98,'1D ELO (4)'!$A$7:$P$33,10))</f>
        <v/>
      </c>
      <c r="J99" s="311"/>
      <c r="K99" s="156" t="str">
        <f>IF(J99="a",F98,IF(J99="b",F100,""))</f>
        <v/>
      </c>
      <c r="L99" s="165"/>
      <c r="M99" s="163"/>
      <c r="N99" s="318"/>
      <c r="O99" s="163"/>
      <c r="P99" s="318"/>
      <c r="Q99" s="163"/>
      <c r="R99" s="166"/>
      <c r="S99" s="169"/>
    </row>
    <row r="100" spans="1:19" s="38" customFormat="1" ht="9.6" customHeight="1" x14ac:dyDescent="0.25">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x14ac:dyDescent="0.25">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x14ac:dyDescent="0.25">
      <c r="A102" s="281">
        <v>22</v>
      </c>
      <c r="B102" s="390" t="str">
        <f>IF($D102="","",VLOOKUP($D102,'1D ELO (4)'!$A$7:$P$39,14))</f>
        <v/>
      </c>
      <c r="C102" s="390" t="str">
        <f>IF($D102="","",VLOOKUP($D102,'1D ELO (4)'!$A$7:$P$39,15))</f>
        <v/>
      </c>
      <c r="D102" s="159"/>
      <c r="E102" s="498" t="str">
        <f>UPPER(IF($D102="","",VLOOKUP($D102,'1D ELO (4)'!$A$7:$P$39,5)))</f>
        <v/>
      </c>
      <c r="F102" s="487" t="str">
        <f>UPPER(IF($D102="","",VLOOKUP($D102,'1D ELO (4)'!$A$7:$P$39,2)))</f>
        <v/>
      </c>
      <c r="G102" s="487" t="str">
        <f>IF($D102="","",VLOOKUP($D102,'1D ELO (4)'!$A$7:$P$39,3))</f>
        <v/>
      </c>
      <c r="H102" s="499"/>
      <c r="I102" s="487" t="str">
        <f>IF($D102="","",VLOOKUP($D102,'1D ELO (4)'!$A$7:$P$39,4))</f>
        <v/>
      </c>
      <c r="J102" s="317"/>
      <c r="K102" s="163"/>
      <c r="L102" s="318"/>
      <c r="M102" s="201"/>
      <c r="N102" s="322"/>
      <c r="O102" s="163"/>
      <c r="P102" s="318"/>
      <c r="Q102" s="163"/>
      <c r="R102" s="166"/>
      <c r="S102" s="169"/>
    </row>
    <row r="103" spans="1:19" s="38" customFormat="1" ht="9.6" customHeight="1" x14ac:dyDescent="0.25">
      <c r="A103" s="281"/>
      <c r="B103" s="310"/>
      <c r="C103" s="310"/>
      <c r="D103" s="310"/>
      <c r="E103" s="498" t="str">
        <f>UPPER(IF($D102="","",VLOOKUP($D102,'1D ELO (4)'!$A$7:$P$33,11)))</f>
        <v/>
      </c>
      <c r="F103" s="487" t="str">
        <f>UPPER(IF($D102="","",VLOOKUP($D102,'1D ELO (4)'!$A$7:$P$33,8)))</f>
        <v/>
      </c>
      <c r="G103" s="487" t="str">
        <f>IF($D102="","",VLOOKUP($D102,'1D ELO (4)'!$A$7:$P$33,9))</f>
        <v/>
      </c>
      <c r="H103" s="499"/>
      <c r="I103" s="487" t="str">
        <f>IF($D102="","",VLOOKUP($D102,'1D ELO (4)'!$A$7:$P$33,10))</f>
        <v/>
      </c>
      <c r="J103" s="311"/>
      <c r="K103" s="163"/>
      <c r="L103" s="318"/>
      <c r="M103" s="285"/>
      <c r="N103" s="323"/>
      <c r="O103" s="163"/>
      <c r="P103" s="318"/>
      <c r="Q103" s="163"/>
      <c r="R103" s="166"/>
      <c r="S103" s="169"/>
    </row>
    <row r="104" spans="1:19" s="38" customFormat="1" ht="9.6" customHeight="1" x14ac:dyDescent="0.25">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x14ac:dyDescent="0.25">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x14ac:dyDescent="0.25">
      <c r="A106" s="321">
        <v>23</v>
      </c>
      <c r="B106" s="390" t="str">
        <f>IF($D106="","",VLOOKUP($D106,'1D ELO (4)'!$A$7:$P$39,14))</f>
        <v/>
      </c>
      <c r="C106" s="390" t="str">
        <f>IF($D106="","",VLOOKUP($D106,'1D ELO (4)'!$A$7:$P$39,15))</f>
        <v/>
      </c>
      <c r="D106" s="159"/>
      <c r="E106" s="498" t="str">
        <f>UPPER(IF($D106="","",VLOOKUP($D106,'1D ELO (4)'!$A$7:$P$39,5)))</f>
        <v/>
      </c>
      <c r="F106" s="487" t="str">
        <f>UPPER(IF($D106="","",VLOOKUP($D106,'1D ELO (4)'!$A$7:$P$39,2)))</f>
        <v/>
      </c>
      <c r="G106" s="487" t="str">
        <f>IF($D106="","",VLOOKUP($D106,'1D ELO (4)'!$A$7:$P$39,3))</f>
        <v/>
      </c>
      <c r="H106" s="499"/>
      <c r="I106" s="487" t="str">
        <f>IF($D106="","",VLOOKUP($D106,'1D ELO (4)'!$A$7:$P$39,4))</f>
        <v/>
      </c>
      <c r="J106" s="309"/>
      <c r="K106" s="163"/>
      <c r="L106" s="318"/>
      <c r="M106" s="163"/>
      <c r="N106" s="165"/>
      <c r="O106" s="201"/>
      <c r="P106" s="318"/>
      <c r="Q106" s="163"/>
      <c r="R106" s="166"/>
      <c r="S106" s="169"/>
    </row>
    <row r="107" spans="1:19" s="38" customFormat="1" ht="9.6" customHeight="1" x14ac:dyDescent="0.25">
      <c r="A107" s="281"/>
      <c r="B107" s="310"/>
      <c r="C107" s="310"/>
      <c r="D107" s="310"/>
      <c r="E107" s="498" t="str">
        <f>UPPER(IF($D106="","",VLOOKUP($D106,'1D ELO (4)'!$A$7:$P$33,11)))</f>
        <v/>
      </c>
      <c r="F107" s="487" t="str">
        <f>UPPER(IF($D106="","",VLOOKUP($D106,'1D ELO (4)'!$A$7:$P$33,8)))</f>
        <v/>
      </c>
      <c r="G107" s="487" t="str">
        <f>IF($D106="","",VLOOKUP($D106,'1D ELO (4)'!$A$7:$P$33,9))</f>
        <v/>
      </c>
      <c r="H107" s="499"/>
      <c r="I107" s="487" t="str">
        <f>IF($D106="","",VLOOKUP($D106,'1D ELO (4)'!$A$7:$P$33,10))</f>
        <v/>
      </c>
      <c r="J107" s="311"/>
      <c r="K107" s="156" t="str">
        <f>IF(J107="a",F106,IF(J107="b",F108,""))</f>
        <v/>
      </c>
      <c r="L107" s="318"/>
      <c r="M107" s="163"/>
      <c r="N107" s="165"/>
      <c r="O107" s="163"/>
      <c r="P107" s="318"/>
      <c r="Q107" s="163"/>
      <c r="R107" s="166"/>
      <c r="S107" s="169"/>
    </row>
    <row r="108" spans="1:19" s="38" customFormat="1" ht="9.6" customHeight="1" x14ac:dyDescent="0.25">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x14ac:dyDescent="0.25">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x14ac:dyDescent="0.25">
      <c r="A110" s="307">
        <v>24</v>
      </c>
      <c r="B110" s="390" t="str">
        <f>IF($D110="","",VLOOKUP($D110,'1D ELO (4)'!$A$7:$P$39,14))</f>
        <v/>
      </c>
      <c r="C110" s="390" t="str">
        <f>IF($D110="","",VLOOKUP($D110,'1D ELO (4)'!$A$7:$P$39,15))</f>
        <v/>
      </c>
      <c r="D110" s="159"/>
      <c r="E110" s="679" t="str">
        <f>UPPER(IF($D110="","",VLOOKUP($D110,'1D ELO (4)'!$A$7:$P$39,5)))</f>
        <v/>
      </c>
      <c r="F110" s="680" t="str">
        <f>UPPER(IF($D110="","",VLOOKUP($D110,'1D ELO (4)'!$A$7:$P$39,2)))</f>
        <v/>
      </c>
      <c r="G110" s="680" t="str">
        <f>IF($D110="","",VLOOKUP($D110,'1D ELO (4)'!$A$7:$P$39,3))</f>
        <v/>
      </c>
      <c r="H110" s="681"/>
      <c r="I110" s="680" t="str">
        <f>IF($D110="","",VLOOKUP($D110,'1D ELO (4)'!$A$7:$P$39,4))</f>
        <v/>
      </c>
      <c r="J110" s="317"/>
      <c r="K110" s="163"/>
      <c r="L110" s="165"/>
      <c r="M110" s="201"/>
      <c r="N110" s="314"/>
      <c r="O110" s="163"/>
      <c r="P110" s="318"/>
      <c r="Q110" s="163"/>
      <c r="R110" s="166"/>
      <c r="S110" s="169"/>
    </row>
    <row r="111" spans="1:19" s="38" customFormat="1" ht="9.6" customHeight="1" x14ac:dyDescent="0.25">
      <c r="A111" s="281"/>
      <c r="B111" s="310"/>
      <c r="C111" s="310"/>
      <c r="D111" s="310"/>
      <c r="E111" s="679" t="str">
        <f>UPPER(IF($D110="","",VLOOKUP($D110,'1D ELO (4)'!$A$7:$P$33,11)))</f>
        <v/>
      </c>
      <c r="F111" s="680" t="str">
        <f>UPPER(IF($D110="","",VLOOKUP($D110,'1D ELO (4)'!$A$7:$P$33,8)))</f>
        <v/>
      </c>
      <c r="G111" s="680" t="str">
        <f>IF($D110="","",VLOOKUP($D110,'1D ELO (4)'!$A$7:$P$33,9))</f>
        <v/>
      </c>
      <c r="H111" s="681"/>
      <c r="I111" s="680" t="str">
        <f>IF($D110="","",VLOOKUP($D110,'1D ELO (4)'!$A$7:$P$33,10))</f>
        <v/>
      </c>
      <c r="J111" s="311"/>
      <c r="K111" s="163"/>
      <c r="L111" s="165"/>
      <c r="M111" s="285"/>
      <c r="N111" s="319"/>
      <c r="O111" s="163"/>
      <c r="P111" s="318"/>
      <c r="Q111" s="163"/>
      <c r="R111" s="166"/>
      <c r="S111" s="169"/>
    </row>
    <row r="112" spans="1:19" s="38" customFormat="1" ht="9.6" customHeight="1" x14ac:dyDescent="0.25">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x14ac:dyDescent="0.25">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x14ac:dyDescent="0.25">
      <c r="A114" s="307">
        <v>25</v>
      </c>
      <c r="B114" s="390" t="str">
        <f>IF($D114="","",VLOOKUP($D114,'1D ELO (4)'!$A$7:$P$39,14))</f>
        <v/>
      </c>
      <c r="C114" s="390" t="str">
        <f>IF($D114="","",VLOOKUP($D114,'1D ELO (4)'!$A$7:$P$39,15))</f>
        <v/>
      </c>
      <c r="D114" s="159"/>
      <c r="E114" s="679" t="str">
        <f>UPPER(IF($D114="","",VLOOKUP($D114,'1D ELO (4)'!$A$7:$P$39,5)))</f>
        <v/>
      </c>
      <c r="F114" s="680" t="str">
        <f>UPPER(IF($D114="","",VLOOKUP($D114,'1D ELO (4)'!$A$7:$P$39,2)))</f>
        <v/>
      </c>
      <c r="G114" s="680" t="str">
        <f>IF($D114="","",VLOOKUP($D114,'1D ELO (4)'!$A$7:$P$39,3))</f>
        <v/>
      </c>
      <c r="H114" s="681"/>
      <c r="I114" s="680" t="str">
        <f>IF($D114="","",VLOOKUP($D114,'1D ELO (4)'!$A$7:$P$39,4))</f>
        <v/>
      </c>
      <c r="J114" s="309"/>
      <c r="K114" s="163"/>
      <c r="L114" s="165"/>
      <c r="M114" s="163"/>
      <c r="N114" s="165"/>
      <c r="O114" s="163"/>
      <c r="P114" s="318"/>
      <c r="Q114" s="201"/>
      <c r="R114" s="166"/>
      <c r="S114" s="169"/>
    </row>
    <row r="115" spans="1:19" s="38" customFormat="1" ht="9.6" customHeight="1" x14ac:dyDescent="0.25">
      <c r="A115" s="281"/>
      <c r="B115" s="310"/>
      <c r="C115" s="310"/>
      <c r="D115" s="310"/>
      <c r="E115" s="679" t="str">
        <f>UPPER(IF($D114="","",VLOOKUP($D114,'1D ELO (4)'!$A$7:$P$33,11)))</f>
        <v/>
      </c>
      <c r="F115" s="680" t="str">
        <f>UPPER(IF($D114="","",VLOOKUP($D114,'1D ELO (4)'!$A$7:$P$33,8)))</f>
        <v/>
      </c>
      <c r="G115" s="680" t="str">
        <f>IF($D114="","",VLOOKUP($D114,'1D ELO (4)'!$A$7:$P$33,9))</f>
        <v/>
      </c>
      <c r="H115" s="681"/>
      <c r="I115" s="680" t="str">
        <f>IF($D114="","",VLOOKUP($D114,'1D ELO (4)'!$A$7:$P$33,10))</f>
        <v/>
      </c>
      <c r="J115" s="311"/>
      <c r="K115" s="156" t="str">
        <f>IF(J115="a",F114,IF(J115="b",F116,""))</f>
        <v/>
      </c>
      <c r="L115" s="165"/>
      <c r="M115" s="163"/>
      <c r="N115" s="165"/>
      <c r="O115" s="163"/>
      <c r="P115" s="318"/>
      <c r="Q115" s="285"/>
      <c r="R115" s="326"/>
      <c r="S115" s="169"/>
    </row>
    <row r="116" spans="1:19" s="38" customFormat="1" ht="9.6" customHeight="1" x14ac:dyDescent="0.25">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x14ac:dyDescent="0.25">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x14ac:dyDescent="0.25">
      <c r="A118" s="281">
        <v>26</v>
      </c>
      <c r="B118" s="390" t="str">
        <f>IF($D118="","",VLOOKUP($D118,'1D ELO (4)'!$A$7:$P$39,14))</f>
        <v/>
      </c>
      <c r="C118" s="390" t="str">
        <f>IF($D118="","",VLOOKUP($D118,'1D ELO (4)'!$A$7:$P$39,15))</f>
        <v/>
      </c>
      <c r="D118" s="159"/>
      <c r="E118" s="498" t="str">
        <f>UPPER(IF($D118="","",VLOOKUP($D118,'1D ELO (4)'!$A$7:$P$39,5)))</f>
        <v/>
      </c>
      <c r="F118" s="487" t="str">
        <f>UPPER(IF($D118="","",VLOOKUP($D118,'1D ELO (4)'!$A$7:$P$39,2)))</f>
        <v/>
      </c>
      <c r="G118" s="487" t="str">
        <f>IF($D118="","",VLOOKUP($D118,'1D ELO (4)'!$A$7:$P$39,3))</f>
        <v/>
      </c>
      <c r="H118" s="499"/>
      <c r="I118" s="487" t="str">
        <f>IF($D118="","",VLOOKUP($D118,'1D ELO (4)'!$A$7:$P$39,4))</f>
        <v/>
      </c>
      <c r="J118" s="317"/>
      <c r="K118" s="163"/>
      <c r="L118" s="318"/>
      <c r="M118" s="201"/>
      <c r="N118" s="314"/>
      <c r="O118" s="163"/>
      <c r="P118" s="318"/>
      <c r="Q118" s="163"/>
      <c r="R118" s="166"/>
      <c r="S118" s="169"/>
    </row>
    <row r="119" spans="1:19" s="38" customFormat="1" ht="9.6" customHeight="1" x14ac:dyDescent="0.25">
      <c r="A119" s="281"/>
      <c r="B119" s="310"/>
      <c r="C119" s="310"/>
      <c r="D119" s="310"/>
      <c r="E119" s="498" t="str">
        <f>UPPER(IF($D118="","",VLOOKUP($D118,'1D ELO (4)'!$A$7:$P$33,11)))</f>
        <v/>
      </c>
      <c r="F119" s="487" t="str">
        <f>UPPER(IF($D118="","",VLOOKUP($D118,'1D ELO (4)'!$A$7:$P$33,8)))</f>
        <v/>
      </c>
      <c r="G119" s="487" t="str">
        <f>IF($D118="","",VLOOKUP($D118,'1D ELO (4)'!$A$7:$P$33,9))</f>
        <v/>
      </c>
      <c r="H119" s="499"/>
      <c r="I119" s="487" t="str">
        <f>IF($D118="","",VLOOKUP($D118,'1D ELO (4)'!$A$7:$P$33,10))</f>
        <v/>
      </c>
      <c r="J119" s="311"/>
      <c r="K119" s="163"/>
      <c r="L119" s="318"/>
      <c r="M119" s="285"/>
      <c r="N119" s="319"/>
      <c r="O119" s="163"/>
      <c r="P119" s="318"/>
      <c r="Q119" s="163"/>
      <c r="R119" s="166"/>
      <c r="S119" s="169"/>
    </row>
    <row r="120" spans="1:19" s="38" customFormat="1" ht="9.6" customHeight="1" x14ac:dyDescent="0.25">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x14ac:dyDescent="0.25">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x14ac:dyDescent="0.25">
      <c r="A122" s="321">
        <v>27</v>
      </c>
      <c r="B122" s="390" t="str">
        <f>IF($D122="","",VLOOKUP($D122,'1D ELO (4)'!$A$7:$P$39,14))</f>
        <v/>
      </c>
      <c r="C122" s="390" t="str">
        <f>IF($D122="","",VLOOKUP($D122,'1D ELO (4)'!$A$7:$P$39,15))</f>
        <v/>
      </c>
      <c r="D122" s="159"/>
      <c r="E122" s="498" t="str">
        <f>UPPER(IF($D122="","",VLOOKUP($D122,'1D ELO (4)'!$A$7:$P$39,5)))</f>
        <v/>
      </c>
      <c r="F122" s="487" t="str">
        <f>UPPER(IF($D122="","",VLOOKUP($D122,'1D ELO (4)'!$A$7:$P$39,2)))</f>
        <v/>
      </c>
      <c r="G122" s="487" t="str">
        <f>IF($D122="","",VLOOKUP($D122,'1D ELO (4)'!$A$7:$P$39,3))</f>
        <v/>
      </c>
      <c r="H122" s="499"/>
      <c r="I122" s="487" t="str">
        <f>IF($D122="","",VLOOKUP($D122,'1D ELO (4)'!$A$7:$P$39,4))</f>
        <v/>
      </c>
      <c r="J122" s="309"/>
      <c r="K122" s="163"/>
      <c r="L122" s="318"/>
      <c r="M122" s="163"/>
      <c r="N122" s="318"/>
      <c r="O122" s="201"/>
      <c r="P122" s="318"/>
      <c r="Q122" s="163"/>
      <c r="R122" s="166"/>
      <c r="S122" s="169"/>
    </row>
    <row r="123" spans="1:19" s="38" customFormat="1" ht="9.6" customHeight="1" x14ac:dyDescent="0.25">
      <c r="A123" s="281"/>
      <c r="B123" s="310"/>
      <c r="C123" s="310"/>
      <c r="D123" s="310"/>
      <c r="E123" s="498" t="str">
        <f>UPPER(IF($D122="","",VLOOKUP($D122,'1D ELO (4)'!$A$7:$P$33,11)))</f>
        <v/>
      </c>
      <c r="F123" s="487" t="str">
        <f>UPPER(IF($D122="","",VLOOKUP($D122,'1D ELO (4)'!$A$7:$P$33,8)))</f>
        <v/>
      </c>
      <c r="G123" s="487" t="str">
        <f>IF($D122="","",VLOOKUP($D122,'1D ELO (4)'!$A$7:$P$33,9))</f>
        <v/>
      </c>
      <c r="H123" s="499"/>
      <c r="I123" s="487" t="str">
        <f>IF($D122="","",VLOOKUP($D122,'1D ELO (4)'!$A$7:$P$33,10))</f>
        <v/>
      </c>
      <c r="J123" s="311"/>
      <c r="K123" s="156" t="str">
        <f>IF(J123="a",F122,IF(J123="b",F124,""))</f>
        <v/>
      </c>
      <c r="L123" s="318"/>
      <c r="M123" s="163"/>
      <c r="N123" s="318"/>
      <c r="O123" s="163"/>
      <c r="P123" s="318"/>
      <c r="Q123" s="163"/>
      <c r="R123" s="166"/>
      <c r="S123" s="169"/>
    </row>
    <row r="124" spans="1:19" s="38" customFormat="1" ht="9.6" customHeight="1" x14ac:dyDescent="0.25">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x14ac:dyDescent="0.25">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x14ac:dyDescent="0.25">
      <c r="A126" s="281">
        <v>28</v>
      </c>
      <c r="B126" s="390" t="str">
        <f>IF($D126="","",VLOOKUP($D126,'1D ELO (4)'!$A$7:$P$39,14))</f>
        <v/>
      </c>
      <c r="C126" s="390" t="str">
        <f>IF($D126="","",VLOOKUP($D126,'1D ELO (4)'!$A$7:$P$39,15))</f>
        <v/>
      </c>
      <c r="D126" s="159"/>
      <c r="E126" s="498" t="str">
        <f>UPPER(IF($D126="","",VLOOKUP($D126,'1D ELO (4)'!$A$7:$P$39,5)))</f>
        <v/>
      </c>
      <c r="F126" s="487" t="str">
        <f>UPPER(IF($D126="","",VLOOKUP($D126,'1D ELO (4)'!$A$7:$P$39,2)))</f>
        <v/>
      </c>
      <c r="G126" s="487" t="str">
        <f>IF($D126="","",VLOOKUP($D126,'1D ELO (4)'!$A$7:$P$39,3))</f>
        <v/>
      </c>
      <c r="H126" s="499"/>
      <c r="I126" s="487" t="str">
        <f>IF($D126="","",VLOOKUP($D126,'1D ELO (4)'!$A$7:$P$39,4))</f>
        <v/>
      </c>
      <c r="J126" s="317"/>
      <c r="K126" s="163"/>
      <c r="L126" s="165"/>
      <c r="M126" s="201"/>
      <c r="N126" s="322"/>
      <c r="O126" s="163"/>
      <c r="P126" s="318"/>
      <c r="Q126" s="163"/>
      <c r="R126" s="166"/>
      <c r="S126" s="169"/>
    </row>
    <row r="127" spans="1:19" s="38" customFormat="1" ht="9.6" customHeight="1" x14ac:dyDescent="0.25">
      <c r="A127" s="281"/>
      <c r="B127" s="310"/>
      <c r="C127" s="310"/>
      <c r="D127" s="310"/>
      <c r="E127" s="498" t="str">
        <f>UPPER(IF($D126="","",VLOOKUP($D126,'1D ELO (4)'!$A$7:$P$33,11)))</f>
        <v/>
      </c>
      <c r="F127" s="487" t="str">
        <f>UPPER(IF($D126="","",VLOOKUP($D126,'1D ELO (4)'!$A$7:$P$33,8)))</f>
        <v/>
      </c>
      <c r="G127" s="487" t="str">
        <f>IF($D126="","",VLOOKUP($D126,'1D ELO (4)'!$A$7:$P$33,9))</f>
        <v/>
      </c>
      <c r="H127" s="499"/>
      <c r="I127" s="487" t="str">
        <f>IF($D126="","",VLOOKUP($D126,'1D ELO (4)'!$A$7:$P$33,10))</f>
        <v/>
      </c>
      <c r="J127" s="311"/>
      <c r="K127" s="163"/>
      <c r="L127" s="165"/>
      <c r="M127" s="285"/>
      <c r="N127" s="323"/>
      <c r="O127" s="163"/>
      <c r="P127" s="318"/>
      <c r="Q127" s="163"/>
      <c r="R127" s="166"/>
      <c r="S127" s="169"/>
    </row>
    <row r="128" spans="1:19" s="38" customFormat="1" ht="9.6" customHeight="1" x14ac:dyDescent="0.25">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x14ac:dyDescent="0.25">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x14ac:dyDescent="0.25">
      <c r="A130" s="321">
        <v>29</v>
      </c>
      <c r="B130" s="390" t="str">
        <f>IF($D130="","",VLOOKUP($D130,'1D ELO (4)'!$A$7:$P$39,14))</f>
        <v/>
      </c>
      <c r="C130" s="390" t="str">
        <f>IF($D130="","",VLOOKUP($D130,'1D ELO (4)'!$A$7:$P$39,15))</f>
        <v/>
      </c>
      <c r="D130" s="159"/>
      <c r="E130" s="498" t="str">
        <f>UPPER(IF($D130="","",VLOOKUP($D130,'1D ELO (4)'!$A$7:$P$39,5)))</f>
        <v/>
      </c>
      <c r="F130" s="487" t="str">
        <f>UPPER(IF($D130="","",VLOOKUP($D130,'1D ELO (4)'!$A$7:$P$39,2)))</f>
        <v/>
      </c>
      <c r="G130" s="487" t="str">
        <f>IF($D130="","",VLOOKUP($D130,'1D ELO (4)'!$A$7:$P$39,3))</f>
        <v/>
      </c>
      <c r="H130" s="499"/>
      <c r="I130" s="487" t="str">
        <f>IF($D130="","",VLOOKUP($D130,'1D ELO (4)'!$A$7:$P$39,4))</f>
        <v/>
      </c>
      <c r="J130" s="309"/>
      <c r="K130" s="163"/>
      <c r="L130" s="165"/>
      <c r="M130" s="163"/>
      <c r="N130" s="318"/>
      <c r="O130" s="163"/>
      <c r="P130" s="165"/>
      <c r="Q130" s="163"/>
      <c r="R130" s="166"/>
      <c r="S130" s="169"/>
    </row>
    <row r="131" spans="1:19" s="38" customFormat="1" ht="9.6" customHeight="1" x14ac:dyDescent="0.25">
      <c r="A131" s="281"/>
      <c r="B131" s="310"/>
      <c r="C131" s="310"/>
      <c r="D131" s="310"/>
      <c r="E131" s="498" t="str">
        <f>UPPER(IF($D130="","",VLOOKUP($D130,'1D ELO (4)'!$A$7:$P$33,11)))</f>
        <v/>
      </c>
      <c r="F131" s="487" t="str">
        <f>UPPER(IF($D130="","",VLOOKUP($D130,'1D ELO (4)'!$A$7:$P$33,8)))</f>
        <v/>
      </c>
      <c r="G131" s="487" t="str">
        <f>IF($D130="","",VLOOKUP($D130,'1D ELO (4)'!$A$7:$P$33,9))</f>
        <v/>
      </c>
      <c r="H131" s="499"/>
      <c r="I131" s="487" t="str">
        <f>IF($D130="","",VLOOKUP($D130,'1D ELO (4)'!$A$7:$P$33,10))</f>
        <v/>
      </c>
      <c r="J131" s="311"/>
      <c r="K131" s="156" t="str">
        <f>IF(J131="a",F130,IF(J131="b",F132,""))</f>
        <v/>
      </c>
      <c r="L131" s="165"/>
      <c r="M131" s="163"/>
      <c r="N131" s="318"/>
      <c r="O131" s="163"/>
      <c r="P131" s="165"/>
      <c r="Q131" s="163"/>
      <c r="R131" s="166"/>
      <c r="S131" s="169"/>
    </row>
    <row r="132" spans="1:19" s="38" customFormat="1" ht="9.6" customHeight="1" x14ac:dyDescent="0.25">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x14ac:dyDescent="0.25">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x14ac:dyDescent="0.25">
      <c r="A134" s="281">
        <v>30</v>
      </c>
      <c r="B134" s="390" t="str">
        <f>IF($D134="","",VLOOKUP($D134,'1D ELO (4)'!$A$7:$P$39,14))</f>
        <v/>
      </c>
      <c r="C134" s="390" t="str">
        <f>IF($D134="","",VLOOKUP($D134,'1D ELO (4)'!$A$7:$P$39,15))</f>
        <v/>
      </c>
      <c r="D134" s="159"/>
      <c r="E134" s="498" t="str">
        <f>UPPER(IF($D134="","",VLOOKUP($D134,'1D ELO (4)'!$A$7:$P$39,5)))</f>
        <v/>
      </c>
      <c r="F134" s="487" t="str">
        <f>UPPER(IF($D134="","",VLOOKUP($D134,'1D ELO (4)'!$A$7:$P$39,2)))</f>
        <v/>
      </c>
      <c r="G134" s="487" t="str">
        <f>IF($D134="","",VLOOKUP($D134,'1D ELO (4)'!$A$7:$P$39,3))</f>
        <v/>
      </c>
      <c r="H134" s="499"/>
      <c r="I134" s="487" t="str">
        <f>IF($D134="","",VLOOKUP($D134,'1D ELO (4)'!$A$7:$P$39,4))</f>
        <v/>
      </c>
      <c r="J134" s="317"/>
      <c r="K134" s="163"/>
      <c r="L134" s="318"/>
      <c r="M134" s="201"/>
      <c r="N134" s="322"/>
      <c r="O134" s="163"/>
      <c r="P134" s="165"/>
      <c r="Q134" s="163"/>
      <c r="R134" s="166"/>
      <c r="S134" s="169"/>
    </row>
    <row r="135" spans="1:19" s="38" customFormat="1" ht="9.6" customHeight="1" x14ac:dyDescent="0.25">
      <c r="A135" s="281"/>
      <c r="B135" s="310"/>
      <c r="C135" s="310"/>
      <c r="D135" s="310"/>
      <c r="E135" s="498" t="str">
        <f>UPPER(IF($D134="","",VLOOKUP($D134,'1D ELO (4)'!$A$7:$P$33,11)))</f>
        <v/>
      </c>
      <c r="F135" s="487" t="str">
        <f>UPPER(IF($D134="","",VLOOKUP($D134,'1D ELO (4)'!$A$7:$P$33,8)))</f>
        <v/>
      </c>
      <c r="G135" s="487" t="str">
        <f>IF($D134="","",VLOOKUP($D134,'1D ELO (4)'!$A$7:$P$33,9))</f>
        <v/>
      </c>
      <c r="H135" s="499"/>
      <c r="I135" s="487" t="str">
        <f>IF($D134="","",VLOOKUP($D134,'1D ELO (4)'!$A$7:$P$33,10))</f>
        <v/>
      </c>
      <c r="J135" s="311"/>
      <c r="K135" s="163"/>
      <c r="L135" s="318"/>
      <c r="M135" s="285"/>
      <c r="N135" s="323"/>
      <c r="O135" s="163"/>
      <c r="P135" s="165"/>
      <c r="Q135" s="163"/>
      <c r="R135" s="166"/>
      <c r="S135" s="169"/>
    </row>
    <row r="136" spans="1:19" s="38" customFormat="1" ht="9.6" customHeight="1" x14ac:dyDescent="0.25">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x14ac:dyDescent="0.25">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x14ac:dyDescent="0.25">
      <c r="A138" s="321">
        <v>31</v>
      </c>
      <c r="B138" s="390" t="str">
        <f>IF($D138="","",VLOOKUP($D138,'1D ELO (4)'!$A$7:$P$39,14))</f>
        <v/>
      </c>
      <c r="C138" s="390" t="str">
        <f>IF($D138="","",VLOOKUP($D138,'1D ELO (4)'!$A$7:$P$39,15))</f>
        <v/>
      </c>
      <c r="D138" s="159"/>
      <c r="E138" s="498" t="str">
        <f>UPPER(IF($D138="","",VLOOKUP($D138,'1D ELO (4)'!$A$7:$P$39,5)))</f>
        <v/>
      </c>
      <c r="F138" s="487" t="str">
        <f>UPPER(IF($D138="","",VLOOKUP($D138,'1D ELO (4)'!$A$7:$P$39,2)))</f>
        <v/>
      </c>
      <c r="G138" s="487" t="str">
        <f>IF($D138="","",VLOOKUP($D138,'1D ELO (4)'!$A$7:$P$39,3))</f>
        <v/>
      </c>
      <c r="H138" s="499"/>
      <c r="I138" s="487" t="str">
        <f>IF($D138="","",VLOOKUP($D138,'1D ELO (4)'!$A$7:$P$39,4))</f>
        <v/>
      </c>
      <c r="J138" s="309"/>
      <c r="K138" s="163"/>
      <c r="L138" s="318"/>
      <c r="M138" s="163"/>
      <c r="N138" s="165"/>
      <c r="O138" s="339" t="str">
        <f>O63</f>
        <v>Döntő</v>
      </c>
      <c r="P138" s="340"/>
      <c r="Q138" s="339" t="str">
        <f>Q63</f>
        <v>Nyertes</v>
      </c>
      <c r="R138" s="340"/>
      <c r="S138" s="169"/>
    </row>
    <row r="139" spans="1:19" s="38" customFormat="1" ht="9.6" customHeight="1" x14ac:dyDescent="0.25">
      <c r="A139" s="281"/>
      <c r="B139" s="310"/>
      <c r="C139" s="310"/>
      <c r="D139" s="310"/>
      <c r="E139" s="498" t="str">
        <f>UPPER(IF($D138="","",VLOOKUP($D138,'1D ELO (4)'!$A$7:$P$33,11)))</f>
        <v/>
      </c>
      <c r="F139" s="487" t="str">
        <f>UPPER(IF($D138="","",VLOOKUP($D138,'1D ELO (4)'!$A$7:$P$33,8)))</f>
        <v/>
      </c>
      <c r="G139" s="487" t="str">
        <f>IF($D138="","",VLOOKUP($D138,'1D ELO (4)'!$A$7:$P$33,9))</f>
        <v/>
      </c>
      <c r="H139" s="499"/>
      <c r="I139" s="487" t="str">
        <f>IF($D138="","",VLOOKUP($D138,'1D ELO (4)'!$A$7:$P$33,10))</f>
        <v/>
      </c>
      <c r="J139" s="311"/>
      <c r="K139" s="156" t="str">
        <f>IF(J139="a",F138,IF(J139="b",F140,""))</f>
        <v/>
      </c>
      <c r="L139" s="318"/>
      <c r="M139" s="163"/>
      <c r="N139" s="165"/>
      <c r="O139" s="395" t="str">
        <f>O64</f>
        <v/>
      </c>
      <c r="P139" s="340"/>
      <c r="Q139" s="343"/>
      <c r="R139" s="340"/>
      <c r="S139" s="169"/>
    </row>
    <row r="140" spans="1:19" s="38" customFormat="1" ht="9.6" customHeight="1" x14ac:dyDescent="0.25">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x14ac:dyDescent="0.25">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x14ac:dyDescent="0.25">
      <c r="A142" s="327">
        <v>32</v>
      </c>
      <c r="B142" s="390" t="str">
        <f>IF($D142="","",VLOOKUP($D142,'1D ELO (4)'!$A$7:$P$39,14))</f>
        <v/>
      </c>
      <c r="C142" s="390" t="str">
        <f>IF($D142="","",VLOOKUP($D142,'1D ELO (4)'!$A$7:$P$39,15))</f>
        <v/>
      </c>
      <c r="D142" s="159"/>
      <c r="E142" s="679" t="str">
        <f>UPPER(IF($D142="","",VLOOKUP($D142,'1D ELO (4)'!$A$7:$P$39,5)))</f>
        <v/>
      </c>
      <c r="F142" s="680" t="str">
        <f>UPPER(IF($D142="","",VLOOKUP($D142,'1D ELO (4)'!$A$7:$P$39,2)))</f>
        <v/>
      </c>
      <c r="G142" s="680" t="str">
        <f>IF($D142="","",VLOOKUP($D142,'1D ELO (4)'!$A$7:$P$39,3))</f>
        <v/>
      </c>
      <c r="H142" s="681"/>
      <c r="I142" s="680" t="str">
        <f>IF($D142="","",VLOOKUP($D142,'1D ELO (4)'!$A$7:$P$39,4))</f>
        <v/>
      </c>
      <c r="J142" s="317"/>
      <c r="K142" s="163"/>
      <c r="L142" s="165"/>
      <c r="M142" s="201"/>
      <c r="N142" s="314"/>
      <c r="O142" s="343"/>
      <c r="P142" s="359"/>
      <c r="Q142" s="344" t="str">
        <f>Q67</f>
        <v/>
      </c>
      <c r="R142" s="358"/>
      <c r="S142" s="169"/>
    </row>
    <row r="143" spans="1:19" s="38" customFormat="1" ht="9.6" customHeight="1" x14ac:dyDescent="0.25">
      <c r="A143" s="281"/>
      <c r="B143" s="310"/>
      <c r="C143" s="310"/>
      <c r="D143" s="310"/>
      <c r="E143" s="679" t="str">
        <f>UPPER(IF($D142="","",VLOOKUP($D142,'1D ELO (4)'!$A$7:$P$33,11)))</f>
        <v/>
      </c>
      <c r="F143" s="680" t="str">
        <f>UPPER(IF($D142="","",VLOOKUP($D142,'1D ELO (4)'!$A$7:$P$33,8)))</f>
        <v/>
      </c>
      <c r="G143" s="680" t="str">
        <f>IF($D142="","",VLOOKUP($D142,'1D ELO (4)'!$A$7:$P$33,9))</f>
        <v/>
      </c>
      <c r="H143" s="681"/>
      <c r="I143" s="680" t="str">
        <f>IF($D142="","",VLOOKUP($D142,'1D ELO (4)'!$A$7:$P$33,10))</f>
        <v/>
      </c>
      <c r="J143" s="311"/>
      <c r="K143" s="163"/>
      <c r="L143" s="165"/>
      <c r="M143" s="285"/>
      <c r="N143" s="319"/>
      <c r="O143" s="395" t="str">
        <f>O68</f>
        <v/>
      </c>
      <c r="P143" s="359"/>
      <c r="Q143" s="343">
        <f>Q68</f>
        <v>0</v>
      </c>
      <c r="R143" s="340"/>
      <c r="S143" s="169"/>
    </row>
    <row r="144" spans="1:19" s="38" customFormat="1" ht="9.6" customHeight="1" x14ac:dyDescent="0.25">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x14ac:dyDescent="0.25">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x14ac:dyDescent="0.25">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x14ac:dyDescent="0.25">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x14ac:dyDescent="0.25">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x14ac:dyDescent="0.25">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x14ac:dyDescent="0.25">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x14ac:dyDescent="0.25">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x14ac:dyDescent="0.25">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x14ac:dyDescent="0.25">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x14ac:dyDescent="0.25">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t="str">
        <f>O79</f>
        <v>Dénes Tibor</v>
      </c>
      <c r="P154" s="233"/>
      <c r="Q154" s="234"/>
      <c r="R154" s="235"/>
    </row>
  </sheetData>
  <mergeCells count="1">
    <mergeCell ref="A4:C4"/>
  </mergeCells>
  <conditionalFormatting sqref="K105 M97 O113 K137 K121 M129 K89 O67 K30 M22 O38 K62 K46 M54 K14 I10 I58 I42 I50 I34 I26 I18 I66 I85 I133 I117 I125 I109 I101 I93 I141">
    <cfRule type="expression" dxfId="205" priority="28" stopIfTrue="1">
      <formula>AND($O$1="CU",I10="Umpire")</formula>
    </cfRule>
    <cfRule type="expression" dxfId="204" priority="29" stopIfTrue="1">
      <formula>AND($O$1="CU",I10&lt;&gt;"Umpire",J10&lt;&gt;"")</formula>
    </cfRule>
    <cfRule type="expression" dxfId="203" priority="30" stopIfTrue="1">
      <formula>AND($O$1="CU",I10&lt;&gt;"Umpire")</formula>
    </cfRule>
  </conditionalFormatting>
  <conditionalFormatting sqref="M13 M29 M45 M61 O21 O53 Q37 K9 K17 K25 K33 K41 K49 K57 K65 M88 M104 M120 M136 O96 O128 Q112 K84 K92 K100 K108 K116 K124 K132 K140 Q66">
    <cfRule type="expression" dxfId="202" priority="26" stopIfTrue="1">
      <formula>J10="as"</formula>
    </cfRule>
    <cfRule type="expression" dxfId="201" priority="27" stopIfTrue="1">
      <formula>J10="bs"</formula>
    </cfRule>
  </conditionalFormatting>
  <conditionalFormatting sqref="M14 M30 M46 M62 O22 O54 Q38 K10 K18 K26 K34 K42 K50 K58 K66 M89 M105 M121 M137 O97 O129 Q113 K85 K93 K101 K109 K117 K125 K133 K141 Q67">
    <cfRule type="expression" dxfId="200" priority="24" stopIfTrue="1">
      <formula>J10="as"</formula>
    </cfRule>
    <cfRule type="expression" dxfId="199" priority="25" stopIfTrue="1">
      <formula>J10="bs"</formula>
    </cfRule>
  </conditionalFormatting>
  <conditionalFormatting sqref="J10 J18 J26 J34 J42 J50 J58 J66 L62 L46 L30 L14 N22 N54 P38 J85 J93 J101 J109 J117 J125 J133 J141 L137 L121 L105 L89 N97 N129 P113 P67">
    <cfRule type="expression" dxfId="198"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197" priority="22" stopIfTrue="1" operator="equal">
      <formula>"Bye"</formula>
    </cfRule>
  </conditionalFormatting>
  <conditionalFormatting sqref="D7 D11 D15 D19 D23 D27 D31 D35 D39 D43 D47 D51 D55 D59 D63 D67 D82 D86 D90 D94 D98 D102 D106 D110 D114 D118 D122 D126 D130 D134 D138 D142">
    <cfRule type="cellIs" dxfId="196" priority="21" stopIfTrue="1" operator="lessThan">
      <formula>9</formula>
    </cfRule>
  </conditionalFormatting>
  <conditionalFormatting sqref="O65">
    <cfRule type="expression" dxfId="195" priority="19" stopIfTrue="1">
      <formula>P38="as"</formula>
    </cfRule>
    <cfRule type="expression" dxfId="194" priority="20" stopIfTrue="1">
      <formula>P38="bs"</formula>
    </cfRule>
  </conditionalFormatting>
  <conditionalFormatting sqref="O69">
    <cfRule type="expression" dxfId="193" priority="17" stopIfTrue="1">
      <formula>P113="as"</formula>
    </cfRule>
    <cfRule type="expression" dxfId="192" priority="18" stopIfTrue="1">
      <formula>P113="bs"</formula>
    </cfRule>
  </conditionalFormatting>
  <conditionalFormatting sqref="O64">
    <cfRule type="expression" dxfId="191" priority="15" stopIfTrue="1">
      <formula>P38="as"</formula>
    </cfRule>
    <cfRule type="expression" dxfId="190" priority="16" stopIfTrue="1">
      <formula>P38="bs"</formula>
    </cfRule>
  </conditionalFormatting>
  <conditionalFormatting sqref="O68">
    <cfRule type="expression" dxfId="189" priority="13" stopIfTrue="1">
      <formula>P113="as"</formula>
    </cfRule>
    <cfRule type="expression" dxfId="188" priority="14" stopIfTrue="1">
      <formula>P113="bs"</formula>
    </cfRule>
  </conditionalFormatting>
  <conditionalFormatting sqref="Q142">
    <cfRule type="expression" dxfId="187" priority="11" stopIfTrue="1">
      <formula>P67="as"</formula>
    </cfRule>
    <cfRule type="expression" dxfId="186" priority="12" stopIfTrue="1">
      <formula>P67="bs"</formula>
    </cfRule>
  </conditionalFormatting>
  <conditionalFormatting sqref="O140">
    <cfRule type="expression" dxfId="185" priority="9" stopIfTrue="1">
      <formula>P38="as"</formula>
    </cfRule>
    <cfRule type="expression" dxfId="184" priority="10" stopIfTrue="1">
      <formula>P38="bs"</formula>
    </cfRule>
  </conditionalFormatting>
  <conditionalFormatting sqref="O144">
    <cfRule type="expression" dxfId="183" priority="7" stopIfTrue="1">
      <formula>P113="as"</formula>
    </cfRule>
    <cfRule type="expression" dxfId="182" priority="8" stopIfTrue="1">
      <formula>P113="bs"</formula>
    </cfRule>
  </conditionalFormatting>
  <conditionalFormatting sqref="O139">
    <cfRule type="expression" dxfId="181" priority="5" stopIfTrue="1">
      <formula>P38="as"</formula>
    </cfRule>
    <cfRule type="expression" dxfId="180" priority="6" stopIfTrue="1">
      <formula>P38="bs"</formula>
    </cfRule>
  </conditionalFormatting>
  <conditionalFormatting sqref="O143">
    <cfRule type="expression" dxfId="179" priority="3" stopIfTrue="1">
      <formula>P113="as"</formula>
    </cfRule>
    <cfRule type="expression" dxfId="178" priority="4" stopIfTrue="1">
      <formula>P113="bs"</formula>
    </cfRule>
  </conditionalFormatting>
  <conditionalFormatting sqref="Q141">
    <cfRule type="expression" dxfId="177" priority="1" stopIfTrue="1">
      <formula>P67="as"</formula>
    </cfRule>
    <cfRule type="expression" dxfId="176"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9633"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9634"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5">
    <tabColor indexed="42"/>
  </sheetPr>
  <dimension ref="A1:O134"/>
  <sheetViews>
    <sheetView showGridLines="0" showZeros="0" workbookViewId="0">
      <pane ySplit="6" topLeftCell="A7" activePane="bottomLeft" state="frozen"/>
      <selection activeCell="F2" sqref="F2"/>
      <selection pane="bottomLeft" activeCell="Q11" sqref="Q11"/>
    </sheetView>
  </sheetViews>
  <sheetFormatPr defaultRowHeight="13.2" x14ac:dyDescent="0.25"/>
  <cols>
    <col min="1" max="1" width="6.33203125" customWidth="1"/>
    <col min="2" max="2" width="14.5546875" customWidth="1"/>
    <col min="3" max="3" width="13.6640625" customWidth="1"/>
    <col min="4" max="4" width="11.5546875" style="45" customWidth="1"/>
    <col min="5" max="5" width="10.5546875" style="727" customWidth="1"/>
    <col min="6" max="6" width="29.88671875" style="102" customWidth="1"/>
    <col min="7" max="7" width="8.6640625" style="735" customWidth="1"/>
    <col min="8" max="8" width="0.109375" style="45" customWidth="1"/>
    <col min="9" max="9" width="5.5546875" style="45" hidden="1" customWidth="1"/>
    <col min="10" max="10" width="8" style="45" hidden="1" customWidth="1"/>
    <col min="11" max="11" width="0.109375" style="45" hidden="1" customWidth="1"/>
    <col min="12" max="13" width="7.44140625" style="45" customWidth="1"/>
    <col min="14" max="14" width="7.44140625" style="45" hidden="1" customWidth="1"/>
    <col min="15" max="15" width="7.44140625" style="45" customWidth="1"/>
  </cols>
  <sheetData>
    <row r="1" spans="1:15" ht="24.6" x14ac:dyDescent="0.4">
      <c r="A1" s="394" t="str">
        <f>Altalanos!$A$6</f>
        <v>Diákolinmpia Pest Vármegye</v>
      </c>
      <c r="B1" s="93"/>
      <c r="C1" s="93"/>
      <c r="D1" s="384"/>
      <c r="E1" s="438" t="s">
        <v>93</v>
      </c>
      <c r="F1" s="427"/>
      <c r="G1" s="728"/>
      <c r="H1" s="430"/>
      <c r="I1" s="430"/>
      <c r="J1" s="430"/>
      <c r="K1" s="430"/>
      <c r="L1" s="430"/>
      <c r="M1" s="430"/>
      <c r="N1" s="430"/>
      <c r="O1" s="431"/>
    </row>
    <row r="2" spans="1:15" ht="13.8" thickBot="1" x14ac:dyDescent="0.3">
      <c r="B2" s="96" t="s">
        <v>122</v>
      </c>
      <c r="C2" s="465">
        <f>Altalanos!$E$8</f>
        <v>0</v>
      </c>
      <c r="D2" s="120"/>
      <c r="E2" s="438" t="s">
        <v>94</v>
      </c>
      <c r="F2" s="703"/>
      <c r="G2" s="729"/>
      <c r="H2" s="94"/>
      <c r="I2" s="94"/>
      <c r="J2" s="94"/>
      <c r="K2" s="94"/>
      <c r="L2" s="111"/>
      <c r="M2" s="86"/>
      <c r="N2" s="86"/>
      <c r="O2" s="111"/>
    </row>
    <row r="3" spans="1:15" s="2" customFormat="1" ht="13.8" thickBot="1" x14ac:dyDescent="0.3">
      <c r="A3" s="753"/>
      <c r="B3" s="683"/>
      <c r="C3" s="683"/>
      <c r="D3" s="683"/>
      <c r="E3" s="726"/>
      <c r="F3" s="683"/>
      <c r="G3" s="730"/>
      <c r="H3" s="112"/>
      <c r="I3" s="123"/>
      <c r="J3" s="123"/>
      <c r="K3" s="123"/>
      <c r="L3" s="485" t="s">
        <v>92</v>
      </c>
      <c r="M3" s="113"/>
      <c r="N3" s="124"/>
      <c r="O3" s="439"/>
    </row>
    <row r="4" spans="1:15" s="2" customFormat="1" x14ac:dyDescent="0.25">
      <c r="A4" s="55" t="s">
        <v>82</v>
      </c>
      <c r="B4" s="55"/>
      <c r="C4" s="53" t="s">
        <v>79</v>
      </c>
      <c r="D4" s="55" t="s">
        <v>87</v>
      </c>
      <c r="E4" s="764"/>
      <c r="F4" s="754"/>
      <c r="G4" s="731" t="s">
        <v>88</v>
      </c>
      <c r="H4" s="126"/>
      <c r="I4" s="127"/>
      <c r="J4" s="127"/>
      <c r="K4" s="127"/>
      <c r="L4" s="126"/>
      <c r="M4" s="440"/>
      <c r="N4" s="440"/>
      <c r="O4" s="128"/>
    </row>
    <row r="5" spans="1:15" s="2" customFormat="1" ht="13.8" thickBot="1" x14ac:dyDescent="0.3">
      <c r="A5" s="432">
        <f>Altalanos!$A$10</f>
        <v>0</v>
      </c>
      <c r="B5" s="432"/>
      <c r="C5" s="97">
        <f>Altalanos!$C$10</f>
        <v>0</v>
      </c>
      <c r="D5" s="98" t="str">
        <f>Altalanos!$D$10</f>
        <v xml:space="preserve">  </v>
      </c>
      <c r="E5" s="89"/>
      <c r="F5" s="98"/>
      <c r="G5" s="732" t="str">
        <f>Altalanos!$E$10</f>
        <v>Dénes Tibor</v>
      </c>
      <c r="H5" s="129"/>
      <c r="I5" s="89"/>
      <c r="J5" s="89"/>
      <c r="K5" s="89"/>
      <c r="L5" s="129"/>
      <c r="M5" s="98"/>
      <c r="N5" s="98"/>
      <c r="O5" s="755"/>
    </row>
    <row r="6" spans="1:15" ht="30" customHeight="1" thickBot="1" x14ac:dyDescent="0.3">
      <c r="A6" s="392" t="s">
        <v>95</v>
      </c>
      <c r="B6" s="115" t="s">
        <v>85</v>
      </c>
      <c r="C6" s="115" t="s">
        <v>86</v>
      </c>
      <c r="D6" s="115" t="s">
        <v>90</v>
      </c>
      <c r="E6" s="116" t="s">
        <v>91</v>
      </c>
      <c r="F6" s="700" t="s">
        <v>213</v>
      </c>
      <c r="G6" s="733" t="s">
        <v>97</v>
      </c>
      <c r="H6" s="422" t="s">
        <v>74</v>
      </c>
      <c r="I6" s="117" t="s">
        <v>72</v>
      </c>
      <c r="J6" s="424" t="s">
        <v>1</v>
      </c>
      <c r="K6" s="117" t="s">
        <v>73</v>
      </c>
      <c r="L6" s="386" t="s">
        <v>98</v>
      </c>
      <c r="M6" s="118" t="s">
        <v>99</v>
      </c>
      <c r="N6" s="131" t="s">
        <v>2</v>
      </c>
      <c r="O6" s="116" t="s">
        <v>100</v>
      </c>
    </row>
    <row r="7" spans="1:15" s="11" customFormat="1" ht="18.899999999999999" customHeight="1" x14ac:dyDescent="0.25">
      <c r="A7" s="426">
        <v>1</v>
      </c>
      <c r="B7" s="105"/>
      <c r="C7" s="105"/>
      <c r="D7" s="106"/>
      <c r="E7" s="441"/>
      <c r="F7" s="756"/>
      <c r="G7" s="766"/>
      <c r="H7" s="423"/>
      <c r="I7" s="421"/>
      <c r="J7" s="425"/>
      <c r="K7" s="421"/>
      <c r="L7" s="387"/>
      <c r="M7" s="767"/>
      <c r="N7" s="133"/>
      <c r="O7" s="750"/>
    </row>
    <row r="8" spans="1:15" s="11" customFormat="1" ht="18.899999999999999" customHeight="1" x14ac:dyDescent="0.25">
      <c r="A8" s="426">
        <v>2</v>
      </c>
      <c r="B8" s="105"/>
      <c r="C8" s="105"/>
      <c r="D8" s="106"/>
      <c r="E8" s="441"/>
      <c r="F8" s="740"/>
      <c r="G8" s="106"/>
      <c r="H8" s="423"/>
      <c r="I8" s="421"/>
      <c r="J8" s="425"/>
      <c r="K8" s="421"/>
      <c r="L8" s="387"/>
      <c r="M8" s="106"/>
      <c r="N8" s="133"/>
      <c r="O8" s="706"/>
    </row>
    <row r="9" spans="1:15" s="11" customFormat="1" ht="18.899999999999999" customHeight="1" x14ac:dyDescent="0.25">
      <c r="A9" s="426">
        <v>3</v>
      </c>
      <c r="B9" s="105"/>
      <c r="C9" s="105"/>
      <c r="D9" s="106"/>
      <c r="E9" s="441"/>
      <c r="F9" s="740"/>
      <c r="G9" s="106"/>
      <c r="H9" s="423"/>
      <c r="I9" s="421"/>
      <c r="J9" s="425"/>
      <c r="K9" s="421"/>
      <c r="L9" s="387"/>
      <c r="M9" s="106"/>
      <c r="N9" s="714"/>
      <c r="O9" s="458"/>
    </row>
    <row r="10" spans="1:15" s="11" customFormat="1" ht="18.899999999999999" customHeight="1" x14ac:dyDescent="0.25">
      <c r="A10" s="426">
        <v>4</v>
      </c>
      <c r="B10" s="105"/>
      <c r="C10" s="105"/>
      <c r="D10" s="106"/>
      <c r="E10" s="441"/>
      <c r="F10" s="740"/>
      <c r="G10" s="106"/>
      <c r="H10" s="423"/>
      <c r="I10" s="421"/>
      <c r="J10" s="425"/>
      <c r="K10" s="421"/>
      <c r="L10" s="387"/>
      <c r="M10" s="106"/>
      <c r="N10" s="713"/>
      <c r="O10" s="706"/>
    </row>
    <row r="11" spans="1:15" s="11" customFormat="1" ht="18.899999999999999" customHeight="1" x14ac:dyDescent="0.25">
      <c r="A11" s="426">
        <v>5</v>
      </c>
      <c r="B11" s="105"/>
      <c r="C11" s="105"/>
      <c r="D11" s="106"/>
      <c r="E11" s="441"/>
      <c r="F11" s="740"/>
      <c r="G11" s="766"/>
      <c r="H11" s="423"/>
      <c r="I11" s="421"/>
      <c r="J11" s="425"/>
      <c r="K11" s="421"/>
      <c r="L11" s="387"/>
      <c r="M11" s="767"/>
      <c r="N11" s="714"/>
      <c r="O11" s="706"/>
    </row>
    <row r="12" spans="1:15" s="11" customFormat="1" ht="18.899999999999999" customHeight="1" x14ac:dyDescent="0.25">
      <c r="A12" s="426">
        <v>6</v>
      </c>
      <c r="B12" s="105"/>
      <c r="C12" s="105"/>
      <c r="D12" s="106"/>
      <c r="E12" s="441"/>
      <c r="F12" s="740"/>
      <c r="G12" s="106"/>
      <c r="H12" s="423"/>
      <c r="I12" s="421"/>
      <c r="J12" s="425"/>
      <c r="K12" s="421"/>
      <c r="L12" s="387"/>
      <c r="M12" s="106"/>
      <c r="N12" s="714"/>
      <c r="O12" s="706"/>
    </row>
    <row r="13" spans="1:15" s="11" customFormat="1" ht="18.899999999999999" customHeight="1" x14ac:dyDescent="0.25">
      <c r="A13" s="426">
        <v>7</v>
      </c>
      <c r="B13" s="105"/>
      <c r="C13" s="105"/>
      <c r="D13" s="106"/>
      <c r="E13" s="441"/>
      <c r="F13" s="740"/>
      <c r="G13" s="106"/>
      <c r="H13" s="423"/>
      <c r="I13" s="421"/>
      <c r="J13" s="425"/>
      <c r="K13" s="421"/>
      <c r="L13" s="387"/>
      <c r="M13" s="106"/>
      <c r="N13" s="714"/>
      <c r="O13" s="706"/>
    </row>
    <row r="14" spans="1:15" s="11" customFormat="1" ht="18.899999999999999" customHeight="1" x14ac:dyDescent="0.25">
      <c r="A14" s="426">
        <v>8</v>
      </c>
      <c r="B14" s="105"/>
      <c r="C14" s="105"/>
      <c r="D14" s="106"/>
      <c r="E14" s="441"/>
      <c r="F14" s="740"/>
      <c r="G14" s="106"/>
      <c r="H14" s="423"/>
      <c r="I14" s="421"/>
      <c r="J14" s="425"/>
      <c r="K14" s="421"/>
      <c r="L14" s="387"/>
      <c r="M14" s="106"/>
      <c r="N14" s="714"/>
      <c r="O14" s="706"/>
    </row>
    <row r="15" spans="1:15" s="11" customFormat="1" ht="18.899999999999999" customHeight="1" x14ac:dyDescent="0.25">
      <c r="A15" s="426">
        <v>9</v>
      </c>
      <c r="B15" s="105"/>
      <c r="C15" s="105"/>
      <c r="D15" s="106"/>
      <c r="E15" s="441"/>
      <c r="F15" s="740"/>
      <c r="G15" s="106"/>
      <c r="H15" s="423"/>
      <c r="I15" s="421"/>
      <c r="J15" s="425"/>
      <c r="K15" s="421"/>
      <c r="L15" s="387"/>
      <c r="M15" s="106"/>
      <c r="N15" s="715"/>
      <c r="O15" s="706"/>
    </row>
    <row r="16" spans="1:15" s="11" customFormat="1" ht="18.899999999999999" customHeight="1" x14ac:dyDescent="0.25">
      <c r="A16" s="426">
        <v>10</v>
      </c>
      <c r="B16" s="105"/>
      <c r="C16" s="105"/>
      <c r="D16" s="106"/>
      <c r="E16" s="441"/>
      <c r="F16" s="740"/>
      <c r="G16" s="106"/>
      <c r="H16" s="423"/>
      <c r="I16" s="421"/>
      <c r="J16" s="425"/>
      <c r="K16" s="421"/>
      <c r="L16" s="387"/>
      <c r="M16" s="106"/>
      <c r="N16" s="133"/>
      <c r="O16" s="706"/>
    </row>
    <row r="17" spans="1:15" s="11" customFormat="1" ht="18.899999999999999" customHeight="1" x14ac:dyDescent="0.25">
      <c r="A17" s="426">
        <v>11</v>
      </c>
      <c r="B17" s="105"/>
      <c r="C17" s="105"/>
      <c r="D17" s="106"/>
      <c r="E17" s="441"/>
      <c r="F17" s="740"/>
      <c r="G17" s="106"/>
      <c r="H17" s="423"/>
      <c r="I17" s="421"/>
      <c r="J17" s="425"/>
      <c r="K17" s="421"/>
      <c r="L17" s="387"/>
      <c r="M17" s="106"/>
      <c r="N17" s="133"/>
      <c r="O17" s="706"/>
    </row>
    <row r="18" spans="1:15" s="11" customFormat="1" ht="18.899999999999999" customHeight="1" x14ac:dyDescent="0.25">
      <c r="A18" s="426">
        <v>12</v>
      </c>
      <c r="B18" s="105"/>
      <c r="C18" s="105"/>
      <c r="D18" s="106"/>
      <c r="E18" s="441"/>
      <c r="F18" s="740"/>
      <c r="G18" s="106"/>
      <c r="H18" s="423"/>
      <c r="I18" s="421"/>
      <c r="J18" s="425"/>
      <c r="K18" s="421"/>
      <c r="L18" s="387"/>
      <c r="M18" s="106"/>
      <c r="N18" s="133"/>
      <c r="O18" s="706"/>
    </row>
    <row r="19" spans="1:15" s="11" customFormat="1" ht="18.899999999999999" customHeight="1" x14ac:dyDescent="0.25">
      <c r="A19" s="426">
        <v>13</v>
      </c>
      <c r="B19" s="105"/>
      <c r="C19" s="105"/>
      <c r="D19" s="106"/>
      <c r="E19" s="441"/>
      <c r="F19" s="740"/>
      <c r="G19" s="106"/>
      <c r="H19" s="423"/>
      <c r="I19" s="421"/>
      <c r="J19" s="425"/>
      <c r="K19" s="421"/>
      <c r="L19" s="387"/>
      <c r="M19" s="106"/>
      <c r="N19" s="107"/>
      <c r="O19" s="706"/>
    </row>
    <row r="20" spans="1:15" s="11" customFormat="1" ht="18.899999999999999" customHeight="1" x14ac:dyDescent="0.25">
      <c r="A20" s="426">
        <v>14</v>
      </c>
      <c r="B20" s="105"/>
      <c r="C20" s="105"/>
      <c r="D20" s="106"/>
      <c r="E20" s="441"/>
      <c r="F20" s="740"/>
      <c r="G20" s="106"/>
      <c r="H20" s="423"/>
      <c r="I20" s="421"/>
      <c r="J20" s="425"/>
      <c r="K20" s="421"/>
      <c r="L20" s="387"/>
      <c r="M20" s="106"/>
      <c r="N20" s="107"/>
      <c r="O20" s="706"/>
    </row>
    <row r="21" spans="1:15" s="11" customFormat="1" ht="18.899999999999999" customHeight="1" x14ac:dyDescent="0.25">
      <c r="A21" s="426">
        <v>15</v>
      </c>
      <c r="B21" s="105"/>
      <c r="C21" s="105"/>
      <c r="D21" s="106"/>
      <c r="E21" s="441"/>
      <c r="F21" s="740"/>
      <c r="G21" s="106"/>
      <c r="H21" s="423"/>
      <c r="I21" s="421"/>
      <c r="J21" s="425"/>
      <c r="K21" s="421"/>
      <c r="L21" s="387"/>
      <c r="M21" s="106"/>
      <c r="N21" s="133"/>
      <c r="O21" s="706"/>
    </row>
    <row r="22" spans="1:15" s="11" customFormat="1" ht="18.899999999999999" customHeight="1" x14ac:dyDescent="0.25">
      <c r="A22" s="426">
        <v>16</v>
      </c>
      <c r="B22" s="105"/>
      <c r="C22" s="105"/>
      <c r="D22" s="106"/>
      <c r="E22" s="441"/>
      <c r="F22" s="740"/>
      <c r="G22" s="106"/>
      <c r="H22" s="423"/>
      <c r="I22" s="421"/>
      <c r="J22" s="425"/>
      <c r="K22" s="421"/>
      <c r="L22" s="387"/>
      <c r="M22" s="106"/>
      <c r="N22" s="133"/>
      <c r="O22" s="706"/>
    </row>
    <row r="23" spans="1:15" s="11" customFormat="1" ht="18.899999999999999" customHeight="1" x14ac:dyDescent="0.25">
      <c r="A23" s="426">
        <v>17</v>
      </c>
      <c r="B23" s="105"/>
      <c r="C23" s="105"/>
      <c r="D23" s="106"/>
      <c r="E23" s="441"/>
      <c r="F23" s="740"/>
      <c r="G23" s="106"/>
      <c r="H23" s="423"/>
      <c r="I23" s="421"/>
      <c r="J23" s="425"/>
      <c r="K23" s="421"/>
      <c r="L23" s="387"/>
      <c r="M23" s="106"/>
      <c r="N23" s="133"/>
      <c r="O23" s="706"/>
    </row>
    <row r="24" spans="1:15" s="11" customFormat="1" ht="18.899999999999999" customHeight="1" x14ac:dyDescent="0.25">
      <c r="A24" s="426">
        <v>18</v>
      </c>
      <c r="B24" s="105"/>
      <c r="C24" s="105"/>
      <c r="D24" s="106"/>
      <c r="E24" s="441"/>
      <c r="F24" s="740"/>
      <c r="G24" s="106"/>
      <c r="H24" s="423"/>
      <c r="I24" s="421"/>
      <c r="J24" s="425"/>
      <c r="K24" s="421"/>
      <c r="L24" s="387"/>
      <c r="M24" s="106"/>
      <c r="N24" s="133"/>
      <c r="O24" s="706"/>
    </row>
    <row r="25" spans="1:15" s="11" customFormat="1" ht="18.899999999999999" customHeight="1" x14ac:dyDescent="0.25">
      <c r="A25" s="426">
        <v>19</v>
      </c>
      <c r="B25" s="105"/>
      <c r="C25" s="105"/>
      <c r="D25" s="106"/>
      <c r="E25" s="441"/>
      <c r="F25" s="740"/>
      <c r="G25" s="106"/>
      <c r="H25" s="423"/>
      <c r="I25" s="421"/>
      <c r="J25" s="425"/>
      <c r="K25" s="421"/>
      <c r="L25" s="387"/>
      <c r="M25" s="106"/>
      <c r="N25" s="133"/>
      <c r="O25" s="706"/>
    </row>
    <row r="26" spans="1:15" s="11" customFormat="1" ht="18.899999999999999" customHeight="1" x14ac:dyDescent="0.25">
      <c r="A26" s="426">
        <v>20</v>
      </c>
      <c r="B26" s="105"/>
      <c r="C26" s="105"/>
      <c r="D26" s="106"/>
      <c r="E26" s="441"/>
      <c r="F26" s="740"/>
      <c r="G26" s="106"/>
      <c r="H26" s="423"/>
      <c r="I26" s="421"/>
      <c r="J26" s="425"/>
      <c r="K26" s="421"/>
      <c r="L26" s="387"/>
      <c r="M26" s="106"/>
      <c r="N26" s="133"/>
      <c r="O26" s="706"/>
    </row>
    <row r="27" spans="1:15" s="11" customFormat="1" ht="18.899999999999999" customHeight="1" x14ac:dyDescent="0.25">
      <c r="A27" s="426">
        <v>21</v>
      </c>
      <c r="B27" s="105"/>
      <c r="C27" s="105"/>
      <c r="D27" s="106"/>
      <c r="E27" s="441"/>
      <c r="F27" s="740"/>
      <c r="G27" s="106"/>
      <c r="H27" s="423"/>
      <c r="I27" s="421"/>
      <c r="J27" s="425"/>
      <c r="K27" s="421"/>
      <c r="L27" s="387"/>
      <c r="M27" s="106"/>
      <c r="N27" s="107"/>
      <c r="O27" s="458"/>
    </row>
    <row r="28" spans="1:15" s="11" customFormat="1" ht="18.899999999999999" customHeight="1" x14ac:dyDescent="0.25">
      <c r="A28" s="426">
        <v>22</v>
      </c>
      <c r="B28" s="105"/>
      <c r="C28" s="105"/>
      <c r="D28" s="106"/>
      <c r="E28" s="441"/>
      <c r="F28" s="687"/>
      <c r="G28" s="707"/>
      <c r="H28" s="423"/>
      <c r="I28" s="421"/>
      <c r="J28" s="425"/>
      <c r="K28" s="421"/>
      <c r="L28" s="387"/>
      <c r="M28" s="107"/>
      <c r="N28" s="107"/>
      <c r="O28" s="107"/>
    </row>
    <row r="29" spans="1:15" s="11" customFormat="1" ht="18.899999999999999" customHeight="1" x14ac:dyDescent="0.25">
      <c r="A29" s="426">
        <v>23</v>
      </c>
      <c r="B29" s="105"/>
      <c r="C29" s="105"/>
      <c r="D29" s="106"/>
      <c r="E29" s="441"/>
      <c r="F29" s="687"/>
      <c r="G29" s="707"/>
      <c r="H29" s="423"/>
      <c r="I29" s="421"/>
      <c r="J29" s="425"/>
      <c r="K29" s="421"/>
      <c r="L29" s="387"/>
      <c r="M29" s="107"/>
      <c r="N29" s="133"/>
      <c r="O29" s="107"/>
    </row>
    <row r="30" spans="1:15" s="11" customFormat="1" ht="18.899999999999999" customHeight="1" x14ac:dyDescent="0.25">
      <c r="A30" s="426">
        <v>24</v>
      </c>
      <c r="B30" s="105"/>
      <c r="C30" s="105"/>
      <c r="D30" s="106"/>
      <c r="E30" s="441"/>
      <c r="F30" s="687"/>
      <c r="G30" s="734"/>
      <c r="H30" s="423"/>
      <c r="I30" s="421"/>
      <c r="J30" s="425"/>
      <c r="K30" s="421"/>
      <c r="L30" s="387"/>
      <c r="M30" s="393"/>
      <c r="N30" s="133">
        <f t="shared" ref="N30:N93" si="0">IF(L30="DA",1,IF(L30="WC",2,IF(L30="SE",3,IF(L30="Q",4,IF(L30="LL",5,999)))))</f>
        <v>999</v>
      </c>
      <c r="O30" s="107"/>
    </row>
    <row r="31" spans="1:15" s="11" customFormat="1" ht="18.899999999999999" customHeight="1" x14ac:dyDescent="0.25">
      <c r="A31" s="426">
        <v>25</v>
      </c>
      <c r="B31" s="105"/>
      <c r="C31" s="105"/>
      <c r="D31" s="106"/>
      <c r="E31" s="441"/>
      <c r="F31" s="687"/>
      <c r="G31" s="734"/>
      <c r="H31" s="423"/>
      <c r="I31" s="421"/>
      <c r="J31" s="425"/>
      <c r="K31" s="421"/>
      <c r="L31" s="387"/>
      <c r="M31" s="393"/>
      <c r="N31" s="133">
        <f t="shared" si="0"/>
        <v>999</v>
      </c>
      <c r="O31" s="107"/>
    </row>
    <row r="32" spans="1:15" s="11" customFormat="1" ht="18.899999999999999" customHeight="1" x14ac:dyDescent="0.25">
      <c r="A32" s="426">
        <v>26</v>
      </c>
      <c r="B32" s="105"/>
      <c r="C32" s="105"/>
      <c r="D32" s="106"/>
      <c r="E32" s="441"/>
      <c r="F32" s="687"/>
      <c r="G32" s="734"/>
      <c r="H32" s="423"/>
      <c r="I32" s="421"/>
      <c r="J32" s="425"/>
      <c r="K32" s="421"/>
      <c r="L32" s="387"/>
      <c r="M32" s="393"/>
      <c r="N32" s="133">
        <f t="shared" si="0"/>
        <v>999</v>
      </c>
      <c r="O32" s="107"/>
    </row>
    <row r="33" spans="1:15" s="11" customFormat="1" ht="18.899999999999999" customHeight="1" x14ac:dyDescent="0.25">
      <c r="A33" s="426">
        <v>27</v>
      </c>
      <c r="B33" s="105"/>
      <c r="C33" s="105"/>
      <c r="D33" s="106"/>
      <c r="E33" s="441"/>
      <c r="F33" s="687"/>
      <c r="G33" s="734"/>
      <c r="H33" s="423" t="e">
        <f>IF(AND(O33="",#REF!&gt;0,#REF!&lt;5),I33,)</f>
        <v>#REF!</v>
      </c>
      <c r="I33" s="421" t="str">
        <f>IF(D33="","ZZZ9",IF(AND(#REF!&gt;0,#REF!&lt;5),D33&amp;#REF!,D33&amp;"9"))</f>
        <v>ZZZ9</v>
      </c>
      <c r="J33" s="425">
        <f t="shared" ref="J33:J96" si="1">IF(O33="",999,O33)</f>
        <v>999</v>
      </c>
      <c r="K33" s="421">
        <f t="shared" ref="K33:K96" si="2">IF(N33=999,999,1)</f>
        <v>999</v>
      </c>
      <c r="L33" s="387"/>
      <c r="M33" s="393"/>
      <c r="N33" s="133">
        <f t="shared" si="0"/>
        <v>999</v>
      </c>
      <c r="O33" s="107"/>
    </row>
    <row r="34" spans="1:15" s="11" customFormat="1" ht="18.899999999999999" customHeight="1" x14ac:dyDescent="0.25">
      <c r="A34" s="426">
        <v>28</v>
      </c>
      <c r="B34" s="105"/>
      <c r="C34" s="105"/>
      <c r="D34" s="106"/>
      <c r="E34" s="441"/>
      <c r="F34" s="687"/>
      <c r="G34" s="734"/>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899999999999999" customHeight="1" x14ac:dyDescent="0.25">
      <c r="A35" s="426">
        <v>29</v>
      </c>
      <c r="B35" s="105"/>
      <c r="C35" s="105"/>
      <c r="D35" s="106"/>
      <c r="E35" s="441"/>
      <c r="F35" s="687"/>
      <c r="G35" s="734"/>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899999999999999" customHeight="1" x14ac:dyDescent="0.25">
      <c r="A36" s="426">
        <v>30</v>
      </c>
      <c r="B36" s="105"/>
      <c r="C36" s="105"/>
      <c r="D36" s="106"/>
      <c r="E36" s="441"/>
      <c r="F36" s="687"/>
      <c r="G36" s="734"/>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899999999999999" customHeight="1" x14ac:dyDescent="0.25">
      <c r="A37" s="426">
        <v>31</v>
      </c>
      <c r="B37" s="105"/>
      <c r="C37" s="105"/>
      <c r="D37" s="106"/>
      <c r="E37" s="441"/>
      <c r="F37" s="687"/>
      <c r="G37" s="734"/>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899999999999999" customHeight="1" x14ac:dyDescent="0.25">
      <c r="A38" s="426">
        <v>32</v>
      </c>
      <c r="B38" s="105"/>
      <c r="C38" s="105"/>
      <c r="D38" s="106"/>
      <c r="E38" s="441"/>
      <c r="F38" s="687"/>
      <c r="G38" s="734"/>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899999999999999" customHeight="1" x14ac:dyDescent="0.25">
      <c r="A39" s="426">
        <v>33</v>
      </c>
      <c r="B39" s="105"/>
      <c r="C39" s="105"/>
      <c r="D39" s="106"/>
      <c r="E39" s="441"/>
      <c r="F39" s="687"/>
      <c r="G39" s="734"/>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899999999999999" customHeight="1" x14ac:dyDescent="0.25">
      <c r="A40" s="426">
        <v>34</v>
      </c>
      <c r="B40" s="105"/>
      <c r="C40" s="105"/>
      <c r="D40" s="106"/>
      <c r="E40" s="441"/>
      <c r="F40" s="687"/>
      <c r="G40" s="734"/>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899999999999999" customHeight="1" x14ac:dyDescent="0.25">
      <c r="A41" s="426">
        <v>35</v>
      </c>
      <c r="B41" s="105"/>
      <c r="C41" s="105"/>
      <c r="D41" s="106"/>
      <c r="E41" s="441"/>
      <c r="F41" s="687"/>
      <c r="G41" s="734"/>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899999999999999" customHeight="1" x14ac:dyDescent="0.25">
      <c r="A42" s="426">
        <v>36</v>
      </c>
      <c r="B42" s="105"/>
      <c r="C42" s="105"/>
      <c r="D42" s="106"/>
      <c r="E42" s="441"/>
      <c r="F42" s="687"/>
      <c r="G42" s="734"/>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899999999999999" customHeight="1" x14ac:dyDescent="0.25">
      <c r="A43" s="426">
        <v>37</v>
      </c>
      <c r="B43" s="105"/>
      <c r="C43" s="105"/>
      <c r="D43" s="106"/>
      <c r="E43" s="441"/>
      <c r="F43" s="687"/>
      <c r="G43" s="734"/>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899999999999999" customHeight="1" x14ac:dyDescent="0.25">
      <c r="A44" s="426">
        <v>38</v>
      </c>
      <c r="B44" s="105"/>
      <c r="C44" s="105"/>
      <c r="D44" s="106"/>
      <c r="E44" s="441"/>
      <c r="F44" s="687"/>
      <c r="G44" s="734"/>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899999999999999" customHeight="1" x14ac:dyDescent="0.25">
      <c r="A45" s="426">
        <v>39</v>
      </c>
      <c r="B45" s="105"/>
      <c r="C45" s="105"/>
      <c r="D45" s="106"/>
      <c r="E45" s="441"/>
      <c r="F45" s="687"/>
      <c r="G45" s="734"/>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899999999999999" customHeight="1" x14ac:dyDescent="0.25">
      <c r="A46" s="426">
        <v>40</v>
      </c>
      <c r="B46" s="105"/>
      <c r="C46" s="105"/>
      <c r="D46" s="106"/>
      <c r="E46" s="441"/>
      <c r="F46" s="687"/>
      <c r="G46" s="734"/>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899999999999999" customHeight="1" x14ac:dyDescent="0.25">
      <c r="A47" s="426">
        <v>41</v>
      </c>
      <c r="B47" s="105"/>
      <c r="C47" s="105"/>
      <c r="D47" s="106"/>
      <c r="E47" s="441"/>
      <c r="F47" s="687"/>
      <c r="G47" s="734"/>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899999999999999" customHeight="1" x14ac:dyDescent="0.25">
      <c r="A48" s="426">
        <v>42</v>
      </c>
      <c r="B48" s="105"/>
      <c r="C48" s="105"/>
      <c r="D48" s="106"/>
      <c r="E48" s="441"/>
      <c r="F48" s="687"/>
      <c r="G48" s="734"/>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899999999999999" customHeight="1" x14ac:dyDescent="0.25">
      <c r="A49" s="426">
        <v>43</v>
      </c>
      <c r="B49" s="105"/>
      <c r="C49" s="105"/>
      <c r="D49" s="106"/>
      <c r="E49" s="441"/>
      <c r="F49" s="687"/>
      <c r="G49" s="734"/>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899999999999999" customHeight="1" x14ac:dyDescent="0.25">
      <c r="A50" s="426">
        <v>44</v>
      </c>
      <c r="B50" s="105"/>
      <c r="C50" s="105"/>
      <c r="D50" s="106"/>
      <c r="E50" s="441"/>
      <c r="F50" s="687"/>
      <c r="G50" s="734"/>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899999999999999" customHeight="1" x14ac:dyDescent="0.25">
      <c r="A51" s="426">
        <v>45</v>
      </c>
      <c r="B51" s="105"/>
      <c r="C51" s="105"/>
      <c r="D51" s="106"/>
      <c r="E51" s="441"/>
      <c r="F51" s="687"/>
      <c r="G51" s="734"/>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899999999999999" customHeight="1" x14ac:dyDescent="0.25">
      <c r="A52" s="426">
        <v>46</v>
      </c>
      <c r="B52" s="105"/>
      <c r="C52" s="105"/>
      <c r="D52" s="106"/>
      <c r="E52" s="441"/>
      <c r="F52" s="687"/>
      <c r="G52" s="734"/>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899999999999999" customHeight="1" x14ac:dyDescent="0.25">
      <c r="A53" s="426">
        <v>47</v>
      </c>
      <c r="B53" s="105"/>
      <c r="C53" s="105"/>
      <c r="D53" s="106"/>
      <c r="E53" s="441"/>
      <c r="F53" s="687"/>
      <c r="G53" s="734"/>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899999999999999" customHeight="1" x14ac:dyDescent="0.25">
      <c r="A54" s="426">
        <v>48</v>
      </c>
      <c r="B54" s="105"/>
      <c r="C54" s="105"/>
      <c r="D54" s="106"/>
      <c r="E54" s="441"/>
      <c r="F54" s="687"/>
      <c r="G54" s="734"/>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899999999999999" customHeight="1" x14ac:dyDescent="0.25">
      <c r="A55" s="426">
        <v>49</v>
      </c>
      <c r="B55" s="105"/>
      <c r="C55" s="105"/>
      <c r="D55" s="106"/>
      <c r="E55" s="441"/>
      <c r="F55" s="687"/>
      <c r="G55" s="734"/>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899999999999999" customHeight="1" x14ac:dyDescent="0.25">
      <c r="A56" s="426">
        <v>50</v>
      </c>
      <c r="B56" s="105"/>
      <c r="C56" s="105"/>
      <c r="D56" s="106"/>
      <c r="E56" s="441"/>
      <c r="F56" s="687"/>
      <c r="G56" s="734"/>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899999999999999" customHeight="1" x14ac:dyDescent="0.25">
      <c r="A57" s="426">
        <v>51</v>
      </c>
      <c r="B57" s="105"/>
      <c r="C57" s="105"/>
      <c r="D57" s="106"/>
      <c r="E57" s="441"/>
      <c r="F57" s="687"/>
      <c r="G57" s="734"/>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899999999999999" customHeight="1" x14ac:dyDescent="0.25">
      <c r="A58" s="426">
        <v>52</v>
      </c>
      <c r="B58" s="105"/>
      <c r="C58" s="105"/>
      <c r="D58" s="106"/>
      <c r="E58" s="441"/>
      <c r="F58" s="687"/>
      <c r="G58" s="734"/>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899999999999999" customHeight="1" x14ac:dyDescent="0.25">
      <c r="A59" s="426">
        <v>53</v>
      </c>
      <c r="B59" s="105"/>
      <c r="C59" s="105"/>
      <c r="D59" s="106"/>
      <c r="E59" s="441"/>
      <c r="F59" s="687"/>
      <c r="G59" s="734"/>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899999999999999" customHeight="1" x14ac:dyDescent="0.25">
      <c r="A60" s="426">
        <v>54</v>
      </c>
      <c r="B60" s="105"/>
      <c r="C60" s="105"/>
      <c r="D60" s="106"/>
      <c r="E60" s="441"/>
      <c r="F60" s="687"/>
      <c r="G60" s="734"/>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899999999999999" customHeight="1" x14ac:dyDescent="0.25">
      <c r="A61" s="426">
        <v>55</v>
      </c>
      <c r="B61" s="105"/>
      <c r="C61" s="105"/>
      <c r="D61" s="106"/>
      <c r="E61" s="441"/>
      <c r="F61" s="687"/>
      <c r="G61" s="734"/>
      <c r="H61" s="423" t="e">
        <f>IF(AND(O61="",#REF!&gt;0,#REF!&lt;5),I61,)</f>
        <v>#REF!</v>
      </c>
      <c r="I61" s="421" t="str">
        <f>IF(D61="","ZZZ9",IF(AND(#REF!&gt;0,#REF!&lt;5),D61&amp;#REF!,D61&amp;"9"))</f>
        <v>ZZZ9</v>
      </c>
      <c r="J61" s="425">
        <f t="shared" si="1"/>
        <v>999</v>
      </c>
      <c r="K61" s="421">
        <f t="shared" si="2"/>
        <v>999</v>
      </c>
      <c r="L61" s="387"/>
      <c r="M61" s="393"/>
      <c r="N61" s="133">
        <f t="shared" si="0"/>
        <v>999</v>
      </c>
      <c r="O61" s="107"/>
    </row>
    <row r="62" spans="1:15" s="11" customFormat="1" ht="18.899999999999999" customHeight="1" x14ac:dyDescent="0.25">
      <c r="A62" s="426">
        <v>56</v>
      </c>
      <c r="B62" s="105"/>
      <c r="C62" s="105"/>
      <c r="D62" s="106"/>
      <c r="E62" s="441"/>
      <c r="F62" s="687"/>
      <c r="G62" s="734"/>
      <c r="H62" s="423" t="e">
        <f>IF(AND(O62="",#REF!&gt;0,#REF!&lt;5),I62,)</f>
        <v>#REF!</v>
      </c>
      <c r="I62" s="421" t="str">
        <f>IF(D62="","ZZZ9",IF(AND(#REF!&gt;0,#REF!&lt;5),D62&amp;#REF!,D62&amp;"9"))</f>
        <v>ZZZ9</v>
      </c>
      <c r="J62" s="425">
        <f t="shared" si="1"/>
        <v>999</v>
      </c>
      <c r="K62" s="421">
        <f t="shared" si="2"/>
        <v>999</v>
      </c>
      <c r="L62" s="387"/>
      <c r="M62" s="393"/>
      <c r="N62" s="133">
        <f t="shared" si="0"/>
        <v>999</v>
      </c>
      <c r="O62" s="107"/>
    </row>
    <row r="63" spans="1:15" s="11" customFormat="1" ht="18.899999999999999" customHeight="1" x14ac:dyDescent="0.25">
      <c r="A63" s="426">
        <v>57</v>
      </c>
      <c r="B63" s="105"/>
      <c r="C63" s="105"/>
      <c r="D63" s="106"/>
      <c r="E63" s="441"/>
      <c r="F63" s="687"/>
      <c r="G63" s="734"/>
      <c r="H63" s="423" t="e">
        <f>IF(AND(O63="",#REF!&gt;0,#REF!&lt;5),I63,)</f>
        <v>#REF!</v>
      </c>
      <c r="I63" s="421" t="str">
        <f>IF(D63="","ZZZ9",IF(AND(#REF!&gt;0,#REF!&lt;5),D63&amp;#REF!,D63&amp;"9"))</f>
        <v>ZZZ9</v>
      </c>
      <c r="J63" s="425">
        <f t="shared" si="1"/>
        <v>999</v>
      </c>
      <c r="K63" s="421">
        <f t="shared" si="2"/>
        <v>999</v>
      </c>
      <c r="L63" s="387"/>
      <c r="M63" s="393"/>
      <c r="N63" s="133">
        <f t="shared" si="0"/>
        <v>999</v>
      </c>
      <c r="O63" s="107"/>
    </row>
    <row r="64" spans="1:15" s="11" customFormat="1" ht="18.899999999999999" customHeight="1" x14ac:dyDescent="0.25">
      <c r="A64" s="426">
        <v>58</v>
      </c>
      <c r="B64" s="105"/>
      <c r="C64" s="105"/>
      <c r="D64" s="106"/>
      <c r="E64" s="441"/>
      <c r="F64" s="687"/>
      <c r="G64" s="734"/>
      <c r="H64" s="423" t="e">
        <f>IF(AND(O64="",#REF!&gt;0,#REF!&lt;5),I64,)</f>
        <v>#REF!</v>
      </c>
      <c r="I64" s="421" t="str">
        <f>IF(D64="","ZZZ9",IF(AND(#REF!&gt;0,#REF!&lt;5),D64&amp;#REF!,D64&amp;"9"))</f>
        <v>ZZZ9</v>
      </c>
      <c r="J64" s="425">
        <f t="shared" si="1"/>
        <v>999</v>
      </c>
      <c r="K64" s="421">
        <f t="shared" si="2"/>
        <v>999</v>
      </c>
      <c r="L64" s="387"/>
      <c r="M64" s="393"/>
      <c r="N64" s="133">
        <f t="shared" si="0"/>
        <v>999</v>
      </c>
      <c r="O64" s="107"/>
    </row>
    <row r="65" spans="1:15" s="11" customFormat="1" ht="18.899999999999999" customHeight="1" x14ac:dyDescent="0.25">
      <c r="A65" s="426">
        <v>59</v>
      </c>
      <c r="B65" s="105"/>
      <c r="C65" s="105"/>
      <c r="D65" s="106"/>
      <c r="E65" s="441"/>
      <c r="F65" s="687"/>
      <c r="G65" s="734"/>
      <c r="H65" s="423" t="e">
        <f>IF(AND(O65="",#REF!&gt;0,#REF!&lt;5),I65,)</f>
        <v>#REF!</v>
      </c>
      <c r="I65" s="421" t="str">
        <f>IF(D65="","ZZZ9",IF(AND(#REF!&gt;0,#REF!&lt;5),D65&amp;#REF!,D65&amp;"9"))</f>
        <v>ZZZ9</v>
      </c>
      <c r="J65" s="425">
        <f t="shared" si="1"/>
        <v>999</v>
      </c>
      <c r="K65" s="421">
        <f t="shared" si="2"/>
        <v>999</v>
      </c>
      <c r="L65" s="387"/>
      <c r="M65" s="393"/>
      <c r="N65" s="133">
        <f t="shared" si="0"/>
        <v>999</v>
      </c>
      <c r="O65" s="107"/>
    </row>
    <row r="66" spans="1:15" s="11" customFormat="1" ht="18.899999999999999" customHeight="1" x14ac:dyDescent="0.25">
      <c r="A66" s="426">
        <v>60</v>
      </c>
      <c r="B66" s="105"/>
      <c r="C66" s="105"/>
      <c r="D66" s="106"/>
      <c r="E66" s="441"/>
      <c r="F66" s="687"/>
      <c r="G66" s="734"/>
      <c r="H66" s="423" t="e">
        <f>IF(AND(O66="",#REF!&gt;0,#REF!&lt;5),I66,)</f>
        <v>#REF!</v>
      </c>
      <c r="I66" s="421" t="str">
        <f>IF(D66="","ZZZ9",IF(AND(#REF!&gt;0,#REF!&lt;5),D66&amp;#REF!,D66&amp;"9"))</f>
        <v>ZZZ9</v>
      </c>
      <c r="J66" s="425">
        <f t="shared" si="1"/>
        <v>999</v>
      </c>
      <c r="K66" s="421">
        <f t="shared" si="2"/>
        <v>999</v>
      </c>
      <c r="L66" s="387"/>
      <c r="M66" s="393"/>
      <c r="N66" s="133">
        <f t="shared" si="0"/>
        <v>999</v>
      </c>
      <c r="O66" s="107"/>
    </row>
    <row r="67" spans="1:15" s="11" customFormat="1" ht="18.899999999999999" customHeight="1" x14ac:dyDescent="0.25">
      <c r="A67" s="426">
        <v>61</v>
      </c>
      <c r="B67" s="105"/>
      <c r="C67" s="105"/>
      <c r="D67" s="106"/>
      <c r="E67" s="441"/>
      <c r="F67" s="687"/>
      <c r="G67" s="734"/>
      <c r="H67" s="423" t="e">
        <f>IF(AND(O67="",#REF!&gt;0,#REF!&lt;5),I67,)</f>
        <v>#REF!</v>
      </c>
      <c r="I67" s="421" t="str">
        <f>IF(D67="","ZZZ9",IF(AND(#REF!&gt;0,#REF!&lt;5),D67&amp;#REF!,D67&amp;"9"))</f>
        <v>ZZZ9</v>
      </c>
      <c r="J67" s="425">
        <f t="shared" si="1"/>
        <v>999</v>
      </c>
      <c r="K67" s="421">
        <f t="shared" si="2"/>
        <v>999</v>
      </c>
      <c r="L67" s="387"/>
      <c r="M67" s="393"/>
      <c r="N67" s="133">
        <f t="shared" si="0"/>
        <v>999</v>
      </c>
      <c r="O67" s="107"/>
    </row>
    <row r="68" spans="1:15" s="11" customFormat="1" ht="18.899999999999999" customHeight="1" x14ac:dyDescent="0.25">
      <c r="A68" s="426">
        <v>62</v>
      </c>
      <c r="B68" s="105"/>
      <c r="C68" s="105"/>
      <c r="D68" s="106"/>
      <c r="E68" s="441"/>
      <c r="F68" s="687"/>
      <c r="G68" s="734"/>
      <c r="H68" s="423" t="e">
        <f>IF(AND(O68="",#REF!&gt;0,#REF!&lt;5),I68,)</f>
        <v>#REF!</v>
      </c>
      <c r="I68" s="421" t="str">
        <f>IF(D68="","ZZZ9",IF(AND(#REF!&gt;0,#REF!&lt;5),D68&amp;#REF!,D68&amp;"9"))</f>
        <v>ZZZ9</v>
      </c>
      <c r="J68" s="425">
        <f t="shared" si="1"/>
        <v>999</v>
      </c>
      <c r="K68" s="421">
        <f t="shared" si="2"/>
        <v>999</v>
      </c>
      <c r="L68" s="387"/>
      <c r="M68" s="393"/>
      <c r="N68" s="133">
        <f t="shared" si="0"/>
        <v>999</v>
      </c>
      <c r="O68" s="107"/>
    </row>
    <row r="69" spans="1:15" s="11" customFormat="1" ht="18.899999999999999" customHeight="1" x14ac:dyDescent="0.25">
      <c r="A69" s="426">
        <v>63</v>
      </c>
      <c r="B69" s="105"/>
      <c r="C69" s="105"/>
      <c r="D69" s="106"/>
      <c r="E69" s="441"/>
      <c r="F69" s="687"/>
      <c r="G69" s="734"/>
      <c r="H69" s="423" t="e">
        <f>IF(AND(O69="",#REF!&gt;0,#REF!&lt;5),I69,)</f>
        <v>#REF!</v>
      </c>
      <c r="I69" s="421" t="str">
        <f>IF(D69="","ZZZ9",IF(AND(#REF!&gt;0,#REF!&lt;5),D69&amp;#REF!,D69&amp;"9"))</f>
        <v>ZZZ9</v>
      </c>
      <c r="J69" s="425">
        <f t="shared" si="1"/>
        <v>999</v>
      </c>
      <c r="K69" s="421">
        <f t="shared" si="2"/>
        <v>999</v>
      </c>
      <c r="L69" s="387"/>
      <c r="M69" s="393"/>
      <c r="N69" s="133">
        <f t="shared" si="0"/>
        <v>999</v>
      </c>
      <c r="O69" s="107"/>
    </row>
    <row r="70" spans="1:15" s="11" customFormat="1" ht="18.899999999999999" customHeight="1" x14ac:dyDescent="0.25">
      <c r="A70" s="426">
        <v>64</v>
      </c>
      <c r="B70" s="105"/>
      <c r="C70" s="105"/>
      <c r="D70" s="106"/>
      <c r="E70" s="441"/>
      <c r="F70" s="687"/>
      <c r="G70" s="734"/>
      <c r="H70" s="423" t="e">
        <f>IF(AND(O70="",#REF!&gt;0,#REF!&lt;5),I70,)</f>
        <v>#REF!</v>
      </c>
      <c r="I70" s="421" t="str">
        <f>IF(D70="","ZZZ9",IF(AND(#REF!&gt;0,#REF!&lt;5),D70&amp;#REF!,D70&amp;"9"))</f>
        <v>ZZZ9</v>
      </c>
      <c r="J70" s="425">
        <f t="shared" si="1"/>
        <v>999</v>
      </c>
      <c r="K70" s="421">
        <f t="shared" si="2"/>
        <v>999</v>
      </c>
      <c r="L70" s="387"/>
      <c r="M70" s="393"/>
      <c r="N70" s="133">
        <f t="shared" si="0"/>
        <v>999</v>
      </c>
      <c r="O70" s="107"/>
    </row>
    <row r="71" spans="1:15" s="11" customFormat="1" ht="18.899999999999999" customHeight="1" x14ac:dyDescent="0.25">
      <c r="A71" s="426">
        <v>65</v>
      </c>
      <c r="B71" s="105"/>
      <c r="C71" s="105"/>
      <c r="D71" s="106"/>
      <c r="E71" s="441"/>
      <c r="F71" s="687"/>
      <c r="G71" s="734"/>
      <c r="H71" s="423" t="e">
        <f>IF(AND(O71="",#REF!&gt;0,#REF!&lt;5),I71,)</f>
        <v>#REF!</v>
      </c>
      <c r="I71" s="421" t="str">
        <f>IF(D71="","ZZZ9",IF(AND(#REF!&gt;0,#REF!&lt;5),D71&amp;#REF!,D71&amp;"9"))</f>
        <v>ZZZ9</v>
      </c>
      <c r="J71" s="425">
        <f t="shared" si="1"/>
        <v>999</v>
      </c>
      <c r="K71" s="421">
        <f t="shared" si="2"/>
        <v>999</v>
      </c>
      <c r="L71" s="387"/>
      <c r="M71" s="393"/>
      <c r="N71" s="133">
        <f t="shared" si="0"/>
        <v>999</v>
      </c>
      <c r="O71" s="107"/>
    </row>
    <row r="72" spans="1:15" s="11" customFormat="1" ht="18.899999999999999" customHeight="1" x14ac:dyDescent="0.25">
      <c r="A72" s="426">
        <v>66</v>
      </c>
      <c r="B72" s="105"/>
      <c r="C72" s="105"/>
      <c r="D72" s="106"/>
      <c r="E72" s="441"/>
      <c r="F72" s="687"/>
      <c r="G72" s="734"/>
      <c r="H72" s="423" t="e">
        <f>IF(AND(O72="",#REF!&gt;0,#REF!&lt;5),I72,)</f>
        <v>#REF!</v>
      </c>
      <c r="I72" s="421" t="str">
        <f>IF(D72="","ZZZ9",IF(AND(#REF!&gt;0,#REF!&lt;5),D72&amp;#REF!,D72&amp;"9"))</f>
        <v>ZZZ9</v>
      </c>
      <c r="J72" s="425">
        <f t="shared" si="1"/>
        <v>999</v>
      </c>
      <c r="K72" s="421">
        <f t="shared" si="2"/>
        <v>999</v>
      </c>
      <c r="L72" s="387"/>
      <c r="M72" s="393"/>
      <c r="N72" s="133">
        <f t="shared" si="0"/>
        <v>999</v>
      </c>
      <c r="O72" s="107"/>
    </row>
    <row r="73" spans="1:15" s="11" customFormat="1" ht="18.899999999999999" customHeight="1" x14ac:dyDescent="0.25">
      <c r="A73" s="426">
        <v>67</v>
      </c>
      <c r="B73" s="105"/>
      <c r="C73" s="105"/>
      <c r="D73" s="106"/>
      <c r="E73" s="441"/>
      <c r="F73" s="687"/>
      <c r="G73" s="734"/>
      <c r="H73" s="423" t="e">
        <f>IF(AND(O73="",#REF!&gt;0,#REF!&lt;5),I73,)</f>
        <v>#REF!</v>
      </c>
      <c r="I73" s="421" t="str">
        <f>IF(D73="","ZZZ9",IF(AND(#REF!&gt;0,#REF!&lt;5),D73&amp;#REF!,D73&amp;"9"))</f>
        <v>ZZZ9</v>
      </c>
      <c r="J73" s="425">
        <f t="shared" si="1"/>
        <v>999</v>
      </c>
      <c r="K73" s="421">
        <f t="shared" si="2"/>
        <v>999</v>
      </c>
      <c r="L73" s="387"/>
      <c r="M73" s="393"/>
      <c r="N73" s="133">
        <f t="shared" si="0"/>
        <v>999</v>
      </c>
      <c r="O73" s="107"/>
    </row>
    <row r="74" spans="1:15" s="11" customFormat="1" ht="18.899999999999999" customHeight="1" x14ac:dyDescent="0.25">
      <c r="A74" s="426">
        <v>68</v>
      </c>
      <c r="B74" s="105"/>
      <c r="C74" s="105"/>
      <c r="D74" s="106"/>
      <c r="E74" s="441"/>
      <c r="F74" s="687"/>
      <c r="G74" s="734"/>
      <c r="H74" s="423" t="e">
        <f>IF(AND(O74="",#REF!&gt;0,#REF!&lt;5),I74,)</f>
        <v>#REF!</v>
      </c>
      <c r="I74" s="421" t="str">
        <f>IF(D74="","ZZZ9",IF(AND(#REF!&gt;0,#REF!&lt;5),D74&amp;#REF!,D74&amp;"9"))</f>
        <v>ZZZ9</v>
      </c>
      <c r="J74" s="425">
        <f t="shared" si="1"/>
        <v>999</v>
      </c>
      <c r="K74" s="421">
        <f t="shared" si="2"/>
        <v>999</v>
      </c>
      <c r="L74" s="387"/>
      <c r="M74" s="393"/>
      <c r="N74" s="133">
        <f t="shared" si="0"/>
        <v>999</v>
      </c>
      <c r="O74" s="107"/>
    </row>
    <row r="75" spans="1:15" s="11" customFormat="1" ht="18.899999999999999" customHeight="1" x14ac:dyDescent="0.25">
      <c r="A75" s="426">
        <v>69</v>
      </c>
      <c r="B75" s="105"/>
      <c r="C75" s="105"/>
      <c r="D75" s="106"/>
      <c r="E75" s="441"/>
      <c r="F75" s="687"/>
      <c r="G75" s="734"/>
      <c r="H75" s="423" t="e">
        <f>IF(AND(O75="",#REF!&gt;0,#REF!&lt;5),I75,)</f>
        <v>#REF!</v>
      </c>
      <c r="I75" s="421" t="str">
        <f>IF(D75="","ZZZ9",IF(AND(#REF!&gt;0,#REF!&lt;5),D75&amp;#REF!,D75&amp;"9"))</f>
        <v>ZZZ9</v>
      </c>
      <c r="J75" s="425">
        <f t="shared" si="1"/>
        <v>999</v>
      </c>
      <c r="K75" s="421">
        <f t="shared" si="2"/>
        <v>999</v>
      </c>
      <c r="L75" s="387"/>
      <c r="M75" s="393"/>
      <c r="N75" s="133">
        <f t="shared" si="0"/>
        <v>999</v>
      </c>
      <c r="O75" s="107"/>
    </row>
    <row r="76" spans="1:15" s="11" customFormat="1" ht="18.899999999999999" customHeight="1" x14ac:dyDescent="0.25">
      <c r="A76" s="426">
        <v>70</v>
      </c>
      <c r="B76" s="105"/>
      <c r="C76" s="105"/>
      <c r="D76" s="106"/>
      <c r="E76" s="441"/>
      <c r="F76" s="687"/>
      <c r="G76" s="734"/>
      <c r="H76" s="423" t="e">
        <f>IF(AND(O76="",#REF!&gt;0,#REF!&lt;5),I76,)</f>
        <v>#REF!</v>
      </c>
      <c r="I76" s="421" t="str">
        <f>IF(D76="","ZZZ9",IF(AND(#REF!&gt;0,#REF!&lt;5),D76&amp;#REF!,D76&amp;"9"))</f>
        <v>ZZZ9</v>
      </c>
      <c r="J76" s="425">
        <f t="shared" si="1"/>
        <v>999</v>
      </c>
      <c r="K76" s="421">
        <f t="shared" si="2"/>
        <v>999</v>
      </c>
      <c r="L76" s="387"/>
      <c r="M76" s="393"/>
      <c r="N76" s="133">
        <f t="shared" si="0"/>
        <v>999</v>
      </c>
      <c r="O76" s="107"/>
    </row>
    <row r="77" spans="1:15" s="11" customFormat="1" ht="18.899999999999999" customHeight="1" x14ac:dyDescent="0.25">
      <c r="A77" s="426">
        <v>71</v>
      </c>
      <c r="B77" s="105"/>
      <c r="C77" s="105"/>
      <c r="D77" s="106"/>
      <c r="E77" s="441"/>
      <c r="F77" s="687"/>
      <c r="G77" s="734"/>
      <c r="H77" s="423" t="e">
        <f>IF(AND(O77="",#REF!&gt;0,#REF!&lt;5),I77,)</f>
        <v>#REF!</v>
      </c>
      <c r="I77" s="421" t="str">
        <f>IF(D77="","ZZZ9",IF(AND(#REF!&gt;0,#REF!&lt;5),D77&amp;#REF!,D77&amp;"9"))</f>
        <v>ZZZ9</v>
      </c>
      <c r="J77" s="425">
        <f t="shared" si="1"/>
        <v>999</v>
      </c>
      <c r="K77" s="421">
        <f t="shared" si="2"/>
        <v>999</v>
      </c>
      <c r="L77" s="387"/>
      <c r="M77" s="393"/>
      <c r="N77" s="133">
        <f t="shared" si="0"/>
        <v>999</v>
      </c>
      <c r="O77" s="107"/>
    </row>
    <row r="78" spans="1:15" s="11" customFormat="1" ht="18.899999999999999" customHeight="1" x14ac:dyDescent="0.25">
      <c r="A78" s="426">
        <v>72</v>
      </c>
      <c r="B78" s="105"/>
      <c r="C78" s="105"/>
      <c r="D78" s="106"/>
      <c r="E78" s="441"/>
      <c r="F78" s="687"/>
      <c r="G78" s="734"/>
      <c r="H78" s="423" t="e">
        <f>IF(AND(O78="",#REF!&gt;0,#REF!&lt;5),I78,)</f>
        <v>#REF!</v>
      </c>
      <c r="I78" s="421" t="str">
        <f>IF(D78="","ZZZ9",IF(AND(#REF!&gt;0,#REF!&lt;5),D78&amp;#REF!,D78&amp;"9"))</f>
        <v>ZZZ9</v>
      </c>
      <c r="J78" s="425">
        <f t="shared" si="1"/>
        <v>999</v>
      </c>
      <c r="K78" s="421">
        <f t="shared" si="2"/>
        <v>999</v>
      </c>
      <c r="L78" s="387"/>
      <c r="M78" s="393"/>
      <c r="N78" s="133">
        <f t="shared" si="0"/>
        <v>999</v>
      </c>
      <c r="O78" s="107"/>
    </row>
    <row r="79" spans="1:15" s="11" customFormat="1" ht="18.899999999999999" customHeight="1" x14ac:dyDescent="0.25">
      <c r="A79" s="426">
        <v>73</v>
      </c>
      <c r="B79" s="105"/>
      <c r="C79" s="105"/>
      <c r="D79" s="106"/>
      <c r="E79" s="441"/>
      <c r="F79" s="687"/>
      <c r="G79" s="734"/>
      <c r="H79" s="423" t="e">
        <f>IF(AND(O79="",#REF!&gt;0,#REF!&lt;5),I79,)</f>
        <v>#REF!</v>
      </c>
      <c r="I79" s="421" t="str">
        <f>IF(D79="","ZZZ9",IF(AND(#REF!&gt;0,#REF!&lt;5),D79&amp;#REF!,D79&amp;"9"))</f>
        <v>ZZZ9</v>
      </c>
      <c r="J79" s="425">
        <f t="shared" si="1"/>
        <v>999</v>
      </c>
      <c r="K79" s="421">
        <f t="shared" si="2"/>
        <v>999</v>
      </c>
      <c r="L79" s="387"/>
      <c r="M79" s="393"/>
      <c r="N79" s="133">
        <f t="shared" si="0"/>
        <v>999</v>
      </c>
      <c r="O79" s="107"/>
    </row>
    <row r="80" spans="1:15" s="11" customFormat="1" ht="18.899999999999999" customHeight="1" x14ac:dyDescent="0.25">
      <c r="A80" s="426">
        <v>74</v>
      </c>
      <c r="B80" s="105"/>
      <c r="C80" s="105"/>
      <c r="D80" s="106"/>
      <c r="E80" s="441"/>
      <c r="F80" s="687"/>
      <c r="G80" s="734"/>
      <c r="H80" s="423" t="e">
        <f>IF(AND(O80="",#REF!&gt;0,#REF!&lt;5),I80,)</f>
        <v>#REF!</v>
      </c>
      <c r="I80" s="421" t="str">
        <f>IF(D80="","ZZZ9",IF(AND(#REF!&gt;0,#REF!&lt;5),D80&amp;#REF!,D80&amp;"9"))</f>
        <v>ZZZ9</v>
      </c>
      <c r="J80" s="425">
        <f t="shared" si="1"/>
        <v>999</v>
      </c>
      <c r="K80" s="421">
        <f t="shared" si="2"/>
        <v>999</v>
      </c>
      <c r="L80" s="387"/>
      <c r="M80" s="393"/>
      <c r="N80" s="133">
        <f t="shared" si="0"/>
        <v>999</v>
      </c>
      <c r="O80" s="107"/>
    </row>
    <row r="81" spans="1:15" s="11" customFormat="1" ht="18.899999999999999" customHeight="1" x14ac:dyDescent="0.25">
      <c r="A81" s="426">
        <v>75</v>
      </c>
      <c r="B81" s="105"/>
      <c r="C81" s="105"/>
      <c r="D81" s="106"/>
      <c r="E81" s="441"/>
      <c r="F81" s="687"/>
      <c r="G81" s="734"/>
      <c r="H81" s="423" t="e">
        <f>IF(AND(O81="",#REF!&gt;0,#REF!&lt;5),I81,)</f>
        <v>#REF!</v>
      </c>
      <c r="I81" s="421" t="str">
        <f>IF(D81="","ZZZ9",IF(AND(#REF!&gt;0,#REF!&lt;5),D81&amp;#REF!,D81&amp;"9"))</f>
        <v>ZZZ9</v>
      </c>
      <c r="J81" s="425">
        <f t="shared" si="1"/>
        <v>999</v>
      </c>
      <c r="K81" s="421">
        <f t="shared" si="2"/>
        <v>999</v>
      </c>
      <c r="L81" s="387"/>
      <c r="M81" s="393"/>
      <c r="N81" s="133">
        <f t="shared" si="0"/>
        <v>999</v>
      </c>
      <c r="O81" s="107"/>
    </row>
    <row r="82" spans="1:15" s="11" customFormat="1" ht="18.899999999999999" customHeight="1" x14ac:dyDescent="0.25">
      <c r="A82" s="426">
        <v>76</v>
      </c>
      <c r="B82" s="105"/>
      <c r="C82" s="105"/>
      <c r="D82" s="106"/>
      <c r="E82" s="441"/>
      <c r="F82" s="687"/>
      <c r="G82" s="734"/>
      <c r="H82" s="423" t="e">
        <f>IF(AND(O82="",#REF!&gt;0,#REF!&lt;5),I82,)</f>
        <v>#REF!</v>
      </c>
      <c r="I82" s="421" t="str">
        <f>IF(D82="","ZZZ9",IF(AND(#REF!&gt;0,#REF!&lt;5),D82&amp;#REF!,D82&amp;"9"))</f>
        <v>ZZZ9</v>
      </c>
      <c r="J82" s="425">
        <f t="shared" si="1"/>
        <v>999</v>
      </c>
      <c r="K82" s="421">
        <f t="shared" si="2"/>
        <v>999</v>
      </c>
      <c r="L82" s="387"/>
      <c r="M82" s="393"/>
      <c r="N82" s="133">
        <f t="shared" si="0"/>
        <v>999</v>
      </c>
      <c r="O82" s="107"/>
    </row>
    <row r="83" spans="1:15" s="11" customFormat="1" ht="18.899999999999999" customHeight="1" x14ac:dyDescent="0.25">
      <c r="A83" s="426">
        <v>77</v>
      </c>
      <c r="B83" s="105"/>
      <c r="C83" s="105"/>
      <c r="D83" s="106"/>
      <c r="E83" s="441"/>
      <c r="F83" s="687"/>
      <c r="G83" s="734"/>
      <c r="H83" s="423" t="e">
        <f>IF(AND(O83="",#REF!&gt;0,#REF!&lt;5),I83,)</f>
        <v>#REF!</v>
      </c>
      <c r="I83" s="421" t="str">
        <f>IF(D83="","ZZZ9",IF(AND(#REF!&gt;0,#REF!&lt;5),D83&amp;#REF!,D83&amp;"9"))</f>
        <v>ZZZ9</v>
      </c>
      <c r="J83" s="425">
        <f t="shared" si="1"/>
        <v>999</v>
      </c>
      <c r="K83" s="421">
        <f t="shared" si="2"/>
        <v>999</v>
      </c>
      <c r="L83" s="387"/>
      <c r="M83" s="393"/>
      <c r="N83" s="133">
        <f t="shared" si="0"/>
        <v>999</v>
      </c>
      <c r="O83" s="107"/>
    </row>
    <row r="84" spans="1:15" s="11" customFormat="1" ht="18.899999999999999" customHeight="1" x14ac:dyDescent="0.25">
      <c r="A84" s="426">
        <v>78</v>
      </c>
      <c r="B84" s="105"/>
      <c r="C84" s="105"/>
      <c r="D84" s="106"/>
      <c r="E84" s="441"/>
      <c r="F84" s="687"/>
      <c r="G84" s="734"/>
      <c r="H84" s="423" t="e">
        <f>IF(AND(O84="",#REF!&gt;0,#REF!&lt;5),I84,)</f>
        <v>#REF!</v>
      </c>
      <c r="I84" s="421" t="str">
        <f>IF(D84="","ZZZ9",IF(AND(#REF!&gt;0,#REF!&lt;5),D84&amp;#REF!,D84&amp;"9"))</f>
        <v>ZZZ9</v>
      </c>
      <c r="J84" s="425">
        <f t="shared" si="1"/>
        <v>999</v>
      </c>
      <c r="K84" s="421">
        <f t="shared" si="2"/>
        <v>999</v>
      </c>
      <c r="L84" s="387"/>
      <c r="M84" s="393"/>
      <c r="N84" s="133">
        <f t="shared" si="0"/>
        <v>999</v>
      </c>
      <c r="O84" s="107"/>
    </row>
    <row r="85" spans="1:15" s="11" customFormat="1" ht="18.899999999999999" customHeight="1" x14ac:dyDescent="0.25">
      <c r="A85" s="426">
        <v>79</v>
      </c>
      <c r="B85" s="105"/>
      <c r="C85" s="105"/>
      <c r="D85" s="106"/>
      <c r="E85" s="441"/>
      <c r="F85" s="687"/>
      <c r="G85" s="734"/>
      <c r="H85" s="423" t="e">
        <f>IF(AND(O85="",#REF!&gt;0,#REF!&lt;5),I85,)</f>
        <v>#REF!</v>
      </c>
      <c r="I85" s="421" t="str">
        <f>IF(D85="","ZZZ9",IF(AND(#REF!&gt;0,#REF!&lt;5),D85&amp;#REF!,D85&amp;"9"))</f>
        <v>ZZZ9</v>
      </c>
      <c r="J85" s="425">
        <f t="shared" si="1"/>
        <v>999</v>
      </c>
      <c r="K85" s="421">
        <f t="shared" si="2"/>
        <v>999</v>
      </c>
      <c r="L85" s="387"/>
      <c r="M85" s="393"/>
      <c r="N85" s="133">
        <f t="shared" si="0"/>
        <v>999</v>
      </c>
      <c r="O85" s="107"/>
    </row>
    <row r="86" spans="1:15" s="11" customFormat="1" ht="18.899999999999999" customHeight="1" x14ac:dyDescent="0.25">
      <c r="A86" s="426">
        <v>80</v>
      </c>
      <c r="B86" s="105"/>
      <c r="C86" s="105"/>
      <c r="D86" s="106"/>
      <c r="E86" s="441"/>
      <c r="F86" s="687"/>
      <c r="G86" s="734"/>
      <c r="H86" s="423" t="e">
        <f>IF(AND(O86="",#REF!&gt;0,#REF!&lt;5),I86,)</f>
        <v>#REF!</v>
      </c>
      <c r="I86" s="421" t="str">
        <f>IF(D86="","ZZZ9",IF(AND(#REF!&gt;0,#REF!&lt;5),D86&amp;#REF!,D86&amp;"9"))</f>
        <v>ZZZ9</v>
      </c>
      <c r="J86" s="425">
        <f t="shared" si="1"/>
        <v>999</v>
      </c>
      <c r="K86" s="421">
        <f t="shared" si="2"/>
        <v>999</v>
      </c>
      <c r="L86" s="387"/>
      <c r="M86" s="393"/>
      <c r="N86" s="133">
        <f t="shared" si="0"/>
        <v>999</v>
      </c>
      <c r="O86" s="107"/>
    </row>
    <row r="87" spans="1:15" s="11" customFormat="1" ht="18.899999999999999" customHeight="1" x14ac:dyDescent="0.25">
      <c r="A87" s="426">
        <v>81</v>
      </c>
      <c r="B87" s="105"/>
      <c r="C87" s="105"/>
      <c r="D87" s="106"/>
      <c r="E87" s="441"/>
      <c r="F87" s="687"/>
      <c r="G87" s="734"/>
      <c r="H87" s="423" t="e">
        <f>IF(AND(O87="",#REF!&gt;0,#REF!&lt;5),I87,)</f>
        <v>#REF!</v>
      </c>
      <c r="I87" s="421" t="str">
        <f>IF(D87="","ZZZ9",IF(AND(#REF!&gt;0,#REF!&lt;5),D87&amp;#REF!,D87&amp;"9"))</f>
        <v>ZZZ9</v>
      </c>
      <c r="J87" s="425">
        <f t="shared" si="1"/>
        <v>999</v>
      </c>
      <c r="K87" s="421">
        <f t="shared" si="2"/>
        <v>999</v>
      </c>
      <c r="L87" s="387"/>
      <c r="M87" s="393"/>
      <c r="N87" s="133">
        <f t="shared" si="0"/>
        <v>999</v>
      </c>
      <c r="O87" s="107"/>
    </row>
    <row r="88" spans="1:15" s="11" customFormat="1" ht="18.899999999999999" customHeight="1" x14ac:dyDescent="0.25">
      <c r="A88" s="426">
        <v>82</v>
      </c>
      <c r="B88" s="105"/>
      <c r="C88" s="105"/>
      <c r="D88" s="106"/>
      <c r="E88" s="441"/>
      <c r="F88" s="687"/>
      <c r="G88" s="734"/>
      <c r="H88" s="423" t="e">
        <f>IF(AND(O88="",#REF!&gt;0,#REF!&lt;5),I88,)</f>
        <v>#REF!</v>
      </c>
      <c r="I88" s="421" t="str">
        <f>IF(D88="","ZZZ9",IF(AND(#REF!&gt;0,#REF!&lt;5),D88&amp;#REF!,D88&amp;"9"))</f>
        <v>ZZZ9</v>
      </c>
      <c r="J88" s="425">
        <f t="shared" si="1"/>
        <v>999</v>
      </c>
      <c r="K88" s="421">
        <f t="shared" si="2"/>
        <v>999</v>
      </c>
      <c r="L88" s="387"/>
      <c r="M88" s="393"/>
      <c r="N88" s="133">
        <f t="shared" si="0"/>
        <v>999</v>
      </c>
      <c r="O88" s="107"/>
    </row>
    <row r="89" spans="1:15" s="11" customFormat="1" ht="18.899999999999999" customHeight="1" x14ac:dyDescent="0.25">
      <c r="A89" s="426">
        <v>83</v>
      </c>
      <c r="B89" s="105"/>
      <c r="C89" s="105"/>
      <c r="D89" s="106"/>
      <c r="E89" s="441"/>
      <c r="F89" s="687"/>
      <c r="G89" s="734"/>
      <c r="H89" s="423" t="e">
        <f>IF(AND(O89="",#REF!&gt;0,#REF!&lt;5),I89,)</f>
        <v>#REF!</v>
      </c>
      <c r="I89" s="421" t="str">
        <f>IF(D89="","ZZZ9",IF(AND(#REF!&gt;0,#REF!&lt;5),D89&amp;#REF!,D89&amp;"9"))</f>
        <v>ZZZ9</v>
      </c>
      <c r="J89" s="425">
        <f t="shared" si="1"/>
        <v>999</v>
      </c>
      <c r="K89" s="421">
        <f t="shared" si="2"/>
        <v>999</v>
      </c>
      <c r="L89" s="387"/>
      <c r="M89" s="393"/>
      <c r="N89" s="133">
        <f t="shared" si="0"/>
        <v>999</v>
      </c>
      <c r="O89" s="107"/>
    </row>
    <row r="90" spans="1:15" s="11" customFormat="1" ht="18.899999999999999" customHeight="1" x14ac:dyDescent="0.25">
      <c r="A90" s="426">
        <v>84</v>
      </c>
      <c r="B90" s="105"/>
      <c r="C90" s="105"/>
      <c r="D90" s="106"/>
      <c r="E90" s="441"/>
      <c r="F90" s="687"/>
      <c r="G90" s="734"/>
      <c r="H90" s="423" t="e">
        <f>IF(AND(O90="",#REF!&gt;0,#REF!&lt;5),I90,)</f>
        <v>#REF!</v>
      </c>
      <c r="I90" s="421" t="str">
        <f>IF(D90="","ZZZ9",IF(AND(#REF!&gt;0,#REF!&lt;5),D90&amp;#REF!,D90&amp;"9"))</f>
        <v>ZZZ9</v>
      </c>
      <c r="J90" s="425">
        <f t="shared" si="1"/>
        <v>999</v>
      </c>
      <c r="K90" s="421">
        <f t="shared" si="2"/>
        <v>999</v>
      </c>
      <c r="L90" s="387"/>
      <c r="M90" s="393"/>
      <c r="N90" s="133">
        <f t="shared" si="0"/>
        <v>999</v>
      </c>
      <c r="O90" s="107"/>
    </row>
    <row r="91" spans="1:15" s="11" customFormat="1" ht="18.899999999999999" customHeight="1" x14ac:dyDescent="0.25">
      <c r="A91" s="426">
        <v>85</v>
      </c>
      <c r="B91" s="105"/>
      <c r="C91" s="105"/>
      <c r="D91" s="106"/>
      <c r="E91" s="441"/>
      <c r="F91" s="687"/>
      <c r="G91" s="734"/>
      <c r="H91" s="423" t="e">
        <f>IF(AND(O91="",#REF!&gt;0,#REF!&lt;5),I91,)</f>
        <v>#REF!</v>
      </c>
      <c r="I91" s="421" t="str">
        <f>IF(D91="","ZZZ9",IF(AND(#REF!&gt;0,#REF!&lt;5),D91&amp;#REF!,D91&amp;"9"))</f>
        <v>ZZZ9</v>
      </c>
      <c r="J91" s="425">
        <f t="shared" si="1"/>
        <v>999</v>
      </c>
      <c r="K91" s="421">
        <f t="shared" si="2"/>
        <v>999</v>
      </c>
      <c r="L91" s="387"/>
      <c r="M91" s="393"/>
      <c r="N91" s="133">
        <f t="shared" si="0"/>
        <v>999</v>
      </c>
      <c r="O91" s="107"/>
    </row>
    <row r="92" spans="1:15" s="11" customFormat="1" ht="18.899999999999999" customHeight="1" x14ac:dyDescent="0.25">
      <c r="A92" s="426">
        <v>86</v>
      </c>
      <c r="B92" s="105"/>
      <c r="C92" s="105"/>
      <c r="D92" s="106"/>
      <c r="E92" s="441"/>
      <c r="F92" s="687"/>
      <c r="G92" s="734"/>
      <c r="H92" s="423" t="e">
        <f>IF(AND(O92="",#REF!&gt;0,#REF!&lt;5),I92,)</f>
        <v>#REF!</v>
      </c>
      <c r="I92" s="421" t="str">
        <f>IF(D92="","ZZZ9",IF(AND(#REF!&gt;0,#REF!&lt;5),D92&amp;#REF!,D92&amp;"9"))</f>
        <v>ZZZ9</v>
      </c>
      <c r="J92" s="425">
        <f t="shared" si="1"/>
        <v>999</v>
      </c>
      <c r="K92" s="421">
        <f t="shared" si="2"/>
        <v>999</v>
      </c>
      <c r="L92" s="387"/>
      <c r="M92" s="393"/>
      <c r="N92" s="133">
        <f t="shared" si="0"/>
        <v>999</v>
      </c>
      <c r="O92" s="107"/>
    </row>
    <row r="93" spans="1:15" s="11" customFormat="1" ht="18.899999999999999" customHeight="1" x14ac:dyDescent="0.25">
      <c r="A93" s="426">
        <v>87</v>
      </c>
      <c r="B93" s="105"/>
      <c r="C93" s="105"/>
      <c r="D93" s="106"/>
      <c r="E93" s="441"/>
      <c r="F93" s="687"/>
      <c r="G93" s="734"/>
      <c r="H93" s="423" t="e">
        <f>IF(AND(O93="",#REF!&gt;0,#REF!&lt;5),I93,)</f>
        <v>#REF!</v>
      </c>
      <c r="I93" s="421" t="str">
        <f>IF(D93="","ZZZ9",IF(AND(#REF!&gt;0,#REF!&lt;5),D93&amp;#REF!,D93&amp;"9"))</f>
        <v>ZZZ9</v>
      </c>
      <c r="J93" s="425">
        <f t="shared" si="1"/>
        <v>999</v>
      </c>
      <c r="K93" s="421">
        <f t="shared" si="2"/>
        <v>999</v>
      </c>
      <c r="L93" s="387"/>
      <c r="M93" s="393"/>
      <c r="N93" s="133">
        <f t="shared" si="0"/>
        <v>999</v>
      </c>
      <c r="O93" s="107"/>
    </row>
    <row r="94" spans="1:15" s="11" customFormat="1" ht="18.899999999999999" customHeight="1" x14ac:dyDescent="0.25">
      <c r="A94" s="426">
        <v>88</v>
      </c>
      <c r="B94" s="105"/>
      <c r="C94" s="105"/>
      <c r="D94" s="106"/>
      <c r="E94" s="441"/>
      <c r="F94" s="687"/>
      <c r="G94" s="734"/>
      <c r="H94" s="423" t="e">
        <f>IF(AND(O94="",#REF!&gt;0,#REF!&lt;5),I94,)</f>
        <v>#REF!</v>
      </c>
      <c r="I94" s="421" t="str">
        <f>IF(D94="","ZZZ9",IF(AND(#REF!&gt;0,#REF!&lt;5),D94&amp;#REF!,D94&amp;"9"))</f>
        <v>ZZZ9</v>
      </c>
      <c r="J94" s="425">
        <f t="shared" si="1"/>
        <v>999</v>
      </c>
      <c r="K94" s="421">
        <f t="shared" si="2"/>
        <v>999</v>
      </c>
      <c r="L94" s="387"/>
      <c r="M94" s="393"/>
      <c r="N94" s="133">
        <f t="shared" ref="N94:N122" si="3">IF(L94="DA",1,IF(L94="WC",2,IF(L94="SE",3,IF(L94="Q",4,IF(L94="LL",5,999)))))</f>
        <v>999</v>
      </c>
      <c r="O94" s="107"/>
    </row>
    <row r="95" spans="1:15" s="11" customFormat="1" ht="18.899999999999999" customHeight="1" x14ac:dyDescent="0.25">
      <c r="A95" s="426">
        <v>89</v>
      </c>
      <c r="B95" s="105"/>
      <c r="C95" s="105"/>
      <c r="D95" s="106"/>
      <c r="E95" s="441"/>
      <c r="F95" s="687"/>
      <c r="G95" s="734"/>
      <c r="H95" s="423" t="e">
        <f>IF(AND(O95="",#REF!&gt;0,#REF!&lt;5),I95,)</f>
        <v>#REF!</v>
      </c>
      <c r="I95" s="421" t="str">
        <f>IF(D95="","ZZZ9",IF(AND(#REF!&gt;0,#REF!&lt;5),D95&amp;#REF!,D95&amp;"9"))</f>
        <v>ZZZ9</v>
      </c>
      <c r="J95" s="425">
        <f t="shared" si="1"/>
        <v>999</v>
      </c>
      <c r="K95" s="421">
        <f t="shared" si="2"/>
        <v>999</v>
      </c>
      <c r="L95" s="387"/>
      <c r="M95" s="393"/>
      <c r="N95" s="133">
        <f t="shared" si="3"/>
        <v>999</v>
      </c>
      <c r="O95" s="107"/>
    </row>
    <row r="96" spans="1:15" s="11" customFormat="1" ht="18.899999999999999" customHeight="1" x14ac:dyDescent="0.25">
      <c r="A96" s="426">
        <v>90</v>
      </c>
      <c r="B96" s="105"/>
      <c r="C96" s="105"/>
      <c r="D96" s="106"/>
      <c r="E96" s="441"/>
      <c r="F96" s="687"/>
      <c r="G96" s="734"/>
      <c r="H96" s="423" t="e">
        <f>IF(AND(O96="",#REF!&gt;0,#REF!&lt;5),I96,)</f>
        <v>#REF!</v>
      </c>
      <c r="I96" s="421" t="str">
        <f>IF(D96="","ZZZ9",IF(AND(#REF!&gt;0,#REF!&lt;5),D96&amp;#REF!,D96&amp;"9"))</f>
        <v>ZZZ9</v>
      </c>
      <c r="J96" s="425">
        <f t="shared" si="1"/>
        <v>999</v>
      </c>
      <c r="K96" s="421">
        <f t="shared" si="2"/>
        <v>999</v>
      </c>
      <c r="L96" s="387"/>
      <c r="M96" s="393"/>
      <c r="N96" s="133">
        <f t="shared" si="3"/>
        <v>999</v>
      </c>
      <c r="O96" s="107"/>
    </row>
    <row r="97" spans="1:15" s="11" customFormat="1" ht="18.899999999999999" customHeight="1" x14ac:dyDescent="0.25">
      <c r="A97" s="426">
        <v>91</v>
      </c>
      <c r="B97" s="105"/>
      <c r="C97" s="105"/>
      <c r="D97" s="106"/>
      <c r="E97" s="441"/>
      <c r="F97" s="687"/>
      <c r="G97" s="734"/>
      <c r="H97" s="423" t="e">
        <f>IF(AND(O97="",#REF!&gt;0,#REF!&lt;5),I97,)</f>
        <v>#REF!</v>
      </c>
      <c r="I97" s="421" t="str">
        <f>IF(D97="","ZZZ9",IF(AND(#REF!&gt;0,#REF!&lt;5),D97&amp;#REF!,D97&amp;"9"))</f>
        <v>ZZZ9</v>
      </c>
      <c r="J97" s="425">
        <f t="shared" ref="J97:J122" si="4">IF(O97="",999,O97)</f>
        <v>999</v>
      </c>
      <c r="K97" s="421">
        <f t="shared" ref="K97:K122" si="5">IF(N97=999,999,1)</f>
        <v>999</v>
      </c>
      <c r="L97" s="387"/>
      <c r="M97" s="393"/>
      <c r="N97" s="133">
        <f t="shared" si="3"/>
        <v>999</v>
      </c>
      <c r="O97" s="107"/>
    </row>
    <row r="98" spans="1:15" s="11" customFormat="1" ht="18.899999999999999" customHeight="1" x14ac:dyDescent="0.25">
      <c r="A98" s="426">
        <v>92</v>
      </c>
      <c r="B98" s="105"/>
      <c r="C98" s="105"/>
      <c r="D98" s="106"/>
      <c r="E98" s="441"/>
      <c r="F98" s="687"/>
      <c r="G98" s="734"/>
      <c r="H98" s="423" t="e">
        <f>IF(AND(O98="",#REF!&gt;0,#REF!&lt;5),I98,)</f>
        <v>#REF!</v>
      </c>
      <c r="I98" s="421" t="str">
        <f>IF(D98="","ZZZ9",IF(AND(#REF!&gt;0,#REF!&lt;5),D98&amp;#REF!,D98&amp;"9"))</f>
        <v>ZZZ9</v>
      </c>
      <c r="J98" s="425">
        <f t="shared" si="4"/>
        <v>999</v>
      </c>
      <c r="K98" s="421">
        <f t="shared" si="5"/>
        <v>999</v>
      </c>
      <c r="L98" s="387"/>
      <c r="M98" s="393"/>
      <c r="N98" s="133">
        <f t="shared" si="3"/>
        <v>999</v>
      </c>
      <c r="O98" s="107"/>
    </row>
    <row r="99" spans="1:15" s="11" customFormat="1" ht="18.899999999999999" customHeight="1" x14ac:dyDescent="0.25">
      <c r="A99" s="426">
        <v>93</v>
      </c>
      <c r="B99" s="105"/>
      <c r="C99" s="105"/>
      <c r="D99" s="106"/>
      <c r="E99" s="441"/>
      <c r="F99" s="687"/>
      <c r="G99" s="734"/>
      <c r="H99" s="423" t="e">
        <f>IF(AND(O99="",#REF!&gt;0,#REF!&lt;5),I99,)</f>
        <v>#REF!</v>
      </c>
      <c r="I99" s="421" t="str">
        <f>IF(D99="","ZZZ9",IF(AND(#REF!&gt;0,#REF!&lt;5),D99&amp;#REF!,D99&amp;"9"))</f>
        <v>ZZZ9</v>
      </c>
      <c r="J99" s="425">
        <f t="shared" si="4"/>
        <v>999</v>
      </c>
      <c r="K99" s="421">
        <f t="shared" si="5"/>
        <v>999</v>
      </c>
      <c r="L99" s="387"/>
      <c r="M99" s="393"/>
      <c r="N99" s="133">
        <f t="shared" si="3"/>
        <v>999</v>
      </c>
      <c r="O99" s="107"/>
    </row>
    <row r="100" spans="1:15" s="11" customFormat="1" ht="18.899999999999999" customHeight="1" x14ac:dyDescent="0.25">
      <c r="A100" s="426">
        <v>94</v>
      </c>
      <c r="B100" s="105"/>
      <c r="C100" s="105"/>
      <c r="D100" s="106"/>
      <c r="E100" s="441"/>
      <c r="F100" s="687"/>
      <c r="G100" s="734"/>
      <c r="H100" s="423" t="e">
        <f>IF(AND(O100="",#REF!&gt;0,#REF!&lt;5),I100,)</f>
        <v>#REF!</v>
      </c>
      <c r="I100" s="421" t="str">
        <f>IF(D100="","ZZZ9",IF(AND(#REF!&gt;0,#REF!&lt;5),D100&amp;#REF!,D100&amp;"9"))</f>
        <v>ZZZ9</v>
      </c>
      <c r="J100" s="425">
        <f t="shared" si="4"/>
        <v>999</v>
      </c>
      <c r="K100" s="421">
        <f t="shared" si="5"/>
        <v>999</v>
      </c>
      <c r="L100" s="387"/>
      <c r="M100" s="393"/>
      <c r="N100" s="133">
        <f t="shared" si="3"/>
        <v>999</v>
      </c>
      <c r="O100" s="107"/>
    </row>
    <row r="101" spans="1:15" s="11" customFormat="1" ht="18.899999999999999" customHeight="1" x14ac:dyDescent="0.25">
      <c r="A101" s="426">
        <v>95</v>
      </c>
      <c r="B101" s="105"/>
      <c r="C101" s="105"/>
      <c r="D101" s="106"/>
      <c r="E101" s="441"/>
      <c r="F101" s="687"/>
      <c r="G101" s="734"/>
      <c r="H101" s="423" t="e">
        <f>IF(AND(O101="",#REF!&gt;0,#REF!&lt;5),I101,)</f>
        <v>#REF!</v>
      </c>
      <c r="I101" s="421" t="str">
        <f>IF(D101="","ZZZ9",IF(AND(#REF!&gt;0,#REF!&lt;5),D101&amp;#REF!,D101&amp;"9"))</f>
        <v>ZZZ9</v>
      </c>
      <c r="J101" s="425">
        <f t="shared" si="4"/>
        <v>999</v>
      </c>
      <c r="K101" s="421">
        <f t="shared" si="5"/>
        <v>999</v>
      </c>
      <c r="L101" s="387"/>
      <c r="M101" s="393"/>
      <c r="N101" s="133">
        <f t="shared" si="3"/>
        <v>999</v>
      </c>
      <c r="O101" s="107"/>
    </row>
    <row r="102" spans="1:15" s="11" customFormat="1" ht="18.899999999999999" customHeight="1" x14ac:dyDescent="0.25">
      <c r="A102" s="426">
        <v>96</v>
      </c>
      <c r="B102" s="105"/>
      <c r="C102" s="105"/>
      <c r="D102" s="106"/>
      <c r="E102" s="441"/>
      <c r="F102" s="687"/>
      <c r="G102" s="734"/>
      <c r="H102" s="423" t="e">
        <f>IF(AND(O102="",#REF!&gt;0,#REF!&lt;5),I102,)</f>
        <v>#REF!</v>
      </c>
      <c r="I102" s="421" t="str">
        <f>IF(D102="","ZZZ9",IF(AND(#REF!&gt;0,#REF!&lt;5),D102&amp;#REF!,D102&amp;"9"))</f>
        <v>ZZZ9</v>
      </c>
      <c r="J102" s="425">
        <f t="shared" si="4"/>
        <v>999</v>
      </c>
      <c r="K102" s="421">
        <f t="shared" si="5"/>
        <v>999</v>
      </c>
      <c r="L102" s="387"/>
      <c r="M102" s="393"/>
      <c r="N102" s="133">
        <f t="shared" si="3"/>
        <v>999</v>
      </c>
      <c r="O102" s="107"/>
    </row>
    <row r="103" spans="1:15" s="11" customFormat="1" ht="18.899999999999999" customHeight="1" x14ac:dyDescent="0.25">
      <c r="A103" s="426">
        <v>97</v>
      </c>
      <c r="B103" s="105"/>
      <c r="C103" s="105"/>
      <c r="D103" s="106"/>
      <c r="E103" s="441"/>
      <c r="F103" s="687"/>
      <c r="G103" s="734"/>
      <c r="H103" s="423" t="e">
        <f>IF(AND(O103="",#REF!&gt;0,#REF!&lt;5),I103,)</f>
        <v>#REF!</v>
      </c>
      <c r="I103" s="421" t="str">
        <f>IF(D103="","ZZZ9",IF(AND(#REF!&gt;0,#REF!&lt;5),D103&amp;#REF!,D103&amp;"9"))</f>
        <v>ZZZ9</v>
      </c>
      <c r="J103" s="425">
        <f t="shared" si="4"/>
        <v>999</v>
      </c>
      <c r="K103" s="421">
        <f t="shared" si="5"/>
        <v>999</v>
      </c>
      <c r="L103" s="387"/>
      <c r="M103" s="393"/>
      <c r="N103" s="133">
        <f t="shared" si="3"/>
        <v>999</v>
      </c>
      <c r="O103" s="107"/>
    </row>
    <row r="104" spans="1:15" s="11" customFormat="1" ht="18.899999999999999" customHeight="1" x14ac:dyDescent="0.25">
      <c r="A104" s="426">
        <v>98</v>
      </c>
      <c r="B104" s="105"/>
      <c r="C104" s="105"/>
      <c r="D104" s="106"/>
      <c r="E104" s="441"/>
      <c r="F104" s="687"/>
      <c r="G104" s="734"/>
      <c r="H104" s="423" t="e">
        <f>IF(AND(O104="",#REF!&gt;0,#REF!&lt;5),I104,)</f>
        <v>#REF!</v>
      </c>
      <c r="I104" s="421" t="str">
        <f>IF(D104="","ZZZ9",IF(AND(#REF!&gt;0,#REF!&lt;5),D104&amp;#REF!,D104&amp;"9"))</f>
        <v>ZZZ9</v>
      </c>
      <c r="J104" s="425">
        <f t="shared" si="4"/>
        <v>999</v>
      </c>
      <c r="K104" s="421">
        <f t="shared" si="5"/>
        <v>999</v>
      </c>
      <c r="L104" s="387"/>
      <c r="M104" s="393"/>
      <c r="N104" s="133">
        <f t="shared" si="3"/>
        <v>999</v>
      </c>
      <c r="O104" s="107"/>
    </row>
    <row r="105" spans="1:15" s="11" customFormat="1" ht="18.899999999999999" customHeight="1" x14ac:dyDescent="0.25">
      <c r="A105" s="426">
        <v>99</v>
      </c>
      <c r="B105" s="105"/>
      <c r="C105" s="105"/>
      <c r="D105" s="106"/>
      <c r="E105" s="441"/>
      <c r="F105" s="687"/>
      <c r="G105" s="734"/>
      <c r="H105" s="423" t="e">
        <f>IF(AND(O105="",#REF!&gt;0,#REF!&lt;5),I105,)</f>
        <v>#REF!</v>
      </c>
      <c r="I105" s="421" t="str">
        <f>IF(D105="","ZZZ9",IF(AND(#REF!&gt;0,#REF!&lt;5),D105&amp;#REF!,D105&amp;"9"))</f>
        <v>ZZZ9</v>
      </c>
      <c r="J105" s="425">
        <f t="shared" si="4"/>
        <v>999</v>
      </c>
      <c r="K105" s="421">
        <f t="shared" si="5"/>
        <v>999</v>
      </c>
      <c r="L105" s="387"/>
      <c r="M105" s="393"/>
      <c r="N105" s="133">
        <f t="shared" si="3"/>
        <v>999</v>
      </c>
      <c r="O105" s="107"/>
    </row>
    <row r="106" spans="1:15" s="11" customFormat="1" ht="18.899999999999999" customHeight="1" x14ac:dyDescent="0.25">
      <c r="A106" s="426">
        <v>100</v>
      </c>
      <c r="B106" s="105"/>
      <c r="C106" s="105"/>
      <c r="D106" s="106"/>
      <c r="E106" s="441"/>
      <c r="F106" s="687"/>
      <c r="G106" s="734"/>
      <c r="H106" s="423" t="e">
        <f>IF(AND(O106="",#REF!&gt;0,#REF!&lt;5),I106,)</f>
        <v>#REF!</v>
      </c>
      <c r="I106" s="421" t="str">
        <f>IF(D106="","ZZZ9",IF(AND(#REF!&gt;0,#REF!&lt;5),D106&amp;#REF!,D106&amp;"9"))</f>
        <v>ZZZ9</v>
      </c>
      <c r="J106" s="425">
        <f t="shared" si="4"/>
        <v>999</v>
      </c>
      <c r="K106" s="421">
        <f t="shared" si="5"/>
        <v>999</v>
      </c>
      <c r="L106" s="387"/>
      <c r="M106" s="393"/>
      <c r="N106" s="133">
        <f t="shared" si="3"/>
        <v>999</v>
      </c>
      <c r="O106" s="107"/>
    </row>
    <row r="107" spans="1:15" s="11" customFormat="1" ht="18.899999999999999" customHeight="1" x14ac:dyDescent="0.25">
      <c r="A107" s="426">
        <v>101</v>
      </c>
      <c r="B107" s="105"/>
      <c r="C107" s="105"/>
      <c r="D107" s="106"/>
      <c r="E107" s="441"/>
      <c r="F107" s="687"/>
      <c r="G107" s="734"/>
      <c r="H107" s="423" t="e">
        <f>IF(AND(O107="",#REF!&gt;0,#REF!&lt;5),I107,)</f>
        <v>#REF!</v>
      </c>
      <c r="I107" s="421" t="str">
        <f>IF(D107="","ZZZ9",IF(AND(#REF!&gt;0,#REF!&lt;5),D107&amp;#REF!,D107&amp;"9"))</f>
        <v>ZZZ9</v>
      </c>
      <c r="J107" s="425">
        <f t="shared" si="4"/>
        <v>999</v>
      </c>
      <c r="K107" s="421">
        <f t="shared" si="5"/>
        <v>999</v>
      </c>
      <c r="L107" s="387"/>
      <c r="M107" s="393"/>
      <c r="N107" s="133">
        <f t="shared" si="3"/>
        <v>999</v>
      </c>
      <c r="O107" s="107"/>
    </row>
    <row r="108" spans="1:15" s="11" customFormat="1" ht="18.899999999999999" customHeight="1" x14ac:dyDescent="0.25">
      <c r="A108" s="426">
        <v>102</v>
      </c>
      <c r="B108" s="105"/>
      <c r="C108" s="105"/>
      <c r="D108" s="106"/>
      <c r="E108" s="441"/>
      <c r="F108" s="687"/>
      <c r="G108" s="734"/>
      <c r="H108" s="423" t="e">
        <f>IF(AND(O108="",#REF!&gt;0,#REF!&lt;5),I108,)</f>
        <v>#REF!</v>
      </c>
      <c r="I108" s="421" t="str">
        <f>IF(D108="","ZZZ9",IF(AND(#REF!&gt;0,#REF!&lt;5),D108&amp;#REF!,D108&amp;"9"))</f>
        <v>ZZZ9</v>
      </c>
      <c r="J108" s="425">
        <f t="shared" si="4"/>
        <v>999</v>
      </c>
      <c r="K108" s="421">
        <f t="shared" si="5"/>
        <v>999</v>
      </c>
      <c r="L108" s="387"/>
      <c r="M108" s="393"/>
      <c r="N108" s="133">
        <f t="shared" si="3"/>
        <v>999</v>
      </c>
      <c r="O108" s="107"/>
    </row>
    <row r="109" spans="1:15" s="11" customFormat="1" ht="18.899999999999999" customHeight="1" x14ac:dyDescent="0.25">
      <c r="A109" s="426">
        <v>103</v>
      </c>
      <c r="B109" s="105"/>
      <c r="C109" s="105"/>
      <c r="D109" s="106"/>
      <c r="E109" s="441"/>
      <c r="F109" s="687"/>
      <c r="G109" s="734"/>
      <c r="H109" s="423" t="e">
        <f>IF(AND(O109="",#REF!&gt;0,#REF!&lt;5),I109,)</f>
        <v>#REF!</v>
      </c>
      <c r="I109" s="421" t="str">
        <f>IF(D109="","ZZZ9",IF(AND(#REF!&gt;0,#REF!&lt;5),D109&amp;#REF!,D109&amp;"9"))</f>
        <v>ZZZ9</v>
      </c>
      <c r="J109" s="425">
        <f t="shared" si="4"/>
        <v>999</v>
      </c>
      <c r="K109" s="421">
        <f t="shared" si="5"/>
        <v>999</v>
      </c>
      <c r="L109" s="387"/>
      <c r="M109" s="393"/>
      <c r="N109" s="133">
        <f t="shared" si="3"/>
        <v>999</v>
      </c>
      <c r="O109" s="107"/>
    </row>
    <row r="110" spans="1:15" s="11" customFormat="1" ht="18.899999999999999" customHeight="1" x14ac:dyDescent="0.25">
      <c r="A110" s="426">
        <v>104</v>
      </c>
      <c r="B110" s="105"/>
      <c r="C110" s="105"/>
      <c r="D110" s="106"/>
      <c r="E110" s="441"/>
      <c r="F110" s="687"/>
      <c r="G110" s="734"/>
      <c r="H110" s="423" t="e">
        <f>IF(AND(O110="",#REF!&gt;0,#REF!&lt;5),I110,)</f>
        <v>#REF!</v>
      </c>
      <c r="I110" s="421" t="str">
        <f>IF(D110="","ZZZ9",IF(AND(#REF!&gt;0,#REF!&lt;5),D110&amp;#REF!,D110&amp;"9"))</f>
        <v>ZZZ9</v>
      </c>
      <c r="J110" s="425">
        <f t="shared" si="4"/>
        <v>999</v>
      </c>
      <c r="K110" s="421">
        <f t="shared" si="5"/>
        <v>999</v>
      </c>
      <c r="L110" s="387"/>
      <c r="M110" s="393"/>
      <c r="N110" s="133">
        <f t="shared" si="3"/>
        <v>999</v>
      </c>
      <c r="O110" s="107"/>
    </row>
    <row r="111" spans="1:15" s="11" customFormat="1" ht="18.899999999999999" customHeight="1" x14ac:dyDescent="0.25">
      <c r="A111" s="426">
        <v>105</v>
      </c>
      <c r="B111" s="105"/>
      <c r="C111" s="105"/>
      <c r="D111" s="106"/>
      <c r="E111" s="441"/>
      <c r="F111" s="687"/>
      <c r="G111" s="734"/>
      <c r="H111" s="423" t="e">
        <f>IF(AND(O111="",#REF!&gt;0,#REF!&lt;5),I111,)</f>
        <v>#REF!</v>
      </c>
      <c r="I111" s="421" t="str">
        <f>IF(D111="","ZZZ9",IF(AND(#REF!&gt;0,#REF!&lt;5),D111&amp;#REF!,D111&amp;"9"))</f>
        <v>ZZZ9</v>
      </c>
      <c r="J111" s="425">
        <f t="shared" si="4"/>
        <v>999</v>
      </c>
      <c r="K111" s="421">
        <f t="shared" si="5"/>
        <v>999</v>
      </c>
      <c r="L111" s="387"/>
      <c r="M111" s="393"/>
      <c r="N111" s="133">
        <f t="shared" si="3"/>
        <v>999</v>
      </c>
      <c r="O111" s="107"/>
    </row>
    <row r="112" spans="1:15" s="11" customFormat="1" ht="18.899999999999999" customHeight="1" x14ac:dyDescent="0.25">
      <c r="A112" s="426">
        <v>106</v>
      </c>
      <c r="B112" s="105"/>
      <c r="C112" s="105"/>
      <c r="D112" s="106"/>
      <c r="E112" s="441"/>
      <c r="F112" s="687"/>
      <c r="G112" s="734"/>
      <c r="H112" s="423" t="e">
        <f>IF(AND(O112="",#REF!&gt;0,#REF!&lt;5),I112,)</f>
        <v>#REF!</v>
      </c>
      <c r="I112" s="421" t="str">
        <f>IF(D112="","ZZZ9",IF(AND(#REF!&gt;0,#REF!&lt;5),D112&amp;#REF!,D112&amp;"9"))</f>
        <v>ZZZ9</v>
      </c>
      <c r="J112" s="425">
        <f t="shared" si="4"/>
        <v>999</v>
      </c>
      <c r="K112" s="421">
        <f t="shared" si="5"/>
        <v>999</v>
      </c>
      <c r="L112" s="387"/>
      <c r="M112" s="393"/>
      <c r="N112" s="133">
        <f t="shared" si="3"/>
        <v>999</v>
      </c>
      <c r="O112" s="107"/>
    </row>
    <row r="113" spans="1:15" s="11" customFormat="1" ht="18.899999999999999" customHeight="1" x14ac:dyDescent="0.25">
      <c r="A113" s="426">
        <v>107</v>
      </c>
      <c r="B113" s="105"/>
      <c r="C113" s="105"/>
      <c r="D113" s="106"/>
      <c r="E113" s="441"/>
      <c r="F113" s="687"/>
      <c r="G113" s="734"/>
      <c r="H113" s="423" t="e">
        <f>IF(AND(O113="",#REF!&gt;0,#REF!&lt;5),I113,)</f>
        <v>#REF!</v>
      </c>
      <c r="I113" s="421" t="str">
        <f>IF(D113="","ZZZ9",IF(AND(#REF!&gt;0,#REF!&lt;5),D113&amp;#REF!,D113&amp;"9"))</f>
        <v>ZZZ9</v>
      </c>
      <c r="J113" s="425">
        <f t="shared" si="4"/>
        <v>999</v>
      </c>
      <c r="K113" s="421">
        <f t="shared" si="5"/>
        <v>999</v>
      </c>
      <c r="L113" s="387"/>
      <c r="M113" s="393"/>
      <c r="N113" s="133">
        <f t="shared" si="3"/>
        <v>999</v>
      </c>
      <c r="O113" s="107"/>
    </row>
    <row r="114" spans="1:15" s="11" customFormat="1" ht="18.899999999999999" customHeight="1" x14ac:dyDescent="0.25">
      <c r="A114" s="426">
        <v>108</v>
      </c>
      <c r="B114" s="105"/>
      <c r="C114" s="105"/>
      <c r="D114" s="106"/>
      <c r="E114" s="441"/>
      <c r="F114" s="687"/>
      <c r="G114" s="734"/>
      <c r="H114" s="423" t="e">
        <f>IF(AND(O114="",#REF!&gt;0,#REF!&lt;5),I114,)</f>
        <v>#REF!</v>
      </c>
      <c r="I114" s="421" t="str">
        <f>IF(D114="","ZZZ9",IF(AND(#REF!&gt;0,#REF!&lt;5),D114&amp;#REF!,D114&amp;"9"))</f>
        <v>ZZZ9</v>
      </c>
      <c r="J114" s="425">
        <f t="shared" si="4"/>
        <v>999</v>
      </c>
      <c r="K114" s="421">
        <f t="shared" si="5"/>
        <v>999</v>
      </c>
      <c r="L114" s="387"/>
      <c r="M114" s="393"/>
      <c r="N114" s="133">
        <f t="shared" si="3"/>
        <v>999</v>
      </c>
      <c r="O114" s="107"/>
    </row>
    <row r="115" spans="1:15" s="11" customFormat="1" ht="18.899999999999999" customHeight="1" x14ac:dyDescent="0.25">
      <c r="A115" s="426">
        <v>109</v>
      </c>
      <c r="B115" s="105"/>
      <c r="C115" s="105"/>
      <c r="D115" s="106"/>
      <c r="E115" s="441"/>
      <c r="F115" s="687"/>
      <c r="G115" s="734"/>
      <c r="H115" s="423" t="e">
        <f>IF(AND(O115="",#REF!&gt;0,#REF!&lt;5),I115,)</f>
        <v>#REF!</v>
      </c>
      <c r="I115" s="421" t="str">
        <f>IF(D115="","ZZZ9",IF(AND(#REF!&gt;0,#REF!&lt;5),D115&amp;#REF!,D115&amp;"9"))</f>
        <v>ZZZ9</v>
      </c>
      <c r="J115" s="425">
        <f t="shared" si="4"/>
        <v>999</v>
      </c>
      <c r="K115" s="421">
        <f t="shared" si="5"/>
        <v>999</v>
      </c>
      <c r="L115" s="387"/>
      <c r="M115" s="393"/>
      <c r="N115" s="133">
        <f t="shared" si="3"/>
        <v>999</v>
      </c>
      <c r="O115" s="107"/>
    </row>
    <row r="116" spans="1:15" s="11" customFormat="1" ht="18.899999999999999" customHeight="1" x14ac:dyDescent="0.25">
      <c r="A116" s="426">
        <v>110</v>
      </c>
      <c r="B116" s="105"/>
      <c r="C116" s="105"/>
      <c r="D116" s="106"/>
      <c r="E116" s="441"/>
      <c r="F116" s="687"/>
      <c r="G116" s="734"/>
      <c r="H116" s="423" t="e">
        <f>IF(AND(O116="",#REF!&gt;0,#REF!&lt;5),I116,)</f>
        <v>#REF!</v>
      </c>
      <c r="I116" s="421" t="str">
        <f>IF(D116="","ZZZ9",IF(AND(#REF!&gt;0,#REF!&lt;5),D116&amp;#REF!,D116&amp;"9"))</f>
        <v>ZZZ9</v>
      </c>
      <c r="J116" s="425">
        <f t="shared" si="4"/>
        <v>999</v>
      </c>
      <c r="K116" s="421">
        <f t="shared" si="5"/>
        <v>999</v>
      </c>
      <c r="L116" s="387"/>
      <c r="M116" s="393"/>
      <c r="N116" s="133">
        <f t="shared" si="3"/>
        <v>999</v>
      </c>
      <c r="O116" s="107"/>
    </row>
    <row r="117" spans="1:15" s="11" customFormat="1" ht="18.899999999999999" customHeight="1" x14ac:dyDescent="0.25">
      <c r="A117" s="426">
        <v>111</v>
      </c>
      <c r="B117" s="105"/>
      <c r="C117" s="105"/>
      <c r="D117" s="106"/>
      <c r="E117" s="441"/>
      <c r="F117" s="687"/>
      <c r="G117" s="734"/>
      <c r="H117" s="423" t="e">
        <f>IF(AND(O117="",#REF!&gt;0,#REF!&lt;5),I117,)</f>
        <v>#REF!</v>
      </c>
      <c r="I117" s="421" t="str">
        <f>IF(D117="","ZZZ9",IF(AND(#REF!&gt;0,#REF!&lt;5),D117&amp;#REF!,D117&amp;"9"))</f>
        <v>ZZZ9</v>
      </c>
      <c r="J117" s="425">
        <f t="shared" si="4"/>
        <v>999</v>
      </c>
      <c r="K117" s="421">
        <f t="shared" si="5"/>
        <v>999</v>
      </c>
      <c r="L117" s="387"/>
      <c r="M117" s="393"/>
      <c r="N117" s="133">
        <f t="shared" si="3"/>
        <v>999</v>
      </c>
      <c r="O117" s="107"/>
    </row>
    <row r="118" spans="1:15" s="11" customFormat="1" ht="18.899999999999999" customHeight="1" x14ac:dyDescent="0.25">
      <c r="A118" s="426">
        <v>112</v>
      </c>
      <c r="B118" s="105"/>
      <c r="C118" s="105"/>
      <c r="D118" s="106"/>
      <c r="E118" s="441"/>
      <c r="F118" s="687"/>
      <c r="G118" s="734"/>
      <c r="H118" s="423" t="e">
        <f>IF(AND(O118="",#REF!&gt;0,#REF!&lt;5),I118,)</f>
        <v>#REF!</v>
      </c>
      <c r="I118" s="421" t="str">
        <f>IF(D118="","ZZZ9",IF(AND(#REF!&gt;0,#REF!&lt;5),D118&amp;#REF!,D118&amp;"9"))</f>
        <v>ZZZ9</v>
      </c>
      <c r="J118" s="425">
        <f t="shared" si="4"/>
        <v>999</v>
      </c>
      <c r="K118" s="421">
        <f t="shared" si="5"/>
        <v>999</v>
      </c>
      <c r="L118" s="387"/>
      <c r="M118" s="393"/>
      <c r="N118" s="133">
        <f t="shared" si="3"/>
        <v>999</v>
      </c>
      <c r="O118" s="107"/>
    </row>
    <row r="119" spans="1:15" s="11" customFormat="1" ht="18.899999999999999" customHeight="1" x14ac:dyDescent="0.25">
      <c r="A119" s="426">
        <v>113</v>
      </c>
      <c r="B119" s="105"/>
      <c r="C119" s="105"/>
      <c r="D119" s="106"/>
      <c r="E119" s="441"/>
      <c r="F119" s="687"/>
      <c r="G119" s="734"/>
      <c r="H119" s="423" t="e">
        <f>IF(AND(O119="",#REF!&gt;0,#REF!&lt;5),I119,)</f>
        <v>#REF!</v>
      </c>
      <c r="I119" s="421" t="str">
        <f>IF(D119="","ZZZ9",IF(AND(#REF!&gt;0,#REF!&lt;5),D119&amp;#REF!,D119&amp;"9"))</f>
        <v>ZZZ9</v>
      </c>
      <c r="J119" s="425">
        <f t="shared" si="4"/>
        <v>999</v>
      </c>
      <c r="K119" s="421">
        <f t="shared" si="5"/>
        <v>999</v>
      </c>
      <c r="L119" s="387"/>
      <c r="M119" s="393"/>
      <c r="N119" s="133">
        <f t="shared" si="3"/>
        <v>999</v>
      </c>
      <c r="O119" s="107"/>
    </row>
    <row r="120" spans="1:15" s="11" customFormat="1" ht="18.899999999999999" customHeight="1" x14ac:dyDescent="0.25">
      <c r="A120" s="426">
        <v>114</v>
      </c>
      <c r="B120" s="105"/>
      <c r="C120" s="105"/>
      <c r="D120" s="106"/>
      <c r="E120" s="441"/>
      <c r="F120" s="687"/>
      <c r="G120" s="734"/>
      <c r="H120" s="423" t="e">
        <f>IF(AND(O120="",#REF!&gt;0,#REF!&lt;5),I120,)</f>
        <v>#REF!</v>
      </c>
      <c r="I120" s="421" t="str">
        <f>IF(D120="","ZZZ9",IF(AND(#REF!&gt;0,#REF!&lt;5),D120&amp;#REF!,D120&amp;"9"))</f>
        <v>ZZZ9</v>
      </c>
      <c r="J120" s="425">
        <f t="shared" si="4"/>
        <v>999</v>
      </c>
      <c r="K120" s="421">
        <f t="shared" si="5"/>
        <v>999</v>
      </c>
      <c r="L120" s="387"/>
      <c r="M120" s="393"/>
      <c r="N120" s="133">
        <f t="shared" si="3"/>
        <v>999</v>
      </c>
      <c r="O120" s="107"/>
    </row>
    <row r="121" spans="1:15" s="11" customFormat="1" ht="18.899999999999999" customHeight="1" x14ac:dyDescent="0.25">
      <c r="A121" s="426">
        <v>115</v>
      </c>
      <c r="B121" s="105"/>
      <c r="C121" s="105"/>
      <c r="D121" s="106"/>
      <c r="E121" s="441"/>
      <c r="F121" s="687"/>
      <c r="G121" s="734"/>
      <c r="H121" s="423" t="e">
        <f>IF(AND(O121="",#REF!&gt;0,#REF!&lt;5),I121,)</f>
        <v>#REF!</v>
      </c>
      <c r="I121" s="421" t="str">
        <f>IF(D121="","ZZZ9",IF(AND(#REF!&gt;0,#REF!&lt;5),D121&amp;#REF!,D121&amp;"9"))</f>
        <v>ZZZ9</v>
      </c>
      <c r="J121" s="425">
        <f t="shared" si="4"/>
        <v>999</v>
      </c>
      <c r="K121" s="421">
        <f t="shared" si="5"/>
        <v>999</v>
      </c>
      <c r="L121" s="387"/>
      <c r="M121" s="393"/>
      <c r="N121" s="133">
        <f t="shared" si="3"/>
        <v>999</v>
      </c>
      <c r="O121" s="107"/>
    </row>
    <row r="122" spans="1:15" s="11" customFormat="1" ht="18.899999999999999" customHeight="1" x14ac:dyDescent="0.25">
      <c r="A122" s="426">
        <v>116</v>
      </c>
      <c r="B122" s="105"/>
      <c r="C122" s="105"/>
      <c r="D122" s="106"/>
      <c r="E122" s="441"/>
      <c r="F122" s="687"/>
      <c r="G122" s="734"/>
      <c r="H122" s="423" t="e">
        <f>IF(AND(O122="",#REF!&gt;0,#REF!&lt;5),I122,)</f>
        <v>#REF!</v>
      </c>
      <c r="I122" s="421" t="str">
        <f>IF(D122="","ZZZ9",IF(AND(#REF!&gt;0,#REF!&lt;5),D122&amp;#REF!,D122&amp;"9"))</f>
        <v>ZZZ9</v>
      </c>
      <c r="J122" s="425">
        <f t="shared" si="4"/>
        <v>999</v>
      </c>
      <c r="K122" s="421">
        <f t="shared" si="5"/>
        <v>999</v>
      </c>
      <c r="L122" s="387"/>
      <c r="M122" s="393"/>
      <c r="N122" s="133">
        <f t="shared" si="3"/>
        <v>999</v>
      </c>
      <c r="O122" s="107"/>
    </row>
    <row r="123" spans="1:15" s="11" customFormat="1" ht="18.899999999999999" customHeight="1" x14ac:dyDescent="0.25">
      <c r="A123" s="426">
        <v>117</v>
      </c>
      <c r="B123" s="105"/>
      <c r="C123" s="105"/>
      <c r="D123" s="106"/>
      <c r="E123" s="441"/>
      <c r="F123" s="687"/>
      <c r="G123" s="734"/>
      <c r="H123" s="423"/>
      <c r="I123" s="421"/>
      <c r="J123" s="425"/>
      <c r="K123" s="421"/>
      <c r="L123" s="387"/>
      <c r="M123" s="393"/>
      <c r="N123" s="133"/>
      <c r="O123" s="107"/>
    </row>
    <row r="124" spans="1:15" s="11" customFormat="1" ht="18.899999999999999" customHeight="1" x14ac:dyDescent="0.25">
      <c r="A124" s="426">
        <v>118</v>
      </c>
      <c r="B124" s="105"/>
      <c r="C124" s="105"/>
      <c r="D124" s="106"/>
      <c r="E124" s="441"/>
      <c r="F124" s="687"/>
      <c r="G124" s="734"/>
      <c r="H124" s="423"/>
      <c r="I124" s="421"/>
      <c r="J124" s="425"/>
      <c r="K124" s="421"/>
      <c r="L124" s="387"/>
      <c r="M124" s="393"/>
      <c r="N124" s="133"/>
      <c r="O124" s="107"/>
    </row>
    <row r="125" spans="1:15" s="11" customFormat="1" ht="18.899999999999999" customHeight="1" x14ac:dyDescent="0.25">
      <c r="A125" s="426">
        <v>119</v>
      </c>
      <c r="B125" s="105"/>
      <c r="C125" s="105"/>
      <c r="D125" s="106"/>
      <c r="E125" s="441"/>
      <c r="F125" s="687"/>
      <c r="G125" s="734"/>
      <c r="H125" s="423"/>
      <c r="I125" s="421"/>
      <c r="J125" s="425"/>
      <c r="K125" s="421"/>
      <c r="L125" s="387"/>
      <c r="M125" s="393"/>
      <c r="N125" s="133"/>
      <c r="O125" s="107"/>
    </row>
    <row r="126" spans="1:15" s="11" customFormat="1" ht="18.899999999999999" customHeight="1" x14ac:dyDescent="0.25">
      <c r="A126" s="426">
        <v>120</v>
      </c>
      <c r="B126" s="105"/>
      <c r="C126" s="105"/>
      <c r="D126" s="106"/>
      <c r="E126" s="441"/>
      <c r="F126" s="687"/>
      <c r="G126" s="734"/>
      <c r="H126" s="423"/>
      <c r="I126" s="421"/>
      <c r="J126" s="425"/>
      <c r="K126" s="421"/>
      <c r="L126" s="387"/>
      <c r="M126" s="393"/>
      <c r="N126" s="133"/>
      <c r="O126" s="107"/>
    </row>
    <row r="127" spans="1:15" s="11" customFormat="1" ht="18.899999999999999" customHeight="1" x14ac:dyDescent="0.25">
      <c r="A127" s="426">
        <v>121</v>
      </c>
      <c r="B127" s="105"/>
      <c r="C127" s="105"/>
      <c r="D127" s="106"/>
      <c r="E127" s="441"/>
      <c r="F127" s="687"/>
      <c r="G127" s="734"/>
      <c r="H127" s="423"/>
      <c r="I127" s="421"/>
      <c r="J127" s="425"/>
      <c r="K127" s="421"/>
      <c r="L127" s="387"/>
      <c r="M127" s="393"/>
      <c r="N127" s="133"/>
      <c r="O127" s="107"/>
    </row>
    <row r="128" spans="1:15" s="11" customFormat="1" ht="18.899999999999999" customHeight="1" x14ac:dyDescent="0.25">
      <c r="A128" s="426">
        <v>122</v>
      </c>
      <c r="B128" s="105"/>
      <c r="C128" s="105"/>
      <c r="D128" s="106"/>
      <c r="E128" s="441"/>
      <c r="F128" s="687"/>
      <c r="G128" s="734"/>
      <c r="H128" s="423"/>
      <c r="I128" s="421"/>
      <c r="J128" s="425"/>
      <c r="K128" s="421"/>
      <c r="L128" s="387"/>
      <c r="M128" s="393"/>
      <c r="N128" s="133"/>
      <c r="O128" s="107"/>
    </row>
    <row r="129" spans="1:15" s="11" customFormat="1" ht="18.899999999999999" customHeight="1" x14ac:dyDescent="0.25">
      <c r="A129" s="426">
        <v>123</v>
      </c>
      <c r="B129" s="105"/>
      <c r="C129" s="105"/>
      <c r="D129" s="106"/>
      <c r="E129" s="441"/>
      <c r="F129" s="687"/>
      <c r="G129" s="734"/>
      <c r="H129" s="423"/>
      <c r="I129" s="421"/>
      <c r="J129" s="425"/>
      <c r="K129" s="421"/>
      <c r="L129" s="387"/>
      <c r="M129" s="393"/>
      <c r="N129" s="133"/>
      <c r="O129" s="107"/>
    </row>
    <row r="130" spans="1:15" s="11" customFormat="1" ht="18.899999999999999" customHeight="1" x14ac:dyDescent="0.25">
      <c r="A130" s="426">
        <v>124</v>
      </c>
      <c r="B130" s="105"/>
      <c r="C130" s="105"/>
      <c r="D130" s="106"/>
      <c r="E130" s="441"/>
      <c r="F130" s="687"/>
      <c r="G130" s="734"/>
      <c r="H130" s="423"/>
      <c r="I130" s="421"/>
      <c r="J130" s="425"/>
      <c r="K130" s="421"/>
      <c r="L130" s="387"/>
      <c r="M130" s="393"/>
      <c r="N130" s="133"/>
      <c r="O130" s="107"/>
    </row>
    <row r="131" spans="1:15" s="11" customFormat="1" ht="18.899999999999999" customHeight="1" x14ac:dyDescent="0.25">
      <c r="A131" s="426">
        <v>125</v>
      </c>
      <c r="B131" s="105"/>
      <c r="C131" s="105"/>
      <c r="D131" s="106"/>
      <c r="E131" s="441"/>
      <c r="F131" s="687"/>
      <c r="G131" s="734"/>
      <c r="H131" s="423"/>
      <c r="I131" s="421"/>
      <c r="J131" s="425"/>
      <c r="K131" s="421"/>
      <c r="L131" s="387"/>
      <c r="M131" s="393"/>
      <c r="N131" s="133"/>
      <c r="O131" s="107"/>
    </row>
    <row r="132" spans="1:15" s="11" customFormat="1" ht="18.899999999999999" customHeight="1" x14ac:dyDescent="0.25">
      <c r="A132" s="426">
        <v>126</v>
      </c>
      <c r="B132" s="105"/>
      <c r="C132" s="105"/>
      <c r="D132" s="106"/>
      <c r="E132" s="441"/>
      <c r="F132" s="687"/>
      <c r="G132" s="734"/>
      <c r="H132" s="423"/>
      <c r="I132" s="421"/>
      <c r="J132" s="425"/>
      <c r="K132" s="421"/>
      <c r="L132" s="387"/>
      <c r="M132" s="393"/>
      <c r="N132" s="133"/>
      <c r="O132" s="107"/>
    </row>
    <row r="133" spans="1:15" s="11" customFormat="1" ht="18.899999999999999" customHeight="1" x14ac:dyDescent="0.25">
      <c r="A133" s="426">
        <v>127</v>
      </c>
      <c r="B133" s="105"/>
      <c r="C133" s="105"/>
      <c r="D133" s="106"/>
      <c r="E133" s="441"/>
      <c r="F133" s="687"/>
      <c r="G133" s="734"/>
      <c r="H133" s="423"/>
      <c r="I133" s="421"/>
      <c r="J133" s="425"/>
      <c r="K133" s="421"/>
      <c r="L133" s="387"/>
      <c r="M133" s="393"/>
      <c r="N133" s="133"/>
      <c r="O133" s="107"/>
    </row>
    <row r="134" spans="1:15" s="11" customFormat="1" ht="18.899999999999999" customHeight="1" x14ac:dyDescent="0.25">
      <c r="A134" s="426">
        <v>128</v>
      </c>
      <c r="B134" s="105"/>
      <c r="C134" s="105"/>
      <c r="D134" s="106"/>
      <c r="E134" s="441"/>
      <c r="F134" s="687"/>
      <c r="G134" s="734"/>
      <c r="H134" s="423"/>
      <c r="I134" s="421"/>
      <c r="J134" s="425"/>
      <c r="K134" s="421"/>
      <c r="L134" s="387"/>
      <c r="M134" s="393"/>
      <c r="N134" s="133"/>
      <c r="O134" s="107"/>
    </row>
  </sheetData>
  <conditionalFormatting sqref="H7:H134">
    <cfRule type="cellIs" dxfId="175" priority="10" stopIfTrue="1" operator="equal">
      <formula>"Z"</formula>
    </cfRule>
  </conditionalFormatting>
  <conditionalFormatting sqref="A7:D134">
    <cfRule type="expression" dxfId="174" priority="9" stopIfTrue="1">
      <formula>$O7&gt;=1</formula>
    </cfRule>
  </conditionalFormatting>
  <conditionalFormatting sqref="B7:D14">
    <cfRule type="expression" dxfId="173" priority="8" stopIfTrue="1">
      <formula>$O7&gt;=1</formula>
    </cfRule>
  </conditionalFormatting>
  <conditionalFormatting sqref="E7:E134">
    <cfRule type="expression" dxfId="172" priority="5" stopIfTrue="1">
      <formula>AND(ROUNDDOWN(($A$4-E7)/365.25,0)&lt;=13,#REF!&lt;&gt;"OK")</formula>
    </cfRule>
    <cfRule type="expression" dxfId="171" priority="6" stopIfTrue="1">
      <formula>AND(ROUNDDOWN(($A$4-E7)/365.25,0)&lt;=14,#REF!&lt;&gt;"OK")</formula>
    </cfRule>
    <cfRule type="expression" dxfId="170" priority="7" stopIfTrue="1">
      <formula>AND(ROUNDDOWN(($A$4-E7)/365.25,0)&lt;=17,#REF!&lt;&gt;"OK")</formula>
    </cfRule>
  </conditionalFormatting>
  <conditionalFormatting sqref="E7:E27">
    <cfRule type="expression" dxfId="169" priority="2" stopIfTrue="1">
      <formula>AND(ROUNDDOWN(($A$4-E7)/365.25,0)&lt;=13,G7&lt;&gt;"OK")</formula>
    </cfRule>
    <cfRule type="expression" dxfId="168" priority="3" stopIfTrue="1">
      <formula>AND(ROUNDDOWN(($A$4-E7)/365.25,0)&lt;=14,G7&lt;&gt;"OK")</formula>
    </cfRule>
    <cfRule type="expression" dxfId="167" priority="4" stopIfTrue="1">
      <formula>AND(ROUNDDOWN(($A$4-E7)/365.25,0)&lt;=17,G7&lt;&gt;"OK")</formula>
    </cfRule>
  </conditionalFormatting>
  <conditionalFormatting sqref="B7:D27">
    <cfRule type="expression" dxfId="166"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0657"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7">
    <tabColor rgb="FF00B050"/>
    <pageSetUpPr fitToPage="1"/>
  </sheetPr>
  <dimension ref="A1:AO48"/>
  <sheetViews>
    <sheetView showGridLines="0" showZeros="0" topLeftCell="B30" zoomScale="175" zoomScaleNormal="175" workbookViewId="0">
      <selection activeCell="F43" sqref="F43"/>
    </sheetView>
  </sheetViews>
  <sheetFormatPr defaultColWidth="9.109375" defaultRowHeight="13.8" x14ac:dyDescent="0.25"/>
  <cols>
    <col min="1" max="1" width="7.109375" style="843" customWidth="1"/>
    <col min="2" max="2" width="10.109375" style="843" customWidth="1"/>
    <col min="3" max="3" width="6.44140625" style="843" customWidth="1"/>
    <col min="4" max="4" width="9.5546875" style="843" customWidth="1"/>
    <col min="5" max="5" width="4.33203125" style="843" customWidth="1"/>
    <col min="6" max="6" width="12.6640625" style="843" customWidth="1"/>
    <col min="7" max="7" width="3.5546875" style="843" customWidth="1"/>
    <col min="8" max="8" width="7.6640625" style="843" customWidth="1"/>
    <col min="9" max="9" width="5.88671875" style="843" customWidth="1"/>
    <col min="10" max="10" width="1.6640625" style="921" customWidth="1"/>
    <col min="11" max="11" width="10.6640625" style="843" customWidth="1"/>
    <col min="12" max="12" width="1.6640625" style="921" customWidth="1"/>
    <col min="13" max="13" width="10.6640625" style="843" customWidth="1"/>
    <col min="14" max="14" width="1.6640625" style="921" customWidth="1"/>
    <col min="15" max="15" width="10.6640625" style="843" customWidth="1"/>
    <col min="16" max="16" width="1.6640625" style="921" customWidth="1"/>
    <col min="17" max="17" width="10.6640625" style="843" customWidth="1"/>
    <col min="18" max="18" width="1.6640625" style="921" customWidth="1"/>
    <col min="19" max="19" width="9.109375" style="843" hidden="1" customWidth="1"/>
    <col min="20" max="20" width="8.6640625" style="843" customWidth="1"/>
    <col min="21" max="21" width="9.109375" style="843" hidden="1" customWidth="1"/>
    <col min="22" max="24" width="9.109375" style="843"/>
    <col min="25" max="34" width="9.109375" style="843" hidden="1" customWidth="1"/>
    <col min="35" max="37" width="9.109375" style="847"/>
    <col min="38" max="16384" width="9.109375" style="843"/>
  </cols>
  <sheetData>
    <row r="1" spans="1:37" s="834" customFormat="1" ht="34.5" customHeight="1" x14ac:dyDescent="0.25">
      <c r="A1" s="829" t="s">
        <v>239</v>
      </c>
      <c r="B1" s="829"/>
      <c r="C1" s="830"/>
      <c r="D1" s="830"/>
      <c r="E1" s="830"/>
      <c r="F1" s="830"/>
      <c r="G1" s="830"/>
      <c r="H1" s="829"/>
      <c r="I1" s="829"/>
      <c r="J1" s="831"/>
      <c r="K1" s="832" t="s">
        <v>123</v>
      </c>
      <c r="L1" s="833"/>
      <c r="M1" s="833"/>
      <c r="N1" s="831"/>
      <c r="O1" s="831" t="s">
        <v>3</v>
      </c>
      <c r="P1" s="831"/>
      <c r="Q1" s="830"/>
      <c r="R1" s="831"/>
      <c r="Y1" s="835"/>
      <c r="Z1" s="835"/>
      <c r="AA1" s="835"/>
      <c r="AB1" s="836" t="e">
        <f>IF($Y$5=1,CONCATENATE(VLOOKUP($Y$3,$AA$2:$AH$14,2)),CONCATENATE(VLOOKUP($Y$3,$AA$16:$AH$25,2)))</f>
        <v>#N/A</v>
      </c>
      <c r="AC1" s="836" t="e">
        <f>IF($Y$5=1,CONCATENATE(VLOOKUP($Y$3,$AA$2:$AH$14,3)),CONCATENATE(VLOOKUP($Y$3,$AA$16:$AH$25,3)))</f>
        <v>#N/A</v>
      </c>
      <c r="AD1" s="836" t="e">
        <f>IF($Y$5=1,CONCATENATE(VLOOKUP($Y$3,$AA$2:$AH$14,4)),CONCATENATE(VLOOKUP($Y$3,$AA$16:$AH$25,4)))</f>
        <v>#N/A</v>
      </c>
      <c r="AE1" s="836" t="e">
        <f>IF($Y$5=1,CONCATENATE(VLOOKUP($Y$3,$AA$2:$AH$14,5)),CONCATENATE(VLOOKUP($Y$3,$AA$16:$AH$25,5)))</f>
        <v>#N/A</v>
      </c>
      <c r="AF1" s="836" t="e">
        <f>IF($Y$5=1,CONCATENATE(VLOOKUP($Y$3,$AA$2:$AH$14,6)),CONCATENATE(VLOOKUP($Y$3,$AA$16:$AH$25,6)))</f>
        <v>#N/A</v>
      </c>
      <c r="AG1" s="836" t="e">
        <f>IF($Y$5=1,CONCATENATE(VLOOKUP($Y$3,$AA$2:$AH$14,7)),CONCATENATE(VLOOKUP($Y$3,$AA$16:$AH$25,7)))</f>
        <v>#N/A</v>
      </c>
      <c r="AH1" s="836" t="e">
        <f>IF($Y$5=1,CONCATENATE(VLOOKUP($Y$3,$AA$2:$AH$14,8)),CONCATENATE(VLOOKUP($Y$3,$AA$16:$AH$25,8)))</f>
        <v>#N/A</v>
      </c>
      <c r="AI1" s="837"/>
      <c r="AJ1" s="837"/>
      <c r="AK1" s="837"/>
    </row>
    <row r="2" spans="1:37" x14ac:dyDescent="0.25">
      <c r="A2" s="838" t="s">
        <v>122</v>
      </c>
      <c r="B2" s="839"/>
      <c r="C2" s="839" t="s">
        <v>241</v>
      </c>
      <c r="D2" s="839"/>
      <c r="E2" s="839">
        <f>Altalanos!$A$8</f>
        <v>0</v>
      </c>
      <c r="F2" s="839"/>
      <c r="G2" s="840"/>
      <c r="H2" s="841"/>
      <c r="I2" s="841"/>
      <c r="J2" s="842"/>
      <c r="K2" s="833"/>
      <c r="L2" s="833"/>
      <c r="M2" s="833"/>
      <c r="N2" s="842"/>
      <c r="O2" s="841"/>
      <c r="P2" s="842"/>
      <c r="Q2" s="841"/>
      <c r="R2" s="842"/>
      <c r="Y2" s="844"/>
      <c r="Z2" s="845"/>
      <c r="AA2" s="845" t="s">
        <v>164</v>
      </c>
      <c r="AB2" s="846">
        <v>300</v>
      </c>
      <c r="AC2" s="846">
        <v>250</v>
      </c>
      <c r="AD2" s="846">
        <v>200</v>
      </c>
      <c r="AE2" s="846">
        <v>150</v>
      </c>
      <c r="AF2" s="846">
        <v>120</v>
      </c>
      <c r="AG2" s="846">
        <v>90</v>
      </c>
      <c r="AH2" s="846">
        <v>40</v>
      </c>
    </row>
    <row r="3" spans="1:37" s="851" customFormat="1" ht="11.25" customHeight="1" x14ac:dyDescent="0.25">
      <c r="A3" s="848" t="s">
        <v>82</v>
      </c>
      <c r="B3" s="848"/>
      <c r="C3" s="848"/>
      <c r="D3" s="848"/>
      <c r="E3" s="848"/>
      <c r="F3" s="848"/>
      <c r="G3" s="848" t="s">
        <v>79</v>
      </c>
      <c r="H3" s="848"/>
      <c r="I3" s="848"/>
      <c r="J3" s="849"/>
      <c r="K3" s="848" t="s">
        <v>87</v>
      </c>
      <c r="L3" s="849"/>
      <c r="M3" s="848"/>
      <c r="N3" s="849"/>
      <c r="O3" s="848"/>
      <c r="P3" s="849"/>
      <c r="Q3" s="848"/>
      <c r="R3" s="850" t="s">
        <v>88</v>
      </c>
      <c r="Y3" s="845" t="str">
        <f>IF(K4="OB","A",IF(K4="IX","W",IF(K4="","",K4)))</f>
        <v/>
      </c>
      <c r="Z3" s="845"/>
      <c r="AA3" s="845" t="s">
        <v>165</v>
      </c>
      <c r="AB3" s="846">
        <v>280</v>
      </c>
      <c r="AC3" s="846">
        <v>230</v>
      </c>
      <c r="AD3" s="846">
        <v>180</v>
      </c>
      <c r="AE3" s="846">
        <v>140</v>
      </c>
      <c r="AF3" s="846">
        <v>80</v>
      </c>
      <c r="AG3" s="846">
        <v>0</v>
      </c>
      <c r="AH3" s="846">
        <v>0</v>
      </c>
      <c r="AI3" s="847"/>
      <c r="AJ3" s="847"/>
      <c r="AK3" s="847"/>
    </row>
    <row r="4" spans="1:37" s="859" customFormat="1" ht="11.25" customHeight="1" thickBot="1" x14ac:dyDescent="0.3">
      <c r="A4" s="945" t="s">
        <v>238</v>
      </c>
      <c r="B4" s="945"/>
      <c r="C4" s="945"/>
      <c r="D4" s="852"/>
      <c r="E4" s="853"/>
      <c r="F4" s="853"/>
      <c r="G4" s="853" t="s">
        <v>373</v>
      </c>
      <c r="H4" s="854"/>
      <c r="I4" s="853"/>
      <c r="J4" s="855"/>
      <c r="K4" s="856"/>
      <c r="L4" s="855"/>
      <c r="M4" s="857"/>
      <c r="N4" s="855"/>
      <c r="O4" s="853"/>
      <c r="P4" s="855"/>
      <c r="Q4" s="853"/>
      <c r="R4" s="858" t="s">
        <v>374</v>
      </c>
      <c r="Y4" s="845"/>
      <c r="Z4" s="845"/>
      <c r="AA4" s="845" t="s">
        <v>194</v>
      </c>
      <c r="AB4" s="846">
        <v>250</v>
      </c>
      <c r="AC4" s="846">
        <v>200</v>
      </c>
      <c r="AD4" s="846">
        <v>150</v>
      </c>
      <c r="AE4" s="846">
        <v>120</v>
      </c>
      <c r="AF4" s="846">
        <v>90</v>
      </c>
      <c r="AG4" s="846">
        <v>60</v>
      </c>
      <c r="AH4" s="846">
        <v>25</v>
      </c>
      <c r="AI4" s="847"/>
      <c r="AJ4" s="847"/>
      <c r="AK4" s="847"/>
    </row>
    <row r="5" spans="1:37" s="851" customFormat="1" x14ac:dyDescent="0.25">
      <c r="A5" s="860"/>
      <c r="B5" s="861" t="s">
        <v>4</v>
      </c>
      <c r="C5" s="862" t="s">
        <v>105</v>
      </c>
      <c r="D5" s="861" t="s">
        <v>104</v>
      </c>
      <c r="E5" s="861" t="s">
        <v>101</v>
      </c>
      <c r="F5" s="863" t="s">
        <v>85</v>
      </c>
      <c r="G5" s="863" t="s">
        <v>86</v>
      </c>
      <c r="H5" s="863"/>
      <c r="I5" s="863" t="s">
        <v>90</v>
      </c>
      <c r="J5" s="863"/>
      <c r="K5" s="861" t="s">
        <v>102</v>
      </c>
      <c r="L5" s="864"/>
      <c r="M5" s="861" t="s">
        <v>130</v>
      </c>
      <c r="N5" s="864"/>
      <c r="O5" s="861" t="s">
        <v>129</v>
      </c>
      <c r="P5" s="864"/>
      <c r="Q5" s="861" t="s">
        <v>128</v>
      </c>
      <c r="R5" s="865"/>
      <c r="Y5" s="845">
        <f>IF(OR(Altalanos!$A$8="F1",Altalanos!$A$8="F2",Altalanos!$A$8="N1",Altalanos!$A$8="N2"),1,2)</f>
        <v>2</v>
      </c>
      <c r="Z5" s="845"/>
      <c r="AA5" s="845" t="s">
        <v>195</v>
      </c>
      <c r="AB5" s="846">
        <v>200</v>
      </c>
      <c r="AC5" s="846">
        <v>150</v>
      </c>
      <c r="AD5" s="846">
        <v>120</v>
      </c>
      <c r="AE5" s="846">
        <v>90</v>
      </c>
      <c r="AF5" s="846">
        <v>60</v>
      </c>
      <c r="AG5" s="846">
        <v>40</v>
      </c>
      <c r="AH5" s="846">
        <v>15</v>
      </c>
      <c r="AI5" s="847"/>
      <c r="AJ5" s="847"/>
      <c r="AK5" s="847"/>
    </row>
    <row r="6" spans="1:37" s="859" customFormat="1" ht="11.1" customHeight="1" thickBot="1" x14ac:dyDescent="0.3">
      <c r="A6" s="866"/>
      <c r="B6" s="867"/>
      <c r="C6" s="867"/>
      <c r="D6" s="867"/>
      <c r="E6" s="867"/>
      <c r="F6" s="868" t="str">
        <f>IF(Y3="","",CONCATENATE(AH1," / ",VLOOKUP(Y3,AB1:AH1,5)," pont"))</f>
        <v/>
      </c>
      <c r="G6" s="869"/>
      <c r="H6" s="870"/>
      <c r="I6" s="869"/>
      <c r="J6" s="871"/>
      <c r="K6" s="867" t="str">
        <f>IF(Y3="","",CONCATENATE(VLOOKUP(Y3,AB1:AH1,4)," pont"))</f>
        <v/>
      </c>
      <c r="L6" s="871"/>
      <c r="M6" s="867" t="str">
        <f>IF(Y3="","",CONCATENATE(VLOOKUP(Y3,AB1:AH1,3)," pont"))</f>
        <v/>
      </c>
      <c r="N6" s="871"/>
      <c r="O6" s="867" t="str">
        <f>IF(Y3="","",CONCATENATE(VLOOKUP(Y3,AB1:AH1,2)," pont"))</f>
        <v/>
      </c>
      <c r="P6" s="871"/>
      <c r="Q6" s="867" t="str">
        <f>IF(Y3="","",CONCATENATE(VLOOKUP(Y3,AB1:AH1,1)," pont"))</f>
        <v/>
      </c>
      <c r="R6" s="872"/>
      <c r="Y6" s="873"/>
      <c r="Z6" s="873"/>
      <c r="AA6" s="873" t="s">
        <v>196</v>
      </c>
      <c r="AB6" s="874">
        <v>150</v>
      </c>
      <c r="AC6" s="874">
        <v>120</v>
      </c>
      <c r="AD6" s="874">
        <v>90</v>
      </c>
      <c r="AE6" s="874">
        <v>60</v>
      </c>
      <c r="AF6" s="874">
        <v>40</v>
      </c>
      <c r="AG6" s="874">
        <v>25</v>
      </c>
      <c r="AH6" s="874">
        <v>10</v>
      </c>
      <c r="AI6" s="875"/>
      <c r="AJ6" s="875"/>
      <c r="AK6" s="875"/>
    </row>
    <row r="7" spans="1:37" s="851" customFormat="1" ht="12.9" customHeight="1" x14ac:dyDescent="0.25">
      <c r="A7" s="876">
        <v>1</v>
      </c>
      <c r="B7" s="877">
        <f>IF($E7="","",VLOOKUP($E7,'1MD ELO III.csport F A'!$A$7:$O$22,14))</f>
        <v>0</v>
      </c>
      <c r="C7" s="878">
        <f>IF($E7="","",VLOOKUP($E7,'1MD ELO III.csport F A'!$A$7:$O$22,15))</f>
        <v>0</v>
      </c>
      <c r="D7" s="878">
        <f>IF($E7="","",VLOOKUP($E7,'1MD ELO III.csport F A'!$A$7:$O$22,5))</f>
        <v>0</v>
      </c>
      <c r="E7" s="879">
        <v>7</v>
      </c>
      <c r="F7" s="880" t="str">
        <f>UPPER(IF($E7="","",VLOOKUP($E7,'1MD ELO III.csport F B'!$A$7:$O$22,2)))</f>
        <v>NAGY</v>
      </c>
      <c r="G7" s="880" t="str">
        <f>IF($E7="","",VLOOKUP($E7,'1MD ELO III.csport F B'!$A$7:$O$22,3))</f>
        <v>Patrick Viktor</v>
      </c>
      <c r="H7" s="880"/>
      <c r="I7" s="880">
        <f>IF($E7="","",VLOOKUP($E7,'1MD ELO III.csport F A'!$A$7:$O$22,4))</f>
        <v>0</v>
      </c>
      <c r="J7" s="881"/>
      <c r="K7" s="882"/>
      <c r="L7" s="882"/>
      <c r="M7" s="882"/>
      <c r="N7" s="882"/>
      <c r="O7" s="883"/>
      <c r="P7" s="884"/>
      <c r="Q7" s="885"/>
      <c r="R7" s="886"/>
      <c r="S7" s="883"/>
      <c r="U7" s="887" t="str">
        <f>Birók!P21</f>
        <v>Bíró</v>
      </c>
      <c r="Y7" s="845"/>
      <c r="Z7" s="845"/>
      <c r="AA7" s="845" t="s">
        <v>197</v>
      </c>
      <c r="AB7" s="846">
        <v>120</v>
      </c>
      <c r="AC7" s="846">
        <v>90</v>
      </c>
      <c r="AD7" s="846">
        <v>60</v>
      </c>
      <c r="AE7" s="846">
        <v>40</v>
      </c>
      <c r="AF7" s="846">
        <v>25</v>
      </c>
      <c r="AG7" s="846">
        <v>10</v>
      </c>
      <c r="AH7" s="846">
        <v>5</v>
      </c>
      <c r="AI7" s="847"/>
      <c r="AJ7" s="847"/>
      <c r="AK7" s="847"/>
    </row>
    <row r="8" spans="1:37" s="851" customFormat="1" ht="12.9" customHeight="1" x14ac:dyDescent="0.25">
      <c r="A8" s="861"/>
      <c r="B8" s="888"/>
      <c r="C8" s="889"/>
      <c r="D8" s="889"/>
      <c r="E8" s="890"/>
      <c r="F8" s="882"/>
      <c r="G8" s="882"/>
      <c r="H8" s="882"/>
      <c r="I8" s="891" t="s">
        <v>0</v>
      </c>
      <c r="J8" s="892" t="s">
        <v>164</v>
      </c>
      <c r="K8" s="893" t="str">
        <f>UPPER(IF(OR(J8="a",J8="as"),F7,IF(OR(J8="b",J8="bs"),F9,)))</f>
        <v>NAGY</v>
      </c>
      <c r="L8" s="893"/>
      <c r="M8" s="882"/>
      <c r="N8" s="882"/>
      <c r="O8" s="883"/>
      <c r="P8" s="884"/>
      <c r="Q8" s="885"/>
      <c r="R8" s="886"/>
      <c r="S8" s="883"/>
      <c r="U8" s="894" t="str">
        <f>Birók!P22</f>
        <v xml:space="preserve"> </v>
      </c>
      <c r="Y8" s="845"/>
      <c r="Z8" s="845"/>
      <c r="AA8" s="845" t="s">
        <v>198</v>
      </c>
      <c r="AB8" s="846">
        <v>90</v>
      </c>
      <c r="AC8" s="846">
        <v>60</v>
      </c>
      <c r="AD8" s="846">
        <v>40</v>
      </c>
      <c r="AE8" s="846">
        <v>25</v>
      </c>
      <c r="AF8" s="846">
        <v>10</v>
      </c>
      <c r="AG8" s="846">
        <v>5</v>
      </c>
      <c r="AH8" s="846">
        <v>2</v>
      </c>
      <c r="AI8" s="847"/>
      <c r="AJ8" s="847"/>
      <c r="AK8" s="847"/>
    </row>
    <row r="9" spans="1:37" s="851" customFormat="1" ht="12.9" customHeight="1" x14ac:dyDescent="0.25">
      <c r="A9" s="861">
        <v>2</v>
      </c>
      <c r="B9" s="877" t="str">
        <f>IF($E9="","",VLOOKUP($E9,'1MD ELO III.csport F A'!$A$7:$O$22,14))</f>
        <v/>
      </c>
      <c r="C9" s="878" t="str">
        <f>IF($E9="","",VLOOKUP($E9,'1MD ELO III.csport F A'!$A$7:$O$22,15))</f>
        <v/>
      </c>
      <c r="D9" s="878" t="str">
        <f>IF($E9="","",VLOOKUP($E9,'1MD ELO III.csport F A'!$A$7:$O$22,5))</f>
        <v/>
      </c>
      <c r="E9" s="879"/>
      <c r="F9" s="895" t="str">
        <f>UPPER(IF($E9="","",VLOOKUP($E9,'1MD ELO III.csport F A'!$A$7:$O$22,2)))</f>
        <v/>
      </c>
      <c r="G9" s="895" t="str">
        <f>IF($E9="","",VLOOKUP($E9,'1MD ELO III.csport F A'!$A$7:$O$22,3))</f>
        <v/>
      </c>
      <c r="H9" s="895"/>
      <c r="I9" s="880" t="str">
        <f>IF($E9="","",VLOOKUP($E9,'1MD ELO III.csport F A'!$A$7:$O$22,4))</f>
        <v/>
      </c>
      <c r="J9" s="896"/>
      <c r="K9" s="882"/>
      <c r="L9" s="897"/>
      <c r="M9" s="882"/>
      <c r="N9" s="882"/>
      <c r="O9" s="883"/>
      <c r="P9" s="884"/>
      <c r="Q9" s="885"/>
      <c r="R9" s="886"/>
      <c r="S9" s="883"/>
      <c r="U9" s="894" t="str">
        <f>Birók!P23</f>
        <v xml:space="preserve"> </v>
      </c>
      <c r="Y9" s="845"/>
      <c r="Z9" s="845"/>
      <c r="AA9" s="845" t="s">
        <v>199</v>
      </c>
      <c r="AB9" s="846">
        <v>60</v>
      </c>
      <c r="AC9" s="846">
        <v>40</v>
      </c>
      <c r="AD9" s="846">
        <v>25</v>
      </c>
      <c r="AE9" s="846">
        <v>10</v>
      </c>
      <c r="AF9" s="846">
        <v>5</v>
      </c>
      <c r="AG9" s="846">
        <v>2</v>
      </c>
      <c r="AH9" s="846">
        <v>1</v>
      </c>
      <c r="AI9" s="847"/>
      <c r="AJ9" s="847"/>
      <c r="AK9" s="847"/>
    </row>
    <row r="10" spans="1:37" s="851" customFormat="1" ht="12.9" customHeight="1" x14ac:dyDescent="0.25">
      <c r="A10" s="861"/>
      <c r="B10" s="888"/>
      <c r="C10" s="889"/>
      <c r="D10" s="889"/>
      <c r="E10" s="898"/>
      <c r="F10" s="882"/>
      <c r="G10" s="882"/>
      <c r="H10" s="882"/>
      <c r="I10" s="882"/>
      <c r="J10" s="899"/>
      <c r="K10" s="900" t="s">
        <v>0</v>
      </c>
      <c r="L10" s="901" t="s">
        <v>400</v>
      </c>
      <c r="M10" s="893" t="str">
        <f>UPPER(IF(OR(L10="a",L10="as"),K8,IF(OR(L10="b",L10="bs"),K12,)))</f>
        <v>MANNÓ</v>
      </c>
      <c r="N10" s="902"/>
      <c r="O10" s="903"/>
      <c r="P10" s="903"/>
      <c r="Q10" s="885"/>
      <c r="R10" s="886"/>
      <c r="S10" s="883"/>
      <c r="U10" s="894" t="str">
        <f>Birók!P24</f>
        <v xml:space="preserve"> </v>
      </c>
      <c r="Y10" s="845"/>
      <c r="Z10" s="845"/>
      <c r="AA10" s="845" t="s">
        <v>200</v>
      </c>
      <c r="AB10" s="846">
        <v>40</v>
      </c>
      <c r="AC10" s="846">
        <v>25</v>
      </c>
      <c r="AD10" s="846">
        <v>15</v>
      </c>
      <c r="AE10" s="846">
        <v>7</v>
      </c>
      <c r="AF10" s="846">
        <v>4</v>
      </c>
      <c r="AG10" s="846">
        <v>1</v>
      </c>
      <c r="AH10" s="846">
        <v>0</v>
      </c>
      <c r="AI10" s="847"/>
      <c r="AJ10" s="847"/>
      <c r="AK10" s="847"/>
    </row>
    <row r="11" spans="1:37" s="851" customFormat="1" ht="12.9" customHeight="1" x14ac:dyDescent="0.25">
      <c r="A11" s="861">
        <v>3</v>
      </c>
      <c r="B11" s="877">
        <f>IF($E11="","",VLOOKUP($E11,'1MD ELO III.csport F A'!$A$7:$O$22,14))</f>
        <v>0</v>
      </c>
      <c r="C11" s="878">
        <f>IF($E11="","",VLOOKUP($E11,'1MD ELO III.csport F A'!$A$7:$O$22,15))</f>
        <v>0</v>
      </c>
      <c r="D11" s="878">
        <f>IF($E11="","",VLOOKUP($E11,'1MD ELO III.csport F A'!$A$7:$O$22,5))</f>
        <v>0</v>
      </c>
      <c r="E11" s="879">
        <v>3</v>
      </c>
      <c r="F11" s="895" t="str">
        <f>UPPER(IF($E11="","",VLOOKUP($E11,'1MD ELO III.csport F B'!$A$7:$O$22,2)))</f>
        <v>MANNÓ</v>
      </c>
      <c r="G11" s="895" t="str">
        <f>IF($E11="","",VLOOKUP($E11,'1MD ELO III.csport F B'!$A$7:$O$22,3))</f>
        <v>Dániel</v>
      </c>
      <c r="H11" s="895"/>
      <c r="I11" s="895">
        <f>IF($E11="","",VLOOKUP($E11,'1MD ELO III.csport F A'!$A$7:$O$22,4))</f>
        <v>0</v>
      </c>
      <c r="J11" s="881"/>
      <c r="K11" s="882"/>
      <c r="L11" s="904"/>
      <c r="M11" s="882" t="s">
        <v>408</v>
      </c>
      <c r="N11" s="905"/>
      <c r="O11" s="903"/>
      <c r="P11" s="903"/>
      <c r="Q11" s="885"/>
      <c r="R11" s="886"/>
      <c r="S11" s="883"/>
      <c r="U11" s="894" t="str">
        <f>Birók!P25</f>
        <v xml:space="preserve"> </v>
      </c>
      <c r="Y11" s="845"/>
      <c r="Z11" s="845"/>
      <c r="AA11" s="845" t="s">
        <v>201</v>
      </c>
      <c r="AB11" s="846">
        <v>25</v>
      </c>
      <c r="AC11" s="846">
        <v>15</v>
      </c>
      <c r="AD11" s="846">
        <v>10</v>
      </c>
      <c r="AE11" s="846">
        <v>6</v>
      </c>
      <c r="AF11" s="846">
        <v>3</v>
      </c>
      <c r="AG11" s="846">
        <v>1</v>
      </c>
      <c r="AH11" s="846">
        <v>0</v>
      </c>
      <c r="AI11" s="847"/>
      <c r="AJ11" s="847"/>
      <c r="AK11" s="847"/>
    </row>
    <row r="12" spans="1:37" s="851" customFormat="1" ht="12.9" customHeight="1" x14ac:dyDescent="0.25">
      <c r="A12" s="861"/>
      <c r="B12" s="888"/>
      <c r="C12" s="889"/>
      <c r="D12" s="889"/>
      <c r="E12" s="898"/>
      <c r="F12" s="882"/>
      <c r="G12" s="882"/>
      <c r="H12" s="882"/>
      <c r="I12" s="891" t="s">
        <v>0</v>
      </c>
      <c r="J12" s="892" t="s">
        <v>420</v>
      </c>
      <c r="K12" s="893" t="str">
        <f>UPPER(IF(OR(J12="a",J12="as"),F11,IF(OR(J12="b",J12="bs"),F13,)))</f>
        <v>MANNÓ</v>
      </c>
      <c r="L12" s="906"/>
      <c r="M12" s="882"/>
      <c r="N12" s="905"/>
      <c r="O12" s="903"/>
      <c r="P12" s="903"/>
      <c r="Q12" s="885"/>
      <c r="R12" s="886"/>
      <c r="S12" s="883"/>
      <c r="U12" s="894" t="str">
        <f>Birók!P26</f>
        <v xml:space="preserve"> </v>
      </c>
      <c r="Y12" s="845"/>
      <c r="Z12" s="845"/>
      <c r="AA12" s="845" t="s">
        <v>206</v>
      </c>
      <c r="AB12" s="846">
        <v>15</v>
      </c>
      <c r="AC12" s="846">
        <v>10</v>
      </c>
      <c r="AD12" s="846">
        <v>6</v>
      </c>
      <c r="AE12" s="846">
        <v>3</v>
      </c>
      <c r="AF12" s="846">
        <v>1</v>
      </c>
      <c r="AG12" s="846">
        <v>0</v>
      </c>
      <c r="AH12" s="846">
        <v>0</v>
      </c>
      <c r="AI12" s="847"/>
      <c r="AJ12" s="847"/>
      <c r="AK12" s="847"/>
    </row>
    <row r="13" spans="1:37" s="851" customFormat="1" ht="12.9" customHeight="1" x14ac:dyDescent="0.25">
      <c r="A13" s="861">
        <v>4</v>
      </c>
      <c r="B13" s="877">
        <f>IF($E13="","",VLOOKUP($E13,'1MD ELO III.csport F A'!$A$7:$O$22,14))</f>
        <v>0</v>
      </c>
      <c r="C13" s="878">
        <f>IF($E13="","",VLOOKUP($E13,'1MD ELO III.csport F A'!$A$7:$O$22,15))</f>
        <v>0</v>
      </c>
      <c r="D13" s="878">
        <f>IF($E13="","",VLOOKUP($E13,'1MD ELO III.csport F A'!$A$7:$O$22,5))</f>
        <v>0</v>
      </c>
      <c r="E13" s="879">
        <v>6</v>
      </c>
      <c r="F13" s="895" t="str">
        <f>UPPER(IF($E13="","",VLOOKUP($E13,'1MD ELO III.csport F B'!$A$7:$O$22,2)))</f>
        <v>NAGY</v>
      </c>
      <c r="G13" s="895" t="str">
        <f>IF($E13="","",VLOOKUP($E13,'1MD ELO III.csport F B'!$A$7:$O$22,3))</f>
        <v>Oliver Gabriell</v>
      </c>
      <c r="H13" s="895"/>
      <c r="I13" s="895">
        <f>IF($E13="","",VLOOKUP($E13,'1MD ELO III.csport F A'!$A$7:$O$22,4))</f>
        <v>0</v>
      </c>
      <c r="J13" s="907"/>
      <c r="K13" s="882" t="s">
        <v>408</v>
      </c>
      <c r="L13" s="882"/>
      <c r="M13" s="882"/>
      <c r="N13" s="905"/>
      <c r="O13" s="903"/>
      <c r="P13" s="903"/>
      <c r="Q13" s="885"/>
      <c r="R13" s="886"/>
      <c r="S13" s="883"/>
      <c r="U13" s="894" t="str">
        <f>Birók!P27</f>
        <v xml:space="preserve"> </v>
      </c>
      <c r="Y13" s="845"/>
      <c r="Z13" s="845"/>
      <c r="AA13" s="845" t="s">
        <v>202</v>
      </c>
      <c r="AB13" s="846">
        <v>10</v>
      </c>
      <c r="AC13" s="846">
        <v>6</v>
      </c>
      <c r="AD13" s="846">
        <v>3</v>
      </c>
      <c r="AE13" s="846">
        <v>1</v>
      </c>
      <c r="AF13" s="846">
        <v>0</v>
      </c>
      <c r="AG13" s="846">
        <v>0</v>
      </c>
      <c r="AH13" s="846">
        <v>0</v>
      </c>
      <c r="AI13" s="847"/>
      <c r="AJ13" s="847"/>
      <c r="AK13" s="847"/>
    </row>
    <row r="14" spans="1:37" s="851" customFormat="1" ht="12.9" customHeight="1" x14ac:dyDescent="0.25">
      <c r="A14" s="861"/>
      <c r="B14" s="888"/>
      <c r="C14" s="889"/>
      <c r="D14" s="889"/>
      <c r="E14" s="898"/>
      <c r="F14" s="882"/>
      <c r="G14" s="882"/>
      <c r="H14" s="882"/>
      <c r="I14" s="908"/>
      <c r="J14" s="899"/>
      <c r="K14" s="882"/>
      <c r="L14" s="882"/>
      <c r="M14" s="900" t="s">
        <v>0</v>
      </c>
      <c r="N14" s="901" t="s">
        <v>420</v>
      </c>
      <c r="O14" s="893" t="str">
        <f>UPPER(IF(OR(N14="a",N14="as"),M10,IF(OR(N14="b",N14="bs"),M18,)))</f>
        <v>MANNÓ</v>
      </c>
      <c r="P14" s="902"/>
      <c r="Q14" s="885"/>
      <c r="R14" s="886"/>
      <c r="S14" s="883"/>
      <c r="U14" s="894" t="str">
        <f>Birók!P28</f>
        <v xml:space="preserve"> </v>
      </c>
      <c r="Y14" s="845"/>
      <c r="Z14" s="845"/>
      <c r="AA14" s="845" t="s">
        <v>203</v>
      </c>
      <c r="AB14" s="846">
        <v>3</v>
      </c>
      <c r="AC14" s="846">
        <v>2</v>
      </c>
      <c r="AD14" s="846">
        <v>1</v>
      </c>
      <c r="AE14" s="846">
        <v>0</v>
      </c>
      <c r="AF14" s="846">
        <v>0</v>
      </c>
      <c r="AG14" s="846">
        <v>0</v>
      </c>
      <c r="AH14" s="846">
        <v>0</v>
      </c>
      <c r="AI14" s="847"/>
      <c r="AJ14" s="847"/>
      <c r="AK14" s="847"/>
    </row>
    <row r="15" spans="1:37" s="851" customFormat="1" ht="12.9" customHeight="1" x14ac:dyDescent="0.25">
      <c r="A15" s="876">
        <v>5</v>
      </c>
      <c r="B15" s="877">
        <f>IF($E15="","",VLOOKUP($E15,'1MD ELO III.csport F A'!$A$7:$O$22,14))</f>
        <v>0</v>
      </c>
      <c r="C15" s="878">
        <f>IF($E15="","",VLOOKUP($E15,'1MD ELO III.csport F A'!$A$7:$O$22,15))</f>
        <v>0</v>
      </c>
      <c r="D15" s="878">
        <f>IF($E15="","",VLOOKUP($E15,'1MD ELO III.csport F A'!$A$7:$O$22,5))</f>
        <v>0</v>
      </c>
      <c r="E15" s="879">
        <v>8</v>
      </c>
      <c r="F15" s="880" t="str">
        <f>UPPER(IF($E15="","",VLOOKUP($E15,'1MD ELO III.csport F B'!$A$7:$O$22,2)))</f>
        <v xml:space="preserve">IMRE </v>
      </c>
      <c r="G15" s="880" t="str">
        <f>IF($E15="","",VLOOKUP($E15,'1MD ELO III.csport F B'!$A$7:$O$22,3))</f>
        <v>Dániel</v>
      </c>
      <c r="H15" s="880"/>
      <c r="I15" s="880">
        <f>IF($E15="","",VLOOKUP($E15,'1MD ELO III.csport F A'!$A$7:$O$22,4))</f>
        <v>0</v>
      </c>
      <c r="J15" s="909"/>
      <c r="K15" s="882"/>
      <c r="L15" s="882"/>
      <c r="M15" s="882"/>
      <c r="N15" s="905"/>
      <c r="O15" s="882" t="s">
        <v>429</v>
      </c>
      <c r="P15" s="905"/>
      <c r="Q15" s="885"/>
      <c r="R15" s="886"/>
      <c r="S15" s="883"/>
      <c r="U15" s="894" t="str">
        <f>Birók!P29</f>
        <v xml:space="preserve"> </v>
      </c>
      <c r="Y15" s="845"/>
      <c r="Z15" s="845"/>
      <c r="AA15" s="845"/>
      <c r="AB15" s="845"/>
      <c r="AC15" s="845"/>
      <c r="AD15" s="845"/>
      <c r="AE15" s="845"/>
      <c r="AF15" s="845"/>
      <c r="AG15" s="845"/>
      <c r="AH15" s="845"/>
      <c r="AI15" s="847"/>
      <c r="AJ15" s="847"/>
      <c r="AK15" s="847"/>
    </row>
    <row r="16" spans="1:37" s="851" customFormat="1" ht="12.9" customHeight="1" thickBot="1" x14ac:dyDescent="0.3">
      <c r="A16" s="861"/>
      <c r="B16" s="888"/>
      <c r="C16" s="889"/>
      <c r="D16" s="889"/>
      <c r="E16" s="898"/>
      <c r="F16" s="882"/>
      <c r="G16" s="882"/>
      <c r="H16" s="882"/>
      <c r="I16" s="891" t="s">
        <v>0</v>
      </c>
      <c r="J16" s="892" t="s">
        <v>164</v>
      </c>
      <c r="K16" s="893" t="str">
        <f>UPPER(IF(OR(J16="a",J16="as"),F15,IF(OR(J16="b",J16="bs"),F17,)))</f>
        <v xml:space="preserve">IMRE </v>
      </c>
      <c r="L16" s="893"/>
      <c r="M16" s="882"/>
      <c r="N16" s="905"/>
      <c r="O16" s="903"/>
      <c r="P16" s="905"/>
      <c r="Q16" s="885"/>
      <c r="R16" s="886"/>
      <c r="S16" s="883"/>
      <c r="U16" s="910" t="str">
        <f>Birók!P30</f>
        <v>Egyik sem</v>
      </c>
      <c r="Y16" s="845"/>
      <c r="Z16" s="845"/>
      <c r="AA16" s="845" t="s">
        <v>164</v>
      </c>
      <c r="AB16" s="846">
        <v>150</v>
      </c>
      <c r="AC16" s="846">
        <v>120</v>
      </c>
      <c r="AD16" s="846">
        <v>90</v>
      </c>
      <c r="AE16" s="846">
        <v>60</v>
      </c>
      <c r="AF16" s="846">
        <v>40</v>
      </c>
      <c r="AG16" s="846">
        <v>25</v>
      </c>
      <c r="AH16" s="846">
        <v>15</v>
      </c>
      <c r="AI16" s="847"/>
      <c r="AJ16" s="847"/>
      <c r="AK16" s="847"/>
    </row>
    <row r="17" spans="1:41" s="851" customFormat="1" ht="12.9" customHeight="1" x14ac:dyDescent="0.25">
      <c r="A17" s="861">
        <v>6</v>
      </c>
      <c r="B17" s="877" t="str">
        <f>IF($E17="","",VLOOKUP($E17,'1MD ELO III.csport F A'!$A$7:$O$22,14))</f>
        <v/>
      </c>
      <c r="C17" s="878" t="str">
        <f>IF($E17="","",VLOOKUP($E17,'1MD ELO III.csport F A'!$A$7:$O$22,15))</f>
        <v/>
      </c>
      <c r="D17" s="878" t="str">
        <f>IF($E17="","",VLOOKUP($E17,'1MD ELO III.csport F A'!$A$7:$O$22,5))</f>
        <v/>
      </c>
      <c r="E17" s="879"/>
      <c r="F17" s="895" t="str">
        <f>UPPER(IF($E17="","",VLOOKUP($E17,'1MD ELO III.csport F A'!$A$7:$O$22,2)))</f>
        <v/>
      </c>
      <c r="G17" s="895" t="str">
        <f>IF($E17="","",VLOOKUP($E17,'1MD ELO III.csport F A'!$A$7:$O$22,3))</f>
        <v/>
      </c>
      <c r="H17" s="895"/>
      <c r="I17" s="895" t="str">
        <f>IF($E17="","",VLOOKUP($E17,'1MD ELO III.csport F A'!$A$7:$O$22,4))</f>
        <v/>
      </c>
      <c r="J17" s="896"/>
      <c r="K17" s="882"/>
      <c r="L17" s="897"/>
      <c r="M17" s="882"/>
      <c r="N17" s="905"/>
      <c r="O17" s="903"/>
      <c r="P17" s="905"/>
      <c r="Q17" s="885"/>
      <c r="R17" s="886"/>
      <c r="S17" s="883"/>
      <c r="Y17" s="845"/>
      <c r="Z17" s="845"/>
      <c r="AA17" s="845" t="s">
        <v>194</v>
      </c>
      <c r="AB17" s="846">
        <v>120</v>
      </c>
      <c r="AC17" s="846">
        <v>90</v>
      </c>
      <c r="AD17" s="846">
        <v>60</v>
      </c>
      <c r="AE17" s="846">
        <v>40</v>
      </c>
      <c r="AF17" s="846">
        <v>25</v>
      </c>
      <c r="AG17" s="846">
        <v>15</v>
      </c>
      <c r="AH17" s="846">
        <v>8</v>
      </c>
      <c r="AI17" s="847"/>
      <c r="AJ17" s="847"/>
      <c r="AK17" s="847"/>
    </row>
    <row r="18" spans="1:41" s="851" customFormat="1" ht="12.9" customHeight="1" x14ac:dyDescent="0.25">
      <c r="A18" s="861"/>
      <c r="B18" s="888"/>
      <c r="C18" s="889"/>
      <c r="D18" s="889"/>
      <c r="E18" s="898"/>
      <c r="F18" s="882"/>
      <c r="G18" s="882"/>
      <c r="H18" s="882"/>
      <c r="I18" s="882"/>
      <c r="J18" s="899"/>
      <c r="K18" s="900" t="s">
        <v>0</v>
      </c>
      <c r="L18" s="901" t="s">
        <v>420</v>
      </c>
      <c r="M18" s="893" t="str">
        <f>UPPER(IF(OR(L18="a",L18="as"),K16,IF(OR(L18="b",L18="bs"),K20,)))</f>
        <v xml:space="preserve">IMRE </v>
      </c>
      <c r="N18" s="911"/>
      <c r="O18" s="903"/>
      <c r="P18" s="905"/>
      <c r="Q18" s="885"/>
      <c r="R18" s="886"/>
      <c r="S18" s="883"/>
      <c r="Y18" s="845"/>
      <c r="Z18" s="845"/>
      <c r="AA18" s="845" t="s">
        <v>195</v>
      </c>
      <c r="AB18" s="846">
        <v>90</v>
      </c>
      <c r="AC18" s="846">
        <v>60</v>
      </c>
      <c r="AD18" s="846">
        <v>40</v>
      </c>
      <c r="AE18" s="846">
        <v>25</v>
      </c>
      <c r="AF18" s="846">
        <v>15</v>
      </c>
      <c r="AG18" s="846">
        <v>8</v>
      </c>
      <c r="AH18" s="846">
        <v>4</v>
      </c>
      <c r="AI18" s="847"/>
      <c r="AJ18" s="847"/>
      <c r="AK18" s="847"/>
    </row>
    <row r="19" spans="1:41" s="851" customFormat="1" ht="12.9" customHeight="1" x14ac:dyDescent="0.25">
      <c r="A19" s="861">
        <v>7</v>
      </c>
      <c r="B19" s="877">
        <f>IF($E19="","",VLOOKUP($E19,'1MD ELO III.csport F A'!$A$7:$O$22,14))</f>
        <v>0</v>
      </c>
      <c r="C19" s="878">
        <f>IF($E19="","",VLOOKUP($E19,'1MD ELO III.csport F A'!$A$7:$O$22,15))</f>
        <v>0</v>
      </c>
      <c r="D19" s="878">
        <f>IF($E19="","",VLOOKUP($E19,'1MD ELO III.csport F A'!$A$7:$O$22,5))</f>
        <v>0</v>
      </c>
      <c r="E19" s="879">
        <v>5</v>
      </c>
      <c r="F19" s="895" t="str">
        <f>UPPER(IF($E19="","",VLOOKUP($E19,'1MD ELO III.csport F B'!$A$7:$O$22,2)))</f>
        <v>JUHÁSZ</v>
      </c>
      <c r="G19" s="895" t="str">
        <f>IF($E19="","",VLOOKUP($E19,'1MD ELO III.csport F B'!$A$7:$O$22,3))</f>
        <v>Nándor</v>
      </c>
      <c r="H19" s="895"/>
      <c r="I19" s="895">
        <f>IF($E19="","",VLOOKUP($E19,'1MD ELO III.csport F A'!$A$7:$O$22,4))</f>
        <v>0</v>
      </c>
      <c r="J19" s="881"/>
      <c r="K19" s="882"/>
      <c r="L19" s="904"/>
      <c r="M19" s="882" t="s">
        <v>425</v>
      </c>
      <c r="N19" s="903"/>
      <c r="O19" s="903"/>
      <c r="P19" s="905"/>
      <c r="Q19" s="885"/>
      <c r="R19" s="886"/>
      <c r="S19" s="883"/>
      <c r="Y19" s="845"/>
      <c r="Z19" s="845"/>
      <c r="AA19" s="845" t="s">
        <v>196</v>
      </c>
      <c r="AB19" s="846">
        <v>60</v>
      </c>
      <c r="AC19" s="846">
        <v>40</v>
      </c>
      <c r="AD19" s="846">
        <v>25</v>
      </c>
      <c r="AE19" s="846">
        <v>15</v>
      </c>
      <c r="AF19" s="846">
        <v>8</v>
      </c>
      <c r="AG19" s="846">
        <v>4</v>
      </c>
      <c r="AH19" s="846">
        <v>2</v>
      </c>
      <c r="AI19" s="847"/>
      <c r="AJ19" s="847"/>
      <c r="AK19" s="847"/>
    </row>
    <row r="20" spans="1:41" s="851" customFormat="1" ht="12.9" customHeight="1" x14ac:dyDescent="0.25">
      <c r="A20" s="861"/>
      <c r="B20" s="888"/>
      <c r="C20" s="889"/>
      <c r="D20" s="889"/>
      <c r="E20" s="890"/>
      <c r="F20" s="882"/>
      <c r="G20" s="882"/>
      <c r="H20" s="882"/>
      <c r="I20" s="891" t="s">
        <v>0</v>
      </c>
      <c r="J20" s="892" t="s">
        <v>164</v>
      </c>
      <c r="K20" s="893" t="str">
        <f>UPPER(IF(OR(J20="a",J20="as"),F19,IF(OR(J20="b",J20="bs"),F21,)))</f>
        <v>JUHÁSZ</v>
      </c>
      <c r="L20" s="906"/>
      <c r="M20" s="882"/>
      <c r="N20" s="903"/>
      <c r="O20" s="903"/>
      <c r="P20" s="905"/>
      <c r="Q20" s="885"/>
      <c r="R20" s="886"/>
      <c r="S20" s="883"/>
      <c r="Y20" s="845"/>
      <c r="Z20" s="845"/>
      <c r="AA20" s="845" t="s">
        <v>197</v>
      </c>
      <c r="AB20" s="846">
        <v>40</v>
      </c>
      <c r="AC20" s="846">
        <v>25</v>
      </c>
      <c r="AD20" s="846">
        <v>15</v>
      </c>
      <c r="AE20" s="846">
        <v>8</v>
      </c>
      <c r="AF20" s="846">
        <v>4</v>
      </c>
      <c r="AG20" s="846">
        <v>2</v>
      </c>
      <c r="AH20" s="846">
        <v>1</v>
      </c>
      <c r="AI20" s="847"/>
      <c r="AJ20" s="847"/>
      <c r="AK20" s="847"/>
    </row>
    <row r="21" spans="1:41" s="851" customFormat="1" ht="12.9" customHeight="1" x14ac:dyDescent="0.25">
      <c r="A21" s="861">
        <v>8</v>
      </c>
      <c r="B21" s="877" t="str">
        <f>IF($E21="","",VLOOKUP($E21,'1MD ELO III.csport F A'!$A$7:$O$22,14))</f>
        <v/>
      </c>
      <c r="C21" s="878" t="str">
        <f>IF($E21="","",VLOOKUP($E21,'1MD ELO III.csport F A'!$A$7:$O$22,15))</f>
        <v/>
      </c>
      <c r="D21" s="878" t="str">
        <f>IF($E21="","",VLOOKUP($E21,'1MD ELO III.csport F A'!$A$7:$O$22,5))</f>
        <v/>
      </c>
      <c r="E21" s="879"/>
      <c r="F21" s="895" t="str">
        <f>UPPER(IF($E21="","",VLOOKUP($E21,'1MD ELO III.csport F A'!$A$7:$O$22,2)))</f>
        <v/>
      </c>
      <c r="G21" s="895" t="str">
        <f>IF($E21="","",VLOOKUP($E21,'1MD ELO III.csport F A'!$A$7:$O$22,3))</f>
        <v/>
      </c>
      <c r="H21" s="895"/>
      <c r="I21" s="895" t="str">
        <f>IF($E21="","",VLOOKUP($E21,'1MD ELO III.csport F A'!$A$7:$O$22,4))</f>
        <v/>
      </c>
      <c r="J21" s="907"/>
      <c r="K21" s="882"/>
      <c r="L21" s="882"/>
      <c r="M21" s="882"/>
      <c r="N21" s="903"/>
      <c r="O21" s="903"/>
      <c r="P21" s="905"/>
      <c r="Q21" s="885"/>
      <c r="R21" s="886"/>
      <c r="S21" s="883"/>
      <c r="Y21" s="845"/>
      <c r="Z21" s="845"/>
      <c r="AA21" s="845" t="s">
        <v>198</v>
      </c>
      <c r="AB21" s="846">
        <v>25</v>
      </c>
      <c r="AC21" s="846">
        <v>15</v>
      </c>
      <c r="AD21" s="846">
        <v>10</v>
      </c>
      <c r="AE21" s="846">
        <v>6</v>
      </c>
      <c r="AF21" s="846">
        <v>3</v>
      </c>
      <c r="AG21" s="846">
        <v>1</v>
      </c>
      <c r="AH21" s="846">
        <v>0</v>
      </c>
      <c r="AI21" s="847"/>
      <c r="AJ21" s="847"/>
      <c r="AK21" s="847"/>
    </row>
    <row r="22" spans="1:41" s="851" customFormat="1" ht="12.9" customHeight="1" x14ac:dyDescent="0.25">
      <c r="A22" s="861"/>
      <c r="B22" s="888"/>
      <c r="C22" s="889"/>
      <c r="D22" s="889"/>
      <c r="E22" s="890"/>
      <c r="F22" s="908"/>
      <c r="G22" s="908"/>
      <c r="H22" s="908"/>
      <c r="I22" s="908"/>
      <c r="J22" s="899"/>
      <c r="K22" s="882"/>
      <c r="L22" s="882"/>
      <c r="M22" s="882"/>
      <c r="N22" s="903"/>
      <c r="O22" s="900" t="s">
        <v>0</v>
      </c>
      <c r="P22" s="901" t="s">
        <v>400</v>
      </c>
      <c r="Q22" s="893" t="str">
        <f>UPPER(IF(OR(P22="a",P22="as"),O14,IF(OR(P22="b",P22="bs"),O30,)))</f>
        <v>BALOGH</v>
      </c>
      <c r="R22" s="902"/>
      <c r="S22" s="883"/>
      <c r="Y22" s="845"/>
      <c r="Z22" s="845"/>
      <c r="AA22" s="845" t="s">
        <v>199</v>
      </c>
      <c r="AB22" s="846">
        <v>15</v>
      </c>
      <c r="AC22" s="846">
        <v>10</v>
      </c>
      <c r="AD22" s="846">
        <v>6</v>
      </c>
      <c r="AE22" s="846">
        <v>3</v>
      </c>
      <c r="AF22" s="846">
        <v>1</v>
      </c>
      <c r="AG22" s="846">
        <v>0</v>
      </c>
      <c r="AH22" s="846">
        <v>0</v>
      </c>
      <c r="AI22" s="847"/>
      <c r="AJ22" s="847"/>
      <c r="AK22" s="847"/>
    </row>
    <row r="23" spans="1:41" s="851" customFormat="1" ht="12.9" customHeight="1" x14ac:dyDescent="0.25">
      <c r="A23" s="861">
        <v>9</v>
      </c>
      <c r="B23" s="877">
        <f>IF($E23="","",VLOOKUP($E23,'1MD ELO III.csport F A'!$A$7:$O$22,14))</f>
        <v>0</v>
      </c>
      <c r="C23" s="878">
        <f>IF($E23="","",VLOOKUP($E23,'1MD ELO III.csport F A'!$A$7:$O$22,15))</f>
        <v>0</v>
      </c>
      <c r="D23" s="878">
        <f>IF($E23="","",VLOOKUP($E23,'1MD ELO III.csport F A'!$A$7:$O$22,5))</f>
        <v>0</v>
      </c>
      <c r="E23" s="879">
        <v>10</v>
      </c>
      <c r="F23" s="895" t="str">
        <f>UPPER(IF($E23="","",VLOOKUP($E23,'1MD ELO III.csport F B'!$A$7:$O$22,2)))</f>
        <v>JENEI</v>
      </c>
      <c r="G23" s="895" t="str">
        <f>IF($E23="","",VLOOKUP($E23,'1MD ELO III.csport F B'!$A$7:$O$22,3))</f>
        <v>Levente</v>
      </c>
      <c r="H23" s="895"/>
      <c r="I23" s="895">
        <f>IF($E23="","",VLOOKUP($E23,'1MD ELO III.csport F A'!$A$7:$O$22,4))</f>
        <v>0</v>
      </c>
      <c r="J23" s="881"/>
      <c r="K23" s="882"/>
      <c r="L23" s="882"/>
      <c r="M23" s="882"/>
      <c r="N23" s="903"/>
      <c r="O23" s="882"/>
      <c r="P23" s="905"/>
      <c r="Q23" s="882" t="s">
        <v>429</v>
      </c>
      <c r="R23" s="903"/>
      <c r="S23" s="883"/>
      <c r="Y23" s="845"/>
      <c r="Z23" s="845"/>
      <c r="AA23" s="845" t="s">
        <v>200</v>
      </c>
      <c r="AB23" s="846">
        <v>10</v>
      </c>
      <c r="AC23" s="846">
        <v>6</v>
      </c>
      <c r="AD23" s="846">
        <v>3</v>
      </c>
      <c r="AE23" s="846">
        <v>1</v>
      </c>
      <c r="AF23" s="846">
        <v>0</v>
      </c>
      <c r="AG23" s="846">
        <v>0</v>
      </c>
      <c r="AH23" s="846">
        <v>0</v>
      </c>
      <c r="AI23" s="847"/>
      <c r="AJ23" s="847"/>
      <c r="AK23" s="847"/>
    </row>
    <row r="24" spans="1:41" s="851" customFormat="1" ht="12.9" customHeight="1" x14ac:dyDescent="0.25">
      <c r="A24" s="861"/>
      <c r="B24" s="888"/>
      <c r="C24" s="889"/>
      <c r="D24" s="889"/>
      <c r="E24" s="890"/>
      <c r="F24" s="882"/>
      <c r="G24" s="882"/>
      <c r="H24" s="882"/>
      <c r="I24" s="891" t="s">
        <v>0</v>
      </c>
      <c r="J24" s="892" t="s">
        <v>164</v>
      </c>
      <c r="K24" s="893" t="str">
        <f>UPPER(IF(OR(J24="a",J24="as"),F23,IF(OR(J24="b",J24="bs"),F25,)))</f>
        <v>JENEI</v>
      </c>
      <c r="L24" s="893"/>
      <c r="M24" s="882"/>
      <c r="N24" s="903"/>
      <c r="O24" s="903"/>
      <c r="P24" s="905"/>
      <c r="Q24" s="885"/>
      <c r="R24" s="886"/>
      <c r="S24" s="883"/>
      <c r="Y24" s="845"/>
      <c r="Z24" s="845"/>
      <c r="AA24" s="845" t="s">
        <v>201</v>
      </c>
      <c r="AB24" s="846">
        <v>6</v>
      </c>
      <c r="AC24" s="846">
        <v>3</v>
      </c>
      <c r="AD24" s="846">
        <v>1</v>
      </c>
      <c r="AE24" s="846">
        <v>0</v>
      </c>
      <c r="AF24" s="846">
        <v>0</v>
      </c>
      <c r="AG24" s="846">
        <v>0</v>
      </c>
      <c r="AH24" s="846">
        <v>0</v>
      </c>
      <c r="AI24" s="847"/>
      <c r="AJ24" s="847"/>
      <c r="AK24" s="847"/>
    </row>
    <row r="25" spans="1:41" s="851" customFormat="1" ht="12.9" customHeight="1" x14ac:dyDescent="0.25">
      <c r="A25" s="861">
        <v>10</v>
      </c>
      <c r="B25" s="877" t="str">
        <f>IF($E25="","",VLOOKUP($E25,'1MD ELO III.csport F A'!$A$7:$O$22,14))</f>
        <v/>
      </c>
      <c r="C25" s="878" t="str">
        <f>IF($E25="","",VLOOKUP($E25,'1MD ELO III.csport F A'!$A$7:$O$22,15))</f>
        <v/>
      </c>
      <c r="D25" s="878" t="str">
        <f>IF($E25="","",VLOOKUP($E25,'1MD ELO III.csport F A'!$A$7:$O$22,5))</f>
        <v/>
      </c>
      <c r="E25" s="879"/>
      <c r="F25" s="895" t="str">
        <f>UPPER(IF($E25="","",VLOOKUP($E25,'1MD ELO III.csport F A'!$A$7:$O$22,2)))</f>
        <v/>
      </c>
      <c r="G25" s="895" t="str">
        <f>IF($E25="","",VLOOKUP($E25,'1MD ELO III.csport F A'!$A$7:$O$22,3))</f>
        <v/>
      </c>
      <c r="H25" s="895"/>
      <c r="I25" s="895" t="str">
        <f>IF($E25="","",VLOOKUP($E25,'1MD ELO III.csport F A'!$A$7:$O$22,4))</f>
        <v/>
      </c>
      <c r="J25" s="896"/>
      <c r="K25" s="882"/>
      <c r="L25" s="897"/>
      <c r="M25" s="882"/>
      <c r="N25" s="903"/>
      <c r="O25" s="903"/>
      <c r="P25" s="905"/>
      <c r="Q25" s="885"/>
      <c r="R25" s="886"/>
      <c r="S25" s="883"/>
      <c r="Y25" s="845"/>
      <c r="Z25" s="845"/>
      <c r="AA25" s="845" t="s">
        <v>206</v>
      </c>
      <c r="AB25" s="846">
        <v>3</v>
      </c>
      <c r="AC25" s="846">
        <v>2</v>
      </c>
      <c r="AD25" s="846">
        <v>1</v>
      </c>
      <c r="AE25" s="846">
        <v>0</v>
      </c>
      <c r="AF25" s="846">
        <v>0</v>
      </c>
      <c r="AG25" s="846">
        <v>0</v>
      </c>
      <c r="AH25" s="846">
        <v>0</v>
      </c>
      <c r="AI25" s="847"/>
      <c r="AJ25" s="847"/>
      <c r="AK25" s="847"/>
    </row>
    <row r="26" spans="1:41" s="851" customFormat="1" ht="12.9" customHeight="1" x14ac:dyDescent="0.25">
      <c r="A26" s="861"/>
      <c r="B26" s="888"/>
      <c r="C26" s="889"/>
      <c r="D26" s="889"/>
      <c r="E26" s="898"/>
      <c r="F26" s="882"/>
      <c r="G26" s="882"/>
      <c r="H26" s="882"/>
      <c r="I26" s="882"/>
      <c r="J26" s="899"/>
      <c r="K26" s="900" t="s">
        <v>0</v>
      </c>
      <c r="L26" s="901" t="s">
        <v>420</v>
      </c>
      <c r="M26" s="893" t="str">
        <f>UPPER(IF(OR(L26="a",L26="as"),K24,IF(OR(L26="b",L26="bs"),K28,)))</f>
        <v>JENEI</v>
      </c>
      <c r="N26" s="902"/>
      <c r="O26" s="903"/>
      <c r="P26" s="905"/>
      <c r="Q26" s="885"/>
      <c r="R26" s="886"/>
      <c r="S26" s="883"/>
      <c r="Y26" s="847"/>
      <c r="Z26" s="847"/>
      <c r="AA26" s="847"/>
      <c r="AB26" s="847"/>
      <c r="AC26" s="847"/>
      <c r="AD26" s="847"/>
      <c r="AE26" s="847"/>
      <c r="AF26" s="847"/>
      <c r="AG26" s="847"/>
      <c r="AH26" s="847"/>
      <c r="AI26" s="847"/>
      <c r="AJ26" s="847"/>
      <c r="AK26" s="847"/>
      <c r="AL26" s="912"/>
      <c r="AM26" s="912"/>
      <c r="AN26" s="912"/>
      <c r="AO26" s="912"/>
    </row>
    <row r="27" spans="1:41" s="851" customFormat="1" ht="12.9" customHeight="1" x14ac:dyDescent="0.25">
      <c r="A27" s="861">
        <v>11</v>
      </c>
      <c r="B27" s="877">
        <f>IF($E27="","",VLOOKUP($E27,'1MD ELO III.csport F A'!$A$7:$O$22,14))</f>
        <v>0</v>
      </c>
      <c r="C27" s="878">
        <f>IF($E27="","",VLOOKUP($E27,'1MD ELO III.csport F A'!$A$7:$O$22,15))</f>
        <v>0</v>
      </c>
      <c r="D27" s="878">
        <f>IF($E27="","",VLOOKUP($E27,'1MD ELO III.csport F A'!$A$7:$O$22,5))</f>
        <v>0</v>
      </c>
      <c r="E27" s="879">
        <v>1</v>
      </c>
      <c r="F27" s="895" t="str">
        <f>UPPER(IF($E27="","",VLOOKUP($E27,'1MD ELO III.csport F B'!$A$7:$O$22,2)))</f>
        <v>HAVAS</v>
      </c>
      <c r="G27" s="895" t="str">
        <f>IF($E27="","",VLOOKUP($E27,'1MD ELO III.csport F B'!$A$7:$O$22,3))</f>
        <v>Kristóf</v>
      </c>
      <c r="H27" s="895"/>
      <c r="I27" s="895">
        <f>IF($E27="","",VLOOKUP($E27,'1MD ELO III.csport F A'!$A$7:$O$22,4))</f>
        <v>0</v>
      </c>
      <c r="J27" s="881"/>
      <c r="K27" s="882"/>
      <c r="L27" s="904"/>
      <c r="M27" s="882" t="s">
        <v>448</v>
      </c>
      <c r="N27" s="905"/>
      <c r="O27" s="903"/>
      <c r="P27" s="905"/>
      <c r="Q27" s="885"/>
      <c r="R27" s="886"/>
      <c r="S27" s="883"/>
      <c r="Y27" s="847"/>
      <c r="Z27" s="847"/>
      <c r="AA27" s="847"/>
      <c r="AB27" s="847"/>
      <c r="AC27" s="847"/>
      <c r="AD27" s="847"/>
      <c r="AE27" s="847"/>
      <c r="AF27" s="847"/>
      <c r="AG27" s="847"/>
      <c r="AH27" s="847"/>
      <c r="AI27" s="847"/>
      <c r="AJ27" s="847"/>
      <c r="AK27" s="847"/>
      <c r="AL27" s="912"/>
      <c r="AM27" s="912"/>
      <c r="AN27" s="912"/>
      <c r="AO27" s="912"/>
    </row>
    <row r="28" spans="1:41" s="851" customFormat="1" ht="12.9" customHeight="1" x14ac:dyDescent="0.25">
      <c r="A28" s="876"/>
      <c r="B28" s="888"/>
      <c r="C28" s="889"/>
      <c r="D28" s="889"/>
      <c r="E28" s="898"/>
      <c r="F28" s="882"/>
      <c r="G28" s="882"/>
      <c r="H28" s="882"/>
      <c r="I28" s="891" t="s">
        <v>0</v>
      </c>
      <c r="J28" s="892" t="s">
        <v>420</v>
      </c>
      <c r="K28" s="893" t="s">
        <v>242</v>
      </c>
      <c r="L28" s="906"/>
      <c r="M28" s="882"/>
      <c r="N28" s="905"/>
      <c r="O28" s="903"/>
      <c r="P28" s="905"/>
      <c r="Q28" s="885"/>
      <c r="R28" s="886"/>
      <c r="S28" s="883"/>
      <c r="Y28" s="912"/>
      <c r="Z28" s="912"/>
      <c r="AA28" s="912"/>
      <c r="AB28" s="912"/>
      <c r="AC28" s="912"/>
      <c r="AD28" s="912"/>
      <c r="AE28" s="912"/>
      <c r="AF28" s="912"/>
      <c r="AG28" s="912"/>
      <c r="AH28" s="912"/>
      <c r="AI28" s="912"/>
      <c r="AJ28" s="912"/>
      <c r="AK28" s="912"/>
      <c r="AL28" s="912"/>
      <c r="AM28" s="912"/>
      <c r="AN28" s="912"/>
      <c r="AO28" s="912"/>
    </row>
    <row r="29" spans="1:41" s="851" customFormat="1" ht="12.9" customHeight="1" x14ac:dyDescent="0.25">
      <c r="A29" s="876">
        <v>12</v>
      </c>
      <c r="B29" s="877">
        <f>IF($E29="","",VLOOKUP($E29,'1MD ELO III.csport F A'!$A$7:$O$22,14))</f>
        <v>0</v>
      </c>
      <c r="C29" s="878">
        <f>IF($E29="","",VLOOKUP($E29,'1MD ELO III.csport F A'!$A$7:$O$22,15))</f>
        <v>0</v>
      </c>
      <c r="D29" s="878">
        <f>IF($E29="","",VLOOKUP($E29,'1MD ELO III.csport F A'!$A$7:$O$22,5))</f>
        <v>0</v>
      </c>
      <c r="E29" s="879">
        <v>4</v>
      </c>
      <c r="F29" s="880" t="str">
        <f>UPPER(IF($E29="","",VLOOKUP($E29,'1MD ELO III.csport F B'!$A$7:$O$22,2)))</f>
        <v>TETLÁK</v>
      </c>
      <c r="G29" s="880" t="str">
        <f>IF($E29="","",VLOOKUP($E29,'1MD ELO III.csport F B'!$A$7:$O$22,3))</f>
        <v>Botond</v>
      </c>
      <c r="H29" s="880"/>
      <c r="I29" s="880">
        <f>IF($E29="","",VLOOKUP($E29,'1MD ELO III.csport F A'!$A$7:$O$22,4))</f>
        <v>0</v>
      </c>
      <c r="J29" s="907"/>
      <c r="K29" s="882" t="s">
        <v>447</v>
      </c>
      <c r="L29" s="882"/>
      <c r="M29" s="882"/>
      <c r="N29" s="905"/>
      <c r="O29" s="903"/>
      <c r="P29" s="905"/>
      <c r="Q29" s="885"/>
      <c r="R29" s="886"/>
      <c r="S29" s="883"/>
      <c r="Y29" s="912"/>
      <c r="Z29" s="912"/>
      <c r="AA29" s="912"/>
      <c r="AB29" s="912"/>
      <c r="AC29" s="912"/>
      <c r="AD29" s="912"/>
      <c r="AE29" s="912"/>
      <c r="AF29" s="912"/>
      <c r="AG29" s="912"/>
      <c r="AH29" s="912"/>
      <c r="AI29" s="912"/>
      <c r="AJ29" s="912"/>
      <c r="AK29" s="912"/>
      <c r="AL29" s="912"/>
      <c r="AM29" s="912"/>
      <c r="AN29" s="912"/>
      <c r="AO29" s="912"/>
    </row>
    <row r="30" spans="1:41" s="851" customFormat="1" ht="12.9" customHeight="1" x14ac:dyDescent="0.25">
      <c r="A30" s="861"/>
      <c r="B30" s="888"/>
      <c r="C30" s="889"/>
      <c r="D30" s="889"/>
      <c r="E30" s="898"/>
      <c r="F30" s="882"/>
      <c r="G30" s="882"/>
      <c r="H30" s="882"/>
      <c r="I30" s="908"/>
      <c r="J30" s="899"/>
      <c r="K30" s="882"/>
      <c r="L30" s="882"/>
      <c r="M30" s="900" t="s">
        <v>0</v>
      </c>
      <c r="N30" s="901" t="s">
        <v>400</v>
      </c>
      <c r="O30" s="893" t="str">
        <f>UPPER(IF(OR(N30="a",N30="as"),M26,IF(OR(N30="b",N30="bs"),M34,)))</f>
        <v>BALOGH</v>
      </c>
      <c r="P30" s="911"/>
      <c r="Q30" s="885"/>
      <c r="R30" s="886"/>
      <c r="S30" s="883"/>
      <c r="AI30" s="912"/>
      <c r="AJ30" s="912"/>
      <c r="AK30" s="912"/>
    </row>
    <row r="31" spans="1:41" s="851" customFormat="1" ht="12.9" customHeight="1" x14ac:dyDescent="0.25">
      <c r="A31" s="861">
        <v>13</v>
      </c>
      <c r="B31" s="877">
        <f>IF($E31="","",VLOOKUP($E31,'1MD ELO III.csport F A'!$A$7:$O$22,14))</f>
        <v>0</v>
      </c>
      <c r="C31" s="878">
        <f>IF($E31="","",VLOOKUP($E31,'1MD ELO III.csport F A'!$A$7:$O$22,15))</f>
        <v>0</v>
      </c>
      <c r="D31" s="878">
        <f>IF($E31="","",VLOOKUP($E31,'1MD ELO III.csport F A'!$A$7:$O$22,5))</f>
        <v>0</v>
      </c>
      <c r="E31" s="879">
        <v>9</v>
      </c>
      <c r="F31" s="895" t="str">
        <f>UPPER(IF($E31="","",VLOOKUP($E31,'1MD ELO III.csport F B'!$A$7:$O$22,2)))</f>
        <v>BALOGH</v>
      </c>
      <c r="G31" s="895" t="str">
        <f>IF($E31="","",VLOOKUP($E31,'1MD ELO III.csport F B'!$A$7:$O$22,3))</f>
        <v>Balázs</v>
      </c>
      <c r="H31" s="895"/>
      <c r="I31" s="895">
        <f>IF($E31="","",VLOOKUP($E31,'1MD ELO III.csport F A'!$A$7:$O$22,4))</f>
        <v>0</v>
      </c>
      <c r="J31" s="909"/>
      <c r="K31" s="882"/>
      <c r="L31" s="882"/>
      <c r="M31" s="882"/>
      <c r="N31" s="905"/>
      <c r="O31" s="882" t="s">
        <v>448</v>
      </c>
      <c r="P31" s="903"/>
      <c r="Q31" s="885"/>
      <c r="R31" s="886"/>
      <c r="S31" s="883"/>
      <c r="AI31" s="912"/>
      <c r="AJ31" s="912"/>
      <c r="AK31" s="912"/>
    </row>
    <row r="32" spans="1:41" s="851" customFormat="1" ht="12.9" customHeight="1" x14ac:dyDescent="0.25">
      <c r="A32" s="861"/>
      <c r="B32" s="888"/>
      <c r="C32" s="889"/>
      <c r="D32" s="889"/>
      <c r="E32" s="898"/>
      <c r="F32" s="882"/>
      <c r="G32" s="882"/>
      <c r="H32" s="882"/>
      <c r="I32" s="900" t="s">
        <v>0</v>
      </c>
      <c r="J32" s="892" t="s">
        <v>164</v>
      </c>
      <c r="K32" s="893" t="str">
        <f>UPPER(IF(OR(J32="a",J32="as"),F31,IF(OR(J32="b",J32="bs"),F33,)))</f>
        <v>BALOGH</v>
      </c>
      <c r="L32" s="893"/>
      <c r="M32" s="882"/>
      <c r="N32" s="905"/>
      <c r="O32" s="903"/>
      <c r="P32" s="903"/>
      <c r="Q32" s="885"/>
      <c r="R32" s="886"/>
      <c r="S32" s="883"/>
      <c r="AI32" s="912"/>
      <c r="AJ32" s="912"/>
      <c r="AK32" s="912"/>
    </row>
    <row r="33" spans="1:37" s="851" customFormat="1" ht="12.9" customHeight="1" x14ac:dyDescent="0.25">
      <c r="A33" s="861">
        <v>14</v>
      </c>
      <c r="B33" s="877" t="str">
        <f>IF($E33="","",VLOOKUP($E33,'1MD ELO III.csport F A'!$A$7:$O$22,14))</f>
        <v/>
      </c>
      <c r="C33" s="878" t="str">
        <f>IF($E33="","",VLOOKUP($E33,'1MD ELO III.csport F A'!$A$7:$O$22,15))</f>
        <v/>
      </c>
      <c r="D33" s="878" t="str">
        <f>IF($E33="","",VLOOKUP($E33,'1MD ELO III.csport F A'!$A$7:$O$22,5))</f>
        <v/>
      </c>
      <c r="E33" s="879"/>
      <c r="F33" s="895" t="str">
        <f>UPPER(IF($E33="","",VLOOKUP($E33,'1MD ELO III.csport F A'!$A$7:$O$22,2)))</f>
        <v/>
      </c>
      <c r="G33" s="895" t="str">
        <f>IF($E33="","",VLOOKUP($E33,'1MD ELO III.csport F A'!$A$7:$O$22,3))</f>
        <v/>
      </c>
      <c r="H33" s="895"/>
      <c r="I33" s="895" t="str">
        <f>IF($E33="","",VLOOKUP($E33,'1MD ELO III.csport F A'!$A$7:$O$22,4))</f>
        <v/>
      </c>
      <c r="J33" s="896"/>
      <c r="K33" s="882"/>
      <c r="L33" s="897"/>
      <c r="M33" s="882"/>
      <c r="N33" s="905"/>
      <c r="O33" s="903"/>
      <c r="P33" s="903"/>
      <c r="Q33" s="885"/>
      <c r="R33" s="886"/>
      <c r="S33" s="883"/>
      <c r="AI33" s="912"/>
      <c r="AJ33" s="912"/>
      <c r="AK33" s="912"/>
    </row>
    <row r="34" spans="1:37" s="851" customFormat="1" ht="12.9" customHeight="1" x14ac:dyDescent="0.25">
      <c r="A34" s="861"/>
      <c r="B34" s="888"/>
      <c r="C34" s="889"/>
      <c r="D34" s="889"/>
      <c r="E34" s="898"/>
      <c r="F34" s="882"/>
      <c r="G34" s="882"/>
      <c r="H34" s="882"/>
      <c r="I34" s="882"/>
      <c r="J34" s="899"/>
      <c r="K34" s="900" t="s">
        <v>0</v>
      </c>
      <c r="L34" s="901" t="s">
        <v>420</v>
      </c>
      <c r="M34" s="893" t="str">
        <f>UPPER(IF(OR(L34="a",L34="as"),K32,IF(OR(L34="b",L34="bs"),K36,)))</f>
        <v>BALOGH</v>
      </c>
      <c r="N34" s="911"/>
      <c r="O34" s="903"/>
      <c r="P34" s="903"/>
      <c r="Q34" s="885"/>
      <c r="R34" s="886"/>
      <c r="S34" s="883"/>
      <c r="AI34" s="912"/>
      <c r="AJ34" s="912"/>
      <c r="AK34" s="912"/>
    </row>
    <row r="35" spans="1:37" s="851" customFormat="1" ht="12.9" customHeight="1" x14ac:dyDescent="0.25">
      <c r="A35" s="861">
        <v>15</v>
      </c>
      <c r="B35" s="877" t="str">
        <f>IF($E35="","",VLOOKUP($E35,'1MD ELO III.csport F A'!$A$7:$O$22,14))</f>
        <v/>
      </c>
      <c r="C35" s="878" t="str">
        <f>IF($E35="","",VLOOKUP($E35,'1MD ELO III.csport F A'!$A$7:$O$22,15))</f>
        <v/>
      </c>
      <c r="D35" s="878" t="str">
        <f>IF($E35="","",VLOOKUP($E35,'1MD ELO III.csport F A'!$A$7:$O$22,5))</f>
        <v/>
      </c>
      <c r="E35" s="879"/>
      <c r="F35" s="895" t="str">
        <f>UPPER(IF($E35="","",VLOOKUP($E35,'1MD ELO III.csport F A'!$A$7:$O$22,2)))</f>
        <v/>
      </c>
      <c r="G35" s="895" t="str">
        <f>IF($E35="","",VLOOKUP($E35,'1MD ELO III.csport F A'!$A$7:$O$22,3))</f>
        <v/>
      </c>
      <c r="H35" s="895"/>
      <c r="I35" s="895" t="str">
        <f>IF($E35="","",VLOOKUP($E35,'1MD ELO III.csport F A'!$A$7:$O$22,4))</f>
        <v/>
      </c>
      <c r="J35" s="881"/>
      <c r="K35" s="882"/>
      <c r="L35" s="904"/>
      <c r="M35" s="882" t="s">
        <v>408</v>
      </c>
      <c r="N35" s="903"/>
      <c r="O35" s="903"/>
      <c r="P35" s="903"/>
      <c r="Q35" s="885"/>
      <c r="R35" s="886"/>
      <c r="S35" s="883"/>
      <c r="AI35" s="912"/>
      <c r="AJ35" s="912"/>
      <c r="AK35" s="912"/>
    </row>
    <row r="36" spans="1:37" s="851" customFormat="1" ht="12.9" customHeight="1" x14ac:dyDescent="0.25">
      <c r="A36" s="861"/>
      <c r="B36" s="888"/>
      <c r="C36" s="889"/>
      <c r="D36" s="889"/>
      <c r="E36" s="890"/>
      <c r="F36" s="882"/>
      <c r="G36" s="882"/>
      <c r="H36" s="882"/>
      <c r="I36" s="900" t="s">
        <v>0</v>
      </c>
      <c r="J36" s="892" t="s">
        <v>165</v>
      </c>
      <c r="K36" s="893" t="str">
        <f>UPPER(IF(OR(J36="a",J36="as"),F35,IF(OR(J36="b",J36="bs"),F37,)))</f>
        <v xml:space="preserve">SZŰCS </v>
      </c>
      <c r="L36" s="906"/>
      <c r="M36" s="882"/>
      <c r="N36" s="903"/>
      <c r="O36" s="903"/>
      <c r="P36" s="903"/>
      <c r="Q36" s="885"/>
      <c r="R36" s="886"/>
      <c r="S36" s="883"/>
      <c r="AI36" s="912"/>
      <c r="AJ36" s="912"/>
      <c r="AK36" s="912"/>
    </row>
    <row r="37" spans="1:37" s="851" customFormat="1" ht="12.9" customHeight="1" x14ac:dyDescent="0.25">
      <c r="A37" s="876">
        <v>16</v>
      </c>
      <c r="B37" s="877">
        <f>IF($E37="","",VLOOKUP($E37,'1MD ELO III.csport F A'!$A$7:$O$22,14))</f>
        <v>0</v>
      </c>
      <c r="C37" s="878">
        <f>IF($E37="","",VLOOKUP($E37,'1MD ELO III.csport F A'!$A$7:$O$22,15))</f>
        <v>0</v>
      </c>
      <c r="D37" s="878">
        <f>IF($E37="","",VLOOKUP($E37,'1MD ELO III.csport F A'!$A$7:$O$22,5))</f>
        <v>0</v>
      </c>
      <c r="E37" s="879">
        <v>2</v>
      </c>
      <c r="F37" s="880" t="str">
        <f>UPPER(IF($E37="","",VLOOKUP($E37,'1MD ELO III.csport F B'!$A$7:$O$22,2)))</f>
        <v xml:space="preserve">SZŰCS </v>
      </c>
      <c r="G37" s="880" t="str">
        <f>IF($E37="","",VLOOKUP($E37,'1MD ELO III.csport F B'!$A$7:$O$22,3))</f>
        <v>Áron László</v>
      </c>
      <c r="H37" s="895"/>
      <c r="I37" s="880">
        <f>IF($E37="","",VLOOKUP($E37,'1MD ELO III.csport F A'!$A$7:$O$22,4))</f>
        <v>0</v>
      </c>
      <c r="J37" s="907"/>
      <c r="K37" s="882"/>
      <c r="L37" s="882"/>
      <c r="M37" s="882"/>
      <c r="N37" s="903"/>
      <c r="O37" s="903"/>
      <c r="P37" s="903"/>
      <c r="Q37" s="885"/>
      <c r="R37" s="886"/>
      <c r="S37" s="883"/>
      <c r="AI37" s="912"/>
      <c r="AJ37" s="912"/>
      <c r="AK37" s="912"/>
    </row>
    <row r="38" spans="1:37" s="851" customFormat="1" ht="9.6" customHeight="1" x14ac:dyDescent="0.25">
      <c r="A38" s="913"/>
      <c r="B38" s="890"/>
      <c r="C38" s="890"/>
      <c r="D38" s="890"/>
      <c r="E38" s="890"/>
      <c r="F38" s="908"/>
      <c r="G38" s="908"/>
      <c r="H38" s="908"/>
      <c r="I38" s="882"/>
      <c r="J38" s="899"/>
      <c r="K38" s="882"/>
      <c r="L38" s="882"/>
      <c r="M38" s="882"/>
      <c r="N38" s="903"/>
      <c r="O38" s="903"/>
      <c r="P38" s="903"/>
      <c r="Q38" s="885"/>
      <c r="R38" s="886"/>
      <c r="S38" s="883"/>
      <c r="AI38" s="912"/>
      <c r="AJ38" s="912"/>
      <c r="AK38" s="912"/>
    </row>
    <row r="39" spans="1:37" s="851" customFormat="1" ht="9.6" customHeight="1" x14ac:dyDescent="0.25">
      <c r="A39" s="914"/>
      <c r="E39" s="890"/>
      <c r="F39" s="915" t="s">
        <v>450</v>
      </c>
      <c r="J39" s="890"/>
      <c r="N39" s="916"/>
      <c r="O39" s="916"/>
      <c r="P39" s="916"/>
      <c r="Q39" s="885"/>
      <c r="R39" s="886"/>
      <c r="S39" s="883"/>
      <c r="AI39" s="912"/>
      <c r="AJ39" s="912"/>
      <c r="AK39" s="912"/>
    </row>
    <row r="40" spans="1:37" s="851" customFormat="1" ht="9.6" customHeight="1" x14ac:dyDescent="0.25">
      <c r="A40" s="913"/>
      <c r="B40" s="890"/>
      <c r="C40" s="890"/>
      <c r="D40" s="890"/>
      <c r="E40" s="890"/>
      <c r="F40" s="851" t="s">
        <v>540</v>
      </c>
      <c r="J40" s="890"/>
      <c r="M40" s="917"/>
      <c r="N40" s="890"/>
      <c r="P40" s="916"/>
      <c r="Q40" s="885"/>
      <c r="R40" s="886"/>
      <c r="S40" s="883"/>
      <c r="AI40" s="912"/>
      <c r="AJ40" s="912"/>
      <c r="AK40" s="912"/>
    </row>
    <row r="41" spans="1:37" s="851" customFormat="1" ht="9.6" customHeight="1" x14ac:dyDescent="0.25">
      <c r="A41" s="913"/>
      <c r="E41" s="890"/>
      <c r="F41" s="851" t="s">
        <v>453</v>
      </c>
      <c r="J41" s="890"/>
      <c r="N41" s="916"/>
      <c r="P41" s="916"/>
      <c r="Q41" s="885"/>
      <c r="R41" s="886"/>
      <c r="S41" s="883"/>
      <c r="AI41" s="912"/>
      <c r="AJ41" s="912"/>
      <c r="AK41" s="912"/>
    </row>
    <row r="42" spans="1:37" s="851" customFormat="1" ht="9.6" customHeight="1" x14ac:dyDescent="0.25">
      <c r="A42" s="913"/>
      <c r="B42" s="890"/>
      <c r="C42" s="890"/>
      <c r="D42" s="890"/>
      <c r="E42" s="890"/>
      <c r="I42" s="917"/>
      <c r="J42" s="890"/>
      <c r="N42" s="916"/>
      <c r="O42" s="916"/>
      <c r="P42" s="916"/>
      <c r="Q42" s="885"/>
      <c r="R42" s="886"/>
      <c r="S42" s="883"/>
      <c r="AI42" s="912"/>
      <c r="AJ42" s="912"/>
      <c r="AK42" s="912"/>
    </row>
    <row r="43" spans="1:37" s="851" customFormat="1" ht="9.6" customHeight="1" x14ac:dyDescent="0.25">
      <c r="A43" s="913"/>
      <c r="E43" s="890"/>
      <c r="J43" s="890"/>
      <c r="L43" s="918"/>
      <c r="N43" s="916"/>
      <c r="O43" s="916"/>
      <c r="P43" s="916"/>
      <c r="Q43" s="885"/>
      <c r="R43" s="886"/>
      <c r="S43" s="883"/>
      <c r="AI43" s="912"/>
      <c r="AJ43" s="912"/>
      <c r="AK43" s="912"/>
    </row>
    <row r="44" spans="1:37" s="851" customFormat="1" ht="9.6" customHeight="1" x14ac:dyDescent="0.25">
      <c r="A44" s="913"/>
      <c r="B44" s="890"/>
      <c r="C44" s="890"/>
      <c r="D44" s="890"/>
      <c r="E44" s="890"/>
      <c r="J44" s="890"/>
      <c r="K44" s="917"/>
      <c r="L44" s="890"/>
      <c r="N44" s="916"/>
      <c r="O44" s="916"/>
      <c r="P44" s="916"/>
      <c r="Q44" s="885"/>
      <c r="R44" s="886"/>
      <c r="S44" s="883"/>
      <c r="AI44" s="912"/>
      <c r="AJ44" s="912"/>
      <c r="AK44" s="912"/>
    </row>
    <row r="45" spans="1:37" s="851" customFormat="1" ht="9.6" customHeight="1" x14ac:dyDescent="0.25">
      <c r="A45" s="913"/>
      <c r="E45" s="890"/>
      <c r="J45" s="890"/>
      <c r="N45" s="916"/>
      <c r="O45" s="916"/>
      <c r="P45" s="916"/>
      <c r="Q45" s="885"/>
      <c r="R45" s="886"/>
      <c r="S45" s="883"/>
      <c r="AI45" s="912"/>
      <c r="AJ45" s="912"/>
      <c r="AK45" s="912"/>
    </row>
    <row r="46" spans="1:37" s="851" customFormat="1" ht="9.6" customHeight="1" x14ac:dyDescent="0.25">
      <c r="A46" s="913"/>
      <c r="B46" s="890"/>
      <c r="C46" s="890"/>
      <c r="D46" s="890"/>
      <c r="E46" s="890"/>
      <c r="I46" s="917"/>
      <c r="J46" s="890"/>
      <c r="N46" s="916"/>
      <c r="O46" s="916"/>
      <c r="P46" s="916"/>
      <c r="Q46" s="885"/>
      <c r="R46" s="886"/>
      <c r="S46" s="883"/>
      <c r="AI46" s="912"/>
      <c r="AJ46" s="912"/>
      <c r="AK46" s="912"/>
    </row>
    <row r="47" spans="1:37" s="851" customFormat="1" ht="9.6" customHeight="1" x14ac:dyDescent="0.25">
      <c r="A47" s="914"/>
      <c r="E47" s="890"/>
      <c r="J47" s="890"/>
      <c r="O47" s="883"/>
      <c r="P47" s="883"/>
      <c r="Q47" s="885"/>
      <c r="R47" s="886"/>
      <c r="S47" s="883"/>
      <c r="AI47" s="912"/>
      <c r="AJ47" s="912"/>
      <c r="AK47" s="912"/>
    </row>
    <row r="48" spans="1:37" s="851" customFormat="1" ht="6.75" customHeight="1" x14ac:dyDescent="0.25">
      <c r="A48" s="919"/>
      <c r="B48" s="919"/>
      <c r="C48" s="919"/>
      <c r="D48" s="919"/>
      <c r="E48" s="919"/>
      <c r="F48" s="916"/>
      <c r="G48" s="916"/>
      <c r="H48" s="916"/>
      <c r="I48" s="916"/>
      <c r="J48" s="920"/>
      <c r="K48" s="885"/>
      <c r="L48" s="886"/>
      <c r="M48" s="885"/>
      <c r="N48" s="886"/>
      <c r="O48" s="885"/>
      <c r="P48" s="886"/>
      <c r="Q48" s="885"/>
      <c r="R48" s="886"/>
      <c r="S48" s="883"/>
      <c r="AI48" s="912"/>
      <c r="AJ48" s="912"/>
      <c r="AK48" s="912"/>
    </row>
  </sheetData>
  <mergeCells count="1">
    <mergeCell ref="A4:C4"/>
  </mergeCells>
  <phoneticPr fontId="72" type="noConversion"/>
  <conditionalFormatting sqref="G45:I45 G39:I39 H23 H25 H27 H29 H31 H33 H35 H37 G47:I47 G41:I41 G43:I43 H7 H9 H11 H13 H15 H17 H19 H21">
    <cfRule type="expression" dxfId="1100" priority="1" stopIfTrue="1">
      <formula>AND($E7&lt;9,$C7&gt;0)</formula>
    </cfRule>
  </conditionalFormatting>
  <conditionalFormatting sqref="I32 I46 I36 K44 I42 K10 M14 K18 K26 K34 M30 M40 O22 I8 I12 I16 I20 I24 I28">
    <cfRule type="expression" dxfId="1099" priority="2" stopIfTrue="1">
      <formula>AND($O$1="CU",I8="Umpire")</formula>
    </cfRule>
    <cfRule type="expression" dxfId="1098" priority="3" stopIfTrue="1">
      <formula>AND($O$1="CU",I8&lt;&gt;"Umpire",J8&lt;&gt;"")</formula>
    </cfRule>
    <cfRule type="expression" dxfId="1097" priority="4" stopIfTrue="1">
      <formula>AND($O$1="CU",I8&lt;&gt;"Umpire")</formula>
    </cfRule>
  </conditionalFormatting>
  <conditionalFormatting sqref="E39 E47 E45 E43 E41">
    <cfRule type="expression" dxfId="1096" priority="5" stopIfTrue="1">
      <formula>AND($E39&lt;9,$C39&gt;0)</formula>
    </cfRule>
  </conditionalFormatting>
  <conditionalFormatting sqref="F41 F43 F45 F47 F39">
    <cfRule type="cellIs" dxfId="1095" priority="6" stopIfTrue="1" operator="equal">
      <formula>"Bye"</formula>
    </cfRule>
    <cfRule type="expression" dxfId="1094" priority="7" stopIfTrue="1">
      <formula>AND($E39&lt;9,$C39&gt;0)</formula>
    </cfRule>
  </conditionalFormatting>
  <conditionalFormatting sqref="M10 M18 M26 M34 O30 O40 M44 O14 Q22 K8 K12 K16 K20 K24 K28 K32 K36 K42 K46">
    <cfRule type="expression" dxfId="1093" priority="8" stopIfTrue="1">
      <formula>J8="as"</formula>
    </cfRule>
    <cfRule type="expression" dxfId="1092" priority="9" stopIfTrue="1">
      <formula>J8="bs"</formula>
    </cfRule>
  </conditionalFormatting>
  <conditionalFormatting sqref="B41 B43 B45 B47 B39">
    <cfRule type="cellIs" dxfId="1091" priority="10" stopIfTrue="1" operator="equal">
      <formula>"QA"</formula>
    </cfRule>
    <cfRule type="cellIs" dxfId="1090" priority="11" stopIfTrue="1" operator="equal">
      <formula>"DA"</formula>
    </cfRule>
  </conditionalFormatting>
  <conditionalFormatting sqref="J8 J12 J16 J20 J24 J28 J32 J36 N30 N14 L10 L34 L18 L26 P22">
    <cfRule type="expression" dxfId="1089" priority="12" stopIfTrue="1">
      <formula>$O$1="CU"</formula>
    </cfRule>
  </conditionalFormatting>
  <conditionalFormatting sqref="E9 E7 E11 E13 E15 E17 E19 E21 E23 E25 E27 E29 E31 E33 E35 E37">
    <cfRule type="expression" dxfId="1088" priority="13" stopIfTrue="1">
      <formula>$E7&lt;5</formula>
    </cfRule>
  </conditionalFormatting>
  <conditionalFormatting sqref="F35 F37 F25 F33 F31 F29 F27 F23 F19 F21 F9 F17 F15 F13 F11 F7">
    <cfRule type="cellIs" dxfId="1087" priority="14"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167640</xdr:rowOff>
                  </to>
                </anchor>
              </controlPr>
            </control>
          </mc:Choice>
        </mc:AlternateContent>
        <mc:AlternateContent xmlns:mc="http://schemas.openxmlformats.org/markup-compatibility/2006">
          <mc:Choice Requires="x14">
            <control shapeId="10342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53340</xdr:rowOff>
                  </to>
                </anchor>
              </controlPr>
            </control>
          </mc:Choice>
        </mc:AlternateContent>
      </controls>
    </mc:Choice>
  </mc:AlternateContent>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1">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9.88671875" customWidth="1"/>
    <col min="12" max="12" width="1.6640625" style="134" customWidth="1"/>
    <col min="13" max="13" width="9.88671875" customWidth="1"/>
    <col min="14" max="14" width="1.6640625" style="135" customWidth="1"/>
    <col min="15" max="15" width="9.88671875" customWidth="1"/>
    <col min="16" max="16" width="1.6640625" style="134" customWidth="1"/>
    <col min="17" max="17" width="9.88671875" customWidth="1"/>
    <col min="18" max="18" width="1.6640625" style="135" customWidth="1"/>
    <col min="19" max="19" width="0" hidden="1" customWidth="1"/>
    <col min="20" max="20" width="8.6640625" customWidth="1"/>
    <col min="21" max="21" width="9.109375" hidden="1" customWidth="1"/>
  </cols>
  <sheetData>
    <row r="1" spans="1:21" s="136" customFormat="1" ht="21.75" customHeight="1" x14ac:dyDescent="0.4">
      <c r="A1" s="93" t="str">
        <f>Altalanos!$A$6</f>
        <v>Diákolinmpia Pest Vármegye</v>
      </c>
      <c r="B1" s="93"/>
      <c r="C1" s="139"/>
      <c r="D1" s="139"/>
      <c r="E1" s="139"/>
      <c r="F1" s="139"/>
      <c r="G1" s="139"/>
      <c r="H1" s="139"/>
      <c r="I1" s="384"/>
      <c r="J1" s="140"/>
      <c r="K1" s="120" t="s">
        <v>115</v>
      </c>
      <c r="L1" s="120"/>
      <c r="M1" s="94"/>
      <c r="N1" s="140" t="s">
        <v>3</v>
      </c>
      <c r="O1" s="140" t="s">
        <v>3</v>
      </c>
      <c r="P1" s="140"/>
      <c r="Q1" s="139"/>
      <c r="R1" s="140"/>
    </row>
    <row r="2" spans="1:21" s="108" customFormat="1" x14ac:dyDescent="0.25">
      <c r="A2" s="96" t="s">
        <v>122</v>
      </c>
      <c r="B2" s="96"/>
      <c r="C2" s="96"/>
      <c r="D2" s="464"/>
      <c r="E2" s="465">
        <f>Altalanos!$E$8</f>
        <v>0</v>
      </c>
      <c r="F2" s="96"/>
      <c r="G2" s="141"/>
      <c r="H2" s="110"/>
      <c r="I2" s="110"/>
      <c r="J2" s="142"/>
      <c r="K2" s="438" t="s">
        <v>230</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925">
        <f>Altalanos!$A$10</f>
        <v>0</v>
      </c>
      <c r="B4" s="925"/>
      <c r="C4" s="925"/>
      <c r="D4" s="432"/>
      <c r="E4" s="146"/>
      <c r="F4" s="146"/>
      <c r="G4" s="146">
        <f>Altalanos!$C$10</f>
        <v>0</v>
      </c>
      <c r="H4" s="100"/>
      <c r="I4" s="146"/>
      <c r="J4" s="147"/>
      <c r="K4" s="148" t="str">
        <f>Altalanos!$D$10</f>
        <v xml:space="preserve">  </v>
      </c>
      <c r="L4" s="147"/>
      <c r="M4" s="463"/>
      <c r="N4" s="147"/>
      <c r="O4" s="146"/>
      <c r="P4" s="147"/>
      <c r="Q4" s="146"/>
      <c r="R4" s="89" t="str">
        <f>Altalanos!$E$10</f>
        <v>Dénes Tibor</v>
      </c>
    </row>
    <row r="5" spans="1:21" s="19" customFormat="1" ht="9.6" x14ac:dyDescent="0.25">
      <c r="A5" s="150"/>
      <c r="B5" s="151" t="s">
        <v>4</v>
      </c>
      <c r="C5" s="459" t="s">
        <v>105</v>
      </c>
      <c r="D5" s="151" t="s">
        <v>104</v>
      </c>
      <c r="E5" s="151" t="s">
        <v>118</v>
      </c>
      <c r="F5" s="152" t="s">
        <v>85</v>
      </c>
      <c r="G5" s="152" t="s">
        <v>86</v>
      </c>
      <c r="H5" s="152"/>
      <c r="I5" s="152" t="s">
        <v>90</v>
      </c>
      <c r="J5" s="152"/>
      <c r="K5" s="151" t="s">
        <v>102</v>
      </c>
      <c r="L5" s="153"/>
      <c r="M5" s="151" t="s">
        <v>103</v>
      </c>
      <c r="N5" s="153"/>
      <c r="O5" s="151"/>
      <c r="P5" s="153"/>
      <c r="Q5" s="151"/>
      <c r="R5" s="154"/>
    </row>
    <row r="6" spans="1:21" s="790" customFormat="1" ht="14.25" customHeight="1" thickBot="1" x14ac:dyDescent="0.3">
      <c r="A6" s="783"/>
      <c r="B6" s="784"/>
      <c r="C6" s="785"/>
      <c r="D6" s="785"/>
      <c r="E6" s="784"/>
      <c r="F6" s="786"/>
      <c r="G6" s="786"/>
      <c r="H6" s="787"/>
      <c r="I6" s="786"/>
      <c r="J6" s="788"/>
      <c r="K6" s="784"/>
      <c r="L6" s="788"/>
      <c r="M6" s="784"/>
      <c r="N6" s="788"/>
      <c r="O6" s="784"/>
      <c r="P6" s="788"/>
      <c r="Q6" s="784"/>
      <c r="R6" s="789"/>
    </row>
    <row r="7" spans="1:21" s="38" customFormat="1" ht="10.5" customHeight="1" x14ac:dyDescent="0.25">
      <c r="A7" s="157">
        <v>1</v>
      </c>
      <c r="B7" s="390" t="str">
        <f>IF($E7="","",VLOOKUP($E7,'1Q ELO (5)'!$A$7:$M$30,12))</f>
        <v/>
      </c>
      <c r="C7" s="390" t="str">
        <f>IF($E7="","",VLOOKUP($E7,'1Q ELO (5)'!$A$7:$M$30,13))</f>
        <v/>
      </c>
      <c r="D7" s="446" t="str">
        <f>IF($E7="","",VLOOKUP($E7,'1Q ELO (5)'!$A$7:$M$30,5))</f>
        <v/>
      </c>
      <c r="E7" s="159"/>
      <c r="F7" s="160" t="str">
        <f>UPPER(IF($E7="","",VLOOKUP($E7,'1Q ELO (5)'!$A$7:$M$30,2)))</f>
        <v/>
      </c>
      <c r="G7" s="160" t="str">
        <f>IF($E7="","",VLOOKUP($E7,'1Q ELO (5)'!$A$7:$M$30,3))</f>
        <v/>
      </c>
      <c r="H7" s="160"/>
      <c r="I7" s="160" t="str">
        <f>IF($E7="","",VLOOKUP($E7,'1Q ELO (5)'!$A$7:$M$30,4))</f>
        <v/>
      </c>
      <c r="J7" s="162"/>
      <c r="K7" s="161"/>
      <c r="L7" s="161"/>
      <c r="M7" s="161"/>
      <c r="N7" s="161"/>
      <c r="O7" s="164"/>
      <c r="P7" s="166"/>
      <c r="Q7" s="167"/>
      <c r="R7" s="168"/>
      <c r="S7" s="169"/>
      <c r="U7" s="170" t="str">
        <f>Birók!P21</f>
        <v>Bíró</v>
      </c>
    </row>
    <row r="8" spans="1:21" s="38" customFormat="1" ht="9.6" customHeight="1" x14ac:dyDescent="0.25">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(5)'!$A$7:$M$30,12))</f>
        <v/>
      </c>
      <c r="C9" s="390" t="str">
        <f>IF($E9="","",VLOOKUP($E9,'1Q ELO (5)'!$A$7:$M$30,13))</f>
        <v/>
      </c>
      <c r="D9" s="446" t="str">
        <f>IF($E9="","",VLOOKUP($E9,'1Q ELO (5)'!$A$7:$M$30,5))</f>
        <v/>
      </c>
      <c r="E9" s="159"/>
      <c r="F9" s="487" t="str">
        <f>UPPER(IF($E9="","",VLOOKUP($E9,'1Q ELO (5)'!$A$7:$M$30,2)))</f>
        <v/>
      </c>
      <c r="G9" s="179" t="str">
        <f>IF($E9="","",VLOOKUP($E9,'1Q ELO (5)'!$A$7:$M$30,3))</f>
        <v/>
      </c>
      <c r="H9" s="179"/>
      <c r="I9" s="179" t="str">
        <f>IF($E9="","",VLOOKUP($E9,'1Q ELO (5)'!$A$7:$M$30,4))</f>
        <v/>
      </c>
      <c r="J9" s="180"/>
      <c r="K9" s="161"/>
      <c r="L9" s="181"/>
      <c r="M9" s="161"/>
      <c r="N9" s="161"/>
      <c r="O9" s="164"/>
      <c r="P9" s="166"/>
      <c r="Q9" s="167"/>
      <c r="R9" s="168"/>
      <c r="S9" s="169"/>
      <c r="U9" s="178" t="str">
        <f>Birók!P23</f>
        <v xml:space="preserve"> </v>
      </c>
    </row>
    <row r="10" spans="1:21" s="38" customFormat="1" ht="9.6" customHeight="1" x14ac:dyDescent="0.25">
      <c r="A10" s="171"/>
      <c r="B10" s="460"/>
      <c r="C10" s="460"/>
      <c r="D10" s="456"/>
      <c r="E10" s="182"/>
      <c r="F10" s="173"/>
      <c r="G10" s="173"/>
      <c r="H10" s="174"/>
      <c r="I10" s="173"/>
      <c r="J10" s="183"/>
      <c r="K10" s="175"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5">
      <c r="A11" s="171">
        <v>3</v>
      </c>
      <c r="B11" s="390" t="str">
        <f>IF($E11="","",VLOOKUP($E11,'1Q ELO (5)'!$A$7:$M$30,12))</f>
        <v/>
      </c>
      <c r="C11" s="390" t="str">
        <f>IF($E11="","",VLOOKUP($E11,'1Q ELO (5)'!$A$7:$M$30,13))</f>
        <v/>
      </c>
      <c r="D11" s="446" t="str">
        <f>IF($E11="","",VLOOKUP($E11,'1Q ELO (5)'!$A$7:$M$30,5))</f>
        <v/>
      </c>
      <c r="E11" s="159"/>
      <c r="F11" s="179" t="str">
        <f>UPPER(IF($E11="","",VLOOKUP($E11,'1Q ELO (5)'!$A$7:$M$30,2)))</f>
        <v/>
      </c>
      <c r="G11" s="179" t="str">
        <f>IF($E11="","",VLOOKUP($E11,'1Q ELO (5)'!$A$7:$M$30,3))</f>
        <v/>
      </c>
      <c r="H11" s="179"/>
      <c r="I11" s="179" t="str">
        <f>IF($E11="","",VLOOKUP($E11,'1Q ELO (5)'!$A$7:$M$30,4))</f>
        <v/>
      </c>
      <c r="J11" s="162"/>
      <c r="K11" s="161"/>
      <c r="L11" s="187"/>
      <c r="M11" s="161"/>
      <c r="N11" s="690"/>
      <c r="O11" s="690"/>
      <c r="P11" s="690"/>
      <c r="Q11" s="414"/>
      <c r="R11" s="396"/>
      <c r="S11" s="697"/>
      <c r="T11" s="698"/>
      <c r="U11" s="695" t="str">
        <f>Birók!P25</f>
        <v xml:space="preserve"> </v>
      </c>
    </row>
    <row r="12" spans="1:21" s="38" customFormat="1" ht="9.6" customHeight="1" x14ac:dyDescent="0.25">
      <c r="A12" s="171"/>
      <c r="B12" s="460"/>
      <c r="C12" s="460"/>
      <c r="D12" s="456"/>
      <c r="E12" s="182"/>
      <c r="F12" s="173"/>
      <c r="G12" s="173"/>
      <c r="H12" s="174"/>
      <c r="I12" s="175" t="s">
        <v>0</v>
      </c>
      <c r="J12" s="176"/>
      <c r="K12" s="177" t="str">
        <f>UPPER(IF(OR(J12="a",J12="as"),F11,IF(OR(J12="b",J12="bs"),F13,)))</f>
        <v/>
      </c>
      <c r="L12" s="189"/>
      <c r="M12" s="161"/>
      <c r="N12" s="690"/>
      <c r="O12" s="690"/>
      <c r="P12" s="690"/>
      <c r="Q12" s="414"/>
      <c r="R12" s="396"/>
      <c r="S12" s="697"/>
      <c r="T12" s="698"/>
      <c r="U12" s="695" t="str">
        <f>Birók!P26</f>
        <v xml:space="preserve"> </v>
      </c>
    </row>
    <row r="13" spans="1:21" s="38" customFormat="1" ht="9.6" customHeight="1" x14ac:dyDescent="0.25">
      <c r="A13" s="171">
        <v>4</v>
      </c>
      <c r="B13" s="390" t="str">
        <f>IF($E13="","",VLOOKUP($E13,'1Q ELO (5)'!$A$7:$M$30,12))</f>
        <v/>
      </c>
      <c r="C13" s="390" t="str">
        <f>IF($E13="","",VLOOKUP($E13,'1Q ELO (5)'!$A$7:$M$30,13))</f>
        <v/>
      </c>
      <c r="D13" s="446" t="str">
        <f>IF($E13="","",VLOOKUP($E13,'1Q ELO (5)'!$A$7:$M$30,5))</f>
        <v/>
      </c>
      <c r="E13" s="159"/>
      <c r="F13" s="179" t="str">
        <f>UPPER(IF($E13="","",VLOOKUP($E13,'1Q ELO (5)'!$A$7:$M$30,2)))</f>
        <v/>
      </c>
      <c r="G13" s="179" t="str">
        <f>IF($E13="","",VLOOKUP($E13,'1Q ELO (5)'!$A$7:$M$30,3))</f>
        <v/>
      </c>
      <c r="H13" s="179"/>
      <c r="I13" s="179" t="str">
        <f>IF($E13="","",VLOOKUP($E13,'1Q ELO (5)'!$A$7:$M$30,4))</f>
        <v/>
      </c>
      <c r="J13" s="190"/>
      <c r="K13" s="161"/>
      <c r="L13" s="161"/>
      <c r="M13" s="161"/>
      <c r="N13" s="690"/>
      <c r="O13" s="690"/>
      <c r="P13" s="690"/>
      <c r="Q13" s="414"/>
      <c r="R13" s="396"/>
      <c r="S13" s="697"/>
      <c r="T13" s="698"/>
      <c r="U13" s="695" t="str">
        <f>Birók!P27</f>
        <v xml:space="preserve"> </v>
      </c>
    </row>
    <row r="14" spans="1:21" s="38" customFormat="1" ht="9.6" customHeight="1" x14ac:dyDescent="0.25">
      <c r="A14" s="171"/>
      <c r="B14" s="460"/>
      <c r="C14" s="460"/>
      <c r="D14" s="456"/>
      <c r="E14" s="182"/>
      <c r="F14" s="161"/>
      <c r="G14" s="161"/>
      <c r="H14" s="70"/>
      <c r="I14" s="191"/>
      <c r="J14" s="183"/>
      <c r="K14" s="161"/>
      <c r="L14" s="161"/>
      <c r="M14" s="690"/>
      <c r="N14" s="414"/>
      <c r="O14" s="396"/>
      <c r="P14" s="697"/>
      <c r="Q14" s="698"/>
      <c r="R14" s="698"/>
    </row>
    <row r="15" spans="1:21" s="38" customFormat="1" ht="9.6" customHeight="1" x14ac:dyDescent="0.25">
      <c r="A15" s="581">
        <v>5</v>
      </c>
      <c r="B15" s="390" t="str">
        <f>IF($E15="","",VLOOKUP($E15,'1Q ELO (5)'!$A$7:$M$30,12))</f>
        <v/>
      </c>
      <c r="C15" s="390" t="str">
        <f>IF($E15="","",VLOOKUP($E15,'1Q ELO (5)'!$A$7:$M$30,13))</f>
        <v/>
      </c>
      <c r="D15" s="446" t="str">
        <f>IF($E15="","",VLOOKUP($E15,'1Q ELO (5)'!$A$7:$M$30,5))</f>
        <v/>
      </c>
      <c r="E15" s="159"/>
      <c r="F15" s="680" t="str">
        <f>UPPER(IF($E15="","",VLOOKUP($E15,'1Q ELO (5)'!$A$7:$M$30,2)))</f>
        <v/>
      </c>
      <c r="G15" s="680" t="str">
        <f>IF($E15="","",VLOOKUP($E15,'1Q ELO (5)'!$A$7:$M$30,3))</f>
        <v/>
      </c>
      <c r="H15" s="680"/>
      <c r="I15" s="680" t="str">
        <f>IF($E15="","",VLOOKUP($E15,'1Q ELO (5)'!$A$7:$M$30,4))</f>
        <v/>
      </c>
      <c r="J15" s="192"/>
      <c r="K15" s="161"/>
      <c r="L15" s="161"/>
      <c r="M15" s="161"/>
      <c r="N15" s="690"/>
      <c r="O15" s="691"/>
      <c r="P15" s="690"/>
      <c r="Q15" s="414"/>
      <c r="R15" s="396"/>
      <c r="S15" s="697"/>
      <c r="T15" s="698"/>
      <c r="U15" s="695" t="str">
        <f>Birók!P29</f>
        <v xml:space="preserve"> </v>
      </c>
    </row>
    <row r="16" spans="1:21" s="38" customFormat="1" ht="9.6" customHeight="1" thickBot="1" x14ac:dyDescent="0.3">
      <c r="A16" s="171"/>
      <c r="B16" s="460"/>
      <c r="C16" s="460"/>
      <c r="D16" s="456"/>
      <c r="E16" s="182"/>
      <c r="F16" s="173"/>
      <c r="G16" s="173"/>
      <c r="H16" s="174"/>
      <c r="I16" s="175" t="s">
        <v>0</v>
      </c>
      <c r="J16" s="176"/>
      <c r="K16" s="177" t="str">
        <f>UPPER(IF(OR(J16="a",J16="as"),F15,IF(OR(J16="b",J16="bs"),F17,)))</f>
        <v/>
      </c>
      <c r="L16" s="177"/>
      <c r="M16" s="161"/>
      <c r="N16" s="690"/>
      <c r="O16" s="690"/>
      <c r="P16" s="690"/>
      <c r="Q16" s="414"/>
      <c r="R16" s="396"/>
      <c r="S16" s="697"/>
      <c r="T16" s="698"/>
      <c r="U16" s="696" t="str">
        <f>Birók!P30</f>
        <v>Egyik sem</v>
      </c>
    </row>
    <row r="17" spans="1:20" s="38" customFormat="1" ht="9.6" customHeight="1" x14ac:dyDescent="0.25">
      <c r="A17" s="171">
        <v>6</v>
      </c>
      <c r="B17" s="390" t="str">
        <f>IF($E17="","",VLOOKUP($E17,'1Q ELO (5)'!$A$7:$M$30,12))</f>
        <v/>
      </c>
      <c r="C17" s="390" t="str">
        <f>IF($E17="","",VLOOKUP($E17,'1Q ELO (5)'!$A$7:$M$30,13))</f>
        <v/>
      </c>
      <c r="D17" s="446" t="str">
        <f>IF($E17="","",VLOOKUP($E17,'1Q ELO (5)'!$A$7:$M$30,5))</f>
        <v/>
      </c>
      <c r="E17" s="159"/>
      <c r="F17" s="179" t="str">
        <f>UPPER(IF($E17="","",VLOOKUP($E17,'1Q ELO (5)'!$A$7:$M$30,2)))</f>
        <v/>
      </c>
      <c r="G17" s="179" t="str">
        <f>IF($E17="","",VLOOKUP($E17,'1Q ELO (5)'!$A$7:$M$30,3))</f>
        <v/>
      </c>
      <c r="H17" s="179"/>
      <c r="I17" s="179" t="str">
        <f>IF($E17="","",VLOOKUP($E17,'1Q ELO (5)'!$A$7:$M$30,4))</f>
        <v/>
      </c>
      <c r="J17" s="180"/>
      <c r="K17" s="161"/>
      <c r="L17" s="181"/>
      <c r="M17" s="161"/>
      <c r="N17" s="690"/>
      <c r="O17" s="690"/>
      <c r="P17" s="690"/>
      <c r="Q17" s="414"/>
      <c r="R17" s="396"/>
      <c r="S17" s="697"/>
      <c r="T17" s="698"/>
    </row>
    <row r="18" spans="1:20" s="38" customFormat="1" ht="9.6" customHeight="1" x14ac:dyDescent="0.25">
      <c r="A18" s="171"/>
      <c r="B18" s="460"/>
      <c r="C18" s="460"/>
      <c r="D18" s="456"/>
      <c r="E18" s="182"/>
      <c r="F18" s="173"/>
      <c r="G18" s="173"/>
      <c r="H18" s="174"/>
      <c r="I18" s="161"/>
      <c r="J18" s="183"/>
      <c r="K18" s="175" t="s">
        <v>0</v>
      </c>
      <c r="L18" s="184"/>
      <c r="M18" s="177" t="str">
        <f>UPPER(IF(OR(L18="a",L18="as"),K16,IF(OR(L18="b",L18="bs"),K20,)))</f>
        <v/>
      </c>
      <c r="N18" s="185"/>
      <c r="O18" s="690"/>
      <c r="P18" s="690"/>
      <c r="Q18" s="414"/>
      <c r="R18" s="396"/>
      <c r="S18" s="697"/>
      <c r="T18" s="698"/>
    </row>
    <row r="19" spans="1:20" s="38" customFormat="1" ht="9.6" customHeight="1" x14ac:dyDescent="0.25">
      <c r="A19" s="171">
        <v>7</v>
      </c>
      <c r="B19" s="390" t="str">
        <f>IF($E19="","",VLOOKUP($E19,'1Q ELO (5)'!$A$7:$M$30,12))</f>
        <v/>
      </c>
      <c r="C19" s="390" t="str">
        <f>IF($E19="","",VLOOKUP($E19,'1Q ELO (5)'!$A$7:$M$30,13))</f>
        <v/>
      </c>
      <c r="D19" s="446" t="str">
        <f>IF($E19="","",VLOOKUP($E19,'1Q ELO (5)'!$A$7:$M$30,5))</f>
        <v/>
      </c>
      <c r="E19" s="159"/>
      <c r="F19" s="179" t="str">
        <f>UPPER(IF($E19="","",VLOOKUP($E19,'1Q ELO (5)'!$A$7:$M$30,2)))</f>
        <v/>
      </c>
      <c r="G19" s="179" t="str">
        <f>IF($E19="","",VLOOKUP($E19,'1Q ELO (5)'!$A$7:$M$30,3))</f>
        <v/>
      </c>
      <c r="H19" s="179"/>
      <c r="I19" s="179" t="str">
        <f>IF($E19="","",VLOOKUP($E19,'1Q ELO (5)'!$A$7:$M$30,4))</f>
        <v/>
      </c>
      <c r="J19" s="162"/>
      <c r="K19" s="161"/>
      <c r="L19" s="187"/>
      <c r="M19" s="161"/>
      <c r="N19" s="186"/>
      <c r="O19" s="690"/>
      <c r="P19" s="690"/>
      <c r="Q19" s="414"/>
      <c r="R19" s="396"/>
      <c r="S19" s="697"/>
      <c r="T19" s="698"/>
    </row>
    <row r="20" spans="1:20" s="38" customFormat="1" ht="9.6" customHeight="1" x14ac:dyDescent="0.25">
      <c r="A20" s="171"/>
      <c r="B20" s="460"/>
      <c r="C20" s="460"/>
      <c r="D20" s="456"/>
      <c r="E20" s="172"/>
      <c r="F20" s="173"/>
      <c r="G20" s="173"/>
      <c r="H20" s="174"/>
      <c r="I20" s="175" t="s">
        <v>0</v>
      </c>
      <c r="J20" s="176"/>
      <c r="K20" s="177" t="str">
        <f>UPPER(IF(OR(J20="a",J20="as"),F19,IF(OR(J20="b",J20="bs"),F21,)))</f>
        <v/>
      </c>
      <c r="L20" s="189"/>
      <c r="M20" s="161"/>
      <c r="N20" s="186"/>
      <c r="O20" s="690"/>
      <c r="P20" s="690"/>
      <c r="Q20" s="414"/>
      <c r="R20" s="396"/>
      <c r="S20" s="697"/>
      <c r="T20" s="698"/>
    </row>
    <row r="21" spans="1:20" s="38" customFormat="1" ht="9.6" customHeight="1" x14ac:dyDescent="0.25">
      <c r="A21" s="171">
        <v>8</v>
      </c>
      <c r="B21" s="390" t="str">
        <f>IF($E21="","",VLOOKUP($E21,'1Q ELO (5)'!$A$7:$M$30,12))</f>
        <v/>
      </c>
      <c r="C21" s="390" t="str">
        <f>IF($E21="","",VLOOKUP($E21,'1Q ELO (5)'!$A$7:$M$30,13))</f>
        <v/>
      </c>
      <c r="D21" s="446" t="str">
        <f>IF($E21="","",VLOOKUP($E21,'1Q ELO (5)'!$A$7:$M$30,5))</f>
        <v/>
      </c>
      <c r="E21" s="159"/>
      <c r="F21" s="179" t="str">
        <f>UPPER(IF($E21="","",VLOOKUP($E21,'1Q ELO (5)'!$A$7:$M$30,2)))</f>
        <v/>
      </c>
      <c r="G21" s="179" t="str">
        <f>IF($E21="","",VLOOKUP($E21,'1Q ELO (5)'!$A$7:$M$30,3))</f>
        <v/>
      </c>
      <c r="H21" s="179"/>
      <c r="I21" s="179" t="str">
        <f>IF($E21="","",VLOOKUP($E21,'1Q ELO (5)'!$A$7:$M$30,4))</f>
        <v/>
      </c>
      <c r="J21" s="190"/>
      <c r="K21" s="161"/>
      <c r="L21" s="161"/>
      <c r="M21" s="161"/>
      <c r="N21" s="186"/>
      <c r="O21" s="690"/>
      <c r="P21" s="690"/>
      <c r="Q21" s="414"/>
      <c r="R21" s="396"/>
      <c r="S21" s="697"/>
      <c r="T21" s="698"/>
    </row>
    <row r="22" spans="1:20" s="38" customFormat="1" ht="9.6" customHeight="1" x14ac:dyDescent="0.25">
      <c r="A22" s="171"/>
      <c r="B22" s="390"/>
      <c r="C22" s="709"/>
      <c r="D22" s="710"/>
      <c r="E22" s="708"/>
      <c r="F22" s="711"/>
      <c r="G22" s="711"/>
      <c r="H22" s="711"/>
      <c r="I22" s="711"/>
      <c r="J22" s="192"/>
      <c r="K22" s="161"/>
      <c r="L22" s="161"/>
      <c r="M22" s="161"/>
      <c r="N22" s="186"/>
      <c r="O22" s="690"/>
      <c r="P22" s="690"/>
      <c r="Q22" s="414"/>
      <c r="R22" s="396"/>
      <c r="S22" s="697"/>
      <c r="T22" s="698"/>
    </row>
    <row r="23" spans="1:20" s="38" customFormat="1" ht="9.6" customHeight="1" x14ac:dyDescent="0.25">
      <c r="A23" s="209" t="s">
        <v>105</v>
      </c>
      <c r="B23" s="210"/>
      <c r="C23" s="210"/>
      <c r="D23" s="451"/>
      <c r="E23" s="212" t="s">
        <v>6</v>
      </c>
      <c r="F23" s="213" t="s">
        <v>107</v>
      </c>
      <c r="G23" s="212"/>
      <c r="H23" s="214"/>
      <c r="I23" s="215"/>
      <c r="J23" s="212" t="s">
        <v>6</v>
      </c>
      <c r="K23" s="213" t="s">
        <v>108</v>
      </c>
      <c r="L23" s="216"/>
      <c r="M23" s="213" t="s">
        <v>109</v>
      </c>
      <c r="N23" s="217"/>
      <c r="O23" s="218" t="s">
        <v>110</v>
      </c>
      <c r="P23" s="218"/>
      <c r="Q23" s="219"/>
      <c r="R23" s="220"/>
    </row>
    <row r="24" spans="1:20" s="38" customFormat="1" ht="9.6" customHeight="1" x14ac:dyDescent="0.25">
      <c r="A24" s="452" t="s">
        <v>106</v>
      </c>
      <c r="B24" s="453"/>
      <c r="C24" s="454"/>
      <c r="D24" s="455"/>
      <c r="E24" s="224">
        <v>1</v>
      </c>
      <c r="F24" s="92" t="str">
        <f>IF(E24&gt;$R$31,,UPPER(VLOOKUP(E24,'1Q ELO (5)'!$A$7:$O$134,2)))</f>
        <v/>
      </c>
      <c r="G24" s="225"/>
      <c r="H24" s="92"/>
      <c r="I24" s="91"/>
      <c r="J24" s="226" t="s">
        <v>7</v>
      </c>
      <c r="K24" s="221"/>
      <c r="L24" s="227"/>
      <c r="M24" s="221"/>
      <c r="N24" s="228"/>
      <c r="O24" s="229" t="s">
        <v>111</v>
      </c>
      <c r="P24" s="230"/>
      <c r="Q24" s="230"/>
      <c r="R24" s="231"/>
    </row>
    <row r="25" spans="1:20" s="38" customFormat="1" ht="9.6" customHeight="1" x14ac:dyDescent="0.25">
      <c r="A25" s="236" t="s">
        <v>119</v>
      </c>
      <c r="B25" s="234"/>
      <c r="C25" s="448"/>
      <c r="D25" s="237"/>
      <c r="E25" s="224">
        <v>2</v>
      </c>
      <c r="F25" s="92" t="str">
        <f>IF(E25&gt;$R$31,,UPPER(VLOOKUP(E25,'1Q ELO (5)'!$A$7:$O$134,2)))</f>
        <v/>
      </c>
      <c r="G25" s="225"/>
      <c r="H25" s="92"/>
      <c r="I25" s="91"/>
      <c r="J25" s="226" t="s">
        <v>8</v>
      </c>
      <c r="K25" s="221"/>
      <c r="L25" s="227"/>
      <c r="M25" s="221"/>
      <c r="N25" s="228"/>
      <c r="O25" s="232"/>
      <c r="P25" s="233"/>
      <c r="Q25" s="234"/>
      <c r="R25" s="235"/>
    </row>
    <row r="26" spans="1:20" s="38" customFormat="1" ht="9.6" customHeight="1" x14ac:dyDescent="0.25">
      <c r="A26" s="379"/>
      <c r="B26" s="380"/>
      <c r="C26" s="449"/>
      <c r="D26" s="381"/>
      <c r="E26" s="224"/>
      <c r="F26" s="92"/>
      <c r="G26" s="225"/>
      <c r="H26" s="92"/>
      <c r="I26" s="91"/>
      <c r="J26" s="226" t="s">
        <v>9</v>
      </c>
      <c r="K26" s="221"/>
      <c r="L26" s="227"/>
      <c r="M26" s="221"/>
      <c r="N26" s="228"/>
      <c r="O26" s="229" t="s">
        <v>112</v>
      </c>
      <c r="P26" s="230"/>
      <c r="Q26" s="230"/>
      <c r="R26" s="231"/>
    </row>
    <row r="27" spans="1:20" s="38" customFormat="1" ht="9.6" customHeight="1" x14ac:dyDescent="0.25">
      <c r="A27" s="238"/>
      <c r="B27" s="443"/>
      <c r="C27" s="443"/>
      <c r="D27" s="239"/>
      <c r="E27" s="224"/>
      <c r="F27" s="92"/>
      <c r="G27" s="225"/>
      <c r="H27" s="92"/>
      <c r="I27" s="91"/>
      <c r="J27" s="226" t="s">
        <v>10</v>
      </c>
      <c r="K27" s="221"/>
      <c r="L27" s="227"/>
      <c r="M27" s="221"/>
      <c r="N27" s="228"/>
      <c r="O27" s="221"/>
      <c r="P27" s="227"/>
      <c r="Q27" s="221"/>
      <c r="R27" s="228"/>
    </row>
    <row r="28" spans="1:20" s="38" customFormat="1" ht="9.6" customHeight="1" x14ac:dyDescent="0.25">
      <c r="A28" s="366"/>
      <c r="B28" s="382"/>
      <c r="C28" s="382"/>
      <c r="D28" s="450"/>
      <c r="E28" s="224"/>
      <c r="F28" s="92"/>
      <c r="G28" s="225"/>
      <c r="H28" s="92"/>
      <c r="I28" s="91"/>
      <c r="J28" s="226" t="s">
        <v>11</v>
      </c>
      <c r="K28" s="221"/>
      <c r="L28" s="227"/>
      <c r="M28" s="221"/>
      <c r="N28" s="228"/>
      <c r="O28" s="234"/>
      <c r="P28" s="233"/>
      <c r="Q28" s="234"/>
      <c r="R28" s="235"/>
    </row>
    <row r="29" spans="1:20" s="38" customFormat="1" ht="9.6" customHeight="1" x14ac:dyDescent="0.25">
      <c r="A29" s="367"/>
      <c r="B29" s="388"/>
      <c r="C29" s="443"/>
      <c r="D29" s="239"/>
      <c r="E29" s="224"/>
      <c r="F29" s="92"/>
      <c r="G29" s="225"/>
      <c r="H29" s="92"/>
      <c r="I29" s="91"/>
      <c r="J29" s="226" t="s">
        <v>12</v>
      </c>
      <c r="K29" s="221"/>
      <c r="L29" s="227"/>
      <c r="M29" s="221"/>
      <c r="N29" s="228"/>
      <c r="O29" s="229" t="s">
        <v>92</v>
      </c>
      <c r="P29" s="230"/>
      <c r="Q29" s="230"/>
      <c r="R29" s="231"/>
    </row>
    <row r="30" spans="1:20" s="38" customFormat="1" ht="9.6" customHeight="1" x14ac:dyDescent="0.25">
      <c r="A30" s="367"/>
      <c r="B30" s="388"/>
      <c r="C30" s="444"/>
      <c r="D30" s="377"/>
      <c r="E30" s="224"/>
      <c r="F30" s="92"/>
      <c r="G30" s="225"/>
      <c r="H30" s="92"/>
      <c r="I30" s="91"/>
      <c r="J30" s="226" t="s">
        <v>13</v>
      </c>
      <c r="K30" s="221"/>
      <c r="L30" s="227"/>
      <c r="M30" s="221"/>
      <c r="N30" s="228"/>
      <c r="O30" s="221"/>
      <c r="P30" s="227"/>
      <c r="Q30" s="221"/>
      <c r="R30" s="228"/>
    </row>
    <row r="31" spans="1:20" s="38" customFormat="1" ht="9.6" customHeight="1" x14ac:dyDescent="0.25">
      <c r="A31" s="368"/>
      <c r="B31" s="365"/>
      <c r="C31" s="445"/>
      <c r="D31" s="378"/>
      <c r="E31" s="240"/>
      <c r="F31" s="241"/>
      <c r="G31" s="242"/>
      <c r="H31" s="241"/>
      <c r="I31" s="243"/>
      <c r="J31" s="244" t="s">
        <v>14</v>
      </c>
      <c r="K31" s="234"/>
      <c r="L31" s="233"/>
      <c r="M31" s="234"/>
      <c r="N31" s="235"/>
      <c r="O31" s="234" t="str">
        <f>R4</f>
        <v>Dénes Tibor</v>
      </c>
      <c r="P31" s="233"/>
      <c r="Q31" s="234"/>
      <c r="R31" s="245">
        <f>MIN(6,'1Q ELO (5)'!O5)</f>
        <v>6</v>
      </c>
    </row>
    <row r="32" spans="1:20"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4"/>
      <c r="K69"/>
      <c r="L69" s="134"/>
      <c r="M69"/>
      <c r="N69" s="135"/>
      <c r="O69"/>
      <c r="P69" s="134"/>
      <c r="Q69"/>
      <c r="R69" s="135"/>
    </row>
    <row r="70" spans="1:18" s="38" customFormat="1" ht="9.6" customHeight="1" x14ac:dyDescent="0.25">
      <c r="A70"/>
      <c r="B70"/>
      <c r="C70"/>
      <c r="D70"/>
      <c r="E70"/>
      <c r="F70"/>
      <c r="G70"/>
      <c r="H70"/>
      <c r="I70"/>
      <c r="J70" s="134"/>
      <c r="K70"/>
      <c r="L70" s="134"/>
      <c r="M70"/>
      <c r="N70" s="135"/>
      <c r="O70"/>
      <c r="P70" s="134"/>
      <c r="Q70"/>
      <c r="R70" s="135"/>
    </row>
    <row r="71" spans="1:18" s="2" customFormat="1" ht="6.75" customHeight="1" x14ac:dyDescent="0.25">
      <c r="A71"/>
      <c r="B71"/>
      <c r="C71"/>
      <c r="D71"/>
      <c r="E71"/>
      <c r="F71"/>
      <c r="G71"/>
      <c r="H71"/>
      <c r="I71"/>
      <c r="J71" s="134"/>
      <c r="K71"/>
      <c r="L71" s="134"/>
      <c r="M71"/>
      <c r="N71" s="135"/>
      <c r="O71"/>
      <c r="P71" s="134"/>
      <c r="Q71"/>
      <c r="R71" s="135"/>
    </row>
    <row r="72" spans="1:18" s="18" customFormat="1" ht="10.5" customHeight="1" x14ac:dyDescent="0.25">
      <c r="A72"/>
      <c r="B72"/>
      <c r="C72"/>
      <c r="D72"/>
      <c r="E72"/>
      <c r="F72"/>
      <c r="G72"/>
      <c r="H72"/>
      <c r="I72"/>
      <c r="J72" s="134"/>
      <c r="K72"/>
      <c r="L72" s="134"/>
      <c r="M72"/>
      <c r="N72" s="135"/>
      <c r="O72"/>
      <c r="P72" s="134"/>
      <c r="Q72"/>
      <c r="R72" s="135"/>
    </row>
    <row r="73" spans="1:18" s="18" customFormat="1" ht="9" customHeight="1" x14ac:dyDescent="0.25">
      <c r="A73"/>
      <c r="B73"/>
      <c r="C73"/>
      <c r="D73"/>
      <c r="E73"/>
      <c r="F73"/>
      <c r="G73"/>
      <c r="H73"/>
      <c r="I73"/>
      <c r="J73" s="134"/>
      <c r="K73"/>
      <c r="L73" s="134"/>
      <c r="M73"/>
      <c r="N73" s="135"/>
      <c r="O73"/>
      <c r="P73" s="134"/>
      <c r="Q73"/>
      <c r="R73" s="135"/>
    </row>
    <row r="74" spans="1:18" s="18" customFormat="1" ht="9" customHeight="1" x14ac:dyDescent="0.25">
      <c r="A74"/>
      <c r="B74"/>
      <c r="C74"/>
      <c r="D74"/>
      <c r="E74"/>
      <c r="F74"/>
      <c r="G74"/>
      <c r="H74"/>
      <c r="I74"/>
      <c r="J74" s="134"/>
      <c r="K74"/>
      <c r="L74" s="134"/>
      <c r="M74"/>
      <c r="N74" s="135"/>
      <c r="O74"/>
      <c r="P74" s="134"/>
      <c r="Q74"/>
      <c r="R74" s="135"/>
    </row>
    <row r="75" spans="1:18" s="18" customFormat="1" ht="9" customHeight="1" x14ac:dyDescent="0.25">
      <c r="A75"/>
      <c r="B75"/>
      <c r="C75"/>
      <c r="D75"/>
      <c r="E75"/>
      <c r="F75"/>
      <c r="G75"/>
      <c r="H75"/>
      <c r="I75"/>
      <c r="J75" s="134"/>
      <c r="K75"/>
      <c r="L75" s="134"/>
      <c r="M75"/>
      <c r="N75" s="135"/>
      <c r="O75"/>
      <c r="P75" s="134"/>
      <c r="Q75"/>
      <c r="R75" s="135"/>
    </row>
    <row r="76" spans="1:18" s="18" customFormat="1" ht="9" customHeight="1" x14ac:dyDescent="0.25">
      <c r="A76"/>
      <c r="B76"/>
      <c r="C76"/>
      <c r="D76"/>
      <c r="E76"/>
      <c r="F76"/>
      <c r="G76"/>
      <c r="H76"/>
      <c r="I76"/>
      <c r="J76" s="134"/>
      <c r="K76"/>
      <c r="L76" s="134"/>
      <c r="M76"/>
      <c r="N76" s="135"/>
      <c r="O76"/>
      <c r="P76" s="134"/>
      <c r="Q76"/>
      <c r="R76" s="135"/>
    </row>
    <row r="77" spans="1:18" s="18" customFormat="1" ht="9" customHeight="1" x14ac:dyDescent="0.25">
      <c r="A77"/>
      <c r="B77"/>
      <c r="C77"/>
      <c r="D77"/>
      <c r="E77"/>
      <c r="F77"/>
      <c r="G77"/>
      <c r="H77"/>
      <c r="I77"/>
      <c r="J77" s="134"/>
      <c r="K77"/>
      <c r="L77" s="134"/>
      <c r="M77"/>
      <c r="N77" s="135"/>
      <c r="O77"/>
      <c r="P77" s="134"/>
      <c r="Q77"/>
      <c r="R77" s="135"/>
    </row>
    <row r="78" spans="1:18" s="18" customFormat="1" ht="9" customHeight="1" x14ac:dyDescent="0.25">
      <c r="A78"/>
      <c r="B78"/>
      <c r="C78"/>
      <c r="D78"/>
      <c r="E78"/>
      <c r="F78"/>
      <c r="G78"/>
      <c r="H78"/>
      <c r="I78"/>
      <c r="J78" s="134"/>
      <c r="K78"/>
      <c r="L78" s="134"/>
      <c r="M78"/>
      <c r="N78" s="135"/>
      <c r="O78"/>
      <c r="P78" s="134"/>
      <c r="Q78"/>
      <c r="R78" s="135"/>
    </row>
    <row r="79" spans="1:18" s="18" customFormat="1" ht="9" customHeight="1" x14ac:dyDescent="0.25">
      <c r="A79"/>
      <c r="B79"/>
      <c r="C79"/>
      <c r="D79"/>
      <c r="E79"/>
      <c r="F79"/>
      <c r="G79"/>
      <c r="H79"/>
      <c r="I79"/>
      <c r="J79" s="134"/>
      <c r="K79"/>
      <c r="L79" s="134"/>
      <c r="M79"/>
      <c r="N79" s="135"/>
      <c r="O79"/>
      <c r="P79" s="134"/>
      <c r="Q79"/>
      <c r="R79" s="135"/>
    </row>
    <row r="80" spans="1:18" s="18" customFormat="1" ht="9" customHeight="1" x14ac:dyDescent="0.25">
      <c r="A80"/>
      <c r="B80"/>
      <c r="C80"/>
      <c r="D80"/>
      <c r="E80"/>
      <c r="F80"/>
      <c r="G80"/>
      <c r="H80"/>
      <c r="I80"/>
      <c r="J80" s="134"/>
      <c r="K80"/>
      <c r="L80" s="134"/>
      <c r="M80"/>
      <c r="N80" s="135"/>
      <c r="O80"/>
      <c r="P80" s="134"/>
      <c r="Q80"/>
      <c r="R80" s="135"/>
    </row>
  </sheetData>
  <mergeCells count="1">
    <mergeCell ref="A4:C4"/>
  </mergeCells>
  <conditionalFormatting sqref="H7 H9 H11 H13 H15 H17 H19 H21">
    <cfRule type="expression" dxfId="165" priority="10" stopIfTrue="1">
      <formula>AND($E7&lt;9,$C7&gt;0)</formula>
    </cfRule>
  </conditionalFormatting>
  <conditionalFormatting sqref="I16 I12 K18 K10 I8 I20">
    <cfRule type="expression" dxfId="164" priority="7" stopIfTrue="1">
      <formula>AND($O$1="CU",I8="Umpire")</formula>
    </cfRule>
    <cfRule type="expression" dxfId="163" priority="8" stopIfTrue="1">
      <formula>AND($O$1="CU",I8&lt;&gt;"Umpire",J8&lt;&gt;"")</formula>
    </cfRule>
    <cfRule type="expression" dxfId="162" priority="9" stopIfTrue="1">
      <formula>AND($O$1="CU",I8&lt;&gt;"Umpire")</formula>
    </cfRule>
  </conditionalFormatting>
  <conditionalFormatting sqref="M10 M18 K8 K12 K16 K20">
    <cfRule type="expression" dxfId="161" priority="5" stopIfTrue="1">
      <formula>J8="as"</formula>
    </cfRule>
    <cfRule type="expression" dxfId="160" priority="6" stopIfTrue="1">
      <formula>J8="bs"</formula>
    </cfRule>
  </conditionalFormatting>
  <conditionalFormatting sqref="B22">
    <cfRule type="cellIs" dxfId="159" priority="3" stopIfTrue="1" operator="equal">
      <formula>"QA"</formula>
    </cfRule>
    <cfRule type="cellIs" dxfId="158" priority="4" stopIfTrue="1" operator="equal">
      <formula>"DA"</formula>
    </cfRule>
  </conditionalFormatting>
  <conditionalFormatting sqref="R31 J8 J12 J16 J20 L18 L10">
    <cfRule type="expression" dxfId="157" priority="2" stopIfTrue="1">
      <formula>$O$1="CU"</formula>
    </cfRule>
  </conditionalFormatting>
  <conditionalFormatting sqref="E7 E17 E19 E13 E15">
    <cfRule type="expression" dxfId="156" priority="1" stopIfTrue="1">
      <formula>$E7&lt;5</formula>
    </cfRule>
  </conditionalFormatting>
  <dataValidations count="1">
    <dataValidation type="list" allowBlank="1" showInputMessage="1" sqref="I12 K10 K18 I8 I16 I2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1681"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168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2">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s>
  <sheetData>
    <row r="1" spans="1:21" s="136" customFormat="1" ht="21.75" customHeight="1" x14ac:dyDescent="0.4">
      <c r="A1" s="93" t="str">
        <f>Altalanos!$A$6</f>
        <v>Diákolinmpia Pest Vármegye</v>
      </c>
      <c r="B1" s="93"/>
      <c r="C1" s="139"/>
      <c r="D1" s="139"/>
      <c r="E1" s="139"/>
      <c r="F1" s="139"/>
      <c r="G1" s="139"/>
      <c r="H1" s="139"/>
      <c r="I1" s="384"/>
      <c r="J1" s="140"/>
      <c r="K1" s="438" t="s">
        <v>115</v>
      </c>
      <c r="L1" s="120"/>
      <c r="M1" s="94"/>
      <c r="N1" s="140"/>
      <c r="O1" s="140" t="s">
        <v>3</v>
      </c>
      <c r="P1" s="140"/>
      <c r="Q1" s="139"/>
      <c r="R1" s="140"/>
    </row>
    <row r="2" spans="1:21" s="108" customFormat="1" x14ac:dyDescent="0.25">
      <c r="A2" s="96" t="s">
        <v>122</v>
      </c>
      <c r="B2" s="96"/>
      <c r="C2" s="96"/>
      <c r="D2" s="464"/>
      <c r="E2" s="465">
        <f>Altalanos!$E$8</f>
        <v>0</v>
      </c>
      <c r="F2" s="96"/>
      <c r="G2" s="141"/>
      <c r="H2" s="110"/>
      <c r="I2" s="110"/>
      <c r="J2" s="142"/>
      <c r="K2" s="438" t="s">
        <v>228</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925">
        <f>Altalanos!$A$10</f>
        <v>0</v>
      </c>
      <c r="B4" s="925"/>
      <c r="C4" s="925"/>
      <c r="D4" s="432"/>
      <c r="E4" s="146"/>
      <c r="F4" s="146"/>
      <c r="G4" s="146">
        <f>Altalanos!$C$10</f>
        <v>0</v>
      </c>
      <c r="H4" s="100"/>
      <c r="I4" s="146"/>
      <c r="J4" s="147"/>
      <c r="K4" s="148" t="str">
        <f>Altalanos!$D$10</f>
        <v xml:space="preserve">  </v>
      </c>
      <c r="L4" s="147"/>
      <c r="M4" s="463"/>
      <c r="N4" s="147"/>
      <c r="O4" s="146"/>
      <c r="P4" s="147"/>
      <c r="Q4" s="146"/>
      <c r="R4" s="89" t="str">
        <f>Altalanos!$E$10</f>
        <v>Dénes Tibor</v>
      </c>
    </row>
    <row r="5" spans="1:21" s="19" customFormat="1" ht="9.6" x14ac:dyDescent="0.25">
      <c r="A5" s="150"/>
      <c r="B5" s="151" t="s">
        <v>4</v>
      </c>
      <c r="C5" s="459" t="s">
        <v>105</v>
      </c>
      <c r="D5" s="151" t="s">
        <v>104</v>
      </c>
      <c r="E5" s="151" t="s">
        <v>5</v>
      </c>
      <c r="F5" s="152" t="s">
        <v>85</v>
      </c>
      <c r="G5" s="152" t="s">
        <v>86</v>
      </c>
      <c r="H5" s="152"/>
      <c r="I5" s="152" t="s">
        <v>90</v>
      </c>
      <c r="J5" s="152"/>
      <c r="K5" s="151" t="s">
        <v>103</v>
      </c>
      <c r="L5" s="153"/>
      <c r="M5" s="151"/>
      <c r="N5" s="153"/>
      <c r="O5" s="151"/>
      <c r="P5" s="153"/>
      <c r="Q5" s="151"/>
      <c r="R5" s="154"/>
    </row>
    <row r="6" spans="1:21" s="790" customFormat="1" ht="10.5" customHeight="1" thickBot="1" x14ac:dyDescent="0.3">
      <c r="A6" s="783"/>
      <c r="B6" s="784"/>
      <c r="C6" s="785"/>
      <c r="D6" s="785"/>
      <c r="E6" s="784"/>
      <c r="F6" s="786"/>
      <c r="G6" s="786"/>
      <c r="H6" s="787"/>
      <c r="I6" s="786"/>
      <c r="J6" s="788"/>
      <c r="K6" s="784"/>
      <c r="L6" s="788"/>
      <c r="M6" s="784"/>
      <c r="N6" s="788"/>
      <c r="O6" s="784"/>
      <c r="P6" s="788"/>
      <c r="Q6" s="784"/>
      <c r="R6" s="789"/>
    </row>
    <row r="7" spans="1:21" s="38" customFormat="1" ht="10.5" customHeight="1" x14ac:dyDescent="0.25">
      <c r="A7" s="157">
        <v>1</v>
      </c>
      <c r="B7" s="390" t="str">
        <f>IF($E7="","",VLOOKUP($E7,'1Q ELO (5)'!$A$7:$M$32,12))</f>
        <v/>
      </c>
      <c r="C7" s="390" t="str">
        <f>IF($E7="","",VLOOKUP($E7,'1Q ELO (5)'!$A$7:$M$30,13))</f>
        <v/>
      </c>
      <c r="D7" s="446" t="str">
        <f>IF($E7="","",VLOOKUP($E7,'1Q ELO (5)'!$A$7:$M$30,5))</f>
        <v/>
      </c>
      <c r="E7" s="159"/>
      <c r="F7" s="160" t="str">
        <f>UPPER(IF($E7="","",VLOOKUP($E7,'1Q ELO (5)'!$A$7:$M$38,2)))</f>
        <v/>
      </c>
      <c r="G7" s="160" t="str">
        <f>IF($E7="","",VLOOKUP($E7,'1Q ELO (5)'!$A$7:$M$38,3))</f>
        <v/>
      </c>
      <c r="H7" s="160"/>
      <c r="I7" s="160" t="str">
        <f>IF($E7="","",VLOOKUP($E7,'1Q ELO (5)'!$A$7:$M$38,4))</f>
        <v/>
      </c>
      <c r="J7" s="162"/>
      <c r="K7" s="161"/>
      <c r="L7" s="161"/>
      <c r="M7" s="161"/>
      <c r="N7" s="161"/>
      <c r="O7" s="164"/>
      <c r="P7" s="166"/>
      <c r="Q7" s="167"/>
      <c r="R7" s="168"/>
      <c r="S7" s="169"/>
      <c r="U7" s="170" t="str">
        <f>Birók!P21</f>
        <v>Bíró</v>
      </c>
    </row>
    <row r="8" spans="1:21" s="38" customFormat="1" ht="9.6" customHeight="1" x14ac:dyDescent="0.25">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(5)'!$A$7:$M$32,12))</f>
        <v/>
      </c>
      <c r="C9" s="390" t="str">
        <f>IF($E9="","",VLOOKUP($E9,'1Q ELO (5)'!$A$7:$M$30,13))</f>
        <v/>
      </c>
      <c r="D9" s="446" t="str">
        <f>IF($E9="","",VLOOKUP($E9,'1Q ELO (5)'!$A$7:$M$30,5))</f>
        <v/>
      </c>
      <c r="E9" s="699"/>
      <c r="F9" s="179" t="str">
        <f>UPPER(IF($E9="","",VLOOKUP($E9,'1Q ELO (5)'!$A$7:$M$38,2)))</f>
        <v/>
      </c>
      <c r="G9" s="179" t="str">
        <f>IF($E9="","",VLOOKUP($E9,'1Q ELO (5)'!$A$7:$M$38,3))</f>
        <v/>
      </c>
      <c r="H9" s="179"/>
      <c r="I9" s="179" t="str">
        <f>IF($E9="","",VLOOKUP($E9,'1Q ELO (5)'!$A$7:$M$38,4))</f>
        <v/>
      </c>
      <c r="J9" s="180"/>
      <c r="K9" s="161"/>
      <c r="L9" s="405"/>
      <c r="M9" s="691"/>
      <c r="N9" s="691"/>
      <c r="O9" s="693"/>
      <c r="P9" s="694"/>
      <c r="Q9" s="414"/>
      <c r="R9" s="168"/>
      <c r="S9" s="169"/>
      <c r="U9" s="178" t="str">
        <f>Birók!P23</f>
        <v xml:space="preserve"> </v>
      </c>
    </row>
    <row r="10" spans="1:21" s="38" customFormat="1" ht="9.6" customHeight="1" x14ac:dyDescent="0.25">
      <c r="A10" s="171"/>
      <c r="B10" s="460"/>
      <c r="C10" s="460"/>
      <c r="D10" s="456"/>
      <c r="E10" s="182"/>
      <c r="F10" s="173"/>
      <c r="G10" s="173"/>
      <c r="H10" s="174"/>
      <c r="I10" s="173"/>
      <c r="J10" s="183"/>
      <c r="K10" s="175"/>
      <c r="L10" s="689"/>
      <c r="M10" s="691"/>
      <c r="N10" s="690"/>
      <c r="O10" s="690"/>
      <c r="P10" s="690"/>
      <c r="Q10" s="414"/>
      <c r="R10" s="168"/>
      <c r="S10" s="169"/>
      <c r="U10" s="178" t="str">
        <f>Birók!P24</f>
        <v xml:space="preserve"> </v>
      </c>
    </row>
    <row r="11" spans="1:21" s="38" customFormat="1" ht="9.6" customHeight="1" x14ac:dyDescent="0.25">
      <c r="A11" s="581">
        <v>3</v>
      </c>
      <c r="B11" s="390" t="str">
        <f>IF($E11="","",VLOOKUP($E11,'1Q ELO (5)'!$A$7:$M$32,12))</f>
        <v/>
      </c>
      <c r="C11" s="390" t="str">
        <f>IF($E11="","",VLOOKUP($E11,'1Q ELO (5)'!$A$7:$M$30,13))</f>
        <v/>
      </c>
      <c r="D11" s="446" t="str">
        <f>IF($E11="","",VLOOKUP($E11,'1Q ELO (5)'!$A$7:$M$30,5))</f>
        <v/>
      </c>
      <c r="E11" s="159"/>
      <c r="F11" s="680" t="str">
        <f>UPPER(IF($E11="","",VLOOKUP($E11,'1Q ELO (5)'!$A$7:$M$38,2)))</f>
        <v/>
      </c>
      <c r="G11" s="680" t="str">
        <f>IF($E11="","",VLOOKUP($E11,'1Q ELO (5)'!$A$7:$M$38,3))</f>
        <v/>
      </c>
      <c r="H11" s="680"/>
      <c r="I11" s="680" t="str">
        <f>IF($E11="","",VLOOKUP($E11,'1Q ELO (5)'!$A$7:$M$38,4))</f>
        <v/>
      </c>
      <c r="J11" s="162"/>
      <c r="K11" s="161"/>
      <c r="L11" s="691"/>
      <c r="M11" s="691"/>
      <c r="N11" s="690"/>
      <c r="O11" s="690"/>
      <c r="P11" s="690"/>
      <c r="Q11" s="414"/>
      <c r="R11" s="168"/>
      <c r="S11" s="169"/>
      <c r="U11" s="178" t="str">
        <f>Birók!P25</f>
        <v xml:space="preserve"> </v>
      </c>
    </row>
    <row r="12" spans="1:21" s="38" customFormat="1" ht="9.6" customHeight="1" x14ac:dyDescent="0.25">
      <c r="A12" s="171"/>
      <c r="B12" s="460"/>
      <c r="C12" s="460"/>
      <c r="D12" s="456"/>
      <c r="E12" s="182"/>
      <c r="F12" s="173"/>
      <c r="G12" s="173"/>
      <c r="H12" s="174"/>
      <c r="I12" s="175" t="s">
        <v>0</v>
      </c>
      <c r="J12" s="176"/>
      <c r="K12" s="177" t="str">
        <f>UPPER(IF(OR(J12="a",J12="as"),F11,IF(OR(J12="b",J12="bs"),F13,)))</f>
        <v/>
      </c>
      <c r="L12" s="177"/>
      <c r="M12" s="691"/>
      <c r="N12" s="690"/>
      <c r="O12" s="690"/>
      <c r="P12" s="690"/>
      <c r="Q12" s="414"/>
      <c r="R12" s="168"/>
      <c r="S12" s="169"/>
      <c r="U12" s="178" t="str">
        <f>Birók!P26</f>
        <v xml:space="preserve"> </v>
      </c>
    </row>
    <row r="13" spans="1:21" s="38" customFormat="1" ht="9.6" customHeight="1" x14ac:dyDescent="0.25">
      <c r="A13" s="171">
        <v>4</v>
      </c>
      <c r="B13" s="390" t="str">
        <f>IF($E13="","",VLOOKUP($E13,'1Q ELO (5)'!$A$7:$M$32,12))</f>
        <v/>
      </c>
      <c r="C13" s="390" t="str">
        <f>IF($E13="","",VLOOKUP($E13,'1Q ELO (5)'!$A$7:$M$30,13))</f>
        <v/>
      </c>
      <c r="D13" s="446" t="str">
        <f>IF($E13="","",VLOOKUP($E13,'1Q ELO (5)'!$A$7:$M$30,5))</f>
        <v/>
      </c>
      <c r="E13" s="159"/>
      <c r="F13" s="179" t="str">
        <f>UPPER(IF($E13="","",VLOOKUP($E13,'1Q ELO (5)'!$A$7:$M$38,2)))</f>
        <v/>
      </c>
      <c r="G13" s="179" t="str">
        <f>IF($E13="","",VLOOKUP($E13,'1Q ELO (5)'!$A$7:$M$38,3))</f>
        <v/>
      </c>
      <c r="H13" s="179"/>
      <c r="I13" s="179" t="str">
        <f>IF($E13="","",VLOOKUP($E13,'1Q ELO (5)'!$A$7:$M$38,4))</f>
        <v/>
      </c>
      <c r="J13" s="190"/>
      <c r="K13" s="161"/>
      <c r="L13" s="161"/>
      <c r="M13" s="691"/>
      <c r="N13" s="690"/>
      <c r="O13" s="690"/>
      <c r="P13" s="690"/>
      <c r="Q13" s="414"/>
      <c r="R13" s="168"/>
      <c r="S13" s="169"/>
      <c r="U13" s="178" t="str">
        <f>Birók!P27</f>
        <v xml:space="preserve"> </v>
      </c>
    </row>
    <row r="14" spans="1:21" s="38" customFormat="1" ht="9.6" customHeight="1" x14ac:dyDescent="0.25">
      <c r="A14" s="171"/>
      <c r="B14" s="460"/>
      <c r="C14" s="460"/>
      <c r="D14" s="456"/>
      <c r="E14" s="182"/>
      <c r="F14" s="161"/>
      <c r="G14" s="161"/>
      <c r="H14" s="70"/>
      <c r="I14" s="191"/>
      <c r="J14" s="183"/>
      <c r="K14" s="161"/>
      <c r="L14" s="161"/>
      <c r="M14" s="404"/>
      <c r="N14" s="689"/>
      <c r="O14" s="691"/>
      <c r="P14" s="690"/>
      <c r="Q14" s="414"/>
      <c r="R14" s="168"/>
      <c r="S14" s="169"/>
      <c r="U14" s="178" t="str">
        <f>Birók!P28</f>
        <v xml:space="preserve"> </v>
      </c>
    </row>
    <row r="15" spans="1:21" s="38" customFormat="1" ht="9.6" customHeight="1" x14ac:dyDescent="0.25">
      <c r="A15" s="581">
        <v>5</v>
      </c>
      <c r="B15" s="390" t="str">
        <f>IF($E15="","",VLOOKUP($E15,'1Q ELO (5)'!$A$7:$M$32,12))</f>
        <v/>
      </c>
      <c r="C15" s="390" t="str">
        <f>IF($E15="","",VLOOKUP($E15,'1Q ELO (5)'!$A$7:$M$30,13))</f>
        <v/>
      </c>
      <c r="D15" s="446" t="str">
        <f>IF($E15="","",VLOOKUP($E15,'1Q ELO (5)'!$A$7:$M$30,5))</f>
        <v/>
      </c>
      <c r="E15" s="159"/>
      <c r="F15" s="680" t="str">
        <f>UPPER(IF($E15="","",VLOOKUP($E15,'1Q ELO (5)'!$A$7:$M$38,2)))</f>
        <v/>
      </c>
      <c r="G15" s="680" t="str">
        <f>IF($E15="","",VLOOKUP($E15,'1Q ELO (5)'!$A$7:$M$38,3))</f>
        <v/>
      </c>
      <c r="H15" s="680"/>
      <c r="I15" s="680" t="str">
        <f>IF($E15="","",VLOOKUP($E15,'1Q ELO (5)'!$A$7:$M$38,4))</f>
        <v/>
      </c>
      <c r="J15" s="718"/>
      <c r="K15" s="161"/>
      <c r="L15" s="161"/>
      <c r="M15" s="691"/>
      <c r="N15" s="690"/>
      <c r="O15" s="691"/>
      <c r="P15" s="690"/>
      <c r="Q15" s="414"/>
      <c r="R15" s="168"/>
      <c r="S15" s="169"/>
      <c r="U15" s="178" t="str">
        <f>Birók!P29</f>
        <v xml:space="preserve"> </v>
      </c>
    </row>
    <row r="16" spans="1:21" s="38" customFormat="1" ht="9.6" customHeight="1" thickBot="1" x14ac:dyDescent="0.3">
      <c r="A16" s="171"/>
      <c r="B16" s="460"/>
      <c r="C16" s="460"/>
      <c r="D16" s="456"/>
      <c r="E16" s="182"/>
      <c r="F16" s="173"/>
      <c r="G16" s="173"/>
      <c r="H16" s="174"/>
      <c r="I16" s="175" t="s">
        <v>0</v>
      </c>
      <c r="J16" s="176"/>
      <c r="K16" s="177" t="str">
        <f>UPPER(IF(OR(J16="a",J16="as"),F15,IF(OR(J16="b",J16="bs"),F17,)))</f>
        <v/>
      </c>
      <c r="L16" s="177"/>
      <c r="M16" s="691"/>
      <c r="N16" s="690"/>
      <c r="O16" s="690"/>
      <c r="P16" s="690"/>
      <c r="Q16" s="414"/>
      <c r="R16" s="168"/>
      <c r="S16" s="169"/>
      <c r="U16" s="193" t="str">
        <f>Birók!P30</f>
        <v>Egyik sem</v>
      </c>
    </row>
    <row r="17" spans="1:19" s="38" customFormat="1" ht="9.6" customHeight="1" x14ac:dyDescent="0.25">
      <c r="A17" s="171">
        <v>6</v>
      </c>
      <c r="B17" s="390" t="str">
        <f>IF($E17="","",VLOOKUP($E17,'1Q ELO (5)'!$A$7:$M$32,12))</f>
        <v/>
      </c>
      <c r="C17" s="390" t="str">
        <f>IF($E17="","",VLOOKUP($E17,'1Q ELO (5)'!$A$7:$M$30,13))</f>
        <v/>
      </c>
      <c r="D17" s="446" t="str">
        <f>IF($E17="","",VLOOKUP($E17,'1Q ELO (5)'!$A$7:$M$30,5))</f>
        <v/>
      </c>
      <c r="E17" s="159"/>
      <c r="F17" s="179" t="str">
        <f>UPPER(IF($E17="","",VLOOKUP($E17,'1Q ELO (5)'!$A$7:$M$38,2)))</f>
        <v/>
      </c>
      <c r="G17" s="179" t="str">
        <f>IF($E17="","",VLOOKUP($E17,'1Q ELO (5)'!$A$7:$M$38,3))</f>
        <v/>
      </c>
      <c r="H17" s="179"/>
      <c r="I17" s="179" t="str">
        <f>IF($E17="","",VLOOKUP($E17,'1Q ELO (5)'!$A$7:$M$38,4))</f>
        <v/>
      </c>
      <c r="J17" s="180"/>
      <c r="K17" s="161"/>
      <c r="L17" s="405"/>
      <c r="M17" s="691"/>
      <c r="N17" s="690"/>
      <c r="O17" s="690"/>
      <c r="P17" s="690"/>
      <c r="Q17" s="414"/>
      <c r="R17" s="168"/>
      <c r="S17" s="169"/>
    </row>
    <row r="18" spans="1:19" s="38" customFormat="1" ht="9.6" customHeight="1" x14ac:dyDescent="0.25">
      <c r="A18" s="171"/>
      <c r="B18" s="460"/>
      <c r="C18" s="460"/>
      <c r="D18" s="456"/>
      <c r="E18" s="182"/>
      <c r="F18" s="173"/>
      <c r="G18" s="173"/>
      <c r="H18" s="174"/>
      <c r="I18" s="161"/>
      <c r="J18" s="183"/>
      <c r="K18" s="175"/>
      <c r="L18" s="689"/>
      <c r="M18" s="691"/>
      <c r="N18" s="690"/>
      <c r="O18" s="690"/>
      <c r="P18" s="690"/>
      <c r="Q18" s="414"/>
      <c r="R18" s="168"/>
      <c r="S18" s="169"/>
    </row>
    <row r="19" spans="1:19" s="38" customFormat="1" ht="9.6" customHeight="1" x14ac:dyDescent="0.25">
      <c r="A19" s="581">
        <v>7</v>
      </c>
      <c r="B19" s="390" t="str">
        <f>IF($E19="","",VLOOKUP($E19,'1Q ELO (5)'!$A$7:$M$32,12))</f>
        <v/>
      </c>
      <c r="C19" s="390" t="str">
        <f>IF($E19="","",VLOOKUP($E19,'1Q ELO (5)'!$A$7:$M$30,13))</f>
        <v/>
      </c>
      <c r="D19" s="446" t="str">
        <f>IF($E19="","",VLOOKUP($E19,'1Q ELO (5)'!$A$7:$M$30,5))</f>
        <v/>
      </c>
      <c r="E19" s="159"/>
      <c r="F19" s="680" t="str">
        <f>UPPER(IF($E19="","",VLOOKUP($E19,'1Q ELO (5)'!$A$7:$M$38,2)))</f>
        <v/>
      </c>
      <c r="G19" s="680" t="str">
        <f>IF($E19="","",VLOOKUP($E19,'1Q ELO (5)'!$A$7:$M$38,3))</f>
        <v/>
      </c>
      <c r="H19" s="680"/>
      <c r="I19" s="680" t="str">
        <f>IF($E19="","",VLOOKUP($E19,'1Q ELO (5)'!$A$7:$M$38,4))</f>
        <v/>
      </c>
      <c r="J19" s="162"/>
      <c r="K19" s="161"/>
      <c r="L19" s="691"/>
      <c r="M19" s="691"/>
      <c r="N19" s="690"/>
      <c r="O19" s="690"/>
      <c r="P19" s="690"/>
      <c r="Q19" s="414"/>
      <c r="R19" s="168"/>
      <c r="S19" s="169"/>
    </row>
    <row r="20" spans="1:19" s="38" customFormat="1" ht="9.6" customHeight="1" x14ac:dyDescent="0.25">
      <c r="A20" s="171"/>
      <c r="B20" s="460"/>
      <c r="C20" s="460"/>
      <c r="D20" s="456"/>
      <c r="E20" s="172"/>
      <c r="F20" s="173"/>
      <c r="G20" s="173"/>
      <c r="H20" s="174"/>
      <c r="I20" s="175" t="s">
        <v>0</v>
      </c>
      <c r="J20" s="176"/>
      <c r="K20" s="177" t="str">
        <f>UPPER(IF(OR(J20="a",J20="as"),F19,IF(OR(J20="b",J20="bs"),F21,)))</f>
        <v/>
      </c>
      <c r="L20" s="177"/>
      <c r="M20" s="691"/>
      <c r="N20" s="690"/>
      <c r="O20" s="690"/>
      <c r="P20" s="690"/>
      <c r="Q20" s="414"/>
      <c r="R20" s="168"/>
      <c r="S20" s="169"/>
    </row>
    <row r="21" spans="1:19" s="38" customFormat="1" ht="9.6" customHeight="1" x14ac:dyDescent="0.25">
      <c r="A21" s="578">
        <v>8</v>
      </c>
      <c r="B21" s="390" t="str">
        <f>IF($E21="","",VLOOKUP($E21,'1Q ELO (5)'!$A$7:$M$32,12))</f>
        <v/>
      </c>
      <c r="C21" s="390" t="str">
        <f>IF($E21="","",VLOOKUP($E21,'1Q ELO (5)'!$A$7:$M$30,13))</f>
        <v/>
      </c>
      <c r="D21" s="446" t="str">
        <f>IF($E21="","",VLOOKUP($E21,'1Q ELO (5)'!$A$7:$M$30,5))</f>
        <v/>
      </c>
      <c r="E21" s="159"/>
      <c r="F21" s="487" t="str">
        <f>UPPER(IF($E21="","",VLOOKUP($E21,'1Q ELO (5)'!$A$7:$M$38,2)))</f>
        <v/>
      </c>
      <c r="G21" s="487" t="str">
        <f>IF($E21="","",VLOOKUP($E21,'1Q ELO (5)'!$A$7:$M$38,3))</f>
        <v/>
      </c>
      <c r="H21" s="487"/>
      <c r="I21" s="487" t="str">
        <f>IF($E21="","",VLOOKUP($E21,'1Q ELO (5)'!$A$7:$M$38,4))</f>
        <v/>
      </c>
      <c r="J21" s="190"/>
      <c r="K21" s="161"/>
      <c r="L21" s="161"/>
      <c r="M21" s="691"/>
      <c r="N21" s="690"/>
      <c r="O21" s="690"/>
      <c r="P21" s="690"/>
      <c r="Q21" s="414"/>
      <c r="R21" s="168"/>
      <c r="S21" s="169"/>
    </row>
    <row r="22" spans="1:19" s="38" customFormat="1" ht="9.6" customHeight="1" x14ac:dyDescent="0.25">
      <c r="A22" s="171"/>
      <c r="B22" s="460"/>
      <c r="C22" s="460"/>
      <c r="D22" s="456"/>
      <c r="E22" s="172"/>
      <c r="F22" s="191"/>
      <c r="G22" s="191"/>
      <c r="H22" s="195"/>
      <c r="I22" s="191"/>
      <c r="J22" s="183"/>
      <c r="K22" s="161"/>
      <c r="L22" s="161"/>
      <c r="M22" s="161"/>
      <c r="N22" s="186"/>
      <c r="O22" s="186"/>
      <c r="P22" s="186"/>
      <c r="Q22" s="167"/>
      <c r="R22" s="168"/>
      <c r="S22" s="169"/>
    </row>
    <row r="23" spans="1:19" s="38" customFormat="1" ht="9.6" customHeight="1" x14ac:dyDescent="0.25">
      <c r="A23" s="203"/>
      <c r="B23" s="203"/>
      <c r="C23" s="203"/>
      <c r="D23" s="203"/>
      <c r="E23" s="203"/>
      <c r="F23" s="204"/>
      <c r="G23" s="204"/>
      <c r="H23" s="204"/>
      <c r="I23" s="204"/>
      <c r="J23" s="205"/>
      <c r="K23" s="206"/>
      <c r="L23" s="207"/>
      <c r="M23" s="206"/>
      <c r="N23" s="207"/>
      <c r="O23" s="206"/>
      <c r="P23" s="207"/>
      <c r="Q23" s="206"/>
      <c r="R23" s="207"/>
      <c r="S23" s="169"/>
    </row>
    <row r="24" spans="1:19" s="38" customFormat="1" ht="9.6" customHeight="1" x14ac:dyDescent="0.25">
      <c r="A24" s="209" t="s">
        <v>105</v>
      </c>
      <c r="B24" s="210"/>
      <c r="C24" s="211"/>
      <c r="D24" s="210"/>
      <c r="E24" s="212" t="s">
        <v>6</v>
      </c>
      <c r="F24" s="213" t="s">
        <v>107</v>
      </c>
      <c r="G24" s="212"/>
      <c r="H24" s="214"/>
      <c r="I24" s="215"/>
      <c r="J24" s="212" t="s">
        <v>6</v>
      </c>
      <c r="K24" s="213" t="s">
        <v>108</v>
      </c>
      <c r="L24" s="216"/>
      <c r="M24" s="213" t="s">
        <v>109</v>
      </c>
      <c r="N24" s="217"/>
      <c r="O24" s="218" t="s">
        <v>110</v>
      </c>
      <c r="P24" s="218"/>
      <c r="Q24" s="219"/>
      <c r="R24" s="220"/>
      <c r="S24" s="169"/>
    </row>
    <row r="25" spans="1:19" s="38" customFormat="1" ht="9.6" customHeight="1" x14ac:dyDescent="0.25">
      <c r="A25" s="222" t="s">
        <v>106</v>
      </c>
      <c r="B25" s="221"/>
      <c r="C25" s="223"/>
      <c r="D25" s="442"/>
      <c r="E25" s="224">
        <v>1</v>
      </c>
      <c r="F25" s="92" t="str">
        <f>IF(E25&gt;$R$32,,UPPER(VLOOKUP(E25,'1Q ELO (5)'!$A$7:$O$134,2)))</f>
        <v/>
      </c>
      <c r="G25" s="225"/>
      <c r="H25" s="92"/>
      <c r="I25" s="91"/>
      <c r="J25" s="226" t="s">
        <v>7</v>
      </c>
      <c r="K25" s="221"/>
      <c r="L25" s="227"/>
      <c r="M25" s="221"/>
      <c r="N25" s="228"/>
      <c r="O25" s="229" t="s">
        <v>111</v>
      </c>
      <c r="P25" s="230"/>
      <c r="Q25" s="230"/>
      <c r="R25" s="231"/>
      <c r="S25" s="169"/>
    </row>
    <row r="26" spans="1:19" s="38" customFormat="1" ht="9.6" customHeight="1" x14ac:dyDescent="0.25">
      <c r="A26" s="236" t="s">
        <v>119</v>
      </c>
      <c r="B26" s="234"/>
      <c r="C26" s="237"/>
      <c r="D26" s="442"/>
      <c r="E26" s="224">
        <v>2</v>
      </c>
      <c r="F26" s="92" t="str">
        <f>IF(E26&gt;$R$32,,UPPER(VLOOKUP(E26,'1Q ELO (5)'!$A$7:$O$134,2)))</f>
        <v/>
      </c>
      <c r="G26" s="225"/>
      <c r="H26" s="92"/>
      <c r="I26" s="91"/>
      <c r="J26" s="226" t="s">
        <v>8</v>
      </c>
      <c r="K26" s="221"/>
      <c r="L26" s="227"/>
      <c r="M26" s="221"/>
      <c r="N26" s="228"/>
      <c r="O26" s="232"/>
      <c r="P26" s="233"/>
      <c r="Q26" s="234"/>
      <c r="R26" s="235"/>
      <c r="S26" s="169"/>
    </row>
    <row r="27" spans="1:19" s="38" customFormat="1" ht="9.6" customHeight="1" x14ac:dyDescent="0.25">
      <c r="A27" s="379"/>
      <c r="B27" s="380"/>
      <c r="C27" s="381"/>
      <c r="D27" s="443"/>
      <c r="E27" s="717">
        <v>3</v>
      </c>
      <c r="F27" s="92" t="str">
        <f>IF(E27&gt;$R$32,,UPPER(VLOOKUP(E27,'1Q ELO (5)'!$A$7:$O$134,2)))</f>
        <v/>
      </c>
      <c r="G27" s="225"/>
      <c r="H27" s="92"/>
      <c r="I27" s="91"/>
      <c r="J27" s="226" t="s">
        <v>9</v>
      </c>
      <c r="K27" s="221"/>
      <c r="L27" s="227"/>
      <c r="M27" s="221"/>
      <c r="N27" s="228"/>
      <c r="O27" s="229" t="s">
        <v>112</v>
      </c>
      <c r="P27" s="230"/>
      <c r="Q27" s="230"/>
      <c r="R27" s="231"/>
      <c r="S27" s="169"/>
    </row>
    <row r="28" spans="1:19" s="38" customFormat="1" ht="9.6" customHeight="1" x14ac:dyDescent="0.25">
      <c r="A28" s="238"/>
      <c r="B28" s="150"/>
      <c r="C28" s="239"/>
      <c r="D28" s="443"/>
      <c r="E28" s="717">
        <v>4</v>
      </c>
      <c r="F28" s="92" t="str">
        <f>IF(E28&gt;$R$32,,UPPER(VLOOKUP(E28,'1Q ELO (5)'!$A$7:$O$134,2)))</f>
        <v/>
      </c>
      <c r="G28" s="225"/>
      <c r="H28" s="92"/>
      <c r="I28" s="91"/>
      <c r="J28" s="226" t="s">
        <v>10</v>
      </c>
      <c r="K28" s="221"/>
      <c r="L28" s="227"/>
      <c r="M28" s="221"/>
      <c r="N28" s="228"/>
      <c r="O28" s="221"/>
      <c r="P28" s="227"/>
      <c r="Q28" s="221"/>
      <c r="R28" s="228"/>
      <c r="S28" s="169"/>
    </row>
    <row r="29" spans="1:19" s="38" customFormat="1" ht="9.6" customHeight="1" x14ac:dyDescent="0.25">
      <c r="A29" s="366"/>
      <c r="B29" s="382"/>
      <c r="C29" s="383"/>
      <c r="D29" s="382"/>
      <c r="E29" s="224"/>
      <c r="F29" s="92"/>
      <c r="G29" s="225"/>
      <c r="H29" s="92"/>
      <c r="I29" s="91"/>
      <c r="J29" s="226" t="s">
        <v>11</v>
      </c>
      <c r="K29" s="221"/>
      <c r="L29" s="227"/>
      <c r="M29" s="221"/>
      <c r="N29" s="228"/>
      <c r="O29" s="234"/>
      <c r="P29" s="233"/>
      <c r="Q29" s="234"/>
      <c r="R29" s="235"/>
      <c r="S29" s="169"/>
    </row>
    <row r="30" spans="1:19" s="38" customFormat="1" ht="9.6" customHeight="1" x14ac:dyDescent="0.25">
      <c r="A30" s="367"/>
      <c r="B30" s="24"/>
      <c r="C30" s="239"/>
      <c r="D30" s="443"/>
      <c r="E30" s="224"/>
      <c r="F30" s="92"/>
      <c r="G30" s="225"/>
      <c r="H30" s="92"/>
      <c r="I30" s="91"/>
      <c r="J30" s="226" t="s">
        <v>12</v>
      </c>
      <c r="K30" s="221"/>
      <c r="L30" s="227"/>
      <c r="M30" s="221"/>
      <c r="N30" s="228"/>
      <c r="O30" s="229" t="s">
        <v>92</v>
      </c>
      <c r="P30" s="230"/>
      <c r="Q30" s="230"/>
      <c r="R30" s="231"/>
      <c r="S30" s="169"/>
    </row>
    <row r="31" spans="1:19" s="38" customFormat="1" ht="9.6" customHeight="1" x14ac:dyDescent="0.25">
      <c r="A31" s="367"/>
      <c r="B31" s="24"/>
      <c r="C31" s="377"/>
      <c r="D31" s="444"/>
      <c r="E31" s="224"/>
      <c r="F31" s="92"/>
      <c r="G31" s="225"/>
      <c r="H31" s="92"/>
      <c r="I31" s="91"/>
      <c r="J31" s="226" t="s">
        <v>13</v>
      </c>
      <c r="K31" s="221"/>
      <c r="L31" s="227"/>
      <c r="M31" s="221"/>
      <c r="N31" s="228"/>
      <c r="O31" s="221"/>
      <c r="P31" s="227"/>
      <c r="Q31" s="221"/>
      <c r="R31" s="228"/>
      <c r="S31" s="169"/>
    </row>
    <row r="32" spans="1:19" s="38" customFormat="1" ht="9.6" customHeight="1" x14ac:dyDescent="0.25">
      <c r="A32" s="368"/>
      <c r="B32" s="365"/>
      <c r="C32" s="378"/>
      <c r="D32" s="445"/>
      <c r="E32" s="240"/>
      <c r="F32" s="241"/>
      <c r="G32" s="242"/>
      <c r="H32" s="241"/>
      <c r="I32" s="243"/>
      <c r="J32" s="244" t="s">
        <v>14</v>
      </c>
      <c r="K32" s="234"/>
      <c r="L32" s="233"/>
      <c r="M32" s="234"/>
      <c r="N32" s="235"/>
      <c r="O32" s="234" t="str">
        <f>R4</f>
        <v>Dénes Tibor</v>
      </c>
      <c r="P32" s="233"/>
      <c r="Q32" s="234"/>
      <c r="R32" s="245">
        <f>MIN(8,'1Q ELO (5)'!O5)</f>
        <v>8</v>
      </c>
      <c r="S32" s="169"/>
    </row>
    <row r="33" spans="1:19" s="38" customFormat="1" ht="9.6" customHeight="1" x14ac:dyDescent="0.25">
      <c r="A33"/>
      <c r="B33"/>
      <c r="C33"/>
      <c r="D33"/>
      <c r="E33"/>
      <c r="F33"/>
      <c r="G33"/>
      <c r="H33"/>
      <c r="I33"/>
      <c r="J33" s="134"/>
      <c r="K33"/>
      <c r="L33" s="134"/>
      <c r="M33"/>
      <c r="N33" s="135"/>
      <c r="O33"/>
      <c r="P33" s="134"/>
      <c r="Q33"/>
      <c r="R33" s="135"/>
      <c r="S33" s="169"/>
    </row>
    <row r="34" spans="1:19" s="38" customFormat="1" ht="9.6" customHeight="1" x14ac:dyDescent="0.25">
      <c r="A34"/>
      <c r="B34"/>
      <c r="C34"/>
      <c r="D34"/>
      <c r="E34"/>
      <c r="F34"/>
      <c r="G34"/>
      <c r="H34"/>
      <c r="I34"/>
      <c r="J34" s="134"/>
      <c r="K34"/>
      <c r="L34" s="134"/>
      <c r="M34"/>
      <c r="N34" s="135"/>
      <c r="O34"/>
      <c r="P34" s="134"/>
      <c r="Q34"/>
      <c r="R34" s="135"/>
      <c r="S34" s="169"/>
    </row>
    <row r="35" spans="1:19" s="38" customFormat="1" ht="9.6" customHeight="1" x14ac:dyDescent="0.25">
      <c r="A35"/>
      <c r="B35"/>
      <c r="C35"/>
      <c r="D35"/>
      <c r="E35"/>
      <c r="F35"/>
      <c r="G35"/>
      <c r="H35"/>
      <c r="I35"/>
      <c r="J35" s="134"/>
      <c r="K35"/>
      <c r="L35" s="134"/>
      <c r="M35"/>
      <c r="N35" s="135"/>
      <c r="O35"/>
      <c r="P35" s="134"/>
      <c r="Q35"/>
      <c r="R35" s="135"/>
      <c r="S35" s="169"/>
    </row>
    <row r="36" spans="1:19" s="38" customFormat="1" ht="9.6" customHeight="1" x14ac:dyDescent="0.25">
      <c r="A36"/>
      <c r="B36"/>
      <c r="C36"/>
      <c r="D36"/>
      <c r="E36"/>
      <c r="F36"/>
      <c r="G36"/>
      <c r="H36"/>
      <c r="I36"/>
      <c r="J36" s="134"/>
      <c r="K36"/>
      <c r="L36" s="134"/>
      <c r="M36"/>
      <c r="N36" s="135"/>
      <c r="O36"/>
      <c r="P36" s="134"/>
      <c r="Q36"/>
      <c r="R36" s="135"/>
      <c r="S36" s="169"/>
    </row>
    <row r="37" spans="1:19" s="38" customFormat="1" ht="9.6" customHeight="1" x14ac:dyDescent="0.25">
      <c r="A37"/>
      <c r="B37"/>
      <c r="C37"/>
      <c r="D37"/>
      <c r="E37"/>
      <c r="F37"/>
      <c r="G37"/>
      <c r="H37"/>
      <c r="I37"/>
      <c r="J37" s="134"/>
      <c r="K37"/>
      <c r="L37" s="134"/>
      <c r="M37"/>
      <c r="N37" s="135"/>
      <c r="O37"/>
      <c r="P37" s="134"/>
      <c r="Q37"/>
      <c r="R37" s="135"/>
      <c r="S37" s="169"/>
    </row>
    <row r="38" spans="1:19" s="38" customFormat="1" ht="9.6" customHeight="1" x14ac:dyDescent="0.25">
      <c r="A38"/>
      <c r="B38"/>
      <c r="C38"/>
      <c r="D38"/>
      <c r="E38"/>
      <c r="F38"/>
      <c r="G38"/>
      <c r="H38"/>
      <c r="I38"/>
      <c r="J38" s="134"/>
      <c r="K38"/>
      <c r="L38" s="134"/>
      <c r="M38"/>
      <c r="N38" s="135"/>
      <c r="O38"/>
      <c r="P38" s="134"/>
      <c r="Q38"/>
      <c r="R38" s="135"/>
      <c r="S38" s="169"/>
    </row>
    <row r="39" spans="1:19" s="38" customFormat="1" ht="9.6" customHeight="1" x14ac:dyDescent="0.25">
      <c r="A39"/>
      <c r="B39"/>
      <c r="C39"/>
      <c r="D39"/>
      <c r="E39"/>
      <c r="F39"/>
      <c r="G39"/>
      <c r="H39"/>
      <c r="I39"/>
      <c r="J39" s="134"/>
      <c r="K39"/>
      <c r="L39" s="134"/>
      <c r="M39"/>
      <c r="N39" s="135"/>
      <c r="O39"/>
      <c r="P39" s="134"/>
      <c r="Q39"/>
      <c r="R39" s="135"/>
      <c r="S39" s="169"/>
    </row>
    <row r="40" spans="1:19" s="38" customFormat="1" ht="9.6" customHeight="1" x14ac:dyDescent="0.25">
      <c r="A40"/>
      <c r="B40"/>
      <c r="C40"/>
      <c r="D40"/>
      <c r="E40"/>
      <c r="F40"/>
      <c r="G40"/>
      <c r="H40"/>
      <c r="I40"/>
      <c r="J40" s="134"/>
      <c r="K40"/>
      <c r="L40" s="134"/>
      <c r="M40"/>
      <c r="N40" s="135"/>
      <c r="O40"/>
      <c r="P40" s="134"/>
      <c r="Q40"/>
      <c r="R40" s="135"/>
      <c r="S40" s="169"/>
    </row>
    <row r="41" spans="1:19" s="38" customFormat="1" ht="9.6" customHeight="1" x14ac:dyDescent="0.25">
      <c r="A41"/>
      <c r="B41"/>
      <c r="C41"/>
      <c r="D41"/>
      <c r="E41"/>
      <c r="F41"/>
      <c r="G41"/>
      <c r="H41"/>
      <c r="I41"/>
      <c r="J41" s="134"/>
      <c r="K41"/>
      <c r="L41" s="134"/>
      <c r="M41"/>
      <c r="N41" s="135"/>
      <c r="O41"/>
      <c r="P41" s="134"/>
      <c r="Q41"/>
      <c r="R41" s="135"/>
      <c r="S41" s="169"/>
    </row>
    <row r="42" spans="1:19" s="38" customFormat="1" ht="9.6" customHeight="1" x14ac:dyDescent="0.25">
      <c r="A42"/>
      <c r="B42"/>
      <c r="C42"/>
      <c r="D42"/>
      <c r="E42"/>
      <c r="F42"/>
      <c r="G42"/>
      <c r="H42"/>
      <c r="I42"/>
      <c r="J42" s="134"/>
      <c r="K42"/>
      <c r="L42" s="134"/>
      <c r="M42"/>
      <c r="N42" s="135"/>
      <c r="O42"/>
      <c r="P42" s="134"/>
      <c r="Q42"/>
      <c r="R42" s="135"/>
      <c r="S42" s="169"/>
    </row>
    <row r="43" spans="1:19" s="38" customFormat="1" ht="9.6" customHeight="1" x14ac:dyDescent="0.25">
      <c r="A43"/>
      <c r="B43"/>
      <c r="C43"/>
      <c r="D43"/>
      <c r="E43"/>
      <c r="F43"/>
      <c r="G43"/>
      <c r="H43"/>
      <c r="I43"/>
      <c r="J43" s="134"/>
      <c r="K43"/>
      <c r="L43" s="134"/>
      <c r="M43"/>
      <c r="N43" s="135"/>
      <c r="O43"/>
      <c r="P43" s="134"/>
      <c r="Q43"/>
      <c r="R43" s="135"/>
      <c r="S43" s="169"/>
    </row>
    <row r="44" spans="1:19" s="38" customFormat="1" ht="9.6" customHeight="1" x14ac:dyDescent="0.25">
      <c r="A44"/>
      <c r="B44"/>
      <c r="C44"/>
      <c r="D44"/>
      <c r="E44"/>
      <c r="F44"/>
      <c r="G44"/>
      <c r="H44"/>
      <c r="I44"/>
      <c r="J44" s="134"/>
      <c r="K44"/>
      <c r="L44" s="134"/>
      <c r="M44"/>
      <c r="N44" s="135"/>
      <c r="O44"/>
      <c r="P44" s="134"/>
      <c r="Q44"/>
      <c r="R44" s="135"/>
      <c r="S44" s="169"/>
    </row>
    <row r="45" spans="1:19" s="38" customFormat="1" ht="9.6" customHeight="1" x14ac:dyDescent="0.25">
      <c r="A45"/>
      <c r="B45"/>
      <c r="C45"/>
      <c r="D45"/>
      <c r="E45"/>
      <c r="F45"/>
      <c r="G45"/>
      <c r="H45"/>
      <c r="I45"/>
      <c r="J45" s="134"/>
      <c r="K45"/>
      <c r="L45" s="134"/>
      <c r="M45"/>
      <c r="N45" s="135"/>
      <c r="O45"/>
      <c r="P45" s="134"/>
      <c r="Q45"/>
      <c r="R45" s="135"/>
      <c r="S45" s="169"/>
    </row>
    <row r="46" spans="1:19" s="38" customFormat="1" ht="9.6" customHeight="1" x14ac:dyDescent="0.25">
      <c r="A46"/>
      <c r="B46"/>
      <c r="C46"/>
      <c r="D46"/>
      <c r="E46"/>
      <c r="F46"/>
      <c r="G46"/>
      <c r="H46"/>
      <c r="I46"/>
      <c r="J46" s="134"/>
      <c r="K46"/>
      <c r="L46" s="134"/>
      <c r="M46"/>
      <c r="N46" s="135"/>
      <c r="O46"/>
      <c r="P46" s="134"/>
      <c r="Q46"/>
      <c r="R46" s="135"/>
      <c r="S46" s="169"/>
    </row>
    <row r="47" spans="1:19" s="38" customFormat="1" ht="9.6" customHeight="1" x14ac:dyDescent="0.25">
      <c r="A47"/>
      <c r="B47"/>
      <c r="C47"/>
      <c r="D47"/>
      <c r="E47"/>
      <c r="F47"/>
      <c r="G47"/>
      <c r="H47"/>
      <c r="I47"/>
      <c r="J47" s="134"/>
      <c r="K47"/>
      <c r="L47" s="134"/>
      <c r="M47"/>
      <c r="N47" s="135"/>
      <c r="O47"/>
      <c r="P47" s="134"/>
      <c r="Q47"/>
      <c r="R47" s="135"/>
      <c r="S47" s="169"/>
    </row>
    <row r="48" spans="1:19" s="38" customFormat="1" ht="9.6" customHeight="1" x14ac:dyDescent="0.25">
      <c r="A48"/>
      <c r="B48"/>
      <c r="C48"/>
      <c r="D48"/>
      <c r="E48"/>
      <c r="F48"/>
      <c r="G48"/>
      <c r="H48"/>
      <c r="I48"/>
      <c r="J48" s="134"/>
      <c r="K48"/>
      <c r="L48" s="134"/>
      <c r="M48"/>
      <c r="N48" s="135"/>
      <c r="O48"/>
      <c r="P48" s="134"/>
      <c r="Q48"/>
      <c r="R48" s="135"/>
      <c r="S48" s="169"/>
    </row>
    <row r="49" spans="1:19" s="38" customFormat="1" ht="9.6" customHeight="1" x14ac:dyDescent="0.25">
      <c r="A49"/>
      <c r="B49"/>
      <c r="C49"/>
      <c r="D49"/>
      <c r="E49"/>
      <c r="F49"/>
      <c r="G49"/>
      <c r="H49"/>
      <c r="I49"/>
      <c r="J49" s="134"/>
      <c r="K49"/>
      <c r="L49" s="134"/>
      <c r="M49"/>
      <c r="N49" s="135"/>
      <c r="O49"/>
      <c r="P49" s="134"/>
      <c r="Q49"/>
      <c r="R49" s="135"/>
      <c r="S49" s="169"/>
    </row>
    <row r="50" spans="1:19" s="38" customFormat="1" ht="9.6" customHeight="1" x14ac:dyDescent="0.25">
      <c r="A50"/>
      <c r="B50"/>
      <c r="C50"/>
      <c r="D50"/>
      <c r="E50"/>
      <c r="F50"/>
      <c r="G50"/>
      <c r="H50"/>
      <c r="I50"/>
      <c r="J50" s="134"/>
      <c r="K50"/>
      <c r="L50" s="134"/>
      <c r="M50"/>
      <c r="N50" s="135"/>
      <c r="O50"/>
      <c r="P50" s="134"/>
      <c r="Q50"/>
      <c r="R50" s="135"/>
      <c r="S50" s="169"/>
    </row>
    <row r="51" spans="1:19" s="38" customFormat="1" ht="9.6" customHeight="1" x14ac:dyDescent="0.25">
      <c r="A51"/>
      <c r="B51"/>
      <c r="C51"/>
      <c r="D51"/>
      <c r="E51"/>
      <c r="F51"/>
      <c r="G51"/>
      <c r="H51"/>
      <c r="I51"/>
      <c r="J51" s="134"/>
      <c r="K51"/>
      <c r="L51" s="134"/>
      <c r="M51"/>
      <c r="N51" s="135"/>
      <c r="O51"/>
      <c r="P51" s="134"/>
      <c r="Q51"/>
      <c r="R51" s="135"/>
      <c r="S51" s="169"/>
    </row>
    <row r="52" spans="1:19" s="38" customFormat="1" ht="9.6" customHeight="1" x14ac:dyDescent="0.25">
      <c r="A52"/>
      <c r="B52"/>
      <c r="C52"/>
      <c r="D52"/>
      <c r="E52"/>
      <c r="F52"/>
      <c r="G52"/>
      <c r="H52"/>
      <c r="I52"/>
      <c r="J52" s="134"/>
      <c r="K52"/>
      <c r="L52" s="134"/>
      <c r="M52"/>
      <c r="N52" s="135"/>
      <c r="O52"/>
      <c r="P52" s="134"/>
      <c r="Q52"/>
      <c r="R52" s="135"/>
      <c r="S52" s="169"/>
    </row>
    <row r="53" spans="1:19" s="38" customFormat="1" ht="9.6" customHeight="1" x14ac:dyDescent="0.25">
      <c r="A53"/>
      <c r="B53"/>
      <c r="C53"/>
      <c r="D53"/>
      <c r="E53"/>
      <c r="F53"/>
      <c r="G53"/>
      <c r="H53"/>
      <c r="I53"/>
      <c r="J53" s="134"/>
      <c r="K53"/>
      <c r="L53" s="134"/>
      <c r="M53"/>
      <c r="N53" s="135"/>
      <c r="O53"/>
      <c r="P53" s="134"/>
      <c r="Q53"/>
      <c r="R53" s="135"/>
      <c r="S53" s="169"/>
    </row>
    <row r="54" spans="1:19" s="38" customFormat="1" ht="9.6" customHeight="1" x14ac:dyDescent="0.25">
      <c r="A54"/>
      <c r="B54"/>
      <c r="C54"/>
      <c r="D54"/>
      <c r="E54"/>
      <c r="F54"/>
      <c r="G54"/>
      <c r="H54"/>
      <c r="I54"/>
      <c r="J54" s="134"/>
      <c r="K54"/>
      <c r="L54" s="134"/>
      <c r="M54"/>
      <c r="N54" s="135"/>
      <c r="O54"/>
      <c r="P54" s="134"/>
      <c r="Q54"/>
      <c r="R54" s="135"/>
      <c r="S54" s="169"/>
    </row>
    <row r="55" spans="1:19" s="38" customFormat="1" ht="9.6" customHeight="1" x14ac:dyDescent="0.25">
      <c r="A55"/>
      <c r="B55"/>
      <c r="C55"/>
      <c r="D55"/>
      <c r="E55"/>
      <c r="F55"/>
      <c r="G55"/>
      <c r="H55"/>
      <c r="I55"/>
      <c r="J55" s="134"/>
      <c r="K55"/>
      <c r="L55" s="134"/>
      <c r="M55"/>
      <c r="N55" s="135"/>
      <c r="O55"/>
      <c r="P55" s="134"/>
      <c r="Q55"/>
      <c r="R55" s="135"/>
      <c r="S55" s="169"/>
    </row>
    <row r="56" spans="1:19" s="38" customFormat="1" ht="9.6" customHeight="1" x14ac:dyDescent="0.25">
      <c r="A56"/>
      <c r="B56"/>
      <c r="C56"/>
      <c r="D56"/>
      <c r="E56"/>
      <c r="F56"/>
      <c r="G56"/>
      <c r="H56"/>
      <c r="I56"/>
      <c r="J56" s="134"/>
      <c r="K56"/>
      <c r="L56" s="134"/>
      <c r="M56"/>
      <c r="N56" s="135"/>
      <c r="O56"/>
      <c r="P56" s="134"/>
      <c r="Q56"/>
      <c r="R56" s="135"/>
      <c r="S56" s="169"/>
    </row>
    <row r="57" spans="1:19" s="38" customFormat="1" ht="9.6" customHeight="1" x14ac:dyDescent="0.25">
      <c r="A57"/>
      <c r="B57"/>
      <c r="C57"/>
      <c r="D57"/>
      <c r="E57"/>
      <c r="F57"/>
      <c r="G57"/>
      <c r="H57"/>
      <c r="I57"/>
      <c r="J57" s="134"/>
      <c r="K57"/>
      <c r="L57" s="134"/>
      <c r="M57"/>
      <c r="N57" s="135"/>
      <c r="O57"/>
      <c r="P57" s="134"/>
      <c r="Q57"/>
      <c r="R57" s="135"/>
      <c r="S57" s="169"/>
    </row>
    <row r="58" spans="1:19" s="38" customFormat="1" ht="9.6" customHeight="1" x14ac:dyDescent="0.25">
      <c r="A58"/>
      <c r="B58"/>
      <c r="C58"/>
      <c r="D58"/>
      <c r="E58"/>
      <c r="F58"/>
      <c r="G58"/>
      <c r="H58"/>
      <c r="I58"/>
      <c r="J58" s="134"/>
      <c r="K58"/>
      <c r="L58" s="134"/>
      <c r="M58"/>
      <c r="N58" s="135"/>
      <c r="O58"/>
      <c r="P58" s="134"/>
      <c r="Q58"/>
      <c r="R58" s="135"/>
      <c r="S58" s="169"/>
    </row>
    <row r="59" spans="1:19" s="38" customFormat="1" ht="9.6" customHeight="1" x14ac:dyDescent="0.25">
      <c r="A59"/>
      <c r="B59"/>
      <c r="C59"/>
      <c r="D59"/>
      <c r="E59"/>
      <c r="F59"/>
      <c r="G59"/>
      <c r="H59"/>
      <c r="I59"/>
      <c r="J59" s="134"/>
      <c r="K59"/>
      <c r="L59" s="134"/>
      <c r="M59"/>
      <c r="N59" s="135"/>
      <c r="O59"/>
      <c r="P59" s="134"/>
      <c r="Q59"/>
      <c r="R59" s="135"/>
      <c r="S59" s="202"/>
    </row>
    <row r="60" spans="1:19" s="38" customFormat="1" ht="9.6" customHeight="1" x14ac:dyDescent="0.25">
      <c r="A60"/>
      <c r="B60"/>
      <c r="C60"/>
      <c r="D60"/>
      <c r="E60"/>
      <c r="F60"/>
      <c r="G60"/>
      <c r="H60"/>
      <c r="I60"/>
      <c r="J60" s="134"/>
      <c r="K60"/>
      <c r="L60" s="134"/>
      <c r="M60"/>
      <c r="N60" s="135"/>
      <c r="O60"/>
      <c r="P60" s="134"/>
      <c r="Q60"/>
      <c r="R60" s="135"/>
      <c r="S60" s="169"/>
    </row>
    <row r="61" spans="1:19" s="38" customFormat="1" ht="9.6" customHeight="1" x14ac:dyDescent="0.25">
      <c r="A61"/>
      <c r="B61"/>
      <c r="C61"/>
      <c r="D61"/>
      <c r="E61"/>
      <c r="F61"/>
      <c r="G61"/>
      <c r="H61"/>
      <c r="I61"/>
      <c r="J61" s="134"/>
      <c r="K61"/>
      <c r="L61" s="134"/>
      <c r="M61"/>
      <c r="N61" s="135"/>
      <c r="O61"/>
      <c r="P61" s="134"/>
      <c r="Q61"/>
      <c r="R61" s="135"/>
      <c r="S61" s="169"/>
    </row>
    <row r="62" spans="1:19" s="38" customFormat="1" ht="9.6" customHeight="1" x14ac:dyDescent="0.25">
      <c r="A62"/>
      <c r="B62"/>
      <c r="C62"/>
      <c r="D62"/>
      <c r="E62"/>
      <c r="F62"/>
      <c r="G62"/>
      <c r="H62"/>
      <c r="I62"/>
      <c r="J62" s="134"/>
      <c r="K62"/>
      <c r="L62" s="134"/>
      <c r="M62"/>
      <c r="N62" s="135"/>
      <c r="O62"/>
      <c r="P62" s="134"/>
      <c r="Q62"/>
      <c r="R62" s="135"/>
      <c r="S62" s="169"/>
    </row>
    <row r="63" spans="1:19" s="38" customFormat="1" ht="9.6" customHeight="1" x14ac:dyDescent="0.25">
      <c r="A63"/>
      <c r="B63"/>
      <c r="C63"/>
      <c r="D63"/>
      <c r="E63"/>
      <c r="F63"/>
      <c r="G63"/>
      <c r="H63"/>
      <c r="I63"/>
      <c r="J63" s="134"/>
      <c r="K63"/>
      <c r="L63" s="134"/>
      <c r="M63"/>
      <c r="N63" s="135"/>
      <c r="O63"/>
      <c r="P63" s="134"/>
      <c r="Q63"/>
      <c r="R63" s="135"/>
      <c r="S63" s="169"/>
    </row>
    <row r="64" spans="1:19" s="38" customFormat="1" ht="9.6" customHeight="1" x14ac:dyDescent="0.25">
      <c r="A64"/>
      <c r="B64"/>
      <c r="C64"/>
      <c r="D64"/>
      <c r="E64"/>
      <c r="F64"/>
      <c r="G64"/>
      <c r="H64"/>
      <c r="I64"/>
      <c r="J64" s="134"/>
      <c r="K64"/>
      <c r="L64" s="134"/>
      <c r="M64"/>
      <c r="N64" s="135"/>
      <c r="O64"/>
      <c r="P64" s="134"/>
      <c r="Q64"/>
      <c r="R64" s="135"/>
      <c r="S64" s="169"/>
    </row>
    <row r="65" spans="1:19" s="38" customFormat="1" ht="9.6" customHeight="1" x14ac:dyDescent="0.25">
      <c r="A65"/>
      <c r="B65"/>
      <c r="C65"/>
      <c r="D65"/>
      <c r="E65"/>
      <c r="F65"/>
      <c r="G65"/>
      <c r="H65"/>
      <c r="I65"/>
      <c r="J65" s="134"/>
      <c r="K65"/>
      <c r="L65" s="134"/>
      <c r="M65"/>
      <c r="N65" s="135"/>
      <c r="O65"/>
      <c r="P65" s="134"/>
      <c r="Q65"/>
      <c r="R65" s="135"/>
      <c r="S65" s="169"/>
    </row>
    <row r="66" spans="1:19" s="38" customFormat="1" ht="9.6" customHeight="1" x14ac:dyDescent="0.25">
      <c r="A66"/>
      <c r="B66"/>
      <c r="C66"/>
      <c r="D66"/>
      <c r="E66"/>
      <c r="F66"/>
      <c r="G66"/>
      <c r="H66"/>
      <c r="I66"/>
      <c r="J66" s="134"/>
      <c r="K66"/>
      <c r="L66" s="134"/>
      <c r="M66"/>
      <c r="N66" s="135"/>
      <c r="O66"/>
      <c r="P66" s="134"/>
      <c r="Q66"/>
      <c r="R66" s="135"/>
      <c r="S66" s="169"/>
    </row>
    <row r="67" spans="1:19" s="38" customFormat="1" ht="9.6" customHeight="1" x14ac:dyDescent="0.25">
      <c r="A67"/>
      <c r="B67"/>
      <c r="C67"/>
      <c r="D67"/>
      <c r="E67"/>
      <c r="F67"/>
      <c r="G67"/>
      <c r="H67"/>
      <c r="I67"/>
      <c r="J67" s="134"/>
      <c r="K67"/>
      <c r="L67" s="134"/>
      <c r="M67"/>
      <c r="N67" s="135"/>
      <c r="O67"/>
      <c r="P67" s="134"/>
      <c r="Q67"/>
      <c r="R67" s="135"/>
      <c r="S67" s="169"/>
    </row>
    <row r="68" spans="1:19" s="38" customFormat="1" ht="9.6" customHeight="1" x14ac:dyDescent="0.25">
      <c r="A68"/>
      <c r="B68"/>
      <c r="C68"/>
      <c r="D68"/>
      <c r="E68"/>
      <c r="F68"/>
      <c r="G68"/>
      <c r="H68"/>
      <c r="I68"/>
      <c r="J68" s="134"/>
      <c r="K68"/>
      <c r="L68" s="134"/>
      <c r="M68"/>
      <c r="N68" s="135"/>
      <c r="O68"/>
      <c r="P68" s="134"/>
      <c r="Q68"/>
      <c r="R68" s="135"/>
      <c r="S68" s="169"/>
    </row>
    <row r="69" spans="1:19" s="38" customFormat="1" ht="9.6" customHeight="1" x14ac:dyDescent="0.25">
      <c r="A69"/>
      <c r="B69"/>
      <c r="C69"/>
      <c r="D69"/>
      <c r="E69"/>
      <c r="F69"/>
      <c r="G69"/>
      <c r="H69"/>
      <c r="I69"/>
      <c r="J69" s="134"/>
      <c r="K69"/>
      <c r="L69" s="134"/>
      <c r="M69"/>
      <c r="N69" s="135"/>
      <c r="O69"/>
      <c r="P69" s="134"/>
      <c r="Q69"/>
      <c r="R69" s="135"/>
      <c r="S69" s="169"/>
    </row>
    <row r="70" spans="1:19" s="2" customFormat="1" ht="6.75" customHeight="1" x14ac:dyDescent="0.25">
      <c r="A70"/>
      <c r="B70"/>
      <c r="C70"/>
      <c r="D70"/>
      <c r="E70"/>
      <c r="F70"/>
      <c r="G70"/>
      <c r="H70"/>
      <c r="I70"/>
      <c r="J70" s="134"/>
      <c r="K70"/>
      <c r="L70" s="134"/>
      <c r="M70"/>
      <c r="N70" s="135"/>
      <c r="O70"/>
      <c r="P70" s="134"/>
      <c r="Q70"/>
      <c r="R70" s="135"/>
      <c r="S70" s="208"/>
    </row>
    <row r="71" spans="1:19" s="18" customFormat="1" ht="10.5" customHeight="1" x14ac:dyDescent="0.25">
      <c r="A71"/>
      <c r="B71"/>
      <c r="C71"/>
      <c r="D71"/>
      <c r="E71"/>
      <c r="F71"/>
      <c r="G71"/>
      <c r="H71"/>
      <c r="I71"/>
      <c r="J71" s="134"/>
      <c r="K71"/>
      <c r="L71" s="134"/>
      <c r="M71"/>
      <c r="N71" s="135"/>
      <c r="O71"/>
      <c r="P71" s="134"/>
      <c r="Q71"/>
      <c r="R71" s="135"/>
    </row>
    <row r="72" spans="1:19" s="18" customFormat="1" ht="9" customHeight="1" x14ac:dyDescent="0.25">
      <c r="A72"/>
      <c r="B72"/>
      <c r="C72"/>
      <c r="D72"/>
      <c r="E72"/>
      <c r="F72"/>
      <c r="G72"/>
      <c r="H72"/>
      <c r="I72"/>
      <c r="J72" s="134"/>
      <c r="K72"/>
      <c r="L72" s="134"/>
      <c r="M72"/>
      <c r="N72" s="135"/>
      <c r="O72"/>
      <c r="P72" s="134"/>
      <c r="Q72"/>
      <c r="R72" s="135"/>
    </row>
    <row r="73" spans="1:19" s="18" customFormat="1" ht="9" customHeight="1" x14ac:dyDescent="0.25">
      <c r="A73"/>
      <c r="B73"/>
      <c r="C73"/>
      <c r="D73"/>
      <c r="E73"/>
      <c r="F73"/>
      <c r="G73"/>
      <c r="H73"/>
      <c r="I73"/>
      <c r="J73" s="134"/>
      <c r="K73"/>
      <c r="L73" s="134"/>
      <c r="M73"/>
      <c r="N73" s="135"/>
      <c r="O73"/>
      <c r="P73" s="134"/>
      <c r="Q73"/>
      <c r="R73" s="135"/>
    </row>
    <row r="74" spans="1:19" s="18" customFormat="1" ht="9" customHeight="1" x14ac:dyDescent="0.25">
      <c r="A74"/>
      <c r="B74"/>
      <c r="C74"/>
      <c r="D74"/>
      <c r="E74"/>
      <c r="F74"/>
      <c r="G74"/>
      <c r="H74"/>
      <c r="I74"/>
      <c r="J74" s="134"/>
      <c r="K74"/>
      <c r="L74" s="134"/>
      <c r="M74"/>
      <c r="N74" s="135"/>
      <c r="O74"/>
      <c r="P74" s="134"/>
      <c r="Q74"/>
      <c r="R74" s="135"/>
    </row>
    <row r="75" spans="1:19" s="18" customFormat="1" ht="9" customHeight="1" x14ac:dyDescent="0.25">
      <c r="A75"/>
      <c r="B75"/>
      <c r="C75"/>
      <c r="D75"/>
      <c r="E75"/>
      <c r="F75"/>
      <c r="G75"/>
      <c r="H75"/>
      <c r="I75"/>
      <c r="J75" s="134"/>
      <c r="K75"/>
      <c r="L75" s="134"/>
      <c r="M75"/>
      <c r="N75" s="135"/>
      <c r="O75"/>
      <c r="P75" s="134"/>
      <c r="Q75"/>
      <c r="R75" s="135"/>
    </row>
    <row r="76" spans="1:19" s="18" customFormat="1" ht="9" customHeight="1" x14ac:dyDescent="0.25">
      <c r="A76"/>
      <c r="B76"/>
      <c r="C76"/>
      <c r="D76"/>
      <c r="E76"/>
      <c r="F76"/>
      <c r="G76"/>
      <c r="H76"/>
      <c r="I76"/>
      <c r="J76" s="134"/>
      <c r="K76"/>
      <c r="L76" s="134"/>
      <c r="M76"/>
      <c r="N76" s="135"/>
      <c r="O76"/>
      <c r="P76" s="134"/>
      <c r="Q76"/>
      <c r="R76" s="135"/>
    </row>
    <row r="77" spans="1:19" s="18" customFormat="1" ht="9" customHeight="1" x14ac:dyDescent="0.25">
      <c r="A77"/>
      <c r="B77"/>
      <c r="C77"/>
      <c r="D77"/>
      <c r="E77"/>
      <c r="F77"/>
      <c r="G77"/>
      <c r="H77"/>
      <c r="I77"/>
      <c r="J77" s="134"/>
      <c r="K77"/>
      <c r="L77" s="134"/>
      <c r="M77"/>
      <c r="N77" s="135"/>
      <c r="O77"/>
      <c r="P77" s="134"/>
      <c r="Q77"/>
      <c r="R77" s="135"/>
    </row>
    <row r="78" spans="1:19" s="18" customFormat="1" ht="9" customHeight="1" x14ac:dyDescent="0.25">
      <c r="A78"/>
      <c r="B78"/>
      <c r="C78"/>
      <c r="D78"/>
      <c r="E78"/>
      <c r="F78"/>
      <c r="G78"/>
      <c r="H78"/>
      <c r="I78"/>
      <c r="J78" s="134"/>
      <c r="K78"/>
      <c r="L78" s="134"/>
      <c r="M78"/>
      <c r="N78" s="135"/>
      <c r="O78"/>
      <c r="P78" s="134"/>
      <c r="Q78"/>
      <c r="R78" s="135"/>
    </row>
    <row r="79" spans="1:19" s="18" customFormat="1" ht="9" customHeight="1" x14ac:dyDescent="0.25">
      <c r="A79"/>
      <c r="B79"/>
      <c r="C79"/>
      <c r="D79"/>
      <c r="E79"/>
      <c r="F79"/>
      <c r="G79"/>
      <c r="H79"/>
      <c r="I79"/>
      <c r="J79" s="134"/>
      <c r="K79"/>
      <c r="L79" s="134"/>
      <c r="M79"/>
      <c r="N79" s="135"/>
      <c r="O79"/>
      <c r="P79" s="134"/>
      <c r="Q79"/>
      <c r="R79" s="135"/>
    </row>
  </sheetData>
  <mergeCells count="1">
    <mergeCell ref="A4:C4"/>
  </mergeCells>
  <conditionalFormatting sqref="H7 H9 H11 H13 H15 H17 H19 H21">
    <cfRule type="expression" dxfId="155" priority="10" stopIfTrue="1">
      <formula>AND($E7&lt;9,$C7&gt;0)</formula>
    </cfRule>
  </conditionalFormatting>
  <conditionalFormatting sqref="I8 I16 I12 I20">
    <cfRule type="expression" dxfId="154" priority="7" stopIfTrue="1">
      <formula>AND($O$1="CU",I8="Umpire")</formula>
    </cfRule>
    <cfRule type="expression" dxfId="153" priority="8" stopIfTrue="1">
      <formula>AND($O$1="CU",I8&lt;&gt;"Umpire",J8&lt;&gt;"")</formula>
    </cfRule>
    <cfRule type="expression" dxfId="152" priority="9" stopIfTrue="1">
      <formula>AND($O$1="CU",I8&lt;&gt;"Umpire")</formula>
    </cfRule>
  </conditionalFormatting>
  <conditionalFormatting sqref="K20 K12 K16 K8">
    <cfRule type="expression" dxfId="151" priority="5" stopIfTrue="1">
      <formula>J8="as"</formula>
    </cfRule>
    <cfRule type="expression" dxfId="150" priority="6" stopIfTrue="1">
      <formula>J8="bs"</formula>
    </cfRule>
  </conditionalFormatting>
  <conditionalFormatting sqref="B8 B10 B12 B14 B16 B18 B20 B22">
    <cfRule type="cellIs" dxfId="149" priority="3" stopIfTrue="1" operator="equal">
      <formula>"QA"</formula>
    </cfRule>
    <cfRule type="cellIs" dxfId="148" priority="4" stopIfTrue="1" operator="equal">
      <formula>"DA"</formula>
    </cfRule>
  </conditionalFormatting>
  <conditionalFormatting sqref="R32 J8 J12 J16 J20">
    <cfRule type="expression" dxfId="147" priority="2" stopIfTrue="1">
      <formula>$O$1="CU"</formula>
    </cfRule>
  </conditionalFormatting>
  <conditionalFormatting sqref="E7 E15 E11 E19">
    <cfRule type="expression" dxfId="146" priority="1" stopIfTrue="1">
      <formula>$E7&lt;9</formula>
    </cfRule>
  </conditionalFormatting>
  <dataValidations count="1">
    <dataValidation type="list" allowBlank="1" showInputMessage="1" sqref="I8 M14 K10 K18 I20 I16 I12">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12705"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2706"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3">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2" width="6.44140625" customWidth="1"/>
    <col min="3" max="3" width="6.109375" customWidth="1"/>
    <col min="4" max="4" width="7.66406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5.109375" customWidth="1"/>
    <col min="18" max="18" width="1.6640625" style="135" customWidth="1"/>
    <col min="19" max="19" width="9.109375" hidden="1" customWidth="1"/>
    <col min="20" max="20" width="8.6640625" customWidth="1"/>
    <col min="21" max="21" width="9.109375" hidden="1" customWidth="1"/>
  </cols>
  <sheetData>
    <row r="1" spans="1:21" s="136" customFormat="1" ht="21.75" customHeight="1" x14ac:dyDescent="0.4">
      <c r="A1" s="93" t="str">
        <f>Altalanos!$A$6</f>
        <v>Diákolinmpia Pest Vármegye</v>
      </c>
      <c r="B1" s="93"/>
      <c r="C1" s="139"/>
      <c r="D1" s="139"/>
      <c r="E1" s="139"/>
      <c r="F1" s="139"/>
      <c r="G1" s="139"/>
      <c r="H1" s="139"/>
      <c r="I1" s="384"/>
      <c r="J1" s="140"/>
      <c r="K1" s="120" t="s">
        <v>113</v>
      </c>
      <c r="L1" s="120"/>
      <c r="M1" s="94"/>
      <c r="N1" s="140"/>
      <c r="O1" s="140" t="s">
        <v>71</v>
      </c>
      <c r="P1" s="140"/>
      <c r="Q1" s="139"/>
      <c r="R1" s="140"/>
    </row>
    <row r="2" spans="1:21" s="108" customFormat="1" x14ac:dyDescent="0.25">
      <c r="A2" s="96" t="s">
        <v>122</v>
      </c>
      <c r="B2" s="96"/>
      <c r="C2" s="96"/>
      <c r="D2" s="464"/>
      <c r="E2" s="465">
        <f>Altalanos!$E$8</f>
        <v>0</v>
      </c>
      <c r="F2" s="96"/>
      <c r="G2" s="141"/>
      <c r="H2" s="110"/>
      <c r="I2" s="110"/>
      <c r="J2" s="142"/>
      <c r="K2" s="438" t="s">
        <v>114</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925">
        <f>Altalanos!$A$10</f>
        <v>0</v>
      </c>
      <c r="B4" s="925"/>
      <c r="C4" s="925"/>
      <c r="D4" s="432"/>
      <c r="E4" s="146"/>
      <c r="F4" s="146"/>
      <c r="G4" s="146">
        <f>Altalanos!$C$10</f>
        <v>0</v>
      </c>
      <c r="H4" s="100"/>
      <c r="I4" s="146"/>
      <c r="J4" s="147"/>
      <c r="K4" s="148" t="str">
        <f>Altalanos!$D$10</f>
        <v xml:space="preserve">  </v>
      </c>
      <c r="L4" s="147"/>
      <c r="M4" s="463"/>
      <c r="N4" s="147"/>
      <c r="O4" s="146"/>
      <c r="P4" s="147"/>
      <c r="Q4" s="146"/>
      <c r="R4" s="89" t="str">
        <f>Altalanos!$E$10</f>
        <v>Dénes Tibor</v>
      </c>
    </row>
    <row r="5" spans="1:21" s="19" customFormat="1" ht="9.6" x14ac:dyDescent="0.25">
      <c r="A5" s="150"/>
      <c r="B5" s="151" t="s">
        <v>4</v>
      </c>
      <c r="C5" s="459" t="s">
        <v>105</v>
      </c>
      <c r="D5" s="151" t="s">
        <v>104</v>
      </c>
      <c r="E5" s="151" t="s">
        <v>101</v>
      </c>
      <c r="F5" s="152" t="s">
        <v>85</v>
      </c>
      <c r="G5" s="152" t="s">
        <v>86</v>
      </c>
      <c r="H5" s="152"/>
      <c r="I5" s="152" t="s">
        <v>90</v>
      </c>
      <c r="J5" s="152"/>
      <c r="K5" s="151" t="s">
        <v>129</v>
      </c>
      <c r="L5" s="153"/>
      <c r="M5" s="151" t="s">
        <v>103</v>
      </c>
      <c r="N5" s="153"/>
      <c r="O5" s="151"/>
      <c r="P5" s="153"/>
      <c r="Q5" s="151"/>
      <c r="R5" s="154"/>
    </row>
    <row r="6" spans="1:21" s="790" customFormat="1" ht="12.75" customHeight="1" thickBot="1" x14ac:dyDescent="0.3">
      <c r="A6" s="783"/>
      <c r="B6" s="784"/>
      <c r="C6" s="785"/>
      <c r="D6" s="785"/>
      <c r="E6" s="784"/>
      <c r="F6" s="786"/>
      <c r="G6" s="786"/>
      <c r="H6" s="787"/>
      <c r="I6" s="786"/>
      <c r="J6" s="788"/>
      <c r="K6" s="784"/>
      <c r="L6" s="788"/>
      <c r="M6" s="784"/>
      <c r="N6" s="788"/>
      <c r="O6" s="784"/>
      <c r="P6" s="788"/>
      <c r="Q6" s="784"/>
      <c r="R6" s="789"/>
    </row>
    <row r="7" spans="1:21" s="38" customFormat="1" ht="10.5" customHeight="1" x14ac:dyDescent="0.25">
      <c r="A7" s="157">
        <v>1</v>
      </c>
      <c r="B7" s="390" t="str">
        <f>IF($E7="","",VLOOKUP($E7,'1Q ELO (5)'!$A$7:$M$32,12))</f>
        <v/>
      </c>
      <c r="C7" s="390" t="str">
        <f>IF($E7="","",VLOOKUP($E7,'1Q ELO (5)'!$A$7:$M$32,13))</f>
        <v/>
      </c>
      <c r="D7" s="446" t="str">
        <f>IF($E7="","",VLOOKUP($E7,'1Q ELO (5)'!$A$7:$M$32,5))</f>
        <v/>
      </c>
      <c r="E7" s="159"/>
      <c r="F7" s="680" t="str">
        <f>UPPER(IF($E7="","",VLOOKUP($E7,'1Q ELO (5)'!$A$7:$M$32,2)))</f>
        <v/>
      </c>
      <c r="G7" s="680" t="str">
        <f>IF($E7="","",VLOOKUP($E7,'1Q ELO (5)'!$A$7:$M$32,3))</f>
        <v/>
      </c>
      <c r="H7" s="680"/>
      <c r="I7" s="680" t="str">
        <f>IF($E7="","",VLOOKUP($E7,'1Q ELO (5)'!$A$7:$M$32,4))</f>
        <v/>
      </c>
      <c r="J7" s="162"/>
      <c r="K7" s="161"/>
      <c r="L7" s="161"/>
      <c r="M7" s="161"/>
      <c r="N7" s="161"/>
      <c r="O7" s="164"/>
      <c r="P7" s="166"/>
      <c r="Q7" s="167"/>
      <c r="R7" s="168"/>
      <c r="S7" s="169"/>
      <c r="U7" s="170" t="str">
        <f>Birók!P21</f>
        <v>Bíró</v>
      </c>
    </row>
    <row r="8" spans="1:21" s="38" customFormat="1" ht="9.6" customHeight="1" x14ac:dyDescent="0.25">
      <c r="A8" s="171"/>
      <c r="B8" s="716"/>
      <c r="C8" s="172"/>
      <c r="D8" s="447"/>
      <c r="E8" s="172"/>
      <c r="F8" s="173"/>
      <c r="G8" s="173"/>
      <c r="H8" s="174"/>
      <c r="I8" s="719"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(5)'!$A$7:$M$32,12))</f>
        <v/>
      </c>
      <c r="C9" s="390" t="str">
        <f>IF($E9="","",VLOOKUP($E9,'1Q ELO (5)'!$A$7:$M$32,13))</f>
        <v/>
      </c>
      <c r="D9" s="446" t="str">
        <f>IF($E9="","",VLOOKUP($E9,'1Q ELO (5)'!$A$7:$M$32,5))</f>
        <v/>
      </c>
      <c r="E9" s="159"/>
      <c r="F9" s="487" t="str">
        <f>UPPER(IF($E9="","",VLOOKUP($E9,'1Q ELO (5)'!$A$7:$M$32,2)))</f>
        <v/>
      </c>
      <c r="G9" s="487" t="str">
        <f>IF($E9="","",VLOOKUP($E9,'1Q ELO (5)'!$A$7:$M$32,3))</f>
        <v/>
      </c>
      <c r="H9" s="487"/>
      <c r="I9" s="487" t="str">
        <f>IF($E9="","",VLOOKUP($E9,'1Q ELO (5)'!$A$7:$M$32,4))</f>
        <v/>
      </c>
      <c r="J9" s="180"/>
      <c r="K9" s="161"/>
      <c r="L9" s="181"/>
      <c r="M9" s="161"/>
      <c r="N9" s="161"/>
      <c r="O9" s="164"/>
      <c r="P9" s="166"/>
      <c r="Q9" s="167"/>
      <c r="R9" s="168"/>
      <c r="S9" s="169"/>
      <c r="U9" s="178" t="str">
        <f>Birók!P23</f>
        <v xml:space="preserve"> </v>
      </c>
    </row>
    <row r="10" spans="1:21" s="38" customFormat="1" ht="9.6" customHeight="1" x14ac:dyDescent="0.25">
      <c r="A10" s="171"/>
      <c r="B10" s="716" t="str">
        <f>IF($E10="","",VLOOKUP($E10,'1Q ELO (5)'!$A$7:$M$32,12))</f>
        <v/>
      </c>
      <c r="C10" s="172"/>
      <c r="D10" s="447"/>
      <c r="E10" s="182"/>
      <c r="F10" s="488"/>
      <c r="G10" s="488"/>
      <c r="H10" s="489"/>
      <c r="I10" s="488"/>
      <c r="J10" s="183"/>
      <c r="K10" s="720"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5">
      <c r="A11" s="171">
        <v>3</v>
      </c>
      <c r="B11" s="390" t="str">
        <f>IF($E11="","",VLOOKUP($E11,'1Q ELO (5)'!$A$7:$M$32,12))</f>
        <v/>
      </c>
      <c r="C11" s="390" t="str">
        <f>IF($E11="","",VLOOKUP($E11,'1Q ELO (5)'!$A$7:$M$32,13))</f>
        <v/>
      </c>
      <c r="D11" s="446" t="str">
        <f>IF($E11="","",VLOOKUP($E11,'1Q ELO (5)'!$A$7:$M$32,5))</f>
        <v/>
      </c>
      <c r="E11" s="159"/>
      <c r="F11" s="487" t="str">
        <f>UPPER(IF($E11="","",VLOOKUP($E11,'1Q ELO (5)'!$A$7:$M$32,2)))</f>
        <v/>
      </c>
      <c r="G11" s="487" t="str">
        <f>IF($E11="","",VLOOKUP($E11,'1Q ELO (5)'!$A$7:$M$32,3))</f>
        <v/>
      </c>
      <c r="H11" s="487"/>
      <c r="I11" s="487" t="str">
        <f>IF($E11="","",VLOOKUP($E11,'1Q ELO (5)'!$A$7:$M$32,4))</f>
        <v/>
      </c>
      <c r="J11" s="162"/>
      <c r="K11" s="161"/>
      <c r="L11" s="187"/>
      <c r="M11" s="161"/>
      <c r="N11" s="690"/>
      <c r="O11" s="690"/>
      <c r="P11" s="690"/>
      <c r="Q11" s="167"/>
      <c r="R11" s="168"/>
      <c r="S11" s="169"/>
      <c r="U11" s="178" t="str">
        <f>Birók!P25</f>
        <v xml:space="preserve"> </v>
      </c>
    </row>
    <row r="12" spans="1:21" s="38" customFormat="1" ht="9.6" customHeight="1" x14ac:dyDescent="0.25">
      <c r="A12" s="171"/>
      <c r="B12" s="716" t="str">
        <f>IF($E12="","",VLOOKUP($E12,'1Q ELO (5)'!$A$7:$M$32,12))</f>
        <v/>
      </c>
      <c r="C12" s="172"/>
      <c r="D12" s="447"/>
      <c r="E12" s="182"/>
      <c r="F12" s="488"/>
      <c r="G12" s="488"/>
      <c r="H12" s="489"/>
      <c r="I12" s="720" t="s">
        <v>0</v>
      </c>
      <c r="J12" s="176"/>
      <c r="K12" s="177" t="str">
        <f>UPPER(IF(OR(J12="a",J12="as"),F11,IF(OR(J12="b",J12="bs"),F13,)))</f>
        <v/>
      </c>
      <c r="L12" s="189"/>
      <c r="M12" s="161"/>
      <c r="N12" s="690"/>
      <c r="O12" s="690"/>
      <c r="P12" s="690"/>
      <c r="Q12" s="167"/>
      <c r="R12" s="168"/>
      <c r="S12" s="169"/>
      <c r="U12" s="178" t="str">
        <f>Birók!P26</f>
        <v xml:space="preserve"> </v>
      </c>
    </row>
    <row r="13" spans="1:21" s="38" customFormat="1" ht="9.6" customHeight="1" x14ac:dyDescent="0.25">
      <c r="A13" s="171">
        <v>4</v>
      </c>
      <c r="B13" s="390" t="str">
        <f>IF($E13="","",VLOOKUP($E13,'1Q ELO (5)'!$A$7:$M$32,12))</f>
        <v/>
      </c>
      <c r="C13" s="390" t="str">
        <f>IF($E13="","",VLOOKUP($E13,'1Q ELO (5)'!$A$7:$M$32,13))</f>
        <v/>
      </c>
      <c r="D13" s="446" t="str">
        <f>IF($E13="","",VLOOKUP($E13,'1Q ELO (5)'!$A$7:$M$32,5))</f>
        <v/>
      </c>
      <c r="E13" s="159"/>
      <c r="F13" s="487" t="str">
        <f>UPPER(IF($E13="","",VLOOKUP($E13,'1Q ELO (5)'!$A$7:$M$32,2)))</f>
        <v/>
      </c>
      <c r="G13" s="487" t="str">
        <f>IF($E13="","",VLOOKUP($E13,'1Q ELO (5)'!$A$7:$M$32,3))</f>
        <v/>
      </c>
      <c r="H13" s="487"/>
      <c r="I13" s="487" t="str">
        <f>IF($E13="","",VLOOKUP($E13,'1Q ELO (5)'!$A$7:$M$32,4))</f>
        <v/>
      </c>
      <c r="J13" s="190"/>
      <c r="K13" s="161"/>
      <c r="L13" s="161"/>
      <c r="M13" s="161"/>
      <c r="N13" s="690"/>
      <c r="O13" s="690"/>
      <c r="P13" s="690"/>
      <c r="Q13" s="167"/>
      <c r="R13" s="168"/>
      <c r="S13" s="169"/>
      <c r="U13" s="178" t="str">
        <f>Birók!P27</f>
        <v xml:space="preserve"> </v>
      </c>
    </row>
    <row r="14" spans="1:21" s="38" customFormat="1" ht="9.6" customHeight="1" x14ac:dyDescent="0.25">
      <c r="A14" s="171"/>
      <c r="B14" s="460" t="str">
        <f>IF($E14="","",VLOOKUP($E14,'1Q ELO (5)'!$A$7:$M$32,12))</f>
        <v/>
      </c>
      <c r="C14" s="172"/>
      <c r="D14" s="447"/>
      <c r="E14" s="182"/>
      <c r="F14" s="488"/>
      <c r="G14" s="488"/>
      <c r="H14" s="489"/>
      <c r="I14" s="488"/>
      <c r="J14" s="183"/>
      <c r="K14" s="161"/>
      <c r="L14" s="161"/>
      <c r="M14" s="175"/>
      <c r="N14" s="692"/>
      <c r="O14" s="691"/>
      <c r="P14" s="690"/>
      <c r="Q14" s="414"/>
      <c r="R14" s="168"/>
      <c r="S14" s="169"/>
      <c r="U14" s="178" t="str">
        <f>Birók!P28</f>
        <v xml:space="preserve"> </v>
      </c>
    </row>
    <row r="15" spans="1:21" s="38" customFormat="1" ht="9.6" customHeight="1" x14ac:dyDescent="0.25">
      <c r="A15" s="581">
        <v>5</v>
      </c>
      <c r="B15" s="390" t="str">
        <f>IF($E15="","",VLOOKUP($E15,'1Q ELO (5)'!$A$7:$M$32,12))</f>
        <v/>
      </c>
      <c r="C15" s="390" t="str">
        <f>IF($E15="","",VLOOKUP($E15,'1Q ELO (5)'!$A$7:$M$32,13))</f>
        <v/>
      </c>
      <c r="D15" s="446" t="str">
        <f>IF($E15="","",VLOOKUP($E15,'1Q ELO (5)'!$A$7:$M$32,5))</f>
        <v/>
      </c>
      <c r="E15" s="725"/>
      <c r="F15" s="680" t="str">
        <f>UPPER(IF($E15="","",VLOOKUP($E15,'1Q ELO (5)'!$A$7:$M$32,2)))</f>
        <v/>
      </c>
      <c r="G15" s="680" t="str">
        <f>IF($E15="","",VLOOKUP($E15,'1Q ELO (5)'!$A$7:$M$32,3))</f>
        <v/>
      </c>
      <c r="H15" s="680"/>
      <c r="I15" s="680" t="str">
        <f>IF($E15="","",VLOOKUP($E15,'1Q ELO (5)'!$A$7:$M$32,4))</f>
        <v/>
      </c>
      <c r="J15" s="718"/>
      <c r="K15" s="161"/>
      <c r="L15" s="161"/>
      <c r="M15" s="161"/>
      <c r="N15" s="690"/>
      <c r="O15" s="691"/>
      <c r="P15" s="690"/>
      <c r="Q15" s="414"/>
      <c r="R15" s="168"/>
      <c r="S15" s="169"/>
      <c r="U15" s="178" t="str">
        <f>Birók!P29</f>
        <v xml:space="preserve"> </v>
      </c>
    </row>
    <row r="16" spans="1:21" s="38" customFormat="1" ht="9.6" customHeight="1" thickBot="1" x14ac:dyDescent="0.3">
      <c r="A16" s="171"/>
      <c r="B16" s="460" t="str">
        <f>IF($E16="","",VLOOKUP($E16,'1Q ELO (5)'!$A$7:$M$32,12))</f>
        <v/>
      </c>
      <c r="C16" s="172"/>
      <c r="D16" s="447"/>
      <c r="E16" s="182"/>
      <c r="F16" s="488"/>
      <c r="G16" s="488"/>
      <c r="H16" s="489"/>
      <c r="I16" s="720" t="s">
        <v>0</v>
      </c>
      <c r="J16" s="176"/>
      <c r="K16" s="177" t="str">
        <f>UPPER(IF(OR(J16="a",J16="as"),F15,IF(OR(J16="b",J16="bs"),F17,)))</f>
        <v/>
      </c>
      <c r="L16" s="177"/>
      <c r="M16" s="161"/>
      <c r="N16" s="690"/>
      <c r="O16" s="690"/>
      <c r="P16" s="690"/>
      <c r="Q16" s="414"/>
      <c r="R16" s="168"/>
      <c r="S16" s="169"/>
      <c r="U16" s="193" t="str">
        <f>Birók!P30</f>
        <v>Egyik sem</v>
      </c>
    </row>
    <row r="17" spans="1:19" s="38" customFormat="1" ht="9.6" customHeight="1" x14ac:dyDescent="0.25">
      <c r="A17" s="171">
        <v>6</v>
      </c>
      <c r="B17" s="390" t="str">
        <f>IF($E17="","",VLOOKUP($E17,'1Q ELO (5)'!$A$7:$M$32,12))</f>
        <v/>
      </c>
      <c r="C17" s="390" t="str">
        <f>IF($E17="","",VLOOKUP($E17,'1Q ELO (5)'!$A$7:$M$32,13))</f>
        <v/>
      </c>
      <c r="D17" s="446" t="str">
        <f>IF($E17="","",VLOOKUP($E17,'1Q ELO (5)'!$A$7:$M$32,5))</f>
        <v/>
      </c>
      <c r="E17" s="159"/>
      <c r="F17" s="487" t="str">
        <f>UPPER(IF($E17="","",VLOOKUP($E17,'1Q ELO (5)'!$A$7:$M$32,2)))</f>
        <v/>
      </c>
      <c r="G17" s="487" t="str">
        <f>IF($E17="","",VLOOKUP($E17,'1Q ELO (5)'!$A$7:$M$32,3))</f>
        <v/>
      </c>
      <c r="H17" s="487"/>
      <c r="I17" s="487" t="str">
        <f>IF($E17="","",VLOOKUP($E17,'1Q ELO (5)'!$A$7:$M$32,4))</f>
        <v/>
      </c>
      <c r="J17" s="180"/>
      <c r="K17" s="161"/>
      <c r="L17" s="181"/>
      <c r="M17" s="161"/>
      <c r="N17" s="690"/>
      <c r="O17" s="690"/>
      <c r="P17" s="690"/>
      <c r="Q17" s="414"/>
      <c r="R17" s="168"/>
      <c r="S17" s="169"/>
    </row>
    <row r="18" spans="1:19" s="38" customFormat="1" ht="9.6" customHeight="1" x14ac:dyDescent="0.25">
      <c r="A18" s="171"/>
      <c r="B18" s="460" t="str">
        <f>IF($E18="","",VLOOKUP($E18,'1Q ELO (5)'!$A$7:$M$32,12))</f>
        <v/>
      </c>
      <c r="C18" s="172"/>
      <c r="D18" s="447"/>
      <c r="E18" s="182"/>
      <c r="F18" s="488"/>
      <c r="G18" s="488"/>
      <c r="H18" s="489"/>
      <c r="I18" s="488"/>
      <c r="J18" s="183"/>
      <c r="K18" s="720" t="s">
        <v>0</v>
      </c>
      <c r="L18" s="184"/>
      <c r="M18" s="177" t="str">
        <f>UPPER(IF(OR(L18="a",L18="as"),K16,IF(OR(L18="b",L18="bs"),K20,)))</f>
        <v/>
      </c>
      <c r="N18" s="185"/>
      <c r="O18" s="690"/>
      <c r="P18" s="690"/>
      <c r="Q18" s="414"/>
      <c r="R18" s="168"/>
      <c r="S18" s="169"/>
    </row>
    <row r="19" spans="1:19" s="38" customFormat="1" ht="9.6" customHeight="1" x14ac:dyDescent="0.25">
      <c r="A19" s="171">
        <v>7</v>
      </c>
      <c r="B19" s="390" t="str">
        <f>IF($E19="","",VLOOKUP($E19,'1Q ELO (5)'!$A$7:$M$32,12))</f>
        <v/>
      </c>
      <c r="C19" s="390" t="str">
        <f>IF($E19="","",VLOOKUP($E19,'1Q ELO (5)'!$A$7:$M$32,13))</f>
        <v/>
      </c>
      <c r="D19" s="446" t="str">
        <f>IF($E19="","",VLOOKUP($E19,'1Q ELO (5)'!$A$7:$M$32,5))</f>
        <v/>
      </c>
      <c r="E19" s="159"/>
      <c r="F19" s="487" t="str">
        <f>UPPER(IF($E19="","",VLOOKUP($E19,'1Q ELO (5)'!$A$7:$M$32,2)))</f>
        <v/>
      </c>
      <c r="G19" s="487" t="str">
        <f>IF($E19="","",VLOOKUP($E19,'1Q ELO (5)'!$A$7:$M$32,3))</f>
        <v/>
      </c>
      <c r="H19" s="487"/>
      <c r="I19" s="487" t="str">
        <f>IF($E19="","",VLOOKUP($E19,'1Q ELO (5)'!$A$7:$M$32,4))</f>
        <v/>
      </c>
      <c r="J19" s="162"/>
      <c r="K19" s="161"/>
      <c r="L19" s="187"/>
      <c r="M19" s="161"/>
      <c r="N19" s="186"/>
      <c r="O19" s="690"/>
      <c r="P19" s="690"/>
      <c r="Q19" s="414"/>
      <c r="R19" s="168"/>
      <c r="S19" s="169"/>
    </row>
    <row r="20" spans="1:19" s="38" customFormat="1" ht="9.6" customHeight="1" x14ac:dyDescent="0.25">
      <c r="A20" s="171"/>
      <c r="B20" s="460" t="str">
        <f>IF($E20="","",VLOOKUP($E20,'1Q ELO (5)'!$A$7:$M$32,12))</f>
        <v/>
      </c>
      <c r="C20" s="172"/>
      <c r="D20" s="456"/>
      <c r="E20" s="172"/>
      <c r="F20" s="173"/>
      <c r="G20" s="173"/>
      <c r="H20" s="174"/>
      <c r="I20" s="720" t="s">
        <v>0</v>
      </c>
      <c r="J20" s="176"/>
      <c r="K20" s="177" t="str">
        <f>UPPER(IF(OR(J20="a",J20="as"),F19,IF(OR(J20="b",J20="bs"),F21,)))</f>
        <v/>
      </c>
      <c r="L20" s="189"/>
      <c r="M20" s="161"/>
      <c r="N20" s="186"/>
      <c r="O20" s="690"/>
      <c r="P20" s="690"/>
      <c r="Q20" s="414"/>
      <c r="R20" s="168"/>
      <c r="S20" s="169"/>
    </row>
    <row r="21" spans="1:19" s="38" customFormat="1" ht="9.6" customHeight="1" x14ac:dyDescent="0.25">
      <c r="A21" s="578" t="s">
        <v>14</v>
      </c>
      <c r="B21" s="390" t="str">
        <f>IF($E21="","",VLOOKUP($E21,'1Q ELO (5)'!$A$7:$M$32,12))</f>
        <v/>
      </c>
      <c r="C21" s="390" t="str">
        <f>IF($E21="","",VLOOKUP($E21,'1Q ELO (5)'!$A$7:$M$32,13))</f>
        <v/>
      </c>
      <c r="D21" s="446" t="str">
        <f>IF($E21="","",VLOOKUP($E21,'1Q ELO (5)'!$A$7:$M$32,5))</f>
        <v/>
      </c>
      <c r="E21" s="159"/>
      <c r="F21" s="487" t="str">
        <f>UPPER(IF($E21="","",VLOOKUP($E21,'1Q ELO (5)'!$A$7:$M$32,2)))</f>
        <v/>
      </c>
      <c r="G21" s="487" t="str">
        <f>IF($E21="","",VLOOKUP($E21,'1Q ELO (5)'!$A$7:$M$32,3))</f>
        <v/>
      </c>
      <c r="H21" s="487"/>
      <c r="I21" s="487" t="str">
        <f>IF($E21="","",VLOOKUP($E21,'1Q ELO (5)'!$A$7:$M$32,4))</f>
        <v/>
      </c>
      <c r="J21" s="190"/>
      <c r="K21" s="161"/>
      <c r="L21" s="161"/>
      <c r="M21" s="161"/>
      <c r="N21" s="186"/>
      <c r="O21" s="690"/>
      <c r="P21" s="690"/>
      <c r="Q21" s="414"/>
      <c r="R21" s="168"/>
      <c r="S21" s="169"/>
    </row>
    <row r="22" spans="1:19" s="38" customFormat="1" ht="9.6" customHeight="1" x14ac:dyDescent="0.25">
      <c r="A22" s="171"/>
      <c r="B22" s="460" t="str">
        <f>IF($E22="","",VLOOKUP($E22,'1Q ELO (5)'!$A$7:$M$32,12))</f>
        <v/>
      </c>
      <c r="C22" s="172"/>
      <c r="D22" s="456"/>
      <c r="E22" s="172"/>
      <c r="F22" s="191"/>
      <c r="G22" s="191"/>
      <c r="H22" s="195"/>
      <c r="I22" s="191"/>
      <c r="J22" s="183"/>
      <c r="K22" s="161"/>
      <c r="L22" s="161"/>
      <c r="M22" s="161"/>
      <c r="N22" s="186"/>
      <c r="O22" s="690"/>
      <c r="P22" s="690"/>
      <c r="Q22" s="414"/>
      <c r="R22" s="168"/>
      <c r="S22" s="169"/>
    </row>
    <row r="23" spans="1:19" s="38" customFormat="1" ht="9.6" customHeight="1" x14ac:dyDescent="0.25">
      <c r="A23" s="157">
        <v>9</v>
      </c>
      <c r="B23" s="390" t="str">
        <f>IF($E23="","",VLOOKUP($E23,'1Q ELO (5)'!$A$7:$M$32,12))</f>
        <v/>
      </c>
      <c r="C23" s="390" t="str">
        <f>IF($E23="","",VLOOKUP($E23,'1Q ELO (5)'!$A$7:$M$32,13))</f>
        <v/>
      </c>
      <c r="D23" s="446" t="str">
        <f>IF($E23="","",VLOOKUP($E23,'1Q ELO (5)'!$A$7:$M$32,5))</f>
        <v/>
      </c>
      <c r="E23" s="159"/>
      <c r="F23" s="680" t="str">
        <f>UPPER(IF($E23="","",VLOOKUP($E23,'1Q ELO (5)'!$A$7:$M$32,2)))</f>
        <v/>
      </c>
      <c r="G23" s="680" t="str">
        <f>IF($E23="","",VLOOKUP($E23,'1Q ELO (5)'!$A$7:$M$32,3))</f>
        <v/>
      </c>
      <c r="H23" s="680"/>
      <c r="I23" s="680" t="str">
        <f>IF($E23="","",VLOOKUP($E23,'1Q ELO (5)'!$A$7:$M$32,4))</f>
        <v/>
      </c>
      <c r="J23" s="162"/>
      <c r="K23" s="161"/>
      <c r="L23" s="161"/>
      <c r="M23" s="161"/>
      <c r="N23" s="186"/>
      <c r="O23" s="690"/>
      <c r="P23" s="690"/>
      <c r="Q23" s="414"/>
      <c r="R23" s="168"/>
      <c r="S23" s="169"/>
    </row>
    <row r="24" spans="1:19" s="38" customFormat="1" ht="9.6" customHeight="1" x14ac:dyDescent="0.25">
      <c r="A24" s="171"/>
      <c r="B24" s="716" t="str">
        <f>IF($E24="","",VLOOKUP($E24,'1Q ELO (5)'!$A$7:$M$32,12))</f>
        <v/>
      </c>
      <c r="C24" s="172"/>
      <c r="D24" s="456"/>
      <c r="E24" s="172"/>
      <c r="F24" s="173"/>
      <c r="G24" s="173"/>
      <c r="H24" s="174"/>
      <c r="I24" s="720" t="s">
        <v>0</v>
      </c>
      <c r="J24" s="176"/>
      <c r="K24" s="177" t="str">
        <f>UPPER(IF(OR(J24="a",J24="as"),F23,IF(OR(J24="b",J24="bs"),F25,)))</f>
        <v/>
      </c>
      <c r="L24" s="177"/>
      <c r="M24" s="161"/>
      <c r="N24" s="186"/>
      <c r="O24" s="690"/>
      <c r="P24" s="690"/>
      <c r="Q24" s="414"/>
      <c r="R24" s="168"/>
      <c r="S24" s="169"/>
    </row>
    <row r="25" spans="1:19" s="38" customFormat="1" ht="9.6" customHeight="1" x14ac:dyDescent="0.25">
      <c r="A25" s="171">
        <v>10</v>
      </c>
      <c r="B25" s="390" t="str">
        <f>IF($E25="","",VLOOKUP($E25,'1Q ELO (5)'!$A$7:$M$32,12))</f>
        <v/>
      </c>
      <c r="C25" s="390" t="str">
        <f>IF($E25="","",VLOOKUP($E25,'1Q ELO (5)'!$A$7:$M$32,13))</f>
        <v/>
      </c>
      <c r="D25" s="446" t="str">
        <f>IF($E25="","",VLOOKUP($E25,'1Q ELO (5)'!$A$7:$M$32,5))</f>
        <v/>
      </c>
      <c r="E25" s="159"/>
      <c r="F25" s="487" t="str">
        <f>UPPER(IF($E25="","",VLOOKUP($E25,'1Q ELO (5)'!$A$7:$M$32,2)))</f>
        <v/>
      </c>
      <c r="G25" s="487" t="str">
        <f>IF($E25="","",VLOOKUP($E25,'1Q ELO (5)'!$A$7:$M$32,3))</f>
        <v/>
      </c>
      <c r="H25" s="487"/>
      <c r="I25" s="487" t="str">
        <f>IF($E25="","",VLOOKUP($E25,'1Q ELO (5)'!$A$7:$M$32,4))</f>
        <v/>
      </c>
      <c r="J25" s="180"/>
      <c r="K25" s="161"/>
      <c r="L25" s="181"/>
      <c r="M25" s="161"/>
      <c r="N25" s="186"/>
      <c r="O25" s="690"/>
      <c r="P25" s="690"/>
      <c r="Q25" s="414"/>
      <c r="R25" s="168"/>
      <c r="S25" s="169"/>
    </row>
    <row r="26" spans="1:19" s="38" customFormat="1" ht="9.6" customHeight="1" x14ac:dyDescent="0.25">
      <c r="A26" s="171"/>
      <c r="B26" s="460" t="str">
        <f>IF($E26="","",VLOOKUP($E26,'1Q ELO (5)'!$A$7:$M$32,12))</f>
        <v/>
      </c>
      <c r="C26" s="172"/>
      <c r="D26" s="456"/>
      <c r="E26" s="182"/>
      <c r="F26" s="488"/>
      <c r="G26" s="488"/>
      <c r="H26" s="489"/>
      <c r="I26" s="488"/>
      <c r="J26" s="183"/>
      <c r="K26" s="720" t="s">
        <v>0</v>
      </c>
      <c r="L26" s="184"/>
      <c r="M26" s="177" t="str">
        <f>UPPER(IF(OR(L26="a",L26="as"),K24,IF(OR(L26="b",L26="bs"),K28,)))</f>
        <v/>
      </c>
      <c r="N26" s="185"/>
      <c r="O26" s="690"/>
      <c r="P26" s="690"/>
      <c r="Q26" s="414"/>
      <c r="R26" s="168"/>
      <c r="S26" s="169"/>
    </row>
    <row r="27" spans="1:19" s="38" customFormat="1" ht="9.6" customHeight="1" x14ac:dyDescent="0.25">
      <c r="A27" s="171">
        <v>11</v>
      </c>
      <c r="B27" s="390" t="str">
        <f>IF($E27="","",VLOOKUP($E27,'1Q ELO (5)'!$A$7:$M$32,12))</f>
        <v/>
      </c>
      <c r="C27" s="390" t="str">
        <f>IF($E27="","",VLOOKUP($E27,'1Q ELO (5)'!$A$7:$M$32,13))</f>
        <v/>
      </c>
      <c r="D27" s="446" t="str">
        <f>IF($E27="","",VLOOKUP($E27,'1Q ELO (5)'!$A$7:$M$32,5))</f>
        <v/>
      </c>
      <c r="E27" s="159"/>
      <c r="F27" s="487" t="str">
        <f>UPPER(IF($E27="","",VLOOKUP($E27,'1Q ELO (5)'!$A$7:$M$32,2)))</f>
        <v/>
      </c>
      <c r="G27" s="487" t="str">
        <f>IF($E27="","",VLOOKUP($E27,'1Q ELO (5)'!$A$7:$M$32,3))</f>
        <v/>
      </c>
      <c r="H27" s="487"/>
      <c r="I27" s="487" t="str">
        <f>IF($E27="","",VLOOKUP($E27,'1Q ELO (5)'!$A$7:$M$32,4))</f>
        <v/>
      </c>
      <c r="J27" s="162"/>
      <c r="K27" s="161"/>
      <c r="L27" s="187"/>
      <c r="M27" s="161"/>
      <c r="N27" s="690"/>
      <c r="O27" s="690"/>
      <c r="P27" s="690"/>
      <c r="Q27" s="414"/>
      <c r="R27" s="168"/>
      <c r="S27" s="169"/>
    </row>
    <row r="28" spans="1:19" s="38" customFormat="1" ht="9.6" customHeight="1" x14ac:dyDescent="0.25">
      <c r="A28" s="196"/>
      <c r="B28" s="460" t="str">
        <f>IF($E28="","",VLOOKUP($E28,'1Q ELO (5)'!$A$7:$M$32,12))</f>
        <v/>
      </c>
      <c r="C28" s="172"/>
      <c r="D28" s="456"/>
      <c r="E28" s="182"/>
      <c r="F28" s="488"/>
      <c r="G28" s="488"/>
      <c r="H28" s="489"/>
      <c r="I28" s="720" t="s">
        <v>0</v>
      </c>
      <c r="J28" s="176"/>
      <c r="K28" s="177" t="str">
        <f>UPPER(IF(OR(J28="a",J28="as"),F27,IF(OR(J28="b",J28="bs"),F29,)))</f>
        <v/>
      </c>
      <c r="L28" s="189"/>
      <c r="M28" s="161"/>
      <c r="N28" s="690"/>
      <c r="O28" s="690"/>
      <c r="P28" s="690"/>
      <c r="Q28" s="414"/>
      <c r="R28" s="168"/>
      <c r="S28" s="169"/>
    </row>
    <row r="29" spans="1:19" s="38" customFormat="1" ht="9.6" customHeight="1" x14ac:dyDescent="0.25">
      <c r="A29" s="171">
        <v>12</v>
      </c>
      <c r="B29" s="390" t="str">
        <f>IF($E29="","",VLOOKUP($E29,'1Q ELO (5)'!$A$7:$M$32,12))</f>
        <v/>
      </c>
      <c r="C29" s="390" t="str">
        <f>IF($E29="","",VLOOKUP($E29,'1Q ELO (5)'!$A$7:$M$32,13))</f>
        <v/>
      </c>
      <c r="D29" s="446" t="str">
        <f>IF($E29="","",VLOOKUP($E29,'1Q ELO (5)'!$A$7:$M$32,5))</f>
        <v/>
      </c>
      <c r="E29" s="159"/>
      <c r="F29" s="487" t="str">
        <f>UPPER(IF($E29="","",VLOOKUP($E29,'1Q ELO (5)'!$A$7:$M$32,2)))</f>
        <v/>
      </c>
      <c r="G29" s="487" t="str">
        <f>IF($E29="","",VLOOKUP($E29,'1Q ELO (5)'!$A$7:$M$32,3))</f>
        <v/>
      </c>
      <c r="H29" s="487"/>
      <c r="I29" s="487" t="str">
        <f>IF($E29="","",VLOOKUP($E29,'1Q ELO (5)'!$A$7:$M$32,4))</f>
        <v/>
      </c>
      <c r="J29" s="190"/>
      <c r="K29" s="161"/>
      <c r="L29" s="161"/>
      <c r="M29" s="161"/>
      <c r="N29" s="690"/>
      <c r="O29" s="690"/>
      <c r="P29" s="690"/>
      <c r="Q29" s="414"/>
      <c r="R29" s="168"/>
      <c r="S29" s="169"/>
    </row>
    <row r="30" spans="1:19" s="38" customFormat="1" ht="9.6" customHeight="1" x14ac:dyDescent="0.25">
      <c r="A30" s="171"/>
      <c r="B30" s="460" t="str">
        <f>IF($E30="","",VLOOKUP($E30,'1Q ELO (5)'!$A$7:$M$32,12))</f>
        <v/>
      </c>
      <c r="C30" s="172"/>
      <c r="D30" s="456"/>
      <c r="E30" s="182"/>
      <c r="F30" s="488"/>
      <c r="G30" s="488"/>
      <c r="H30" s="489"/>
      <c r="I30" s="488"/>
      <c r="J30" s="183"/>
      <c r="K30" s="161"/>
      <c r="L30" s="161"/>
      <c r="M30" s="175"/>
      <c r="N30" s="692"/>
      <c r="O30" s="691"/>
      <c r="P30" s="690"/>
      <c r="Q30" s="414"/>
      <c r="R30" s="168"/>
      <c r="S30" s="169"/>
    </row>
    <row r="31" spans="1:19" s="38" customFormat="1" ht="9.6" customHeight="1" x14ac:dyDescent="0.25">
      <c r="A31" s="581">
        <v>13</v>
      </c>
      <c r="B31" s="390" t="str">
        <f>IF($E31="","",VLOOKUP($E31,'1Q ELO (5)'!$A$7:$M$32,12))</f>
        <v/>
      </c>
      <c r="C31" s="390" t="str">
        <f>IF($E31="","",VLOOKUP($E31,'1Q ELO (5)'!$A$7:$M$32,13))</f>
        <v/>
      </c>
      <c r="D31" s="446" t="str">
        <f>IF($E31="","",VLOOKUP($E31,'1Q ELO (5)'!$A$7:$M$32,5))</f>
        <v/>
      </c>
      <c r="E31" s="725"/>
      <c r="F31" s="680" t="str">
        <f>UPPER(IF($E31="","",VLOOKUP($E31,'1Q ELO (5)'!$A$7:$M$32,2)))</f>
        <v/>
      </c>
      <c r="G31" s="680" t="str">
        <f>IF($E31="","",VLOOKUP($E31,'1Q ELO (5)'!$A$7:$M$32,3))</f>
        <v/>
      </c>
      <c r="H31" s="680"/>
      <c r="I31" s="680" t="str">
        <f>IF($E31="","",VLOOKUP($E31,'1Q ELO (5)'!$A$7:$M$32,4))</f>
        <v/>
      </c>
      <c r="J31" s="192"/>
      <c r="K31" s="161"/>
      <c r="L31" s="161"/>
      <c r="M31" s="161"/>
      <c r="N31" s="690"/>
      <c r="O31" s="691"/>
      <c r="P31" s="690"/>
      <c r="Q31" s="414"/>
      <c r="R31" s="168"/>
      <c r="S31" s="169"/>
    </row>
    <row r="32" spans="1:19" s="38" customFormat="1" ht="9.6" customHeight="1" x14ac:dyDescent="0.25">
      <c r="A32" s="171"/>
      <c r="B32" s="716" t="str">
        <f>IF($E32="","",VLOOKUP($E32,'1Q ELO (5)'!$A$7:$M$32,12))</f>
        <v/>
      </c>
      <c r="C32" s="172"/>
      <c r="D32" s="456"/>
      <c r="E32" s="182"/>
      <c r="F32" s="488"/>
      <c r="G32" s="488"/>
      <c r="H32" s="489"/>
      <c r="I32" s="720" t="s">
        <v>0</v>
      </c>
      <c r="J32" s="176"/>
      <c r="K32" s="177" t="str">
        <f>UPPER(IF(OR(J32="a",J32="as"),F31,IF(OR(J32="b",J32="bs"),F33,)))</f>
        <v/>
      </c>
      <c r="L32" s="177"/>
      <c r="M32" s="161"/>
      <c r="N32" s="690"/>
      <c r="O32" s="690"/>
      <c r="P32" s="186"/>
      <c r="Q32" s="167"/>
      <c r="R32" s="168"/>
      <c r="S32" s="169"/>
    </row>
    <row r="33" spans="1:19" s="38" customFormat="1" ht="9.6" customHeight="1" x14ac:dyDescent="0.25">
      <c r="A33" s="171">
        <v>14</v>
      </c>
      <c r="B33" s="390" t="str">
        <f>IF($E33="","",VLOOKUP($E33,'1Q ELO (5)'!$A$7:$M$32,12))</f>
        <v/>
      </c>
      <c r="C33" s="390" t="str">
        <f>IF($E33="","",VLOOKUP($E33,'1Q ELO (5)'!$A$7:$M$32,13))</f>
        <v/>
      </c>
      <c r="D33" s="446" t="str">
        <f>IF($E33="","",VLOOKUP($E33,'1Q ELO (5)'!$A$7:$M$32,5))</f>
        <v/>
      </c>
      <c r="E33" s="159"/>
      <c r="F33" s="487" t="str">
        <f>UPPER(IF($E33="","",VLOOKUP($E33,'1Q ELO (5)'!$A$7:$M$32,2)))</f>
        <v/>
      </c>
      <c r="G33" s="487" t="str">
        <f>IF($E33="","",VLOOKUP($E33,'1Q ELO (5)'!$A$7:$M$32,3))</f>
        <v/>
      </c>
      <c r="H33" s="487"/>
      <c r="I33" s="487" t="str">
        <f>IF($E33="","",VLOOKUP($E33,'1Q ELO (5)'!$A$7:$M$32,4))</f>
        <v/>
      </c>
      <c r="J33" s="180"/>
      <c r="K33" s="161"/>
      <c r="L33" s="181"/>
      <c r="M33" s="161"/>
      <c r="N33" s="690"/>
      <c r="O33" s="690"/>
      <c r="P33" s="186"/>
      <c r="Q33" s="167"/>
      <c r="R33" s="168"/>
      <c r="S33" s="169"/>
    </row>
    <row r="34" spans="1:19" s="38" customFormat="1" ht="9.6" customHeight="1" x14ac:dyDescent="0.25">
      <c r="A34" s="171"/>
      <c r="B34" s="716" t="str">
        <f>IF($E34="","",VLOOKUP($E34,'1Q ELO (5)'!$A$7:$M$32,12))</f>
        <v/>
      </c>
      <c r="C34" s="172"/>
      <c r="D34" s="456"/>
      <c r="E34" s="182"/>
      <c r="F34" s="488"/>
      <c r="G34" s="488"/>
      <c r="H34" s="489"/>
      <c r="I34" s="488"/>
      <c r="J34" s="183"/>
      <c r="K34" s="720" t="s">
        <v>0</v>
      </c>
      <c r="L34" s="184"/>
      <c r="M34" s="177" t="str">
        <f>UPPER(IF(OR(L34="a",L34="as"),K32,IF(OR(L34="b",L34="bs"),K36,)))</f>
        <v/>
      </c>
      <c r="N34" s="185"/>
      <c r="O34" s="690"/>
      <c r="P34" s="186"/>
      <c r="Q34" s="167"/>
      <c r="R34" s="168"/>
      <c r="S34" s="169"/>
    </row>
    <row r="35" spans="1:19" s="38" customFormat="1" ht="9.6" customHeight="1" x14ac:dyDescent="0.25">
      <c r="A35" s="171">
        <v>15</v>
      </c>
      <c r="B35" s="390" t="str">
        <f>IF($E35="","",VLOOKUP($E35,'1Q ELO (5)'!$A$7:$M$32,12))</f>
        <v/>
      </c>
      <c r="C35" s="390" t="str">
        <f>IF($E35="","",VLOOKUP($E35,'1Q ELO (5)'!$A$7:$M$32,13))</f>
        <v/>
      </c>
      <c r="D35" s="446" t="str">
        <f>IF($E35="","",VLOOKUP($E35,'1Q ELO (5)'!$A$7:$M$32,5))</f>
        <v/>
      </c>
      <c r="E35" s="159"/>
      <c r="F35" s="487" t="str">
        <f>UPPER(IF($E35="","",VLOOKUP($E35,'1Q ELO (5)'!$A$7:$M$32,2)))</f>
        <v/>
      </c>
      <c r="G35" s="487" t="str">
        <f>IF($E35="","",VLOOKUP($E35,'1Q ELO (5)'!$A$7:$M$32,3))</f>
        <v/>
      </c>
      <c r="H35" s="487"/>
      <c r="I35" s="487" t="str">
        <f>IF($E35="","",VLOOKUP($E35,'1Q ELO (5)'!$A$7:$M$32,4))</f>
        <v/>
      </c>
      <c r="J35" s="162"/>
      <c r="K35" s="161"/>
      <c r="L35" s="187"/>
      <c r="M35" s="161"/>
      <c r="N35" s="186"/>
      <c r="O35" s="186"/>
      <c r="P35" s="186"/>
      <c r="Q35" s="167"/>
      <c r="R35" s="168"/>
      <c r="S35" s="169"/>
    </row>
    <row r="36" spans="1:19" s="38" customFormat="1" ht="9.6" customHeight="1" x14ac:dyDescent="0.25">
      <c r="A36" s="171"/>
      <c r="B36" s="716" t="str">
        <f>IF($E36="","",VLOOKUP($E36,'1Q ELO (5)'!$A$7:$M$32,12))</f>
        <v/>
      </c>
      <c r="C36" s="172"/>
      <c r="D36" s="456"/>
      <c r="E36" s="172"/>
      <c r="F36" s="173"/>
      <c r="G36" s="173"/>
      <c r="H36" s="174"/>
      <c r="I36" s="720" t="s">
        <v>0</v>
      </c>
      <c r="J36" s="176"/>
      <c r="K36" s="177" t="str">
        <f>UPPER(IF(OR(J36="a",J36="as"),F35,IF(OR(J36="b",J36="bs"),F37,)))</f>
        <v/>
      </c>
      <c r="L36" s="189"/>
      <c r="M36" s="161"/>
      <c r="N36" s="186"/>
      <c r="O36" s="186"/>
      <c r="P36" s="186"/>
      <c r="Q36" s="167"/>
      <c r="R36" s="168"/>
      <c r="S36" s="169"/>
    </row>
    <row r="37" spans="1:19" s="38" customFormat="1" ht="9.6" customHeight="1" x14ac:dyDescent="0.25">
      <c r="A37" s="578">
        <v>16</v>
      </c>
      <c r="B37" s="390" t="str">
        <f>IF($E37="","",VLOOKUP($E37,'1Q ELO (5)'!$A$7:$M$32,12))</f>
        <v/>
      </c>
      <c r="C37" s="390" t="str">
        <f>IF($E37="","",VLOOKUP($E37,'1Q ELO (5)'!$A$7:$M$32,13))</f>
        <v/>
      </c>
      <c r="D37" s="446" t="str">
        <f>IF($E37="","",VLOOKUP($E37,'1Q ELO (5)'!$A$7:$M$32,5))</f>
        <v/>
      </c>
      <c r="E37" s="159"/>
      <c r="F37" s="487" t="str">
        <f>UPPER(IF($E37="","",VLOOKUP($E37,'1Q ELO (5)'!$A$7:$M$32,2)))</f>
        <v/>
      </c>
      <c r="G37" s="487" t="str">
        <f>IF($E37="","",VLOOKUP($E37,'1Q ELO (5)'!$A$7:$M$32,3))</f>
        <v/>
      </c>
      <c r="H37" s="487"/>
      <c r="I37" s="487" t="str">
        <f>IF($E37="","",VLOOKUP($E37,'1Q ELO (5)'!$A$7:$M$32,4))</f>
        <v/>
      </c>
      <c r="J37" s="190"/>
      <c r="K37" s="161"/>
      <c r="L37" s="161"/>
      <c r="M37" s="161"/>
      <c r="N37" s="186"/>
      <c r="O37" s="186"/>
      <c r="P37" s="186"/>
      <c r="Q37" s="167"/>
      <c r="R37" s="168"/>
      <c r="S37" s="169"/>
    </row>
    <row r="38" spans="1:19" s="38" customFormat="1" ht="9.6" customHeight="1" x14ac:dyDescent="0.25">
      <c r="A38" s="197"/>
      <c r="B38" s="172"/>
      <c r="C38" s="172"/>
      <c r="D38" s="172"/>
      <c r="E38" s="172"/>
      <c r="F38" s="191"/>
      <c r="G38" s="191"/>
      <c r="H38" s="195"/>
      <c r="I38" s="161"/>
      <c r="J38" s="183"/>
      <c r="K38" s="161"/>
      <c r="L38" s="161"/>
      <c r="M38" s="161"/>
      <c r="N38" s="186"/>
      <c r="O38" s="186"/>
      <c r="P38" s="186"/>
      <c r="Q38" s="167"/>
      <c r="R38" s="168"/>
      <c r="S38" s="169"/>
    </row>
    <row r="39" spans="1:19" s="18" customFormat="1" ht="10.5" customHeight="1" x14ac:dyDescent="0.25">
      <c r="A39" s="209" t="s">
        <v>105</v>
      </c>
      <c r="B39" s="210"/>
      <c r="C39" s="210"/>
      <c r="D39" s="451"/>
      <c r="E39" s="212" t="s">
        <v>6</v>
      </c>
      <c r="F39" s="213" t="s">
        <v>107</v>
      </c>
      <c r="G39" s="212"/>
      <c r="H39" s="214"/>
      <c r="I39" s="215"/>
      <c r="J39" s="212" t="s">
        <v>6</v>
      </c>
      <c r="K39" s="213" t="s">
        <v>108</v>
      </c>
      <c r="L39" s="216"/>
      <c r="M39" s="213" t="s">
        <v>109</v>
      </c>
      <c r="N39" s="217"/>
      <c r="O39" s="218" t="s">
        <v>110</v>
      </c>
      <c r="P39" s="218"/>
      <c r="Q39" s="219"/>
      <c r="R39" s="220"/>
    </row>
    <row r="40" spans="1:19" s="18" customFormat="1" ht="9" customHeight="1" x14ac:dyDescent="0.25">
      <c r="A40" s="452" t="s">
        <v>106</v>
      </c>
      <c r="B40" s="453"/>
      <c r="C40" s="454"/>
      <c r="D40" s="455"/>
      <c r="E40" s="224">
        <v>1</v>
      </c>
      <c r="F40" s="92" t="str">
        <f>IF(E40&gt;$R$47,,UPPER(VLOOKUP(E40,'1Q ELO (5)'!$A$7:$O$134,2)))</f>
        <v/>
      </c>
      <c r="G40" s="225"/>
      <c r="H40" s="92"/>
      <c r="I40" s="91"/>
      <c r="J40" s="226" t="s">
        <v>7</v>
      </c>
      <c r="K40" s="221"/>
      <c r="L40" s="227"/>
      <c r="M40" s="221"/>
      <c r="N40" s="228"/>
      <c r="O40" s="229" t="s">
        <v>111</v>
      </c>
      <c r="P40" s="230"/>
      <c r="Q40" s="230"/>
      <c r="R40" s="231"/>
    </row>
    <row r="41" spans="1:19" s="18" customFormat="1" ht="9" customHeight="1" x14ac:dyDescent="0.25">
      <c r="A41" s="236" t="s">
        <v>119</v>
      </c>
      <c r="B41" s="234"/>
      <c r="C41" s="448"/>
      <c r="D41" s="237"/>
      <c r="E41" s="224">
        <v>2</v>
      </c>
      <c r="F41" s="92" t="str">
        <f>IF(E41&gt;$R$47,,UPPER(VLOOKUP(E41,'1Q ELO (5)'!$A$7:$O$134,2)))</f>
        <v/>
      </c>
      <c r="G41" s="225"/>
      <c r="H41" s="92"/>
      <c r="I41" s="91"/>
      <c r="J41" s="226" t="s">
        <v>8</v>
      </c>
      <c r="K41" s="221"/>
      <c r="L41" s="227"/>
      <c r="M41" s="221"/>
      <c r="N41" s="228"/>
      <c r="O41" s="232"/>
      <c r="P41" s="233"/>
      <c r="Q41" s="234"/>
      <c r="R41" s="235"/>
    </row>
    <row r="42" spans="1:19" s="18" customFormat="1" ht="9" customHeight="1" x14ac:dyDescent="0.25">
      <c r="A42" s="379"/>
      <c r="B42" s="380"/>
      <c r="C42" s="449"/>
      <c r="D42" s="381"/>
      <c r="E42" s="224">
        <v>3</v>
      </c>
      <c r="F42" s="92" t="str">
        <f>IF(E42&gt;$R$47,,UPPER(VLOOKUP(E42,'1Q ELO (5)'!$A$7:$O$134,2)))</f>
        <v/>
      </c>
      <c r="G42" s="225"/>
      <c r="H42" s="92"/>
      <c r="I42" s="91"/>
      <c r="J42" s="226" t="s">
        <v>9</v>
      </c>
      <c r="K42" s="221"/>
      <c r="L42" s="227"/>
      <c r="M42" s="221"/>
      <c r="N42" s="228"/>
      <c r="O42" s="229" t="s">
        <v>112</v>
      </c>
      <c r="P42" s="230"/>
      <c r="Q42" s="230"/>
      <c r="R42" s="231"/>
    </row>
    <row r="43" spans="1:19" s="18" customFormat="1" ht="9" customHeight="1" x14ac:dyDescent="0.25">
      <c r="A43" s="238"/>
      <c r="B43" s="443"/>
      <c r="C43" s="443"/>
      <c r="D43" s="239"/>
      <c r="E43" s="224">
        <v>4</v>
      </c>
      <c r="F43" s="92" t="str">
        <f>IF(E43&gt;$R$47,,UPPER(VLOOKUP(E43,'1Q ELO (5)'!$A$7:$O$134,2)))</f>
        <v/>
      </c>
      <c r="G43" s="225"/>
      <c r="H43" s="92"/>
      <c r="I43" s="91"/>
      <c r="J43" s="226" t="s">
        <v>10</v>
      </c>
      <c r="K43" s="221"/>
      <c r="L43" s="227"/>
      <c r="M43" s="221"/>
      <c r="N43" s="228"/>
      <c r="O43" s="221"/>
      <c r="P43" s="227"/>
      <c r="Q43" s="221"/>
      <c r="R43" s="228"/>
    </row>
    <row r="44" spans="1:19" s="18" customFormat="1" ht="9" customHeight="1" x14ac:dyDescent="0.25">
      <c r="A44" s="366"/>
      <c r="B44" s="382"/>
      <c r="C44" s="382"/>
      <c r="D44" s="450"/>
      <c r="E44" s="224"/>
      <c r="F44" s="92"/>
      <c r="G44" s="225"/>
      <c r="H44" s="92"/>
      <c r="I44" s="91"/>
      <c r="J44" s="226" t="s">
        <v>11</v>
      </c>
      <c r="K44" s="221"/>
      <c r="L44" s="227"/>
      <c r="M44" s="221"/>
      <c r="N44" s="228"/>
      <c r="O44" s="234"/>
      <c r="P44" s="233"/>
      <c r="Q44" s="234"/>
      <c r="R44" s="235"/>
    </row>
    <row r="45" spans="1:19" s="18" customFormat="1" ht="9" customHeight="1" x14ac:dyDescent="0.25">
      <c r="A45" s="367"/>
      <c r="B45" s="388"/>
      <c r="C45" s="443"/>
      <c r="D45" s="239"/>
      <c r="E45" s="224"/>
      <c r="F45" s="92"/>
      <c r="G45" s="225"/>
      <c r="H45" s="92"/>
      <c r="I45" s="91"/>
      <c r="J45" s="226" t="s">
        <v>12</v>
      </c>
      <c r="K45" s="221"/>
      <c r="L45" s="227"/>
      <c r="M45" s="221"/>
      <c r="N45" s="228"/>
      <c r="O45" s="229" t="s">
        <v>92</v>
      </c>
      <c r="P45" s="230"/>
      <c r="Q45" s="230"/>
      <c r="R45" s="231"/>
    </row>
    <row r="46" spans="1:19" s="18" customFormat="1" ht="9" customHeight="1" x14ac:dyDescent="0.25">
      <c r="A46" s="367"/>
      <c r="B46" s="388"/>
      <c r="C46" s="444"/>
      <c r="D46" s="377"/>
      <c r="E46" s="224"/>
      <c r="F46" s="92"/>
      <c r="G46" s="225"/>
      <c r="H46" s="92"/>
      <c r="I46" s="91"/>
      <c r="J46" s="226" t="s">
        <v>13</v>
      </c>
      <c r="K46" s="221"/>
      <c r="L46" s="227"/>
      <c r="M46" s="221"/>
      <c r="N46" s="228"/>
      <c r="O46" s="221"/>
      <c r="P46" s="227"/>
      <c r="Q46" s="221"/>
      <c r="R46" s="228"/>
    </row>
    <row r="47" spans="1:19" s="18" customFormat="1" ht="9" customHeight="1" x14ac:dyDescent="0.25">
      <c r="A47" s="368"/>
      <c r="B47" s="365"/>
      <c r="C47" s="445"/>
      <c r="D47" s="378"/>
      <c r="E47" s="240"/>
      <c r="F47" s="241"/>
      <c r="G47" s="242"/>
      <c r="H47" s="241"/>
      <c r="I47" s="243"/>
      <c r="J47" s="244" t="s">
        <v>14</v>
      </c>
      <c r="K47" s="234"/>
      <c r="L47" s="233"/>
      <c r="M47" s="234"/>
      <c r="N47" s="235"/>
      <c r="O47" s="234" t="str">
        <f>R4</f>
        <v>Dénes Tibor</v>
      </c>
      <c r="P47" s="233"/>
      <c r="Q47" s="234"/>
      <c r="R47" s="245">
        <f>MIN(4,'1Q ELO (5)'!O5)</f>
        <v>4</v>
      </c>
    </row>
  </sheetData>
  <mergeCells count="1">
    <mergeCell ref="A4:C4"/>
  </mergeCells>
  <conditionalFormatting sqref="H21 H23 H25 H27 H29 H31 H33 H35 H7 H19 H9 H11 H13 H15 H17 H37">
    <cfRule type="expression" dxfId="145" priority="9" stopIfTrue="1">
      <formula>AND($E7&lt;9,$C7&gt;0)</formula>
    </cfRule>
  </conditionalFormatting>
  <conditionalFormatting sqref="M14 M30 I8 I12 I16 I20 I24 I28 I32 I36 K34 K26 K18 K10">
    <cfRule type="expression" dxfId="144" priority="6" stopIfTrue="1">
      <formula>AND($O$1="CU",I8="Umpire")</formula>
    </cfRule>
    <cfRule type="expression" dxfId="143" priority="7" stopIfTrue="1">
      <formula>AND($O$1="CU",I8&lt;&gt;"Umpire",J8&lt;&gt;"")</formula>
    </cfRule>
    <cfRule type="expression" dxfId="142" priority="8" stopIfTrue="1">
      <formula>AND($O$1="CU",I8&lt;&gt;"Umpire")</formula>
    </cfRule>
  </conditionalFormatting>
  <conditionalFormatting sqref="M10 M18 M26 M34 O30 O14 K8 K12 K16 K20 K24 K28 K32 K36">
    <cfRule type="expression" dxfId="141" priority="4" stopIfTrue="1">
      <formula>J8="as"</formula>
    </cfRule>
    <cfRule type="expression" dxfId="140" priority="5" stopIfTrue="1">
      <formula>J8="bs"</formula>
    </cfRule>
  </conditionalFormatting>
  <conditionalFormatting sqref="R47 J8 J12 J16 J20 J24 J28 J32 J36 N30 N14 L10 L34 L18 L26">
    <cfRule type="expression" dxfId="139" priority="3" stopIfTrue="1">
      <formula>$O$1="CU"</formula>
    </cfRule>
  </conditionalFormatting>
  <conditionalFormatting sqref="F33 F35 F23 F31 F29 F27 F25 F21 F17 F19 F7 F15 F13 F11 F9 F37">
    <cfRule type="cellIs" dxfId="138" priority="2" stopIfTrue="1" operator="equal">
      <formula>"Bye"</formula>
    </cfRule>
  </conditionalFormatting>
  <conditionalFormatting sqref="E7 E21 E23 E19 E15 E17">
    <cfRule type="expression" dxfId="137" priority="1" stopIfTrue="1">
      <formula>$E7&lt;5</formula>
    </cfRule>
  </conditionalFormatting>
  <dataValidations count="1">
    <dataValidation type="list" allowBlank="1" showInputMessage="1" sqref="I32 I20 I24 I28 I16 I8 I12 M14 M30 I36 K34 K26 K18 K1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372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373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tabColor indexed="42"/>
  </sheetPr>
  <dimension ref="A1:Q156"/>
  <sheetViews>
    <sheetView showGridLines="0" showZeros="0" workbookViewId="0">
      <pane ySplit="6" topLeftCell="A7" activePane="bottomLeft" state="frozen"/>
      <selection activeCell="F2" sqref="F2"/>
      <selection pane="bottomLeft" activeCell="S9" sqref="S9"/>
    </sheetView>
  </sheetViews>
  <sheetFormatPr defaultRowHeight="13.2" x14ac:dyDescent="0.25"/>
  <cols>
    <col min="1" max="1" width="3.88671875" customWidth="1"/>
    <col min="2" max="2" width="14.33203125" customWidth="1"/>
    <col min="3" max="3" width="12" customWidth="1"/>
    <col min="4" max="4" width="11.109375" style="45" customWidth="1"/>
    <col min="5" max="5" width="9.33203125" style="727" customWidth="1"/>
    <col min="6" max="6" width="6.109375" style="102" hidden="1" customWidth="1"/>
    <col min="7" max="7" width="33.8867187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394" t="str">
        <f>Altalanos!$A$6</f>
        <v>Diákolinmpia Pest Vármegye</v>
      </c>
      <c r="B1" s="93"/>
      <c r="C1" s="93"/>
      <c r="D1" s="384"/>
      <c r="E1" s="438" t="s">
        <v>123</v>
      </c>
      <c r="F1" s="427"/>
      <c r="G1" s="428"/>
      <c r="H1" s="429"/>
      <c r="I1" s="429"/>
      <c r="J1" s="430"/>
      <c r="K1" s="430"/>
      <c r="L1" s="430"/>
      <c r="M1" s="430"/>
      <c r="N1" s="430"/>
      <c r="O1" s="430"/>
      <c r="P1" s="430"/>
      <c r="Q1" s="431"/>
    </row>
    <row r="2" spans="1:17" ht="13.8" thickBot="1" x14ac:dyDescent="0.3">
      <c r="B2" s="96" t="s">
        <v>122</v>
      </c>
      <c r="C2" s="465">
        <f>Altalanos!$E$8</f>
        <v>0</v>
      </c>
      <c r="D2" s="120"/>
      <c r="E2" s="438" t="s">
        <v>94</v>
      </c>
      <c r="F2" s="103"/>
      <c r="G2" s="103"/>
      <c r="H2" s="703"/>
      <c r="I2" s="703"/>
      <c r="J2" s="94"/>
      <c r="K2" s="94"/>
      <c r="L2" s="94"/>
      <c r="M2" s="94"/>
      <c r="N2" s="111"/>
      <c r="O2" s="86"/>
      <c r="P2" s="86"/>
      <c r="Q2" s="111"/>
    </row>
    <row r="3" spans="1:17" s="2" customFormat="1" ht="13.8" thickBot="1" x14ac:dyDescent="0.3">
      <c r="A3" s="682" t="s">
        <v>121</v>
      </c>
      <c r="B3" s="701"/>
      <c r="C3" s="701"/>
      <c r="D3" s="701"/>
      <c r="E3" s="701"/>
      <c r="F3" s="701"/>
      <c r="G3" s="701"/>
      <c r="H3" s="701"/>
      <c r="I3" s="702"/>
      <c r="J3" s="112"/>
      <c r="K3" s="123"/>
      <c r="L3" s="123"/>
      <c r="M3" s="123"/>
      <c r="N3" s="485" t="s">
        <v>92</v>
      </c>
      <c r="O3" s="113"/>
      <c r="P3" s="124"/>
      <c r="Q3" s="439"/>
    </row>
    <row r="4" spans="1:17" s="2" customFormat="1" x14ac:dyDescent="0.25">
      <c r="A4" s="55" t="s">
        <v>82</v>
      </c>
      <c r="B4" s="55"/>
      <c r="C4" s="53" t="s">
        <v>79</v>
      </c>
      <c r="D4" s="55" t="s">
        <v>87</v>
      </c>
      <c r="E4" s="88"/>
      <c r="G4" s="125"/>
      <c r="H4" s="737" t="s">
        <v>88</v>
      </c>
      <c r="I4" s="712"/>
      <c r="J4" s="126"/>
      <c r="K4" s="127"/>
      <c r="L4" s="127"/>
      <c r="M4" s="127"/>
      <c r="N4" s="126"/>
      <c r="O4" s="440"/>
      <c r="P4" s="440"/>
      <c r="Q4" s="128"/>
    </row>
    <row r="5" spans="1:17" s="2" customFormat="1" ht="13.8" thickBot="1" x14ac:dyDescent="0.3">
      <c r="A5" s="432">
        <f>Altalanos!$A$10</f>
        <v>0</v>
      </c>
      <c r="B5" s="432"/>
      <c r="C5" s="97">
        <f>Altalanos!$C$10</f>
        <v>0</v>
      </c>
      <c r="D5" s="98" t="str">
        <f>Altalanos!$D$10</f>
        <v xml:space="preserve">  </v>
      </c>
      <c r="E5" s="98"/>
      <c r="F5" s="98"/>
      <c r="G5" s="98"/>
      <c r="H5" s="470" t="str">
        <f>Altalanos!$E$10</f>
        <v>Dénes Tibor</v>
      </c>
      <c r="I5" s="738"/>
      <c r="J5" s="129"/>
      <c r="K5" s="89"/>
      <c r="L5" s="89"/>
      <c r="M5" s="89"/>
      <c r="N5" s="129"/>
      <c r="O5" s="98"/>
      <c r="P5" s="98"/>
      <c r="Q5" s="755"/>
    </row>
    <row r="6" spans="1:17" ht="30" customHeight="1" thickBot="1" x14ac:dyDescent="0.3">
      <c r="A6" s="392" t="s">
        <v>95</v>
      </c>
      <c r="B6" s="115" t="s">
        <v>85</v>
      </c>
      <c r="C6" s="115" t="s">
        <v>86</v>
      </c>
      <c r="D6" s="115" t="s">
        <v>90</v>
      </c>
      <c r="E6" s="116" t="s">
        <v>91</v>
      </c>
      <c r="F6" s="116" t="s">
        <v>96</v>
      </c>
      <c r="G6" s="116" t="s">
        <v>213</v>
      </c>
      <c r="H6" s="704" t="s">
        <v>97</v>
      </c>
      <c r="I6" s="705"/>
      <c r="J6" s="422" t="s">
        <v>74</v>
      </c>
      <c r="K6" s="117" t="s">
        <v>72</v>
      </c>
      <c r="L6" s="424" t="s">
        <v>1</v>
      </c>
      <c r="M6" s="294" t="s">
        <v>73</v>
      </c>
      <c r="N6" s="457" t="s">
        <v>117</v>
      </c>
      <c r="O6" s="436" t="s">
        <v>99</v>
      </c>
      <c r="P6" s="437" t="s">
        <v>2</v>
      </c>
      <c r="Q6" s="116" t="s">
        <v>100</v>
      </c>
    </row>
    <row r="7" spans="1:17" s="11" customFormat="1" ht="18.899999999999999" customHeight="1" x14ac:dyDescent="0.25">
      <c r="A7" s="426">
        <v>1</v>
      </c>
      <c r="B7" s="105"/>
      <c r="C7" s="105"/>
      <c r="D7" s="106"/>
      <c r="E7" s="441"/>
      <c r="F7" s="685"/>
      <c r="G7" s="686"/>
      <c r="H7" s="106"/>
      <c r="I7" s="106"/>
      <c r="J7" s="423"/>
      <c r="K7" s="421"/>
      <c r="L7" s="425"/>
      <c r="M7" s="421"/>
      <c r="N7" s="387"/>
      <c r="O7" s="767"/>
      <c r="P7" s="133"/>
      <c r="Q7" s="107"/>
    </row>
    <row r="8" spans="1:17" s="11" customFormat="1" ht="18.899999999999999" customHeight="1" x14ac:dyDescent="0.25">
      <c r="A8" s="426">
        <v>2</v>
      </c>
      <c r="B8" s="105"/>
      <c r="C8" s="105"/>
      <c r="D8" s="106"/>
      <c r="E8" s="441"/>
      <c r="F8" s="687"/>
      <c r="G8" s="688"/>
      <c r="H8" s="106"/>
      <c r="I8" s="106"/>
      <c r="J8" s="423"/>
      <c r="K8" s="421"/>
      <c r="L8" s="425"/>
      <c r="M8" s="421"/>
      <c r="N8" s="387"/>
      <c r="O8" s="106"/>
      <c r="P8" s="133"/>
      <c r="Q8" s="107"/>
    </row>
    <row r="9" spans="1:17" s="11" customFormat="1" ht="18.899999999999999" customHeight="1" x14ac:dyDescent="0.25">
      <c r="A9" s="426">
        <v>3</v>
      </c>
      <c r="B9" s="105"/>
      <c r="C9" s="105"/>
      <c r="D9" s="106"/>
      <c r="E9" s="441"/>
      <c r="F9" s="687"/>
      <c r="G9" s="688"/>
      <c r="H9" s="106"/>
      <c r="I9" s="106"/>
      <c r="J9" s="423"/>
      <c r="K9" s="421"/>
      <c r="L9" s="425"/>
      <c r="M9" s="421"/>
      <c r="N9" s="387"/>
      <c r="O9" s="106"/>
      <c r="P9" s="714"/>
      <c r="Q9" s="458"/>
    </row>
    <row r="10" spans="1:17" s="11" customFormat="1" ht="18.899999999999999" customHeight="1" x14ac:dyDescent="0.25">
      <c r="A10" s="426">
        <v>4</v>
      </c>
      <c r="B10" s="105"/>
      <c r="C10" s="105"/>
      <c r="D10" s="106"/>
      <c r="E10" s="441"/>
      <c r="F10" s="687"/>
      <c r="G10" s="688"/>
      <c r="H10" s="106"/>
      <c r="I10" s="106"/>
      <c r="J10" s="423"/>
      <c r="K10" s="421"/>
      <c r="L10" s="425"/>
      <c r="M10" s="421"/>
      <c r="N10" s="387"/>
      <c r="O10" s="106"/>
      <c r="P10" s="713"/>
      <c r="Q10" s="706"/>
    </row>
    <row r="11" spans="1:17" s="11" customFormat="1" ht="18.899999999999999" customHeight="1" x14ac:dyDescent="0.25">
      <c r="A11" s="426">
        <v>5</v>
      </c>
      <c r="B11" s="105"/>
      <c r="C11" s="105"/>
      <c r="D11" s="106"/>
      <c r="E11" s="441"/>
      <c r="F11" s="687"/>
      <c r="G11" s="688"/>
      <c r="H11" s="106"/>
      <c r="I11" s="106"/>
      <c r="J11" s="423"/>
      <c r="K11" s="421"/>
      <c r="L11" s="425"/>
      <c r="M11" s="421"/>
      <c r="N11" s="387"/>
      <c r="O11" s="106"/>
      <c r="P11" s="713"/>
      <c r="Q11" s="706"/>
    </row>
    <row r="12" spans="1:17" s="11" customFormat="1" ht="18.899999999999999" customHeight="1" x14ac:dyDescent="0.25">
      <c r="A12" s="426">
        <v>6</v>
      </c>
      <c r="B12" s="105"/>
      <c r="C12" s="105"/>
      <c r="D12" s="106"/>
      <c r="E12" s="441"/>
      <c r="F12" s="687"/>
      <c r="G12" s="688"/>
      <c r="H12" s="106"/>
      <c r="I12" s="106"/>
      <c r="J12" s="423"/>
      <c r="K12" s="421"/>
      <c r="L12" s="425"/>
      <c r="M12" s="421"/>
      <c r="N12" s="387"/>
      <c r="O12" s="106"/>
      <c r="P12" s="713"/>
      <c r="Q12" s="706"/>
    </row>
    <row r="13" spans="1:17" s="11" customFormat="1" ht="18.899999999999999" customHeight="1" x14ac:dyDescent="0.25">
      <c r="A13" s="426">
        <v>7</v>
      </c>
      <c r="B13" s="105"/>
      <c r="C13" s="105"/>
      <c r="D13" s="106"/>
      <c r="E13" s="441"/>
      <c r="F13" s="687"/>
      <c r="G13" s="688"/>
      <c r="H13" s="106"/>
      <c r="I13" s="106"/>
      <c r="J13" s="423"/>
      <c r="K13" s="421"/>
      <c r="L13" s="425"/>
      <c r="M13" s="421"/>
      <c r="N13" s="387"/>
      <c r="O13" s="106"/>
      <c r="P13" s="713"/>
      <c r="Q13" s="706"/>
    </row>
    <row r="14" spans="1:17" s="11" customFormat="1" ht="18.899999999999999" customHeight="1" x14ac:dyDescent="0.25">
      <c r="A14" s="426">
        <v>8</v>
      </c>
      <c r="B14" s="105"/>
      <c r="C14" s="105"/>
      <c r="D14" s="106"/>
      <c r="E14" s="441"/>
      <c r="F14" s="687"/>
      <c r="G14" s="688"/>
      <c r="H14" s="106"/>
      <c r="I14" s="106"/>
      <c r="J14" s="423"/>
      <c r="K14" s="421"/>
      <c r="L14" s="425"/>
      <c r="M14" s="421"/>
      <c r="N14" s="387"/>
      <c r="O14" s="106"/>
      <c r="P14" s="713"/>
      <c r="Q14" s="706"/>
    </row>
    <row r="15" spans="1:17" s="11" customFormat="1" ht="18.899999999999999" customHeight="1" x14ac:dyDescent="0.25">
      <c r="A15" s="426">
        <v>9</v>
      </c>
      <c r="B15" s="105"/>
      <c r="C15" s="105"/>
      <c r="D15" s="106"/>
      <c r="E15" s="441"/>
      <c r="F15" s="132"/>
      <c r="G15" s="132"/>
      <c r="H15" s="106"/>
      <c r="I15" s="106"/>
      <c r="J15" s="423"/>
      <c r="K15" s="421"/>
      <c r="L15" s="425"/>
      <c r="M15" s="466"/>
      <c r="N15" s="387"/>
      <c r="O15" s="106"/>
      <c r="P15" s="107"/>
      <c r="Q15" s="107"/>
    </row>
    <row r="16" spans="1:17" s="11" customFormat="1" ht="18.899999999999999" customHeight="1" x14ac:dyDescent="0.25">
      <c r="A16" s="426">
        <v>10</v>
      </c>
      <c r="B16" s="765"/>
      <c r="C16" s="105"/>
      <c r="D16" s="106"/>
      <c r="E16" s="441"/>
      <c r="F16" s="132"/>
      <c r="G16" s="132"/>
      <c r="H16" s="106"/>
      <c r="I16" s="106"/>
      <c r="J16" s="423"/>
      <c r="K16" s="421"/>
      <c r="L16" s="425"/>
      <c r="M16" s="466"/>
      <c r="N16" s="387"/>
      <c r="O16" s="106"/>
      <c r="P16" s="133"/>
      <c r="Q16" s="107"/>
    </row>
    <row r="17" spans="1:17" s="11" customFormat="1" ht="18.899999999999999" customHeight="1" x14ac:dyDescent="0.25">
      <c r="A17" s="426">
        <v>11</v>
      </c>
      <c r="B17" s="105"/>
      <c r="C17" s="105"/>
      <c r="D17" s="106"/>
      <c r="E17" s="441"/>
      <c r="F17" s="132"/>
      <c r="G17" s="132"/>
      <c r="H17" s="106"/>
      <c r="I17" s="106"/>
      <c r="J17" s="423"/>
      <c r="K17" s="421"/>
      <c r="L17" s="425"/>
      <c r="M17" s="466"/>
      <c r="N17" s="387"/>
      <c r="O17" s="106"/>
      <c r="P17" s="133"/>
      <c r="Q17" s="107"/>
    </row>
    <row r="18" spans="1:17" s="11" customFormat="1" ht="18.899999999999999" customHeight="1" x14ac:dyDescent="0.25">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x14ac:dyDescent="0.25">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x14ac:dyDescent="0.25">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x14ac:dyDescent="0.25">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x14ac:dyDescent="0.25">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x14ac:dyDescent="0.25">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x14ac:dyDescent="0.25">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x14ac:dyDescent="0.25">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x14ac:dyDescent="0.25">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x14ac:dyDescent="0.25">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x14ac:dyDescent="0.25">
      <c r="A28" s="426">
        <v>22</v>
      </c>
      <c r="B28" s="105"/>
      <c r="C28" s="105"/>
      <c r="D28" s="106"/>
      <c r="E28" s="773"/>
      <c r="F28" s="739"/>
      <c r="G28" s="740"/>
      <c r="H28" s="106"/>
      <c r="I28" s="106"/>
      <c r="J28" s="423"/>
      <c r="K28" s="421"/>
      <c r="L28" s="425"/>
      <c r="M28" s="466"/>
      <c r="N28" s="387"/>
      <c r="O28" s="106"/>
      <c r="P28" s="133"/>
      <c r="Q28" s="107"/>
    </row>
    <row r="29" spans="1:17" s="11" customFormat="1" ht="18.899999999999999" customHeight="1" x14ac:dyDescent="0.25">
      <c r="A29" s="426">
        <v>23</v>
      </c>
      <c r="B29" s="105"/>
      <c r="C29" s="105"/>
      <c r="D29" s="106"/>
      <c r="E29" s="774"/>
      <c r="F29" s="132"/>
      <c r="G29" s="132"/>
      <c r="H29" s="106"/>
      <c r="I29" s="106"/>
      <c r="J29" s="423"/>
      <c r="K29" s="421"/>
      <c r="L29" s="425"/>
      <c r="M29" s="466"/>
      <c r="N29" s="387"/>
      <c r="O29" s="106"/>
      <c r="P29" s="133"/>
      <c r="Q29" s="107"/>
    </row>
    <row r="30" spans="1:17" s="11" customFormat="1" ht="18.899999999999999" customHeight="1" x14ac:dyDescent="0.25">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x14ac:dyDescent="0.25">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x14ac:dyDescent="0.25">
      <c r="A32" s="426">
        <v>26</v>
      </c>
      <c r="B32" s="105"/>
      <c r="C32" s="105"/>
      <c r="D32" s="106"/>
      <c r="E32" s="736"/>
      <c r="F32" s="132"/>
      <c r="G32" s="132"/>
      <c r="H32" s="106"/>
      <c r="I32" s="106"/>
      <c r="J32" s="423"/>
      <c r="K32" s="421"/>
      <c r="L32" s="425"/>
      <c r="M32" s="466"/>
      <c r="N32" s="387"/>
      <c r="O32" s="106"/>
      <c r="P32" s="133"/>
      <c r="Q32" s="107"/>
    </row>
    <row r="33" spans="1:17" s="11" customFormat="1" ht="18.899999999999999" customHeight="1" x14ac:dyDescent="0.25">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x14ac:dyDescent="0.25">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x14ac:dyDescent="0.25">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x14ac:dyDescent="0.25">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x14ac:dyDescent="0.25">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x14ac:dyDescent="0.25">
      <c r="A38" s="426">
        <v>32</v>
      </c>
      <c r="B38" s="105"/>
      <c r="C38" s="105"/>
      <c r="D38" s="106"/>
      <c r="E38" s="441"/>
      <c r="F38" s="132"/>
      <c r="G38" s="132"/>
      <c r="H38" s="707"/>
      <c r="I38" s="469"/>
      <c r="J38" s="423"/>
      <c r="K38" s="421"/>
      <c r="L38" s="425"/>
      <c r="M38" s="466"/>
      <c r="N38" s="387"/>
      <c r="O38" s="107"/>
      <c r="P38" s="133"/>
      <c r="Q38" s="107"/>
    </row>
    <row r="39" spans="1:17" s="11" customFormat="1" ht="18.899999999999999" customHeight="1" x14ac:dyDescent="0.25">
      <c r="A39" s="426">
        <v>33</v>
      </c>
      <c r="B39" s="105"/>
      <c r="C39" s="105"/>
      <c r="D39" s="106"/>
      <c r="E39" s="441"/>
      <c r="F39" s="132"/>
      <c r="G39" s="132"/>
      <c r="H39" s="707"/>
      <c r="I39" s="469"/>
      <c r="J39" s="423"/>
      <c r="K39" s="421"/>
      <c r="L39" s="425"/>
      <c r="M39" s="466"/>
      <c r="N39" s="458"/>
      <c r="O39" s="393"/>
      <c r="P39" s="133"/>
      <c r="Q39" s="107"/>
    </row>
    <row r="40" spans="1:17" s="11" customFormat="1" ht="18.899999999999999" customHeight="1" x14ac:dyDescent="0.25">
      <c r="A40" s="426">
        <v>34</v>
      </c>
      <c r="B40" s="105"/>
      <c r="C40" s="105"/>
      <c r="D40" s="106"/>
      <c r="E40" s="441"/>
      <c r="F40" s="132"/>
      <c r="G40" s="132"/>
      <c r="H40" s="707"/>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899999999999999" customHeight="1" x14ac:dyDescent="0.25">
      <c r="A41" s="426">
        <v>35</v>
      </c>
      <c r="B41" s="105"/>
      <c r="C41" s="105"/>
      <c r="D41" s="106"/>
      <c r="E41" s="441"/>
      <c r="F41" s="132"/>
      <c r="G41" s="132"/>
      <c r="H41" s="707"/>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x14ac:dyDescent="0.25">
      <c r="A42" s="426">
        <v>36</v>
      </c>
      <c r="B42" s="105"/>
      <c r="C42" s="105"/>
      <c r="D42" s="106"/>
      <c r="E42" s="441"/>
      <c r="F42" s="132"/>
      <c r="G42" s="132"/>
      <c r="H42" s="707"/>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x14ac:dyDescent="0.25">
      <c r="A43" s="426">
        <v>37</v>
      </c>
      <c r="B43" s="105"/>
      <c r="C43" s="105"/>
      <c r="D43" s="106"/>
      <c r="E43" s="441"/>
      <c r="F43" s="132"/>
      <c r="G43" s="132"/>
      <c r="H43" s="707"/>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x14ac:dyDescent="0.25">
      <c r="A44" s="426">
        <v>38</v>
      </c>
      <c r="B44" s="105"/>
      <c r="C44" s="105"/>
      <c r="D44" s="106"/>
      <c r="E44" s="441"/>
      <c r="F44" s="132"/>
      <c r="G44" s="132"/>
      <c r="H44" s="707"/>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x14ac:dyDescent="0.25">
      <c r="A45" s="426">
        <v>39</v>
      </c>
      <c r="B45" s="105"/>
      <c r="C45" s="105"/>
      <c r="D45" s="106"/>
      <c r="E45" s="441"/>
      <c r="F45" s="132"/>
      <c r="G45" s="132"/>
      <c r="H45" s="707"/>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x14ac:dyDescent="0.25">
      <c r="A46" s="426">
        <v>40</v>
      </c>
      <c r="B46" s="105"/>
      <c r="C46" s="105"/>
      <c r="D46" s="106"/>
      <c r="E46" s="441"/>
      <c r="F46" s="132"/>
      <c r="G46" s="132"/>
      <c r="H46" s="707"/>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x14ac:dyDescent="0.25">
      <c r="A47" s="426">
        <v>41</v>
      </c>
      <c r="B47" s="105"/>
      <c r="C47" s="105"/>
      <c r="D47" s="106"/>
      <c r="E47" s="441"/>
      <c r="F47" s="132"/>
      <c r="G47" s="132"/>
      <c r="H47" s="707"/>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x14ac:dyDescent="0.25">
      <c r="A48" s="426">
        <v>42</v>
      </c>
      <c r="B48" s="105"/>
      <c r="C48" s="105"/>
      <c r="D48" s="106"/>
      <c r="E48" s="441"/>
      <c r="F48" s="132"/>
      <c r="G48" s="132"/>
      <c r="H48" s="707"/>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x14ac:dyDescent="0.25">
      <c r="A49" s="426">
        <v>43</v>
      </c>
      <c r="B49" s="105"/>
      <c r="C49" s="105"/>
      <c r="D49" s="106"/>
      <c r="E49" s="441"/>
      <c r="F49" s="132"/>
      <c r="G49" s="132"/>
      <c r="H49" s="707"/>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x14ac:dyDescent="0.25">
      <c r="A50" s="426">
        <v>44</v>
      </c>
      <c r="B50" s="105"/>
      <c r="C50" s="105"/>
      <c r="D50" s="106"/>
      <c r="E50" s="441"/>
      <c r="F50" s="132"/>
      <c r="G50" s="132"/>
      <c r="H50" s="707"/>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x14ac:dyDescent="0.25">
      <c r="A51" s="426">
        <v>45</v>
      </c>
      <c r="B51" s="105"/>
      <c r="C51" s="105"/>
      <c r="D51" s="106"/>
      <c r="E51" s="441"/>
      <c r="F51" s="132"/>
      <c r="G51" s="132"/>
      <c r="H51" s="707"/>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x14ac:dyDescent="0.25">
      <c r="A52" s="426">
        <v>46</v>
      </c>
      <c r="B52" s="105"/>
      <c r="C52" s="105"/>
      <c r="D52" s="106"/>
      <c r="E52" s="441"/>
      <c r="F52" s="132"/>
      <c r="G52" s="132"/>
      <c r="H52" s="707"/>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x14ac:dyDescent="0.25">
      <c r="A53" s="426">
        <v>47</v>
      </c>
      <c r="B53" s="105"/>
      <c r="C53" s="105"/>
      <c r="D53" s="106"/>
      <c r="E53" s="441"/>
      <c r="F53" s="132"/>
      <c r="G53" s="132"/>
      <c r="H53" s="707"/>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x14ac:dyDescent="0.25">
      <c r="A54" s="426">
        <v>48</v>
      </c>
      <c r="B54" s="105"/>
      <c r="C54" s="105"/>
      <c r="D54" s="106"/>
      <c r="E54" s="441"/>
      <c r="F54" s="132"/>
      <c r="G54" s="132"/>
      <c r="H54" s="707"/>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x14ac:dyDescent="0.25">
      <c r="A55" s="426">
        <v>49</v>
      </c>
      <c r="B55" s="105"/>
      <c r="C55" s="105"/>
      <c r="D55" s="106"/>
      <c r="E55" s="441"/>
      <c r="F55" s="132"/>
      <c r="G55" s="132"/>
      <c r="H55" s="707"/>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x14ac:dyDescent="0.25">
      <c r="A56" s="426">
        <v>50</v>
      </c>
      <c r="B56" s="105"/>
      <c r="C56" s="105"/>
      <c r="D56" s="106"/>
      <c r="E56" s="441"/>
      <c r="F56" s="132"/>
      <c r="G56" s="132"/>
      <c r="H56" s="707"/>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x14ac:dyDescent="0.25">
      <c r="A57" s="426">
        <v>51</v>
      </c>
      <c r="B57" s="105"/>
      <c r="C57" s="105"/>
      <c r="D57" s="106"/>
      <c r="E57" s="441"/>
      <c r="F57" s="132"/>
      <c r="G57" s="132"/>
      <c r="H57" s="707"/>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x14ac:dyDescent="0.25">
      <c r="A58" s="426">
        <v>52</v>
      </c>
      <c r="B58" s="105"/>
      <c r="C58" s="105"/>
      <c r="D58" s="106"/>
      <c r="E58" s="441"/>
      <c r="F58" s="132"/>
      <c r="G58" s="132"/>
      <c r="H58" s="707"/>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x14ac:dyDescent="0.25">
      <c r="A59" s="426">
        <v>53</v>
      </c>
      <c r="B59" s="105"/>
      <c r="C59" s="105"/>
      <c r="D59" s="106"/>
      <c r="E59" s="441"/>
      <c r="F59" s="132"/>
      <c r="G59" s="132"/>
      <c r="H59" s="707"/>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x14ac:dyDescent="0.25">
      <c r="A60" s="426">
        <v>54</v>
      </c>
      <c r="B60" s="105"/>
      <c r="C60" s="105"/>
      <c r="D60" s="106"/>
      <c r="E60" s="441"/>
      <c r="F60" s="132"/>
      <c r="G60" s="132"/>
      <c r="H60" s="707"/>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x14ac:dyDescent="0.25">
      <c r="A61" s="426">
        <v>55</v>
      </c>
      <c r="B61" s="105"/>
      <c r="C61" s="105"/>
      <c r="D61" s="106"/>
      <c r="E61" s="441"/>
      <c r="F61" s="132"/>
      <c r="G61" s="132"/>
      <c r="H61" s="707"/>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x14ac:dyDescent="0.25">
      <c r="A62" s="426">
        <v>56</v>
      </c>
      <c r="B62" s="105"/>
      <c r="C62" s="105"/>
      <c r="D62" s="106"/>
      <c r="E62" s="441"/>
      <c r="F62" s="132"/>
      <c r="G62" s="132"/>
      <c r="H62" s="707"/>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x14ac:dyDescent="0.25">
      <c r="A63" s="426">
        <v>57</v>
      </c>
      <c r="B63" s="105"/>
      <c r="C63" s="105"/>
      <c r="D63" s="106"/>
      <c r="E63" s="441"/>
      <c r="F63" s="132"/>
      <c r="G63" s="132"/>
      <c r="H63" s="707"/>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x14ac:dyDescent="0.25">
      <c r="A64" s="426">
        <v>58</v>
      </c>
      <c r="B64" s="105"/>
      <c r="C64" s="105"/>
      <c r="D64" s="106"/>
      <c r="E64" s="441"/>
      <c r="F64" s="132"/>
      <c r="G64" s="132"/>
      <c r="H64" s="707"/>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x14ac:dyDescent="0.25">
      <c r="A65" s="426">
        <v>59</v>
      </c>
      <c r="B65" s="105"/>
      <c r="C65" s="105"/>
      <c r="D65" s="106"/>
      <c r="E65" s="441"/>
      <c r="F65" s="132"/>
      <c r="G65" s="132"/>
      <c r="H65" s="707"/>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x14ac:dyDescent="0.25">
      <c r="A66" s="426">
        <v>60</v>
      </c>
      <c r="B66" s="105"/>
      <c r="C66" s="105"/>
      <c r="D66" s="106"/>
      <c r="E66" s="441"/>
      <c r="F66" s="132"/>
      <c r="G66" s="132"/>
      <c r="H66" s="707"/>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x14ac:dyDescent="0.25">
      <c r="A67" s="426">
        <v>61</v>
      </c>
      <c r="B67" s="105"/>
      <c r="C67" s="105"/>
      <c r="D67" s="106"/>
      <c r="E67" s="441"/>
      <c r="F67" s="132"/>
      <c r="G67" s="132"/>
      <c r="H67" s="707"/>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x14ac:dyDescent="0.25">
      <c r="A68" s="426">
        <v>62</v>
      </c>
      <c r="B68" s="105"/>
      <c r="C68" s="105"/>
      <c r="D68" s="106"/>
      <c r="E68" s="441"/>
      <c r="F68" s="132"/>
      <c r="G68" s="132"/>
      <c r="H68" s="707"/>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x14ac:dyDescent="0.25">
      <c r="A69" s="426">
        <v>63</v>
      </c>
      <c r="B69" s="105"/>
      <c r="C69" s="105"/>
      <c r="D69" s="106"/>
      <c r="E69" s="441"/>
      <c r="F69" s="132"/>
      <c r="G69" s="132"/>
      <c r="H69" s="707"/>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x14ac:dyDescent="0.25">
      <c r="A70" s="426">
        <v>64</v>
      </c>
      <c r="B70" s="105"/>
      <c r="C70" s="105"/>
      <c r="D70" s="106"/>
      <c r="E70" s="441"/>
      <c r="F70" s="132"/>
      <c r="G70" s="132"/>
      <c r="H70" s="707"/>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x14ac:dyDescent="0.25">
      <c r="A71" s="426">
        <v>65</v>
      </c>
      <c r="B71" s="105"/>
      <c r="C71" s="105"/>
      <c r="D71" s="106"/>
      <c r="E71" s="441"/>
      <c r="F71" s="132"/>
      <c r="G71" s="132"/>
      <c r="H71" s="707"/>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x14ac:dyDescent="0.25">
      <c r="A72" s="426">
        <v>66</v>
      </c>
      <c r="B72" s="105"/>
      <c r="C72" s="105"/>
      <c r="D72" s="106"/>
      <c r="E72" s="441"/>
      <c r="F72" s="132"/>
      <c r="G72" s="132"/>
      <c r="H72" s="707"/>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899999999999999" customHeight="1" x14ac:dyDescent="0.25">
      <c r="A73" s="426">
        <v>67</v>
      </c>
      <c r="B73" s="105"/>
      <c r="C73" s="105"/>
      <c r="D73" s="106"/>
      <c r="E73" s="441"/>
      <c r="F73" s="132"/>
      <c r="G73" s="132"/>
      <c r="H73" s="707"/>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899999999999999" customHeight="1" x14ac:dyDescent="0.25">
      <c r="A74" s="426">
        <v>68</v>
      </c>
      <c r="B74" s="105"/>
      <c r="C74" s="105"/>
      <c r="D74" s="106"/>
      <c r="E74" s="441"/>
      <c r="F74" s="132"/>
      <c r="G74" s="132"/>
      <c r="H74" s="707"/>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899999999999999" customHeight="1" x14ac:dyDescent="0.25">
      <c r="A75" s="426">
        <v>69</v>
      </c>
      <c r="B75" s="105"/>
      <c r="C75" s="105"/>
      <c r="D75" s="106"/>
      <c r="E75" s="441"/>
      <c r="F75" s="132"/>
      <c r="G75" s="132"/>
      <c r="H75" s="707"/>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899999999999999" customHeight="1" x14ac:dyDescent="0.25">
      <c r="A76" s="426">
        <v>70</v>
      </c>
      <c r="B76" s="105"/>
      <c r="C76" s="105"/>
      <c r="D76" s="106"/>
      <c r="E76" s="441"/>
      <c r="F76" s="132"/>
      <c r="G76" s="132"/>
      <c r="H76" s="707"/>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899999999999999" customHeight="1" x14ac:dyDescent="0.25">
      <c r="A77" s="426">
        <v>71</v>
      </c>
      <c r="B77" s="105"/>
      <c r="C77" s="105"/>
      <c r="D77" s="106"/>
      <c r="E77" s="441"/>
      <c r="F77" s="132"/>
      <c r="G77" s="132"/>
      <c r="H77" s="707"/>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899999999999999" customHeight="1" x14ac:dyDescent="0.25">
      <c r="A78" s="426">
        <v>72</v>
      </c>
      <c r="B78" s="105"/>
      <c r="C78" s="105"/>
      <c r="D78" s="106"/>
      <c r="E78" s="441"/>
      <c r="F78" s="132"/>
      <c r="G78" s="132"/>
      <c r="H78" s="707"/>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899999999999999" customHeight="1" x14ac:dyDescent="0.25">
      <c r="A79" s="426">
        <v>73</v>
      </c>
      <c r="B79" s="105"/>
      <c r="C79" s="105"/>
      <c r="D79" s="106"/>
      <c r="E79" s="441"/>
      <c r="F79" s="132"/>
      <c r="G79" s="132"/>
      <c r="H79" s="707"/>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899999999999999" customHeight="1" x14ac:dyDescent="0.25">
      <c r="A80" s="426">
        <v>74</v>
      </c>
      <c r="B80" s="105"/>
      <c r="C80" s="105"/>
      <c r="D80" s="106"/>
      <c r="E80" s="441"/>
      <c r="F80" s="132"/>
      <c r="G80" s="132"/>
      <c r="H80" s="707"/>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899999999999999" customHeight="1" x14ac:dyDescent="0.25">
      <c r="A81" s="426">
        <v>75</v>
      </c>
      <c r="B81" s="105"/>
      <c r="C81" s="105"/>
      <c r="D81" s="106"/>
      <c r="E81" s="441"/>
      <c r="F81" s="132"/>
      <c r="G81" s="132"/>
      <c r="H81" s="707"/>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899999999999999" customHeight="1" x14ac:dyDescent="0.25">
      <c r="A82" s="426">
        <v>76</v>
      </c>
      <c r="B82" s="105"/>
      <c r="C82" s="105"/>
      <c r="D82" s="106"/>
      <c r="E82" s="441"/>
      <c r="F82" s="132"/>
      <c r="G82" s="132"/>
      <c r="H82" s="707"/>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899999999999999" customHeight="1" x14ac:dyDescent="0.25">
      <c r="A83" s="426">
        <v>77</v>
      </c>
      <c r="B83" s="105"/>
      <c r="C83" s="105"/>
      <c r="D83" s="106"/>
      <c r="E83" s="441"/>
      <c r="F83" s="132"/>
      <c r="G83" s="132"/>
      <c r="H83" s="707"/>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899999999999999" customHeight="1" x14ac:dyDescent="0.25">
      <c r="A84" s="426">
        <v>78</v>
      </c>
      <c r="B84" s="105"/>
      <c r="C84" s="105"/>
      <c r="D84" s="106"/>
      <c r="E84" s="441"/>
      <c r="F84" s="132"/>
      <c r="G84" s="132"/>
      <c r="H84" s="707"/>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899999999999999" customHeight="1" x14ac:dyDescent="0.25">
      <c r="A85" s="426">
        <v>79</v>
      </c>
      <c r="B85" s="105"/>
      <c r="C85" s="105"/>
      <c r="D85" s="106"/>
      <c r="E85" s="441"/>
      <c r="F85" s="132"/>
      <c r="G85" s="132"/>
      <c r="H85" s="707"/>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899999999999999" customHeight="1" x14ac:dyDescent="0.25">
      <c r="A86" s="426">
        <v>80</v>
      </c>
      <c r="B86" s="105"/>
      <c r="C86" s="105"/>
      <c r="D86" s="106"/>
      <c r="E86" s="441"/>
      <c r="F86" s="132"/>
      <c r="G86" s="132"/>
      <c r="H86" s="707"/>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899999999999999" customHeight="1" x14ac:dyDescent="0.25">
      <c r="A87" s="426">
        <v>81</v>
      </c>
      <c r="B87" s="105"/>
      <c r="C87" s="105"/>
      <c r="D87" s="106"/>
      <c r="E87" s="441"/>
      <c r="F87" s="132"/>
      <c r="G87" s="132"/>
      <c r="H87" s="707"/>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899999999999999" customHeight="1" x14ac:dyDescent="0.25">
      <c r="A88" s="426">
        <v>82</v>
      </c>
      <c r="B88" s="105"/>
      <c r="C88" s="105"/>
      <c r="D88" s="106"/>
      <c r="E88" s="441"/>
      <c r="F88" s="132"/>
      <c r="G88" s="132"/>
      <c r="H88" s="707"/>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899999999999999" customHeight="1" x14ac:dyDescent="0.25">
      <c r="A89" s="426">
        <v>83</v>
      </c>
      <c r="B89" s="105"/>
      <c r="C89" s="105"/>
      <c r="D89" s="106"/>
      <c r="E89" s="441"/>
      <c r="F89" s="132"/>
      <c r="G89" s="132"/>
      <c r="H89" s="707"/>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899999999999999" customHeight="1" x14ac:dyDescent="0.25">
      <c r="A90" s="426">
        <v>84</v>
      </c>
      <c r="B90" s="105"/>
      <c r="C90" s="105"/>
      <c r="D90" s="106"/>
      <c r="E90" s="441"/>
      <c r="F90" s="132"/>
      <c r="G90" s="132"/>
      <c r="H90" s="707"/>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899999999999999" customHeight="1" x14ac:dyDescent="0.25">
      <c r="A91" s="426">
        <v>85</v>
      </c>
      <c r="B91" s="105"/>
      <c r="C91" s="105"/>
      <c r="D91" s="106"/>
      <c r="E91" s="441"/>
      <c r="F91" s="132"/>
      <c r="G91" s="132"/>
      <c r="H91" s="707"/>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899999999999999" customHeight="1" x14ac:dyDescent="0.25">
      <c r="A92" s="426">
        <v>86</v>
      </c>
      <c r="B92" s="105"/>
      <c r="C92" s="105"/>
      <c r="D92" s="106"/>
      <c r="E92" s="441"/>
      <c r="F92" s="132"/>
      <c r="G92" s="132"/>
      <c r="H92" s="707"/>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899999999999999" customHeight="1" x14ac:dyDescent="0.25">
      <c r="A93" s="426">
        <v>87</v>
      </c>
      <c r="B93" s="105"/>
      <c r="C93" s="105"/>
      <c r="D93" s="106"/>
      <c r="E93" s="441"/>
      <c r="F93" s="132"/>
      <c r="G93" s="132"/>
      <c r="H93" s="707"/>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899999999999999" customHeight="1" x14ac:dyDescent="0.25">
      <c r="A94" s="426">
        <v>88</v>
      </c>
      <c r="B94" s="105"/>
      <c r="C94" s="105"/>
      <c r="D94" s="106"/>
      <c r="E94" s="441"/>
      <c r="F94" s="132"/>
      <c r="G94" s="132"/>
      <c r="H94" s="707"/>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899999999999999" customHeight="1" x14ac:dyDescent="0.25">
      <c r="A95" s="426">
        <v>89</v>
      </c>
      <c r="B95" s="105"/>
      <c r="C95" s="105"/>
      <c r="D95" s="106"/>
      <c r="E95" s="441"/>
      <c r="F95" s="132"/>
      <c r="G95" s="132"/>
      <c r="H95" s="707"/>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899999999999999" customHeight="1" x14ac:dyDescent="0.25">
      <c r="A96" s="426">
        <v>90</v>
      </c>
      <c r="B96" s="105"/>
      <c r="C96" s="105"/>
      <c r="D96" s="106"/>
      <c r="E96" s="441"/>
      <c r="F96" s="132"/>
      <c r="G96" s="132"/>
      <c r="H96" s="707"/>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899999999999999" customHeight="1" x14ac:dyDescent="0.25">
      <c r="A97" s="426">
        <v>91</v>
      </c>
      <c r="B97" s="105"/>
      <c r="C97" s="105"/>
      <c r="D97" s="106"/>
      <c r="E97" s="441"/>
      <c r="F97" s="132"/>
      <c r="G97" s="132"/>
      <c r="H97" s="707"/>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899999999999999" customHeight="1" x14ac:dyDescent="0.25">
      <c r="A98" s="426">
        <v>92</v>
      </c>
      <c r="B98" s="105"/>
      <c r="C98" s="105"/>
      <c r="D98" s="106"/>
      <c r="E98" s="441"/>
      <c r="F98" s="132"/>
      <c r="G98" s="132"/>
      <c r="H98" s="707"/>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899999999999999" customHeight="1" x14ac:dyDescent="0.25">
      <c r="A99" s="426">
        <v>93</v>
      </c>
      <c r="B99" s="105"/>
      <c r="C99" s="105"/>
      <c r="D99" s="106"/>
      <c r="E99" s="441"/>
      <c r="F99" s="132"/>
      <c r="G99" s="132"/>
      <c r="H99" s="707"/>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899999999999999" customHeight="1" x14ac:dyDescent="0.25">
      <c r="A100" s="426">
        <v>94</v>
      </c>
      <c r="B100" s="105"/>
      <c r="C100" s="105"/>
      <c r="D100" s="106"/>
      <c r="E100" s="441"/>
      <c r="F100" s="132"/>
      <c r="G100" s="132"/>
      <c r="H100" s="707"/>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899999999999999" customHeight="1" x14ac:dyDescent="0.25">
      <c r="A101" s="426">
        <v>95</v>
      </c>
      <c r="B101" s="105"/>
      <c r="C101" s="105"/>
      <c r="D101" s="106"/>
      <c r="E101" s="441"/>
      <c r="F101" s="132"/>
      <c r="G101" s="132"/>
      <c r="H101" s="707"/>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899999999999999" customHeight="1" x14ac:dyDescent="0.25">
      <c r="A102" s="426">
        <v>96</v>
      </c>
      <c r="B102" s="105"/>
      <c r="C102" s="105"/>
      <c r="D102" s="106"/>
      <c r="E102" s="441"/>
      <c r="F102" s="132"/>
      <c r="G102" s="132"/>
      <c r="H102" s="707"/>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899999999999999" customHeight="1" x14ac:dyDescent="0.25">
      <c r="A103" s="426">
        <v>97</v>
      </c>
      <c r="B103" s="105"/>
      <c r="C103" s="105"/>
      <c r="D103" s="106"/>
      <c r="E103" s="441"/>
      <c r="F103" s="132"/>
      <c r="G103" s="132"/>
      <c r="H103" s="707"/>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899999999999999" customHeight="1" x14ac:dyDescent="0.25">
      <c r="A104" s="426">
        <v>98</v>
      </c>
      <c r="B104" s="105"/>
      <c r="C104" s="105"/>
      <c r="D104" s="106"/>
      <c r="E104" s="441"/>
      <c r="F104" s="132"/>
      <c r="G104" s="132"/>
      <c r="H104" s="707"/>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899999999999999" customHeight="1" x14ac:dyDescent="0.25">
      <c r="A105" s="426">
        <v>99</v>
      </c>
      <c r="B105" s="105"/>
      <c r="C105" s="105"/>
      <c r="D105" s="106"/>
      <c r="E105" s="441"/>
      <c r="F105" s="132"/>
      <c r="G105" s="132"/>
      <c r="H105" s="707"/>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899999999999999" customHeight="1" x14ac:dyDescent="0.25">
      <c r="A106" s="426">
        <v>100</v>
      </c>
      <c r="B106" s="105"/>
      <c r="C106" s="105"/>
      <c r="D106" s="106"/>
      <c r="E106" s="441"/>
      <c r="F106" s="132"/>
      <c r="G106" s="132"/>
      <c r="H106" s="707"/>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899999999999999" customHeight="1" x14ac:dyDescent="0.25">
      <c r="A107" s="426">
        <v>101</v>
      </c>
      <c r="B107" s="105"/>
      <c r="C107" s="105"/>
      <c r="D107" s="106"/>
      <c r="E107" s="441"/>
      <c r="F107" s="132"/>
      <c r="G107" s="132"/>
      <c r="H107" s="707"/>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899999999999999" customHeight="1" x14ac:dyDescent="0.25">
      <c r="A108" s="426">
        <v>102</v>
      </c>
      <c r="B108" s="105"/>
      <c r="C108" s="105"/>
      <c r="D108" s="106"/>
      <c r="E108" s="441"/>
      <c r="F108" s="132"/>
      <c r="G108" s="132"/>
      <c r="H108" s="707"/>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899999999999999" customHeight="1" x14ac:dyDescent="0.25">
      <c r="A109" s="426">
        <v>103</v>
      </c>
      <c r="B109" s="105"/>
      <c r="C109" s="105"/>
      <c r="D109" s="106"/>
      <c r="E109" s="441"/>
      <c r="F109" s="132"/>
      <c r="G109" s="132"/>
      <c r="H109" s="707"/>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899999999999999" customHeight="1" x14ac:dyDescent="0.25">
      <c r="A110" s="426">
        <v>104</v>
      </c>
      <c r="B110" s="105"/>
      <c r="C110" s="105"/>
      <c r="D110" s="106"/>
      <c r="E110" s="441"/>
      <c r="F110" s="132"/>
      <c r="G110" s="132"/>
      <c r="H110" s="707"/>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899999999999999" customHeight="1" x14ac:dyDescent="0.25">
      <c r="A111" s="426">
        <v>105</v>
      </c>
      <c r="B111" s="105"/>
      <c r="C111" s="105"/>
      <c r="D111" s="106"/>
      <c r="E111" s="441"/>
      <c r="F111" s="132"/>
      <c r="G111" s="132"/>
      <c r="H111" s="707"/>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899999999999999" customHeight="1" x14ac:dyDescent="0.25">
      <c r="A112" s="426">
        <v>106</v>
      </c>
      <c r="B112" s="105"/>
      <c r="C112" s="105"/>
      <c r="D112" s="106"/>
      <c r="E112" s="441"/>
      <c r="F112" s="132"/>
      <c r="G112" s="132"/>
      <c r="H112" s="707"/>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899999999999999" customHeight="1" x14ac:dyDescent="0.25">
      <c r="A113" s="426">
        <v>107</v>
      </c>
      <c r="B113" s="105"/>
      <c r="C113" s="105"/>
      <c r="D113" s="106"/>
      <c r="E113" s="441"/>
      <c r="F113" s="132"/>
      <c r="G113" s="132"/>
      <c r="H113" s="707"/>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899999999999999" customHeight="1" x14ac:dyDescent="0.25">
      <c r="A114" s="426">
        <v>108</v>
      </c>
      <c r="B114" s="105"/>
      <c r="C114" s="105"/>
      <c r="D114" s="106"/>
      <c r="E114" s="441"/>
      <c r="F114" s="132"/>
      <c r="G114" s="132"/>
      <c r="H114" s="707"/>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899999999999999" customHeight="1" x14ac:dyDescent="0.25">
      <c r="A115" s="426">
        <v>109</v>
      </c>
      <c r="B115" s="105"/>
      <c r="C115" s="105"/>
      <c r="D115" s="106"/>
      <c r="E115" s="441"/>
      <c r="F115" s="132"/>
      <c r="G115" s="132"/>
      <c r="H115" s="707"/>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899999999999999" customHeight="1" x14ac:dyDescent="0.25">
      <c r="A116" s="426">
        <v>110</v>
      </c>
      <c r="B116" s="105"/>
      <c r="C116" s="105"/>
      <c r="D116" s="106"/>
      <c r="E116" s="441"/>
      <c r="F116" s="132"/>
      <c r="G116" s="132"/>
      <c r="H116" s="707"/>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899999999999999" customHeight="1" x14ac:dyDescent="0.25">
      <c r="A117" s="426">
        <v>111</v>
      </c>
      <c r="B117" s="105"/>
      <c r="C117" s="105"/>
      <c r="D117" s="106"/>
      <c r="E117" s="441"/>
      <c r="F117" s="132"/>
      <c r="G117" s="132"/>
      <c r="H117" s="707"/>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899999999999999" customHeight="1" x14ac:dyDescent="0.25">
      <c r="A118" s="426">
        <v>112</v>
      </c>
      <c r="B118" s="105"/>
      <c r="C118" s="105"/>
      <c r="D118" s="106"/>
      <c r="E118" s="441"/>
      <c r="F118" s="132"/>
      <c r="G118" s="132"/>
      <c r="H118" s="707"/>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899999999999999" customHeight="1" x14ac:dyDescent="0.25">
      <c r="A119" s="426">
        <v>113</v>
      </c>
      <c r="B119" s="105"/>
      <c r="C119" s="105"/>
      <c r="D119" s="106"/>
      <c r="E119" s="441"/>
      <c r="F119" s="132"/>
      <c r="G119" s="132"/>
      <c r="H119" s="707"/>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899999999999999" customHeight="1" x14ac:dyDescent="0.25">
      <c r="A120" s="426">
        <v>114</v>
      </c>
      <c r="B120" s="105"/>
      <c r="C120" s="105"/>
      <c r="D120" s="106"/>
      <c r="E120" s="441"/>
      <c r="F120" s="132"/>
      <c r="G120" s="132"/>
      <c r="H120" s="707"/>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899999999999999" customHeight="1" x14ac:dyDescent="0.25">
      <c r="A121" s="426">
        <v>115</v>
      </c>
      <c r="B121" s="105"/>
      <c r="C121" s="105"/>
      <c r="D121" s="106"/>
      <c r="E121" s="441"/>
      <c r="F121" s="132"/>
      <c r="G121" s="132"/>
      <c r="H121" s="707"/>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899999999999999" customHeight="1" x14ac:dyDescent="0.25">
      <c r="A122" s="426">
        <v>116</v>
      </c>
      <c r="B122" s="105"/>
      <c r="C122" s="105"/>
      <c r="D122" s="106"/>
      <c r="E122" s="441"/>
      <c r="F122" s="132"/>
      <c r="G122" s="132"/>
      <c r="H122" s="707"/>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899999999999999" customHeight="1" x14ac:dyDescent="0.25">
      <c r="A123" s="426">
        <v>117</v>
      </c>
      <c r="B123" s="105"/>
      <c r="C123" s="105"/>
      <c r="D123" s="106"/>
      <c r="E123" s="441"/>
      <c r="F123" s="132"/>
      <c r="G123" s="132"/>
      <c r="H123" s="707"/>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899999999999999" customHeight="1" x14ac:dyDescent="0.25">
      <c r="A124" s="426">
        <v>118</v>
      </c>
      <c r="B124" s="105"/>
      <c r="C124" s="105"/>
      <c r="D124" s="106"/>
      <c r="E124" s="441"/>
      <c r="F124" s="132"/>
      <c r="G124" s="132"/>
      <c r="H124" s="707"/>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899999999999999" customHeight="1" x14ac:dyDescent="0.25">
      <c r="A125" s="426">
        <v>119</v>
      </c>
      <c r="B125" s="105"/>
      <c r="C125" s="105"/>
      <c r="D125" s="106"/>
      <c r="E125" s="441"/>
      <c r="F125" s="132"/>
      <c r="G125" s="132"/>
      <c r="H125" s="707"/>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899999999999999" customHeight="1" x14ac:dyDescent="0.25">
      <c r="A126" s="426">
        <v>120</v>
      </c>
      <c r="B126" s="105"/>
      <c r="C126" s="105"/>
      <c r="D126" s="106"/>
      <c r="E126" s="441"/>
      <c r="F126" s="132"/>
      <c r="G126" s="132"/>
      <c r="H126" s="707"/>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899999999999999" customHeight="1" x14ac:dyDescent="0.25">
      <c r="A127" s="426">
        <v>121</v>
      </c>
      <c r="B127" s="105"/>
      <c r="C127" s="105"/>
      <c r="D127" s="106"/>
      <c r="E127" s="441"/>
      <c r="F127" s="132"/>
      <c r="G127" s="132"/>
      <c r="H127" s="707"/>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899999999999999" customHeight="1" x14ac:dyDescent="0.25">
      <c r="A128" s="426">
        <v>122</v>
      </c>
      <c r="B128" s="105"/>
      <c r="C128" s="105"/>
      <c r="D128" s="106"/>
      <c r="E128" s="441"/>
      <c r="F128" s="132"/>
      <c r="G128" s="132"/>
      <c r="H128" s="707"/>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899999999999999" customHeight="1" x14ac:dyDescent="0.25">
      <c r="A129" s="426">
        <v>123</v>
      </c>
      <c r="B129" s="105"/>
      <c r="C129" s="105"/>
      <c r="D129" s="106"/>
      <c r="E129" s="441"/>
      <c r="F129" s="132"/>
      <c r="G129" s="132"/>
      <c r="H129" s="707"/>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899999999999999" customHeight="1" x14ac:dyDescent="0.25">
      <c r="A130" s="426">
        <v>124</v>
      </c>
      <c r="B130" s="105"/>
      <c r="C130" s="105"/>
      <c r="D130" s="106"/>
      <c r="E130" s="441"/>
      <c r="F130" s="132"/>
      <c r="G130" s="132"/>
      <c r="H130" s="707"/>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899999999999999" customHeight="1" x14ac:dyDescent="0.25">
      <c r="A131" s="426">
        <v>125</v>
      </c>
      <c r="B131" s="105"/>
      <c r="C131" s="105"/>
      <c r="D131" s="106"/>
      <c r="E131" s="441"/>
      <c r="F131" s="132"/>
      <c r="G131" s="132"/>
      <c r="H131" s="707"/>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899999999999999" customHeight="1" x14ac:dyDescent="0.25">
      <c r="A132" s="426">
        <v>126</v>
      </c>
      <c r="B132" s="105"/>
      <c r="C132" s="105"/>
      <c r="D132" s="106"/>
      <c r="E132" s="441"/>
      <c r="F132" s="132"/>
      <c r="G132" s="132"/>
      <c r="H132" s="707"/>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899999999999999" customHeight="1" x14ac:dyDescent="0.25">
      <c r="A133" s="426">
        <v>127</v>
      </c>
      <c r="B133" s="105"/>
      <c r="C133" s="105"/>
      <c r="D133" s="106"/>
      <c r="E133" s="441"/>
      <c r="F133" s="132"/>
      <c r="G133" s="132"/>
      <c r="H133" s="707"/>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899999999999999" customHeight="1" x14ac:dyDescent="0.25">
      <c r="A134" s="426">
        <v>128</v>
      </c>
      <c r="B134" s="105"/>
      <c r="C134" s="105"/>
      <c r="D134" s="106"/>
      <c r="E134" s="441"/>
      <c r="F134" s="132"/>
      <c r="G134" s="132"/>
      <c r="H134" s="707"/>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5">
      <c r="A135" s="426">
        <v>129</v>
      </c>
      <c r="B135" s="105"/>
      <c r="C135" s="105"/>
      <c r="D135" s="106"/>
      <c r="E135" s="441"/>
      <c r="F135" s="132"/>
      <c r="G135" s="132"/>
      <c r="H135" s="707"/>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5">
      <c r="A136" s="426">
        <v>130</v>
      </c>
      <c r="B136" s="105"/>
      <c r="C136" s="105"/>
      <c r="D136" s="106"/>
      <c r="E136" s="441"/>
      <c r="F136" s="132"/>
      <c r="G136" s="132"/>
      <c r="H136" s="707"/>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5">
      <c r="A137" s="426">
        <v>131</v>
      </c>
      <c r="B137" s="105"/>
      <c r="C137" s="105"/>
      <c r="D137" s="106"/>
      <c r="E137" s="441"/>
      <c r="F137" s="132"/>
      <c r="G137" s="132"/>
      <c r="H137" s="707"/>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5">
      <c r="A138" s="426">
        <v>132</v>
      </c>
      <c r="B138" s="105"/>
      <c r="C138" s="105"/>
      <c r="D138" s="106"/>
      <c r="E138" s="441"/>
      <c r="F138" s="132"/>
      <c r="G138" s="132"/>
      <c r="H138" s="707"/>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5">
      <c r="A139" s="426">
        <v>133</v>
      </c>
      <c r="B139" s="105"/>
      <c r="C139" s="105"/>
      <c r="D139" s="106"/>
      <c r="E139" s="441"/>
      <c r="F139" s="132"/>
      <c r="G139" s="132"/>
      <c r="H139" s="707"/>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5">
      <c r="A140" s="426">
        <v>134</v>
      </c>
      <c r="B140" s="105"/>
      <c r="C140" s="105"/>
      <c r="D140" s="106"/>
      <c r="E140" s="441"/>
      <c r="F140" s="132"/>
      <c r="G140" s="132"/>
      <c r="H140" s="707"/>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5">
      <c r="A141" s="426">
        <v>135</v>
      </c>
      <c r="B141" s="105"/>
      <c r="C141" s="105"/>
      <c r="D141" s="106"/>
      <c r="E141" s="441"/>
      <c r="F141" s="132"/>
      <c r="G141" s="132"/>
      <c r="H141" s="707"/>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5">
      <c r="A142" s="426">
        <v>136</v>
      </c>
      <c r="B142" s="105"/>
      <c r="C142" s="105"/>
      <c r="D142" s="106"/>
      <c r="E142" s="441"/>
      <c r="F142" s="132"/>
      <c r="G142" s="132"/>
      <c r="H142" s="707"/>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5">
      <c r="A143" s="426">
        <v>137</v>
      </c>
      <c r="B143" s="105"/>
      <c r="C143" s="105"/>
      <c r="D143" s="106"/>
      <c r="E143" s="441"/>
      <c r="F143" s="132"/>
      <c r="G143" s="132"/>
      <c r="H143" s="707"/>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5">
      <c r="A144" s="426">
        <v>138</v>
      </c>
      <c r="B144" s="105"/>
      <c r="C144" s="105"/>
      <c r="D144" s="106"/>
      <c r="E144" s="441"/>
      <c r="F144" s="132"/>
      <c r="G144" s="132"/>
      <c r="H144" s="707"/>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5">
      <c r="A145" s="426">
        <v>139</v>
      </c>
      <c r="B145" s="105"/>
      <c r="C145" s="105"/>
      <c r="D145" s="106"/>
      <c r="E145" s="441"/>
      <c r="F145" s="132"/>
      <c r="G145" s="132"/>
      <c r="H145" s="707"/>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5">
      <c r="A146" s="426">
        <v>140</v>
      </c>
      <c r="B146" s="105"/>
      <c r="C146" s="105"/>
      <c r="D146" s="106"/>
      <c r="E146" s="441"/>
      <c r="F146" s="132"/>
      <c r="G146" s="132"/>
      <c r="H146" s="707"/>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5">
      <c r="A147" s="426">
        <v>141</v>
      </c>
      <c r="B147" s="105"/>
      <c r="C147" s="105"/>
      <c r="D147" s="106"/>
      <c r="E147" s="441"/>
      <c r="F147" s="132"/>
      <c r="G147" s="132"/>
      <c r="H147" s="707"/>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5">
      <c r="A148" s="426">
        <v>142</v>
      </c>
      <c r="B148" s="105"/>
      <c r="C148" s="105"/>
      <c r="D148" s="106"/>
      <c r="E148" s="441"/>
      <c r="F148" s="132"/>
      <c r="G148" s="132"/>
      <c r="H148" s="707"/>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5">
      <c r="A149" s="426">
        <v>143</v>
      </c>
      <c r="B149" s="105"/>
      <c r="C149" s="105"/>
      <c r="D149" s="106"/>
      <c r="E149" s="441"/>
      <c r="F149" s="132"/>
      <c r="G149" s="132"/>
      <c r="H149" s="707"/>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5">
      <c r="A150" s="426">
        <v>144</v>
      </c>
      <c r="B150" s="105"/>
      <c r="C150" s="105"/>
      <c r="D150" s="106"/>
      <c r="E150" s="441"/>
      <c r="F150" s="132"/>
      <c r="G150" s="132"/>
      <c r="H150" s="707"/>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5">
      <c r="A151" s="426">
        <v>145</v>
      </c>
      <c r="B151" s="105"/>
      <c r="C151" s="105"/>
      <c r="D151" s="106"/>
      <c r="E151" s="441"/>
      <c r="F151" s="132"/>
      <c r="G151" s="132"/>
      <c r="H151" s="707"/>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5">
      <c r="A152" s="426">
        <v>146</v>
      </c>
      <c r="B152" s="105"/>
      <c r="C152" s="105"/>
      <c r="D152" s="106"/>
      <c r="E152" s="441"/>
      <c r="F152" s="132"/>
      <c r="G152" s="132"/>
      <c r="H152" s="707"/>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5">
      <c r="A153" s="426">
        <v>147</v>
      </c>
      <c r="B153" s="105"/>
      <c r="C153" s="105"/>
      <c r="D153" s="106"/>
      <c r="E153" s="441"/>
      <c r="F153" s="132"/>
      <c r="G153" s="132"/>
      <c r="H153" s="707"/>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5">
      <c r="A154" s="426">
        <v>148</v>
      </c>
      <c r="B154" s="105"/>
      <c r="C154" s="105"/>
      <c r="D154" s="106"/>
      <c r="E154" s="441"/>
      <c r="F154" s="132"/>
      <c r="G154" s="132"/>
      <c r="H154" s="707"/>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5">
      <c r="A155" s="426">
        <v>149</v>
      </c>
      <c r="B155" s="105"/>
      <c r="C155" s="105"/>
      <c r="D155" s="106"/>
      <c r="E155" s="441"/>
      <c r="F155" s="132"/>
      <c r="G155" s="132"/>
      <c r="H155" s="707"/>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5">
      <c r="A156" s="426">
        <v>150</v>
      </c>
      <c r="B156" s="105"/>
      <c r="C156" s="105"/>
      <c r="D156" s="106"/>
      <c r="E156" s="441"/>
      <c r="F156" s="132"/>
      <c r="G156" s="132"/>
      <c r="H156" s="707"/>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56">
    <cfRule type="expression" dxfId="136" priority="16" stopIfTrue="1">
      <formula>AND(ROUNDDOWN(($A$4-E7)/365.25,0)&lt;=13,G7&lt;&gt;"OK")</formula>
    </cfRule>
    <cfRule type="expression" dxfId="135" priority="17" stopIfTrue="1">
      <formula>AND(ROUNDDOWN(($A$4-E7)/365.25,0)&lt;=14,G7&lt;&gt;"OK")</formula>
    </cfRule>
    <cfRule type="expression" dxfId="134" priority="18" stopIfTrue="1">
      <formula>AND(ROUNDDOWN(($A$4-E7)/365.25,0)&lt;=17,G7&lt;&gt;"OK")</formula>
    </cfRule>
  </conditionalFormatting>
  <conditionalFormatting sqref="J7:J156">
    <cfRule type="cellIs" dxfId="133" priority="15" stopIfTrue="1" operator="equal">
      <formula>"Z"</formula>
    </cfRule>
  </conditionalFormatting>
  <conditionalFormatting sqref="A7:D156">
    <cfRule type="expression" dxfId="132" priority="14" stopIfTrue="1">
      <formula>$Q7&gt;=1</formula>
    </cfRule>
  </conditionalFormatting>
  <conditionalFormatting sqref="E7:E14">
    <cfRule type="expression" dxfId="131" priority="11" stopIfTrue="1">
      <formula>AND(ROUNDDOWN(($A$4-E7)/365.25,0)&lt;=13,G7&lt;&gt;"OK")</formula>
    </cfRule>
    <cfRule type="expression" dxfId="130" priority="12" stopIfTrue="1">
      <formula>AND(ROUNDDOWN(($A$4-E7)/365.25,0)&lt;=14,G7&lt;&gt;"OK")</formula>
    </cfRule>
    <cfRule type="expression" dxfId="129" priority="13" stopIfTrue="1">
      <formula>AND(ROUNDDOWN(($A$4-E7)/365.25,0)&lt;=17,G7&lt;&gt;"OK")</formula>
    </cfRule>
  </conditionalFormatting>
  <conditionalFormatting sqref="J7:J14">
    <cfRule type="cellIs" dxfId="128" priority="10" stopIfTrue="1" operator="equal">
      <formula>"Z"</formula>
    </cfRule>
  </conditionalFormatting>
  <conditionalFormatting sqref="B7:D14">
    <cfRule type="expression" dxfId="127" priority="9" stopIfTrue="1">
      <formula>$Q7&gt;=1</formula>
    </cfRule>
  </conditionalFormatting>
  <conditionalFormatting sqref="E7:E14">
    <cfRule type="expression" dxfId="126" priority="6" stopIfTrue="1">
      <formula>AND(ROUNDDOWN(($A$4-E7)/365.25,0)&lt;=13,G7&lt;&gt;"OK")</formula>
    </cfRule>
    <cfRule type="expression" dxfId="125" priority="7" stopIfTrue="1">
      <formula>AND(ROUNDDOWN(($A$4-E7)/365.25,0)&lt;=14,G7&lt;&gt;"OK")</formula>
    </cfRule>
    <cfRule type="expression" dxfId="124" priority="8" stopIfTrue="1">
      <formula>AND(ROUNDDOWN(($A$4-E7)/365.25,0)&lt;=17,G7&lt;&gt;"OK")</formula>
    </cfRule>
  </conditionalFormatting>
  <conditionalFormatting sqref="B7:D14">
    <cfRule type="expression" dxfId="123" priority="5" stopIfTrue="1">
      <formula>$Q7&gt;=1</formula>
    </cfRule>
  </conditionalFormatting>
  <conditionalFormatting sqref="E7:E27 E29:E37">
    <cfRule type="expression" dxfId="122" priority="2" stopIfTrue="1">
      <formula>AND(ROUNDDOWN(($A$4-E7)/365.25,0)&lt;=13,G7&lt;&gt;"OK")</formula>
    </cfRule>
    <cfRule type="expression" dxfId="121" priority="3" stopIfTrue="1">
      <formula>AND(ROUNDDOWN(($A$4-E7)/365.25,0)&lt;=14,G7&lt;&gt;"OK")</formula>
    </cfRule>
    <cfRule type="expression" dxfId="120" priority="4" stopIfTrue="1">
      <formula>AND(ROUNDDOWN(($A$4-E7)/365.25,0)&lt;=17,G7&lt;&gt;"OK")</formula>
    </cfRule>
  </conditionalFormatting>
  <conditionalFormatting sqref="B7:D37">
    <cfRule type="expression" dxfId="119"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4753"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45">
    <tabColor indexed="11"/>
  </sheetPr>
  <dimension ref="A1:AK43"/>
  <sheetViews>
    <sheetView workbookViewId="0">
      <selection activeCell="O14" sqref="O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55" hidden="1" customWidth="1"/>
    <col min="26" max="37" width="0" style="655"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584" t="str">
        <f>IF($B7="","",VLOOKUP($B7,'1MD ELO (5)'!$A$7:$O$22,5))</f>
        <v/>
      </c>
      <c r="D7" s="584" t="str">
        <f>IF($B7="","",VLOOKUP($B7,'1MD ELO (5)'!$A$7:$O$22,15))</f>
        <v/>
      </c>
      <c r="E7" s="579" t="str">
        <f>UPPER(IF($B7="","",VLOOKUP($B7,'1MD ELO (5)'!$A$7:$O$22,2)))</f>
        <v/>
      </c>
      <c r="F7" s="585"/>
      <c r="G7" s="579" t="str">
        <f>IF($B7="","",VLOOKUP($B7,'1MD ELO (5)'!$A$7:$O$22,3))</f>
        <v/>
      </c>
      <c r="H7" s="585"/>
      <c r="I7" s="579" t="str">
        <f>IF($B7="","",VLOOKUP($B7,'1MD ELO (5)'!$A$7:$O$22,4))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584" t="str">
        <f>IF($B9="","",VLOOKUP($B9,'1MD ELO (5)'!$A$7:$O$22,5))</f>
        <v/>
      </c>
      <c r="D9" s="584" t="str">
        <f>IF($B9="","",VLOOKUP($B9,'1MD ELO (5)'!$A$7:$O$22,15))</f>
        <v/>
      </c>
      <c r="E9" s="579" t="str">
        <f>UPPER(IF($B9="","",VLOOKUP($B9,'1MD ELO (5)'!$A$7:$O$22,2)))</f>
        <v/>
      </c>
      <c r="F9" s="585"/>
      <c r="G9" s="579" t="str">
        <f>IF($B9="","",VLOOKUP($B9,'1MD ELO (5)'!$A$7:$O$22,3))</f>
        <v/>
      </c>
      <c r="H9" s="585"/>
      <c r="I9" s="579" t="str">
        <f>IF($B9="","",VLOOKUP($B9,'1MD ELO (5)'!$A$7:$O$22,4))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584" t="str">
        <f>IF($B11="","",VLOOKUP($B11,'1MD ELO (5)'!$A$7:$O$22,5))</f>
        <v/>
      </c>
      <c r="D11" s="584" t="str">
        <f>IF($B11="","",VLOOKUP($B11,'1MD ELO (5)'!$A$7:$O$22,15))</f>
        <v/>
      </c>
      <c r="E11" s="579" t="str">
        <f>UPPER(IF($B11="","",VLOOKUP($B11,'1MD ELO (5)'!$A$7:$O$22,2)))</f>
        <v/>
      </c>
      <c r="F11" s="585"/>
      <c r="G11" s="579" t="str">
        <f>IF($B11="","",VLOOKUP($B11,'1MD ELO (5)'!$A$7:$O$22,3))</f>
        <v/>
      </c>
      <c r="H11" s="585"/>
      <c r="I11" s="579"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
      </c>
      <c r="E18" s="938"/>
      <c r="F18" s="938" t="str">
        <f>E9</f>
        <v/>
      </c>
      <c r="G18" s="938"/>
      <c r="H18" s="938" t="str">
        <f>E11</f>
        <v/>
      </c>
      <c r="I18" s="938"/>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
      </c>
      <c r="C19" s="941"/>
      <c r="D19" s="940"/>
      <c r="E19" s="940"/>
      <c r="F19" s="943"/>
      <c r="G19" s="943"/>
      <c r="H19" s="943"/>
      <c r="I19" s="943"/>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1" t="str">
        <f>E9</f>
        <v/>
      </c>
      <c r="C20" s="941"/>
      <c r="D20" s="943"/>
      <c r="E20" s="943"/>
      <c r="F20" s="940"/>
      <c r="G20" s="940"/>
      <c r="H20" s="943"/>
      <c r="I20" s="943"/>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1" t="str">
        <f>E11</f>
        <v/>
      </c>
      <c r="C21" s="941"/>
      <c r="D21" s="943"/>
      <c r="E21" s="943"/>
      <c r="F21" s="943"/>
      <c r="G21" s="943"/>
      <c r="H21" s="940"/>
      <c r="I21" s="940"/>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5">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37"/>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758"/>
      <c r="N33" s="757"/>
      <c r="O33" s="590"/>
      <c r="P33" s="600"/>
      <c r="Q33" s="600"/>
      <c r="R33" s="601"/>
      <c r="S33" s="590"/>
    </row>
    <row r="34" spans="1:19" x14ac:dyDescent="0.25">
      <c r="A34" s="570" t="s">
        <v>106</v>
      </c>
      <c r="B34" s="571"/>
      <c r="C34" s="573"/>
      <c r="D34" s="608"/>
      <c r="E34" s="951"/>
      <c r="F34" s="951"/>
      <c r="G34" s="619" t="s">
        <v>7</v>
      </c>
      <c r="H34" s="571"/>
      <c r="I34" s="609"/>
      <c r="J34" s="620"/>
      <c r="K34" s="565" t="s">
        <v>111</v>
      </c>
      <c r="L34" s="626"/>
      <c r="M34" s="614"/>
      <c r="O34" s="590"/>
      <c r="P34" s="602"/>
      <c r="Q34" s="602"/>
      <c r="R34" s="603"/>
      <c r="S34" s="590"/>
    </row>
    <row r="35" spans="1:19" x14ac:dyDescent="0.25">
      <c r="A35" s="574" t="s">
        <v>124</v>
      </c>
      <c r="B35" s="335"/>
      <c r="C35" s="576"/>
      <c r="D35" s="611"/>
      <c r="E35" s="950"/>
      <c r="F35" s="950"/>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Dénes Tibor</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20">
    <mergeCell ref="A1:F1"/>
    <mergeCell ref="A4:C4"/>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E34:F34"/>
    <mergeCell ref="E35:F35"/>
  </mergeCells>
  <conditionalFormatting sqref="E7 E9 E11">
    <cfRule type="cellIs" dxfId="118" priority="2" stopIfTrue="1" operator="equal">
      <formula>"Bye"</formula>
    </cfRule>
  </conditionalFormatting>
  <conditionalFormatting sqref="R41">
    <cfRule type="expression" dxfId="117"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46">
    <tabColor indexed="11"/>
  </sheetPr>
  <dimension ref="A1:AK43"/>
  <sheetViews>
    <sheetView workbookViewId="0">
      <selection activeCell="O14" sqref="O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659"/>
      <c r="M4" s="525" t="str">
        <f>Altalanos!$E$10</f>
        <v>Dénes Tibor</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IF($B7="","",VLOOKUP($B7,'1MD ELO (5)'!$A$7:$O$22,5))</f>
        <v/>
      </c>
      <c r="D7" s="631" t="str">
        <f>IF($B7="","",VLOOKUP($B7,'1MD ELO (5)'!$A$7:$O$22,15))</f>
        <v/>
      </c>
      <c r="E7" s="939" t="str">
        <f>UPPER(IF($B7="","",VLOOKUP($B7,'1MD ELO (5)'!$A$7:$O$22,2)))</f>
        <v/>
      </c>
      <c r="F7" s="939"/>
      <c r="G7" s="939" t="str">
        <f>IF($B7="","",VLOOKUP($B7,'1MD ELO (5)'!$A$7:$O$22,3))</f>
        <v/>
      </c>
      <c r="H7" s="939"/>
      <c r="I7" s="632" t="str">
        <f>IF($B7="","",VLOOKUP($B7,'1MD ELO (5)'!$A$7:$O$22,4))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IF($B9="","",VLOOKUP($B9,'1MD ELO (5)'!$A$7:$O$22,5))</f>
        <v/>
      </c>
      <c r="D9" s="631" t="str">
        <f>IF($B9="","",VLOOKUP($B9,'1MD ELO (5)'!$A$7:$O$22,15))</f>
        <v/>
      </c>
      <c r="E9" s="939" t="str">
        <f>UPPER(IF($B9="","",VLOOKUP($B9,'1MD ELO (5)'!$A$7:$O$22,2)))</f>
        <v/>
      </c>
      <c r="F9" s="939"/>
      <c r="G9" s="939" t="str">
        <f>IF($B9="","",VLOOKUP($B9,'1MD ELO (5)'!$A$7:$O$22,3))</f>
        <v/>
      </c>
      <c r="H9" s="939"/>
      <c r="I9" s="632" t="str">
        <f>IF($B9="","",VLOOKUP($B9,'1MD ELO (5)'!$A$7:$O$22,4))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IF($B11="","",VLOOKUP($B11,'1MD ELO (5)'!$A$7:$O$22,5))</f>
        <v/>
      </c>
      <c r="D11" s="631" t="str">
        <f>IF($B11="","",VLOOKUP($B11,'1MD ELO (5)'!$A$7:$O$22,15))</f>
        <v/>
      </c>
      <c r="E11" s="939" t="str">
        <f>UPPER(IF($B11="","",VLOOKUP($B11,'1MD ELO (5)'!$A$7:$O$22,2)))</f>
        <v/>
      </c>
      <c r="F11" s="939"/>
      <c r="G11" s="939" t="str">
        <f>IF($B11="","",VLOOKUP($B11,'1MD ELO (5)'!$A$7:$O$22,3))</f>
        <v/>
      </c>
      <c r="H11" s="939"/>
      <c r="I11" s="632"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IF($B13="","",VLOOKUP($B13,'1MD ELO (5)'!$A$7:$O$22,5))</f>
        <v/>
      </c>
      <c r="D13" s="631" t="str">
        <f>IF($B13="","",VLOOKUP($B13,'1MD ELO (5)'!$A$7:$O$22,15))</f>
        <v/>
      </c>
      <c r="E13" s="939" t="str">
        <f>UPPER(IF($B13="","",VLOOKUP($B13,'1MD ELO (5)'!$A$7:$O$22,2)))</f>
        <v/>
      </c>
      <c r="F13" s="939"/>
      <c r="G13" s="939" t="str">
        <f>IF($B13="","",VLOOKUP($B13,'1MD ELO (5)'!$A$7:$O$22,3))</f>
        <v/>
      </c>
      <c r="H13" s="939"/>
      <c r="I13" s="632" t="str">
        <f>IF($B13="","",VLOOKUP($B13,'1MD ELO (5)'!$A$7:$O$22,4))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
      </c>
      <c r="E18" s="938"/>
      <c r="F18" s="938" t="str">
        <f>E9</f>
        <v/>
      </c>
      <c r="G18" s="938"/>
      <c r="H18" s="938" t="str">
        <f>E11</f>
        <v/>
      </c>
      <c r="I18" s="938"/>
      <c r="J18" s="938" t="str">
        <f>E13</f>
        <v/>
      </c>
      <c r="K18" s="938"/>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
      </c>
      <c r="C19" s="941"/>
      <c r="D19" s="940"/>
      <c r="E19" s="940"/>
      <c r="F19" s="943"/>
      <c r="G19" s="943"/>
      <c r="H19" s="943"/>
      <c r="I19" s="943"/>
      <c r="J19" s="938"/>
      <c r="K19" s="938"/>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1" t="str">
        <f>E9</f>
        <v/>
      </c>
      <c r="C20" s="941"/>
      <c r="D20" s="943"/>
      <c r="E20" s="943"/>
      <c r="F20" s="940"/>
      <c r="G20" s="940"/>
      <c r="H20" s="943"/>
      <c r="I20" s="943"/>
      <c r="J20" s="943"/>
      <c r="K20" s="943"/>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1" t="str">
        <f>E11</f>
        <v/>
      </c>
      <c r="C21" s="941"/>
      <c r="D21" s="943"/>
      <c r="E21" s="943"/>
      <c r="F21" s="943"/>
      <c r="G21" s="943"/>
      <c r="H21" s="940"/>
      <c r="I21" s="940"/>
      <c r="J21" s="943"/>
      <c r="K21" s="943"/>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941" t="str">
        <f>E13</f>
        <v/>
      </c>
      <c r="C22" s="941"/>
      <c r="D22" s="943"/>
      <c r="E22" s="943"/>
      <c r="F22" s="943"/>
      <c r="G22" s="943"/>
      <c r="H22" s="938"/>
      <c r="I22" s="938"/>
      <c r="J22" s="940"/>
      <c r="K22" s="940"/>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951"/>
      <c r="F34" s="951"/>
      <c r="G34" s="619" t="s">
        <v>7</v>
      </c>
      <c r="H34" s="571"/>
      <c r="I34" s="609"/>
      <c r="J34" s="620"/>
      <c r="K34" s="565" t="s">
        <v>111</v>
      </c>
      <c r="L34" s="626"/>
      <c r="M34" s="610"/>
      <c r="O34" s="590"/>
      <c r="P34" s="602"/>
      <c r="Q34" s="602"/>
      <c r="R34" s="603"/>
      <c r="S34" s="590"/>
    </row>
    <row r="35" spans="1:19" x14ac:dyDescent="0.25">
      <c r="A35" s="574" t="s">
        <v>124</v>
      </c>
      <c r="B35" s="335"/>
      <c r="C35" s="576"/>
      <c r="D35" s="611"/>
      <c r="E35" s="950"/>
      <c r="F35" s="950"/>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M4</f>
        <v>Dénes Tibor</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 ref="J22:K22"/>
    <mergeCell ref="E34:F34"/>
  </mergeCells>
  <conditionalFormatting sqref="E7 E9 E11 E13">
    <cfRule type="cellIs" dxfId="116" priority="2" stopIfTrue="1" operator="equal">
      <formula>"Bye"</formula>
    </cfRule>
  </conditionalFormatting>
  <conditionalFormatting sqref="R41">
    <cfRule type="expression" dxfId="11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47">
    <tabColor indexed="11"/>
  </sheetPr>
  <dimension ref="A1:AK43"/>
  <sheetViews>
    <sheetView workbookViewId="0">
      <selection activeCell="O12" sqref="O12:O1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IF($B7="","",VLOOKUP($B7,'1MD ELO (5)'!$A$7:$O$22,5))</f>
        <v/>
      </c>
      <c r="D7" s="631" t="str">
        <f>IF($B7="","",VLOOKUP($B7,'1MD ELO (5)'!$A$7:$O$22,15))</f>
        <v/>
      </c>
      <c r="E7" s="939" t="str">
        <f>UPPER(IF($B7="","",VLOOKUP($B7,'1MD ELO (5)'!$A$7:$O$22,2)))</f>
        <v/>
      </c>
      <c r="F7" s="939"/>
      <c r="G7" s="939" t="str">
        <f>IF($B7="","",VLOOKUP($B7,'1MD ELO (5)'!$A$7:$O$22,3))</f>
        <v/>
      </c>
      <c r="H7" s="939"/>
      <c r="I7" s="632" t="str">
        <f>IF($B7="","",VLOOKUP($B7,'1MD ELO (5)'!$A$7:$O$22,4))</f>
        <v/>
      </c>
      <c r="J7" s="559"/>
      <c r="K7" s="664"/>
      <c r="L7" s="658" t="str">
        <f>IF(K7="","",CONCATENATE(VLOOKUP($Y$3,$AB$1:$AK$1,K7)," pont"))</f>
        <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IF($B9="","",VLOOKUP($B9,'1MD ELO (5)'!$A$7:$O$22,5))</f>
        <v/>
      </c>
      <c r="D9" s="631" t="str">
        <f>IF($B9="","",VLOOKUP($B9,'1MD ELO (5)'!$A$7:$O$22,15))</f>
        <v/>
      </c>
      <c r="E9" s="939" t="str">
        <f>UPPER(IF($B9="","",VLOOKUP($B9,'1MD ELO (5)'!$A$7:$O$22,2)))</f>
        <v/>
      </c>
      <c r="F9" s="939"/>
      <c r="G9" s="939" t="str">
        <f>IF($B9="","",VLOOKUP($B9,'1MD ELO (5)'!$A$7:$O$22,3))</f>
        <v/>
      </c>
      <c r="H9" s="939"/>
      <c r="I9" s="632" t="str">
        <f>IF($B9="","",VLOOKUP($B9,'1MD ELO (5)'!$A$7:$O$22,4))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IF($B11="","",VLOOKUP($B11,'1MD ELO (5)'!$A$7:$O$22,5))</f>
        <v/>
      </c>
      <c r="D11" s="631" t="str">
        <f>IF($B11="","",VLOOKUP($B11,'1MD ELO (5)'!$A$7:$O$22,15))</f>
        <v/>
      </c>
      <c r="E11" s="939" t="str">
        <f>UPPER(IF($B11="","",VLOOKUP($B11,'1MD ELO (5)'!$A$7:$O$22,2)))</f>
        <v/>
      </c>
      <c r="F11" s="939"/>
      <c r="G11" s="939" t="str">
        <f>IF($B11="","",VLOOKUP($B11,'1MD ELO (5)'!$A$7:$O$22,3))</f>
        <v/>
      </c>
      <c r="H11" s="939"/>
      <c r="I11" s="632"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IF($B13="","",VLOOKUP($B13,'1MD ELO (5)'!$A$7:$O$22,5))</f>
        <v/>
      </c>
      <c r="D13" s="631" t="str">
        <f>IF($B13="","",VLOOKUP($B13,'1MD ELO (5)'!$A$7:$O$22,15))</f>
        <v/>
      </c>
      <c r="E13" s="939" t="str">
        <f>UPPER(IF($B13="","",VLOOKUP($B13,'1MD ELO (5)'!$A$7:$O$22,2)))</f>
        <v/>
      </c>
      <c r="F13" s="939"/>
      <c r="G13" s="939" t="str">
        <f>IF($B13="","",VLOOKUP($B13,'1MD ELO (5)'!$A$7:$O$22,3))</f>
        <v/>
      </c>
      <c r="H13" s="939"/>
      <c r="I13" s="632" t="str">
        <f>IF($B13="","",VLOOKUP($B13,'1MD ELO (5)'!$A$7:$O$22,4))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x14ac:dyDescent="0.25">
      <c r="A15" s="598" t="s">
        <v>172</v>
      </c>
      <c r="B15" s="629"/>
      <c r="C15" s="631" t="str">
        <f>IF($B15="","",VLOOKUP($B15,'1MD ELO (5)'!$A$7:$O$22,5))</f>
        <v/>
      </c>
      <c r="D15" s="631" t="str">
        <f>IF($B15="","",VLOOKUP($B15,'1MD ELO (5)'!$A$7:$O$22,15))</f>
        <v/>
      </c>
      <c r="E15" s="939" t="str">
        <f>UPPER(IF($B15="","",VLOOKUP($B15,'1MD ELO (5)'!$A$7:$O$22,2)))</f>
        <v/>
      </c>
      <c r="F15" s="939"/>
      <c r="G15" s="939" t="str">
        <f>IF($B15="","",VLOOKUP($B15,'1MD ELO (5)'!$A$7:$O$22,3))</f>
        <v/>
      </c>
      <c r="H15" s="939"/>
      <c r="I15" s="632" t="str">
        <f>IF($B15="","",VLOOKUP($B15,'1MD ELO (5)'!$A$7:$O$22,4))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
      </c>
      <c r="E18" s="938"/>
      <c r="F18" s="938" t="str">
        <f>E9</f>
        <v/>
      </c>
      <c r="G18" s="938"/>
      <c r="H18" s="938" t="str">
        <f>E11</f>
        <v/>
      </c>
      <c r="I18" s="938"/>
      <c r="J18" s="938" t="str">
        <f>E13</f>
        <v/>
      </c>
      <c r="K18" s="938"/>
      <c r="L18" s="938" t="str">
        <f>E15</f>
        <v/>
      </c>
      <c r="M18" s="938"/>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
      </c>
      <c r="C19" s="941"/>
      <c r="D19" s="940"/>
      <c r="E19" s="940"/>
      <c r="F19" s="943"/>
      <c r="G19" s="943"/>
      <c r="H19" s="943"/>
      <c r="I19" s="943"/>
      <c r="J19" s="938"/>
      <c r="K19" s="938"/>
      <c r="L19" s="938"/>
      <c r="M19" s="938"/>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1" t="str">
        <f>E9</f>
        <v/>
      </c>
      <c r="C20" s="941"/>
      <c r="D20" s="943"/>
      <c r="E20" s="943"/>
      <c r="F20" s="940"/>
      <c r="G20" s="940"/>
      <c r="H20" s="943"/>
      <c r="I20" s="943"/>
      <c r="J20" s="943"/>
      <c r="K20" s="943"/>
      <c r="L20" s="938"/>
      <c r="M20" s="938"/>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1" t="str">
        <f>E11</f>
        <v/>
      </c>
      <c r="C21" s="941"/>
      <c r="D21" s="943"/>
      <c r="E21" s="943"/>
      <c r="F21" s="943"/>
      <c r="G21" s="943"/>
      <c r="H21" s="940"/>
      <c r="I21" s="940"/>
      <c r="J21" s="943"/>
      <c r="K21" s="943"/>
      <c r="L21" s="943"/>
      <c r="M21" s="943"/>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941" t="str">
        <f>E13</f>
        <v/>
      </c>
      <c r="C22" s="941"/>
      <c r="D22" s="943"/>
      <c r="E22" s="943"/>
      <c r="F22" s="943"/>
      <c r="G22" s="943"/>
      <c r="H22" s="938"/>
      <c r="I22" s="938"/>
      <c r="J22" s="940"/>
      <c r="K22" s="940"/>
      <c r="L22" s="943"/>
      <c r="M22" s="943"/>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172</v>
      </c>
      <c r="B23" s="941" t="str">
        <f>E15</f>
        <v/>
      </c>
      <c r="C23" s="941"/>
      <c r="D23" s="943"/>
      <c r="E23" s="943"/>
      <c r="F23" s="943"/>
      <c r="G23" s="943"/>
      <c r="H23" s="938"/>
      <c r="I23" s="938"/>
      <c r="J23" s="938"/>
      <c r="K23" s="938"/>
      <c r="L23" s="940"/>
      <c r="M23" s="940"/>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951"/>
      <c r="F34" s="951"/>
      <c r="G34" s="619" t="s">
        <v>7</v>
      </c>
      <c r="H34" s="571"/>
      <c r="I34" s="609"/>
      <c r="J34" s="620"/>
      <c r="K34" s="565" t="s">
        <v>111</v>
      </c>
      <c r="L34" s="626"/>
      <c r="M34" s="610"/>
      <c r="O34" s="590"/>
      <c r="P34" s="602"/>
      <c r="Q34" s="602"/>
      <c r="R34" s="603"/>
      <c r="S34" s="590"/>
    </row>
    <row r="35" spans="1:19" x14ac:dyDescent="0.25">
      <c r="A35" s="574" t="s">
        <v>124</v>
      </c>
      <c r="B35" s="335"/>
      <c r="C35" s="576"/>
      <c r="D35" s="611"/>
      <c r="E35" s="950"/>
      <c r="F35" s="950"/>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Dénes Tibor</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50">
    <mergeCell ref="A1:F1"/>
    <mergeCell ref="A4:C4"/>
    <mergeCell ref="E7:F7"/>
    <mergeCell ref="G7:H7"/>
    <mergeCell ref="E9:F9"/>
    <mergeCell ref="G9:H9"/>
    <mergeCell ref="E11:F11"/>
    <mergeCell ref="G11:H11"/>
    <mergeCell ref="E13:F13"/>
    <mergeCell ref="G13:H13"/>
    <mergeCell ref="E15:F15"/>
    <mergeCell ref="G15:H15"/>
    <mergeCell ref="B18:C18"/>
    <mergeCell ref="D18:E18"/>
    <mergeCell ref="F18:G18"/>
    <mergeCell ref="H18:I18"/>
    <mergeCell ref="J18:K18"/>
    <mergeCell ref="L18:M18"/>
    <mergeCell ref="B19:C19"/>
    <mergeCell ref="D19:E19"/>
    <mergeCell ref="F19:G19"/>
    <mergeCell ref="H19:I19"/>
    <mergeCell ref="J19:K19"/>
    <mergeCell ref="L19:M19"/>
    <mergeCell ref="B20:C20"/>
    <mergeCell ref="D20:E20"/>
    <mergeCell ref="F20:G20"/>
    <mergeCell ref="H20:I20"/>
    <mergeCell ref="J20:K20"/>
    <mergeCell ref="L20:M20"/>
    <mergeCell ref="B21:C21"/>
    <mergeCell ref="D21:E21"/>
    <mergeCell ref="F21:G21"/>
    <mergeCell ref="H21:I21"/>
    <mergeCell ref="J21:K21"/>
    <mergeCell ref="L21:M21"/>
    <mergeCell ref="J23:K23"/>
    <mergeCell ref="L23:M23"/>
    <mergeCell ref="B22:C22"/>
    <mergeCell ref="D22:E22"/>
    <mergeCell ref="F22:G22"/>
    <mergeCell ref="H22:I22"/>
    <mergeCell ref="J22:K22"/>
    <mergeCell ref="L22:M22"/>
    <mergeCell ref="E34:F34"/>
    <mergeCell ref="E35:F35"/>
    <mergeCell ref="B23:C23"/>
    <mergeCell ref="D23:E23"/>
    <mergeCell ref="F23:G23"/>
    <mergeCell ref="H23:I23"/>
  </mergeCells>
  <conditionalFormatting sqref="E7 E9 E11 E13 E15">
    <cfRule type="cellIs" dxfId="114" priority="2" stopIfTrue="1" operator="equal">
      <formula>"Bye"</formula>
    </cfRule>
  </conditionalFormatting>
  <conditionalFormatting sqref="R41">
    <cfRule type="expression" dxfId="11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48">
    <tabColor indexed="11"/>
  </sheetPr>
  <dimension ref="A1:AK49"/>
  <sheetViews>
    <sheetView workbookViewId="0">
      <selection activeCell="N13" sqref="N13"/>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59"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646" t="s">
        <v>185</v>
      </c>
      <c r="P6" s="647" t="s">
        <v>180</v>
      </c>
      <c r="Q6" s="590"/>
      <c r="R6" s="646" t="s">
        <v>185</v>
      </c>
      <c r="S6" s="760" t="s">
        <v>219</v>
      </c>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(5)'!$A$7:$O$22,5))</f>
        <v/>
      </c>
      <c r="D7" s="584" t="str">
        <f>IF($B7="","",VLOOKUP($B7,'1MD ELO (5)'!$A$7:$O$22,15))</f>
        <v/>
      </c>
      <c r="E7" s="580" t="str">
        <f>UPPER(IF($B7="","",VLOOKUP($B7,'1MD ELO (5)'!$A$7:$O$22,2)))</f>
        <v/>
      </c>
      <c r="F7" s="583"/>
      <c r="G7" s="580" t="str">
        <f>IF($B7="","",VLOOKUP($B7,'1MD ELO (5)'!$A$7:$O$22,3))</f>
        <v/>
      </c>
      <c r="H7" s="583"/>
      <c r="I7" s="580" t="str">
        <f>IF($B7="","",VLOOKUP($B7,'1MD ELO (5)'!$A$7:$O$22,4))</f>
        <v/>
      </c>
      <c r="J7" s="559"/>
      <c r="K7" s="664"/>
      <c r="L7" s="658" t="str">
        <f>IF(K7="","",CONCATENATE(VLOOKUP($Y$3,$AB$1:$AK$1,K7)," pont"))</f>
        <v/>
      </c>
      <c r="M7" s="665"/>
      <c r="N7" s="590"/>
      <c r="O7" s="648" t="s">
        <v>186</v>
      </c>
      <c r="P7" s="649" t="s">
        <v>182</v>
      </c>
      <c r="Q7" s="590"/>
      <c r="R7" s="648" t="s">
        <v>186</v>
      </c>
      <c r="S7" s="761" t="s">
        <v>190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(5)'!$A$7:$O$22,5))</f>
        <v/>
      </c>
      <c r="D9" s="584" t="str">
        <f>IF($B9="","",VLOOKUP($B9,'1MD ELO (5)'!$A$7:$O$22,15))</f>
        <v/>
      </c>
      <c r="E9" s="579" t="str">
        <f>UPPER(IF($B9="","",VLOOKUP($B9,'1MD ELO (5)'!$A$7:$O$22,2)))</f>
        <v/>
      </c>
      <c r="F9" s="585"/>
      <c r="G9" s="579" t="str">
        <f>IF($B9="","",VLOOKUP($B9,'1MD ELO (5)'!$A$7:$O$22,3))</f>
        <v/>
      </c>
      <c r="H9" s="585"/>
      <c r="I9" s="579" t="str">
        <f>IF($B9="","",VLOOKUP($B9,'1MD ELO (5)'!$A$7:$O$22,4))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(5)'!$A$7:$O$22,5))</f>
        <v/>
      </c>
      <c r="D11" s="584" t="str">
        <f>IF($B11="","",VLOOKUP($B11,'1MD ELO (5)'!$A$7:$O$22,15))</f>
        <v/>
      </c>
      <c r="E11" s="579" t="str">
        <f>UPPER(IF($B11="","",VLOOKUP($B11,'1MD ELO (5)'!$A$7:$O$22,2)))</f>
        <v/>
      </c>
      <c r="F11" s="585"/>
      <c r="G11" s="579" t="str">
        <f>IF($B11="","",VLOOKUP($B11,'1MD ELO (5)'!$A$7:$O$22,3))</f>
        <v/>
      </c>
      <c r="H11" s="585"/>
      <c r="I11" s="579"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IF($B13="","",VLOOKUP($B13,'1MD ELO (5)'!$A$7:$O$22,5))</f>
        <v/>
      </c>
      <c r="D13" s="584" t="str">
        <f>IF($B13="","",VLOOKUP($B13,'1MD ELO (5)'!$A$7:$O$22,15))</f>
        <v/>
      </c>
      <c r="E13" s="580" t="str">
        <f>UPPER(IF($B13="","",VLOOKUP($B13,'1MD ELO (5)'!$A$7:$O$22,2)))</f>
        <v/>
      </c>
      <c r="F13" s="583"/>
      <c r="G13" s="580" t="str">
        <f>IF($B13="","",VLOOKUP($B13,'1MD ELO (5)'!$A$7:$O$22,3))</f>
        <v/>
      </c>
      <c r="H13" s="583"/>
      <c r="I13" s="580" t="str">
        <f>IF($B13="","",VLOOKUP($B13,'1MD ELO (5)'!$A$7:$O$22,4))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IF($B15="","",VLOOKUP($B15,'1MD ELO (5)'!$A$7:$O$22,5))</f>
        <v/>
      </c>
      <c r="D15" s="584" t="str">
        <f>IF($B15="","",VLOOKUP($B15,'1MD ELO (5)'!$A$7:$O$22,15))</f>
        <v/>
      </c>
      <c r="E15" s="579" t="str">
        <f>UPPER(IF($B15="","",VLOOKUP($B15,'1MD ELO (5)'!$A$7:$O$22,2)))</f>
        <v/>
      </c>
      <c r="F15" s="585"/>
      <c r="G15" s="579" t="str">
        <f>IF($B15="","",VLOOKUP($B15,'1MD ELO (5)'!$A$7:$O$22,3))</f>
        <v/>
      </c>
      <c r="H15" s="585"/>
      <c r="I15" s="579" t="str">
        <f>IF($B15="","",VLOOKUP($B15,'1MD ELO (5)'!$A$7:$O$22,4))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(5)'!$A$7:$O$22,5))</f>
        <v/>
      </c>
      <c r="D17" s="584" t="str">
        <f>IF($B17="","",VLOOKUP($B17,'1MD ELO (5)'!$A$7:$O$22,15))</f>
        <v/>
      </c>
      <c r="E17" s="579" t="str">
        <f>UPPER(IF($B17="","",VLOOKUP($B17,'1MD ELO (5)'!$A$7:$O$22,2)))</f>
        <v/>
      </c>
      <c r="F17" s="585"/>
      <c r="G17" s="579" t="str">
        <f>IF($B17="","",VLOOKUP($B17,'1MD ELO (5)'!$A$7:$O$22,3))</f>
        <v/>
      </c>
      <c r="H17" s="585"/>
      <c r="I17" s="579" t="str">
        <f>IF($B17="","",VLOOKUP($B17,'1MD ELO (5)'!$A$7:$O$22,4))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937"/>
      <c r="C22" s="937"/>
      <c r="D22" s="938" t="str">
        <f>E7</f>
        <v/>
      </c>
      <c r="E22" s="938"/>
      <c r="F22" s="938" t="str">
        <f>E9</f>
        <v/>
      </c>
      <c r="G22" s="938"/>
      <c r="H22" s="938" t="str">
        <f>E11</f>
        <v/>
      </c>
      <c r="I22" s="93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941" t="str">
        <f>E7</f>
        <v/>
      </c>
      <c r="C23" s="941"/>
      <c r="D23" s="940"/>
      <c r="E23" s="940"/>
      <c r="F23" s="943"/>
      <c r="G23" s="943"/>
      <c r="H23" s="943"/>
      <c r="I23" s="943"/>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941" t="str">
        <f>E9</f>
        <v/>
      </c>
      <c r="C24" s="941"/>
      <c r="D24" s="943"/>
      <c r="E24" s="943"/>
      <c r="F24" s="940"/>
      <c r="G24" s="940"/>
      <c r="H24" s="943"/>
      <c r="I24" s="943"/>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941" t="str">
        <f>E11</f>
        <v/>
      </c>
      <c r="C25" s="941"/>
      <c r="D25" s="943"/>
      <c r="E25" s="943"/>
      <c r="F25" s="943"/>
      <c r="G25" s="943"/>
      <c r="H25" s="940"/>
      <c r="I25" s="940"/>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937"/>
      <c r="C27" s="937"/>
      <c r="D27" s="938" t="str">
        <f>E13</f>
        <v/>
      </c>
      <c r="E27" s="938"/>
      <c r="F27" s="938" t="str">
        <f>E15</f>
        <v/>
      </c>
      <c r="G27" s="938"/>
      <c r="H27" s="938" t="str">
        <f>E17</f>
        <v/>
      </c>
      <c r="I27" s="938"/>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941" t="str">
        <f>E13</f>
        <v/>
      </c>
      <c r="C28" s="941"/>
      <c r="D28" s="940"/>
      <c r="E28" s="940"/>
      <c r="F28" s="943"/>
      <c r="G28" s="943"/>
      <c r="H28" s="943"/>
      <c r="I28" s="943"/>
      <c r="J28" s="559"/>
      <c r="K28" s="559"/>
      <c r="L28" s="559"/>
      <c r="M28" s="638"/>
    </row>
    <row r="29" spans="1:37" ht="18.75" customHeight="1" x14ac:dyDescent="0.25">
      <c r="A29" s="634" t="s">
        <v>172</v>
      </c>
      <c r="B29" s="941" t="str">
        <f>E15</f>
        <v/>
      </c>
      <c r="C29" s="941"/>
      <c r="D29" s="943"/>
      <c r="E29" s="943"/>
      <c r="F29" s="940"/>
      <c r="G29" s="940"/>
      <c r="H29" s="943"/>
      <c r="I29" s="943"/>
      <c r="J29" s="559"/>
      <c r="K29" s="559"/>
      <c r="L29" s="559"/>
      <c r="M29" s="638"/>
    </row>
    <row r="30" spans="1:37" ht="18.75" customHeight="1" x14ac:dyDescent="0.25">
      <c r="A30" s="634" t="s">
        <v>173</v>
      </c>
      <c r="B30" s="941" t="str">
        <f>E17</f>
        <v/>
      </c>
      <c r="C30" s="941"/>
      <c r="D30" s="943"/>
      <c r="E30" s="943"/>
      <c r="F30" s="943"/>
      <c r="G30" s="943"/>
      <c r="H30" s="940"/>
      <c r="I30" s="940"/>
      <c r="J30" s="559"/>
      <c r="K30" s="559"/>
      <c r="L30" s="559"/>
      <c r="M30" s="638"/>
    </row>
    <row r="31" spans="1:37" x14ac:dyDescent="0.25">
      <c r="A31" s="559"/>
      <c r="B31" s="559"/>
      <c r="C31" s="559"/>
      <c r="D31" s="559"/>
      <c r="E31" s="559"/>
      <c r="F31" s="559"/>
      <c r="G31" s="559"/>
      <c r="H31" s="559"/>
      <c r="I31" s="559"/>
      <c r="J31" s="559"/>
      <c r="K31" s="559"/>
      <c r="L31" s="559"/>
      <c r="M31" s="559"/>
    </row>
    <row r="32" spans="1:37" x14ac:dyDescent="0.25">
      <c r="A32" s="559" t="s">
        <v>129</v>
      </c>
      <c r="B32" s="559"/>
      <c r="C32" s="952" t="str">
        <f>IF(M23=1,B23,IF(M24=1,B24,IF(M25=1,B25,"")))</f>
        <v/>
      </c>
      <c r="D32" s="952"/>
      <c r="E32" s="598" t="s">
        <v>175</v>
      </c>
      <c r="F32" s="952" t="str">
        <f>IF(M28=1,B28,IF(M29=1,B29,IF(M30=1,B30,"")))</f>
        <v/>
      </c>
      <c r="G32" s="952"/>
      <c r="H32" s="559"/>
      <c r="I32" s="537"/>
      <c r="J32" s="559"/>
      <c r="K32" s="559"/>
      <c r="L32" s="559"/>
      <c r="M32" s="559"/>
    </row>
    <row r="33" spans="1:19" x14ac:dyDescent="0.25">
      <c r="A33" s="559"/>
      <c r="B33" s="559"/>
      <c r="C33" s="559"/>
      <c r="D33" s="559"/>
      <c r="E33" s="559"/>
      <c r="F33" s="598"/>
      <c r="G33" s="598"/>
      <c r="H33" s="559"/>
      <c r="I33" s="559"/>
      <c r="J33" s="559"/>
      <c r="K33" s="559"/>
      <c r="L33" s="559"/>
      <c r="M33" s="559"/>
    </row>
    <row r="34" spans="1:19" x14ac:dyDescent="0.25">
      <c r="A34" s="559" t="s">
        <v>174</v>
      </c>
      <c r="B34" s="559"/>
      <c r="C34" s="952" t="str">
        <f>IF(M23=2,B23,IF(M24=2,B24,IF(M25=2,B25,"")))</f>
        <v/>
      </c>
      <c r="D34" s="952"/>
      <c r="E34" s="598" t="s">
        <v>175</v>
      </c>
      <c r="F34" s="952" t="str">
        <f>IF(M28=2,B28,IF(M29=2,B29,IF(M30=2,B30,"")))</f>
        <v/>
      </c>
      <c r="G34" s="952"/>
      <c r="H34" s="559"/>
      <c r="I34" s="537"/>
      <c r="J34" s="559"/>
      <c r="K34" s="559"/>
      <c r="L34" s="559"/>
      <c r="M34" s="559"/>
    </row>
    <row r="35" spans="1:19" x14ac:dyDescent="0.25">
      <c r="A35" s="559"/>
      <c r="B35" s="559"/>
      <c r="C35" s="637"/>
      <c r="D35" s="637"/>
      <c r="E35" s="598"/>
      <c r="F35" s="637"/>
      <c r="G35" s="637"/>
      <c r="H35" s="559"/>
      <c r="I35" s="559"/>
      <c r="J35" s="559"/>
      <c r="K35" s="559"/>
      <c r="L35" s="559"/>
      <c r="M35" s="559"/>
    </row>
    <row r="36" spans="1:19" x14ac:dyDescent="0.25">
      <c r="A36" s="559" t="s">
        <v>176</v>
      </c>
      <c r="B36" s="559"/>
      <c r="C36" s="952" t="str">
        <f>IF(M23=3,B23,IF(M24=3,B24,IF(M25=3,B25,"")))</f>
        <v/>
      </c>
      <c r="D36" s="952"/>
      <c r="E36" s="598" t="s">
        <v>175</v>
      </c>
      <c r="F36" s="952" t="str">
        <f>IF(M28=3,B28,IF(M29=3,B29,IF(M30=3,B30,"")))</f>
        <v/>
      </c>
      <c r="G36" s="952"/>
      <c r="H36" s="559"/>
      <c r="I36" s="537"/>
      <c r="J36" s="559"/>
      <c r="K36" s="559"/>
      <c r="L36" s="559"/>
      <c r="M36" s="559"/>
    </row>
    <row r="37" spans="1:19" x14ac:dyDescent="0.25">
      <c r="A37" s="559"/>
      <c r="B37" s="559"/>
      <c r="C37" s="559"/>
      <c r="D37" s="559"/>
      <c r="E37" s="559"/>
      <c r="F37" s="559"/>
      <c r="G37" s="559"/>
      <c r="H37" s="559"/>
      <c r="I37" s="559"/>
      <c r="J37" s="559"/>
      <c r="K37" s="559"/>
      <c r="L37" s="559"/>
      <c r="M37" s="559"/>
    </row>
    <row r="38" spans="1:19" x14ac:dyDescent="0.25">
      <c r="A38" s="559"/>
      <c r="B38" s="559"/>
      <c r="C38" s="559"/>
      <c r="D38" s="559"/>
      <c r="E38" s="559"/>
      <c r="F38" s="559"/>
      <c r="G38" s="559"/>
      <c r="H38" s="559"/>
      <c r="I38" s="559"/>
      <c r="J38" s="559"/>
      <c r="K38" s="559"/>
      <c r="L38" s="537"/>
      <c r="M38" s="559"/>
      <c r="O38" s="590"/>
      <c r="P38" s="590"/>
      <c r="Q38" s="590"/>
      <c r="R38" s="590"/>
      <c r="S38" s="590"/>
    </row>
    <row r="39" spans="1:19" x14ac:dyDescent="0.25">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x14ac:dyDescent="0.25">
      <c r="A40" s="570" t="s">
        <v>106</v>
      </c>
      <c r="B40" s="571"/>
      <c r="C40" s="573"/>
      <c r="D40" s="608">
        <v>1</v>
      </c>
      <c r="E40" s="951" t="str">
        <f>IF(D40&gt;$R$47,,UPPER(VLOOKUP(D40,'1MD ELO (5)'!$A$7:$Q$134,2)))</f>
        <v/>
      </c>
      <c r="F40" s="951"/>
      <c r="G40" s="619" t="s">
        <v>7</v>
      </c>
      <c r="H40" s="571"/>
      <c r="I40" s="609"/>
      <c r="J40" s="620"/>
      <c r="K40" s="565" t="s">
        <v>111</v>
      </c>
      <c r="L40" s="626"/>
      <c r="M40" s="610"/>
      <c r="O40" s="590"/>
      <c r="P40" s="602"/>
      <c r="Q40" s="602"/>
      <c r="R40" s="603"/>
      <c r="S40" s="590"/>
    </row>
    <row r="41" spans="1:19" x14ac:dyDescent="0.25">
      <c r="A41" s="574" t="s">
        <v>124</v>
      </c>
      <c r="B41" s="335"/>
      <c r="C41" s="576"/>
      <c r="D41" s="611">
        <v>2</v>
      </c>
      <c r="E41" s="950" t="str">
        <f>IF(D41&gt;$R$47,,UPPER(VLOOKUP(D41,'1MD ELO (5)'!$A$7:$Q$134,2)))</f>
        <v/>
      </c>
      <c r="F41" s="950"/>
      <c r="G41" s="621" t="s">
        <v>8</v>
      </c>
      <c r="H41" s="612"/>
      <c r="I41" s="613"/>
      <c r="J41" s="91"/>
      <c r="K41" s="623"/>
      <c r="L41" s="537"/>
      <c r="M41" s="618"/>
      <c r="O41" s="590"/>
      <c r="P41" s="603"/>
      <c r="Q41" s="604"/>
      <c r="R41" s="603"/>
      <c r="S41" s="590"/>
    </row>
    <row r="42" spans="1:19" x14ac:dyDescent="0.25">
      <c r="A42" s="379"/>
      <c r="B42" s="380"/>
      <c r="C42" s="381"/>
      <c r="D42" s="611"/>
      <c r="E42" s="615"/>
      <c r="F42" s="616"/>
      <c r="G42" s="621" t="s">
        <v>9</v>
      </c>
      <c r="H42" s="612"/>
      <c r="I42" s="613"/>
      <c r="J42" s="91"/>
      <c r="K42" s="565" t="s">
        <v>112</v>
      </c>
      <c r="L42" s="626"/>
      <c r="M42" s="610"/>
      <c r="O42" s="590"/>
      <c r="P42" s="602"/>
      <c r="Q42" s="602"/>
      <c r="R42" s="603"/>
      <c r="S42" s="590"/>
    </row>
    <row r="43" spans="1:19" x14ac:dyDescent="0.25">
      <c r="A43" s="238"/>
      <c r="B43" s="443"/>
      <c r="C43" s="239"/>
      <c r="D43" s="611"/>
      <c r="E43" s="615"/>
      <c r="F43" s="616"/>
      <c r="G43" s="621" t="s">
        <v>10</v>
      </c>
      <c r="H43" s="612"/>
      <c r="I43" s="613"/>
      <c r="J43" s="91"/>
      <c r="K43" s="624"/>
      <c r="L43" s="616"/>
      <c r="M43" s="614"/>
      <c r="O43" s="590"/>
      <c r="P43" s="603"/>
      <c r="Q43" s="604"/>
      <c r="R43" s="603"/>
      <c r="S43" s="590"/>
    </row>
    <row r="44" spans="1:19" x14ac:dyDescent="0.25">
      <c r="A44" s="366"/>
      <c r="B44" s="382"/>
      <c r="C44" s="450"/>
      <c r="D44" s="611"/>
      <c r="E44" s="615"/>
      <c r="F44" s="616"/>
      <c r="G44" s="621" t="s">
        <v>11</v>
      </c>
      <c r="H44" s="612"/>
      <c r="I44" s="613"/>
      <c r="J44" s="91"/>
      <c r="K44" s="574"/>
      <c r="L44" s="537"/>
      <c r="M44" s="618"/>
      <c r="O44" s="590"/>
      <c r="P44" s="603"/>
      <c r="Q44" s="604"/>
      <c r="R44" s="603"/>
      <c r="S44" s="590"/>
    </row>
    <row r="45" spans="1:19" x14ac:dyDescent="0.25">
      <c r="A45" s="367"/>
      <c r="B45" s="388"/>
      <c r="C45" s="239"/>
      <c r="D45" s="611"/>
      <c r="E45" s="615"/>
      <c r="F45" s="616"/>
      <c r="G45" s="621" t="s">
        <v>12</v>
      </c>
      <c r="H45" s="612"/>
      <c r="I45" s="613"/>
      <c r="J45" s="91"/>
      <c r="K45" s="565" t="s">
        <v>92</v>
      </c>
      <c r="L45" s="626"/>
      <c r="M45" s="610"/>
      <c r="O45" s="590"/>
      <c r="P45" s="602"/>
      <c r="Q45" s="602"/>
      <c r="R45" s="603"/>
      <c r="S45" s="590"/>
    </row>
    <row r="46" spans="1:19" x14ac:dyDescent="0.25">
      <c r="A46" s="367"/>
      <c r="B46" s="388"/>
      <c r="C46" s="377"/>
      <c r="D46" s="611"/>
      <c r="E46" s="615"/>
      <c r="F46" s="616"/>
      <c r="G46" s="621" t="s">
        <v>13</v>
      </c>
      <c r="H46" s="612"/>
      <c r="I46" s="613"/>
      <c r="J46" s="91"/>
      <c r="K46" s="624"/>
      <c r="L46" s="616"/>
      <c r="M46" s="614"/>
      <c r="O46" s="590"/>
      <c r="P46" s="603"/>
      <c r="Q46" s="604"/>
      <c r="R46" s="603"/>
      <c r="S46" s="590"/>
    </row>
    <row r="47" spans="1:19" x14ac:dyDescent="0.25">
      <c r="A47" s="368"/>
      <c r="B47" s="365"/>
      <c r="C47" s="378"/>
      <c r="D47" s="617"/>
      <c r="E47" s="241"/>
      <c r="F47" s="537"/>
      <c r="G47" s="622" t="s">
        <v>14</v>
      </c>
      <c r="H47" s="335"/>
      <c r="I47" s="567"/>
      <c r="J47" s="243"/>
      <c r="K47" s="574" t="str">
        <f>L4</f>
        <v>Dénes Tibor</v>
      </c>
      <c r="L47" s="537"/>
      <c r="M47" s="618"/>
      <c r="O47" s="590"/>
      <c r="P47" s="603"/>
      <c r="Q47" s="604"/>
      <c r="R47" s="605">
        <f>MIN(4,'1MD ELO (5)'!Q5)</f>
        <v>4</v>
      </c>
      <c r="S47" s="590"/>
    </row>
    <row r="48" spans="1:19" x14ac:dyDescent="0.25">
      <c r="O48" s="590"/>
      <c r="P48" s="590"/>
      <c r="Q48" s="590"/>
      <c r="R48" s="590"/>
      <c r="S48" s="590"/>
    </row>
    <row r="49" spans="15:19" x14ac:dyDescent="0.25">
      <c r="O49" s="590"/>
      <c r="P49" s="590"/>
      <c r="Q49" s="590"/>
      <c r="R49" s="590"/>
      <c r="S49" s="590"/>
    </row>
  </sheetData>
  <mergeCells count="42">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C32:D32"/>
    <mergeCell ref="F32:G32"/>
    <mergeCell ref="C34:D34"/>
    <mergeCell ref="F34:G34"/>
    <mergeCell ref="C36:D36"/>
    <mergeCell ref="F36:G36"/>
    <mergeCell ref="E40:F40"/>
    <mergeCell ref="E41:F41"/>
  </mergeCells>
  <conditionalFormatting sqref="R47">
    <cfRule type="expression" dxfId="112" priority="2" stopIfTrue="1">
      <formula>$O$1="CU"</formula>
    </cfRule>
  </conditionalFormatting>
  <conditionalFormatting sqref="E7 E9 E11 E13 E15 E17">
    <cfRule type="cellIs" dxfId="111"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49">
    <tabColor indexed="11"/>
  </sheetPr>
  <dimension ref="A1:AK51"/>
  <sheetViews>
    <sheetView workbookViewId="0">
      <selection activeCell="N12" sqref="N12"/>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(5)'!$A$7:$O$22,5))</f>
        <v/>
      </c>
      <c r="D7" s="584" t="str">
        <f>IF($B7="","",VLOOKUP($B7,'1MD ELO (5)'!$A$7:$O$22,15))</f>
        <v/>
      </c>
      <c r="E7" s="580" t="str">
        <f>UPPER(IF($B7="","",VLOOKUP($B7,'1MD ELO (5)'!$A$7:$O$22,2)))</f>
        <v/>
      </c>
      <c r="F7" s="583"/>
      <c r="G7" s="580" t="str">
        <f>IF($B7="","",VLOOKUP($B7,'1MD ELO (5)'!$A$7:$O$22,3))</f>
        <v/>
      </c>
      <c r="H7" s="583"/>
      <c r="I7" s="580" t="str">
        <f>IF($B7="","",VLOOKUP($B7,'1MD ELO (5)'!$A$7:$O$22,4))</f>
        <v/>
      </c>
      <c r="J7" s="559"/>
      <c r="K7" s="664"/>
      <c r="L7" s="658" t="str">
        <f>IF(K7="","",CONCATENATE(VLOOKUP($Y$3,$AB$1:$AK$1,K7)," pont"))</f>
        <v/>
      </c>
      <c r="M7" s="665"/>
      <c r="N7" s="590"/>
      <c r="O7" s="590"/>
      <c r="P7" s="590"/>
      <c r="Q7" s="644" t="s">
        <v>178</v>
      </c>
      <c r="R7" s="759" t="s">
        <v>218</v>
      </c>
      <c r="S7" s="759" t="s">
        <v>220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0" t="s">
        <v>219</v>
      </c>
      <c r="S8" s="760" t="s">
        <v>221</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(5)'!$A$7:$O$22,5))</f>
        <v/>
      </c>
      <c r="D9" s="584" t="str">
        <f>IF($B9="","",VLOOKUP($B9,'1MD ELO (5)'!$A$7:$O$22,15))</f>
        <v/>
      </c>
      <c r="E9" s="579" t="str">
        <f>UPPER(IF($B9="","",VLOOKUP($B9,'1MD ELO (5)'!$A$7:$O$22,2)))</f>
        <v/>
      </c>
      <c r="F9" s="585"/>
      <c r="G9" s="579" t="str">
        <f>IF($B9="","",VLOOKUP($B9,'1MD ELO (5)'!$A$7:$O$22,3))</f>
        <v/>
      </c>
      <c r="H9" s="585"/>
      <c r="I9" s="579" t="str">
        <f>IF($B9="","",VLOOKUP($B9,'1MD ELO (5)'!$A$7:$O$22,4))</f>
        <v/>
      </c>
      <c r="J9" s="559"/>
      <c r="K9" s="664"/>
      <c r="L9" s="658" t="str">
        <f>IF(K9="","",CONCATENATE(VLOOKUP($Y$3,$AB$1:$AK$1,K9)," pont"))</f>
        <v/>
      </c>
      <c r="M9" s="665"/>
      <c r="N9" s="590"/>
      <c r="O9" s="590"/>
      <c r="P9" s="590"/>
      <c r="Q9" s="648" t="s">
        <v>186</v>
      </c>
      <c r="R9" s="761" t="s">
        <v>190</v>
      </c>
      <c r="S9" s="761" t="s">
        <v>222</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(5)'!$A$7:$O$22,5))</f>
        <v/>
      </c>
      <c r="D11" s="584" t="str">
        <f>IF($B11="","",VLOOKUP($B11,'1MD ELO (5)'!$A$7:$O$22,15))</f>
        <v/>
      </c>
      <c r="E11" s="579" t="str">
        <f>UPPER(IF($B11="","",VLOOKUP($B11,'1MD ELO (5)'!$A$7:$O$22,2)))</f>
        <v/>
      </c>
      <c r="F11" s="585"/>
      <c r="G11" s="579" t="str">
        <f>IF($B11="","",VLOOKUP($B11,'1MD ELO (5)'!$A$7:$O$22,3))</f>
        <v/>
      </c>
      <c r="H11" s="585"/>
      <c r="I11" s="579"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IF($B13="","",VLOOKUP($B13,'1MD ELO (5)'!$A$7:$O$22,5))</f>
        <v/>
      </c>
      <c r="D13" s="584" t="str">
        <f>IF($B13="","",VLOOKUP($B13,'1MD ELO (5)'!$A$7:$O$22,15))</f>
        <v/>
      </c>
      <c r="E13" s="580" t="str">
        <f>UPPER(IF($B13="","",VLOOKUP($B13,'1MD ELO (5)'!$A$7:$O$22,2)))</f>
        <v/>
      </c>
      <c r="F13" s="583"/>
      <c r="G13" s="580" t="str">
        <f>IF($B13="","",VLOOKUP($B13,'1MD ELO (5)'!$A$7:$O$22,3))</f>
        <v/>
      </c>
      <c r="H13" s="583"/>
      <c r="I13" s="580" t="str">
        <f>IF($B13="","",VLOOKUP($B13,'1MD ELO (5)'!$A$7:$O$22,4))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IF($B15="","",VLOOKUP($B15,'1MD ELO (5)'!$A$7:$O$22,5))</f>
        <v/>
      </c>
      <c r="D15" s="584" t="str">
        <f>IF($B15="","",VLOOKUP($B15,'1MD ELO (5)'!$A$7:$O$22,15))</f>
        <v/>
      </c>
      <c r="E15" s="579" t="str">
        <f>UPPER(IF($B15="","",VLOOKUP($B15,'1MD ELO (5)'!$A$7:$O$22,2)))</f>
        <v/>
      </c>
      <c r="F15" s="585"/>
      <c r="G15" s="579" t="str">
        <f>IF($B15="","",VLOOKUP($B15,'1MD ELO (5)'!$A$7:$O$22,3))</f>
        <v/>
      </c>
      <c r="H15" s="585"/>
      <c r="I15" s="579" t="str">
        <f>IF($B15="","",VLOOKUP($B15,'1MD ELO (5)'!$A$7:$O$22,4))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(5)'!$A$7:$O$22,5))</f>
        <v/>
      </c>
      <c r="D17" s="584" t="str">
        <f>IF($B17="","",VLOOKUP($B17,'1MD ELO (5)'!$A$7:$O$22,15))</f>
        <v/>
      </c>
      <c r="E17" s="579" t="str">
        <f>UPPER(IF($B17="","",VLOOKUP($B17,'1MD ELO (5)'!$A$7:$O$22,2)))</f>
        <v/>
      </c>
      <c r="F17" s="585"/>
      <c r="G17" s="579" t="str">
        <f>IF($B17="","",VLOOKUP($B17,'1MD ELO (5)'!$A$7:$O$22,3))</f>
        <v/>
      </c>
      <c r="H17" s="585"/>
      <c r="I17" s="579" t="str">
        <f>IF($B17="","",VLOOKUP($B17,'1MD ELO (5)'!$A$7:$O$22,4))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98" t="s">
        <v>173</v>
      </c>
      <c r="B19" s="652"/>
      <c r="C19" s="584" t="str">
        <f>IF($B19="","",VLOOKUP($B19,'1MD ELO (5)'!$A$7:$O$22,5))</f>
        <v/>
      </c>
      <c r="D19" s="584" t="str">
        <f>IF($B19="","",VLOOKUP($B19,'1MD ELO (5)'!$A$7:$O$22,15))</f>
        <v/>
      </c>
      <c r="E19" s="579" t="str">
        <f>UPPER(IF($B19="","",VLOOKUP($B19,'1MD ELO (5)'!$A$7:$O$22,2)))</f>
        <v/>
      </c>
      <c r="F19" s="585"/>
      <c r="G19" s="579" t="str">
        <f>IF($B19="","",VLOOKUP($B19,'1MD ELO (5)'!$A$7:$O$22,3))</f>
        <v/>
      </c>
      <c r="H19" s="585"/>
      <c r="I19" s="579" t="str">
        <f>IF($B19="","",VLOOKUP($B19,'1MD ELO (5)'!$A$7:$O$22,4))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937"/>
      <c r="C22" s="937"/>
      <c r="D22" s="938" t="str">
        <f>E7</f>
        <v/>
      </c>
      <c r="E22" s="938"/>
      <c r="F22" s="938" t="str">
        <f>E9</f>
        <v/>
      </c>
      <c r="G22" s="938"/>
      <c r="H22" s="938" t="str">
        <f>E11</f>
        <v/>
      </c>
      <c r="I22" s="93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941" t="str">
        <f>E7</f>
        <v/>
      </c>
      <c r="C23" s="941"/>
      <c r="D23" s="940"/>
      <c r="E23" s="940"/>
      <c r="F23" s="943"/>
      <c r="G23" s="943"/>
      <c r="H23" s="943"/>
      <c r="I23" s="943"/>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941" t="str">
        <f>E9</f>
        <v/>
      </c>
      <c r="C24" s="941"/>
      <c r="D24" s="943"/>
      <c r="E24" s="943"/>
      <c r="F24" s="940"/>
      <c r="G24" s="940"/>
      <c r="H24" s="943"/>
      <c r="I24" s="943"/>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941" t="str">
        <f>E11</f>
        <v/>
      </c>
      <c r="C25" s="941"/>
      <c r="D25" s="943"/>
      <c r="E25" s="943"/>
      <c r="F25" s="943"/>
      <c r="G25" s="943"/>
      <c r="H25" s="940"/>
      <c r="I25" s="940"/>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937"/>
      <c r="C27" s="937"/>
      <c r="D27" s="938" t="str">
        <f>E13</f>
        <v/>
      </c>
      <c r="E27" s="938"/>
      <c r="F27" s="938" t="str">
        <f>E15</f>
        <v/>
      </c>
      <c r="G27" s="938"/>
      <c r="H27" s="938" t="str">
        <f>E17</f>
        <v/>
      </c>
      <c r="I27" s="938"/>
      <c r="J27" s="938" t="str">
        <f>E19</f>
        <v/>
      </c>
      <c r="K27" s="938"/>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941" t="str">
        <f>E13</f>
        <v/>
      </c>
      <c r="C28" s="941"/>
      <c r="D28" s="940"/>
      <c r="E28" s="940"/>
      <c r="F28" s="943"/>
      <c r="G28" s="943"/>
      <c r="H28" s="943"/>
      <c r="I28" s="943"/>
      <c r="J28" s="938"/>
      <c r="K28" s="938"/>
      <c r="L28" s="559"/>
      <c r="M28" s="638"/>
    </row>
    <row r="29" spans="1:37" ht="18.75" customHeight="1" x14ac:dyDescent="0.25">
      <c r="A29" s="634" t="s">
        <v>172</v>
      </c>
      <c r="B29" s="941" t="str">
        <f>E15</f>
        <v/>
      </c>
      <c r="C29" s="941"/>
      <c r="D29" s="943"/>
      <c r="E29" s="943"/>
      <c r="F29" s="940"/>
      <c r="G29" s="940"/>
      <c r="H29" s="943"/>
      <c r="I29" s="943"/>
      <c r="J29" s="943"/>
      <c r="K29" s="943"/>
      <c r="L29" s="559"/>
      <c r="M29" s="638"/>
    </row>
    <row r="30" spans="1:37" ht="18.75" customHeight="1" x14ac:dyDescent="0.25">
      <c r="A30" s="634" t="s">
        <v>173</v>
      </c>
      <c r="B30" s="941" t="str">
        <f>E17</f>
        <v/>
      </c>
      <c r="C30" s="941"/>
      <c r="D30" s="943"/>
      <c r="E30" s="943"/>
      <c r="F30" s="943"/>
      <c r="G30" s="943"/>
      <c r="H30" s="940"/>
      <c r="I30" s="940"/>
      <c r="J30" s="943"/>
      <c r="K30" s="943"/>
      <c r="L30" s="559"/>
      <c r="M30" s="638"/>
    </row>
    <row r="31" spans="1:37" ht="18.75" customHeight="1" x14ac:dyDescent="0.25">
      <c r="A31" s="634" t="s">
        <v>177</v>
      </c>
      <c r="B31" s="941" t="str">
        <f>E19</f>
        <v/>
      </c>
      <c r="C31" s="941"/>
      <c r="D31" s="943"/>
      <c r="E31" s="943"/>
      <c r="F31" s="943"/>
      <c r="G31" s="943"/>
      <c r="H31" s="938"/>
      <c r="I31" s="938"/>
      <c r="J31" s="940"/>
      <c r="K31" s="940"/>
      <c r="L31" s="559"/>
      <c r="M31" s="638"/>
    </row>
    <row r="32" spans="1:37" ht="18.75" customHeight="1" x14ac:dyDescent="0.25">
      <c r="A32" s="640"/>
      <c r="B32" s="641"/>
      <c r="C32" s="641"/>
      <c r="D32" s="640"/>
      <c r="E32" s="640"/>
      <c r="F32" s="640"/>
      <c r="G32" s="640"/>
      <c r="H32" s="640"/>
      <c r="I32" s="640"/>
      <c r="J32" s="559"/>
      <c r="K32" s="559"/>
      <c r="L32" s="559"/>
      <c r="M32" s="642"/>
    </row>
    <row r="33" spans="1:19" x14ac:dyDescent="0.25">
      <c r="A33" s="559"/>
      <c r="B33" s="559"/>
      <c r="C33" s="559"/>
      <c r="D33" s="559"/>
      <c r="E33" s="559"/>
      <c r="F33" s="559"/>
      <c r="G33" s="559"/>
      <c r="H33" s="559"/>
      <c r="I33" s="559"/>
      <c r="J33" s="559"/>
      <c r="K33" s="559"/>
      <c r="L33" s="559"/>
      <c r="M33" s="559"/>
    </row>
    <row r="34" spans="1:19" x14ac:dyDescent="0.25">
      <c r="A34" s="559" t="s">
        <v>129</v>
      </c>
      <c r="B34" s="559"/>
      <c r="C34" s="952" t="str">
        <f>IF(M23=1,B23,IF(M24=1,B24,IF(M25=1,B25,"")))</f>
        <v/>
      </c>
      <c r="D34" s="952"/>
      <c r="E34" s="598" t="s">
        <v>175</v>
      </c>
      <c r="F34" s="952" t="str">
        <f>IF(M28=1,B28,IF(M29=1,B29,IF(M30=1,B30,IF(M31=1,B31,""))))</f>
        <v/>
      </c>
      <c r="G34" s="952"/>
      <c r="H34" s="559"/>
      <c r="I34" s="537"/>
      <c r="J34" s="559"/>
      <c r="K34" s="559"/>
      <c r="L34" s="559"/>
      <c r="M34" s="559"/>
    </row>
    <row r="35" spans="1:19" x14ac:dyDescent="0.25">
      <c r="A35" s="559"/>
      <c r="B35" s="559"/>
      <c r="C35" s="559"/>
      <c r="D35" s="559"/>
      <c r="E35" s="559"/>
      <c r="F35" s="598"/>
      <c r="G35" s="598"/>
      <c r="H35" s="559"/>
      <c r="I35" s="559"/>
      <c r="J35" s="559"/>
      <c r="K35" s="559"/>
      <c r="L35" s="559"/>
      <c r="M35" s="559"/>
    </row>
    <row r="36" spans="1:19" x14ac:dyDescent="0.25">
      <c r="A36" s="559" t="s">
        <v>174</v>
      </c>
      <c r="B36" s="559"/>
      <c r="C36" s="952" t="str">
        <f>IF(M23=2,B23,IF(M24=2,B24,IF(M25=2,B25,"")))</f>
        <v/>
      </c>
      <c r="D36" s="952"/>
      <c r="E36" s="598" t="s">
        <v>175</v>
      </c>
      <c r="F36" s="952" t="str">
        <f>IF(M28=2,B28,IF(M29=2,B29,IF(M30=2,B30,IF(M31=2,B31,""))))</f>
        <v/>
      </c>
      <c r="G36" s="952"/>
      <c r="H36" s="559"/>
      <c r="I36" s="537"/>
      <c r="J36" s="559"/>
      <c r="K36" s="559"/>
      <c r="L36" s="559"/>
      <c r="M36" s="559"/>
    </row>
    <row r="37" spans="1:19" x14ac:dyDescent="0.25">
      <c r="A37" s="559"/>
      <c r="B37" s="559"/>
      <c r="C37" s="637"/>
      <c r="D37" s="637"/>
      <c r="E37" s="598"/>
      <c r="F37" s="637"/>
      <c r="G37" s="637"/>
      <c r="H37" s="559"/>
      <c r="I37" s="559"/>
      <c r="J37" s="559"/>
      <c r="K37" s="559"/>
      <c r="L37" s="559"/>
      <c r="M37" s="559"/>
    </row>
    <row r="38" spans="1:19" x14ac:dyDescent="0.25">
      <c r="A38" s="559" t="s">
        <v>176</v>
      </c>
      <c r="B38" s="559"/>
      <c r="C38" s="952" t="str">
        <f>IF(M23=3,B23,IF(M24=3,B24,IF(M25=3,B25,"")))</f>
        <v/>
      </c>
      <c r="D38" s="952"/>
      <c r="E38" s="598" t="s">
        <v>175</v>
      </c>
      <c r="F38" s="952" t="str">
        <f>IF(M28=3,B28,IF(M29=3,B29,IF(M30=3,B30,IF(M31=3,B31,""))))</f>
        <v/>
      </c>
      <c r="G38" s="952"/>
      <c r="H38" s="559"/>
      <c r="I38" s="537"/>
      <c r="J38" s="559"/>
      <c r="K38" s="559"/>
      <c r="L38" s="559"/>
      <c r="M38" s="559"/>
    </row>
    <row r="39" spans="1:19" x14ac:dyDescent="0.25">
      <c r="A39" s="559"/>
      <c r="B39" s="559"/>
      <c r="C39" s="559"/>
      <c r="D39" s="559"/>
      <c r="E39" s="559"/>
      <c r="F39" s="559"/>
      <c r="G39" s="559"/>
      <c r="H39" s="559"/>
      <c r="I39" s="559"/>
      <c r="J39" s="559"/>
      <c r="K39" s="559"/>
      <c r="L39" s="559"/>
      <c r="M39" s="559"/>
    </row>
    <row r="40" spans="1:19" x14ac:dyDescent="0.25">
      <c r="A40" s="559"/>
      <c r="B40" s="559"/>
      <c r="C40" s="559"/>
      <c r="D40" s="559"/>
      <c r="E40" s="559"/>
      <c r="F40" s="559"/>
      <c r="G40" s="559"/>
      <c r="H40" s="559"/>
      <c r="I40" s="559"/>
      <c r="J40" s="559"/>
      <c r="K40" s="559"/>
      <c r="L40" s="537"/>
      <c r="M40" s="559"/>
      <c r="O40" s="590"/>
      <c r="P40" s="590"/>
      <c r="Q40" s="590"/>
      <c r="R40" s="590"/>
      <c r="S40" s="590"/>
    </row>
    <row r="41" spans="1:19" x14ac:dyDescent="0.25">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x14ac:dyDescent="0.25">
      <c r="A42" s="570" t="s">
        <v>106</v>
      </c>
      <c r="B42" s="571"/>
      <c r="C42" s="573"/>
      <c r="D42" s="608">
        <v>1</v>
      </c>
      <c r="E42" s="951" t="str">
        <f>IF(D42&gt;$R$44,,UPPER(VLOOKUP(D42,'1MD ELO (5)'!$A$7:$Q$134,2)))</f>
        <v/>
      </c>
      <c r="F42" s="951"/>
      <c r="G42" s="619" t="s">
        <v>7</v>
      </c>
      <c r="H42" s="571"/>
      <c r="I42" s="609"/>
      <c r="J42" s="620"/>
      <c r="K42" s="565" t="s">
        <v>111</v>
      </c>
      <c r="L42" s="626"/>
      <c r="M42" s="610"/>
      <c r="O42" s="590"/>
      <c r="P42" s="602"/>
      <c r="Q42" s="602"/>
      <c r="R42" s="603"/>
      <c r="S42" s="590"/>
    </row>
    <row r="43" spans="1:19" x14ac:dyDescent="0.25">
      <c r="A43" s="574" t="s">
        <v>124</v>
      </c>
      <c r="B43" s="335"/>
      <c r="C43" s="576"/>
      <c r="D43" s="611">
        <v>2</v>
      </c>
      <c r="E43" s="950" t="str">
        <f>IF(D43&gt;$R$44,,UPPER(VLOOKUP(D43,'1MD ELO (5)'!$A$7:$Q$134,2)))</f>
        <v/>
      </c>
      <c r="F43" s="950"/>
      <c r="G43" s="621" t="s">
        <v>8</v>
      </c>
      <c r="H43" s="612"/>
      <c r="I43" s="613"/>
      <c r="J43" s="91"/>
      <c r="K43" s="623"/>
      <c r="L43" s="537"/>
      <c r="M43" s="618"/>
      <c r="O43" s="590"/>
      <c r="P43" s="603"/>
      <c r="Q43" s="604"/>
      <c r="R43" s="603"/>
      <c r="S43" s="590"/>
    </row>
    <row r="44" spans="1:19" x14ac:dyDescent="0.25">
      <c r="A44" s="379"/>
      <c r="B44" s="380"/>
      <c r="C44" s="381"/>
      <c r="D44" s="611"/>
      <c r="E44" s="615"/>
      <c r="F44" s="616"/>
      <c r="G44" s="621" t="s">
        <v>9</v>
      </c>
      <c r="H44" s="612"/>
      <c r="I44" s="613"/>
      <c r="J44" s="91"/>
      <c r="K44" s="565" t="s">
        <v>112</v>
      </c>
      <c r="L44" s="626"/>
      <c r="M44" s="610"/>
      <c r="O44" s="590"/>
      <c r="P44" s="602"/>
      <c r="Q44" s="602"/>
      <c r="R44" s="605">
        <f>MIN(4,'1MD ELO (5)'!Q2)</f>
        <v>4</v>
      </c>
      <c r="S44" s="590"/>
    </row>
    <row r="45" spans="1:19" x14ac:dyDescent="0.25">
      <c r="A45" s="238"/>
      <c r="B45" s="443"/>
      <c r="C45" s="239"/>
      <c r="D45" s="611"/>
      <c r="E45" s="615"/>
      <c r="F45" s="616"/>
      <c r="G45" s="621" t="s">
        <v>10</v>
      </c>
      <c r="H45" s="612"/>
      <c r="I45" s="613"/>
      <c r="J45" s="91"/>
      <c r="K45" s="624"/>
      <c r="L45" s="616"/>
      <c r="M45" s="614"/>
      <c r="O45" s="590"/>
      <c r="P45" s="603"/>
      <c r="Q45" s="604"/>
      <c r="R45" s="603"/>
      <c r="S45" s="590"/>
    </row>
    <row r="46" spans="1:19" x14ac:dyDescent="0.25">
      <c r="A46" s="366"/>
      <c r="B46" s="382"/>
      <c r="C46" s="450"/>
      <c r="D46" s="611"/>
      <c r="E46" s="615"/>
      <c r="F46" s="616"/>
      <c r="G46" s="621" t="s">
        <v>11</v>
      </c>
      <c r="H46" s="612"/>
      <c r="I46" s="613"/>
      <c r="J46" s="91"/>
      <c r="K46" s="574"/>
      <c r="L46" s="537"/>
      <c r="M46" s="618"/>
      <c r="O46" s="590"/>
      <c r="P46" s="603"/>
      <c r="Q46" s="604"/>
      <c r="R46" s="603"/>
      <c r="S46" s="590"/>
    </row>
    <row r="47" spans="1:19" x14ac:dyDescent="0.25">
      <c r="A47" s="367"/>
      <c r="B47" s="388"/>
      <c r="C47" s="239"/>
      <c r="D47" s="611"/>
      <c r="E47" s="615"/>
      <c r="F47" s="616"/>
      <c r="G47" s="621" t="s">
        <v>12</v>
      </c>
      <c r="H47" s="612"/>
      <c r="I47" s="613"/>
      <c r="J47" s="91"/>
      <c r="K47" s="565" t="s">
        <v>92</v>
      </c>
      <c r="L47" s="626"/>
      <c r="M47" s="610"/>
      <c r="O47" s="590"/>
      <c r="P47" s="602"/>
      <c r="Q47" s="602"/>
      <c r="R47" s="603"/>
      <c r="S47" s="590"/>
    </row>
    <row r="48" spans="1:19" x14ac:dyDescent="0.25">
      <c r="A48" s="367"/>
      <c r="B48" s="388"/>
      <c r="C48" s="377"/>
      <c r="D48" s="611"/>
      <c r="E48" s="615"/>
      <c r="F48" s="616"/>
      <c r="G48" s="621" t="s">
        <v>13</v>
      </c>
      <c r="H48" s="612"/>
      <c r="I48" s="613"/>
      <c r="J48" s="91"/>
      <c r="K48" s="624"/>
      <c r="L48" s="616"/>
      <c r="M48" s="614"/>
      <c r="O48" s="590"/>
      <c r="P48" s="603"/>
      <c r="Q48" s="604"/>
      <c r="R48" s="603"/>
      <c r="S48" s="590"/>
    </row>
    <row r="49" spans="1:19" x14ac:dyDescent="0.25">
      <c r="A49" s="368"/>
      <c r="B49" s="365"/>
      <c r="C49" s="378"/>
      <c r="D49" s="617"/>
      <c r="E49" s="241"/>
      <c r="F49" s="537"/>
      <c r="G49" s="622" t="s">
        <v>14</v>
      </c>
      <c r="H49" s="335"/>
      <c r="I49" s="567"/>
      <c r="J49" s="243"/>
      <c r="K49" s="574" t="str">
        <f>L4</f>
        <v>Dénes Tibor</v>
      </c>
      <c r="L49" s="537"/>
      <c r="M49" s="618"/>
      <c r="O49" s="590"/>
      <c r="P49" s="603"/>
      <c r="Q49" s="604"/>
      <c r="R49" s="605"/>
      <c r="S49" s="590"/>
    </row>
    <row r="50" spans="1:19" x14ac:dyDescent="0.25">
      <c r="O50" s="590"/>
      <c r="P50" s="590"/>
      <c r="Q50" s="590"/>
      <c r="R50" s="590"/>
      <c r="S50" s="590"/>
    </row>
    <row r="51" spans="1:19" x14ac:dyDescent="0.25">
      <c r="O51" s="590"/>
      <c r="P51" s="590"/>
      <c r="Q51" s="590"/>
      <c r="R51" s="590"/>
      <c r="S51" s="590"/>
    </row>
  </sheetData>
  <mergeCells count="51">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C34:D34"/>
    <mergeCell ref="F34:G34"/>
    <mergeCell ref="C36:D36"/>
    <mergeCell ref="F36:G36"/>
    <mergeCell ref="C38:D38"/>
    <mergeCell ref="F38:G38"/>
    <mergeCell ref="E42:F42"/>
    <mergeCell ref="E43:F43"/>
  </mergeCells>
  <conditionalFormatting sqref="R49 R44">
    <cfRule type="expression" dxfId="110" priority="2" stopIfTrue="1">
      <formula>$O$1="CU"</formula>
    </cfRule>
  </conditionalFormatting>
  <conditionalFormatting sqref="E7 E9 E11 E13 E15 E17 E19">
    <cfRule type="cellIs" dxfId="109"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60">
    <tabColor indexed="11"/>
  </sheetPr>
  <dimension ref="A1:AK54"/>
  <sheetViews>
    <sheetView workbookViewId="0">
      <selection activeCell="O12" sqref="O12"/>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5">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(5)'!$A$7:$O$22,5))</f>
        <v/>
      </c>
      <c r="D7" s="584" t="str">
        <f>IF($B7="","",VLOOKUP($B7,'1MD ELO (5)'!$A$7:$O$22,15))</f>
        <v/>
      </c>
      <c r="E7" s="580" t="str">
        <f>UPPER(IF($B7="","",VLOOKUP($B7,'1MD ELO (5)'!$A$7:$O$22,2)))</f>
        <v/>
      </c>
      <c r="F7" s="583"/>
      <c r="G7" s="580" t="str">
        <f>IF($B7="","",VLOOKUP($B7,'1MD ELO (5)'!$A$7:$O$22,3))</f>
        <v/>
      </c>
      <c r="H7" s="583"/>
      <c r="I7" s="580" t="str">
        <f>IF($B7="","",VLOOKUP($B7,'1MD ELO (5)'!$A$7:$O$22,4))</f>
        <v/>
      </c>
      <c r="J7" s="559"/>
      <c r="K7" s="664"/>
      <c r="L7" s="658" t="str">
        <f>IF(K7="","",CONCATENATE(VLOOKUP($Y$3,$AB$1:$AK$1,K7)," pont"))</f>
        <v/>
      </c>
      <c r="M7" s="665"/>
      <c r="N7" s="590"/>
      <c r="O7" s="590"/>
      <c r="P7" s="590"/>
      <c r="Q7" s="644" t="s">
        <v>178</v>
      </c>
      <c r="R7" s="759" t="s">
        <v>223</v>
      </c>
      <c r="S7" s="759" t="s">
        <v>224</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0" t="s">
        <v>221</v>
      </c>
      <c r="S8" s="760" t="s">
        <v>225</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(5)'!$A$7:$O$22,5))</f>
        <v/>
      </c>
      <c r="D9" s="584" t="str">
        <f>IF($B9="","",VLOOKUP($B9,'1MD ELO (5)'!$A$7:$O$22,15))</f>
        <v/>
      </c>
      <c r="E9" s="579" t="str">
        <f>UPPER(IF($B9="","",VLOOKUP($B9,'1MD ELO (5)'!$A$7:$O$22,2)))</f>
        <v/>
      </c>
      <c r="F9" s="585"/>
      <c r="G9" s="579" t="str">
        <f>IF($B9="","",VLOOKUP($B9,'1MD ELO (5)'!$A$7:$O$22,3))</f>
        <v/>
      </c>
      <c r="H9" s="585"/>
      <c r="I9" s="579" t="str">
        <f>IF($B9="","",VLOOKUP($B9,'1MD ELO (5)'!$A$7:$O$22,4))</f>
        <v/>
      </c>
      <c r="J9" s="559"/>
      <c r="K9" s="664"/>
      <c r="L9" s="658" t="str">
        <f>IF(K9="","",CONCATENATE(VLOOKUP($Y$3,$AB$1:$AK$1,K9)," pont"))</f>
        <v/>
      </c>
      <c r="M9" s="665"/>
      <c r="N9" s="590"/>
      <c r="O9" s="590"/>
      <c r="P9" s="590"/>
      <c r="Q9" s="648" t="s">
        <v>186</v>
      </c>
      <c r="R9" s="761" t="s">
        <v>218</v>
      </c>
      <c r="S9" s="761" t="s">
        <v>226</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(5)'!$A$7:$O$22,5))</f>
        <v/>
      </c>
      <c r="D11" s="584" t="str">
        <f>IF($B11="","",VLOOKUP($B11,'1MD ELO (5)'!$A$7:$O$22,15))</f>
        <v/>
      </c>
      <c r="E11" s="579" t="str">
        <f>UPPER(IF($B11="","",VLOOKUP($B11,'1MD ELO (5)'!$A$7:$O$22,2)))</f>
        <v/>
      </c>
      <c r="F11" s="585"/>
      <c r="G11" s="579" t="str">
        <f>IF($B11="","",VLOOKUP($B11,'1MD ELO (5)'!$A$7:$O$22,3))</f>
        <v/>
      </c>
      <c r="H11" s="585"/>
      <c r="I11" s="579"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746" t="s">
        <v>171</v>
      </c>
      <c r="B13" s="749"/>
      <c r="C13" s="584" t="str">
        <f>IF($B13="","",VLOOKUP($B13,'1MD ELO (5)'!$A$7:$O$22,5))</f>
        <v/>
      </c>
      <c r="D13" s="584" t="str">
        <f>IF($B13="","",VLOOKUP($B13,'1MD ELO (5)'!$A$7:$O$22,15))</f>
        <v/>
      </c>
      <c r="E13" s="579" t="str">
        <f>UPPER(IF($B13="","",VLOOKUP($B13,'1MD ELO (5)'!$A$7:$O$22,2)))</f>
        <v/>
      </c>
      <c r="F13" s="585"/>
      <c r="G13" s="579" t="str">
        <f>IF($B13="","",VLOOKUP($B13,'1MD ELO (5)'!$A$7:$O$22,3))</f>
        <v/>
      </c>
      <c r="H13" s="585"/>
      <c r="I13" s="579" t="str">
        <f>IF($B13="","",VLOOKUP($B13,'1MD ELO (5)'!$A$7:$O$22,4))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635" t="s">
        <v>172</v>
      </c>
      <c r="B15" s="748"/>
      <c r="C15" s="584" t="str">
        <f>IF($B15="","",VLOOKUP($B15,'1MD ELO (5)'!$A$7:$O$22,5))</f>
        <v/>
      </c>
      <c r="D15" s="747" t="str">
        <f>IF($B15="","",VLOOKUP($B15,'1MD ELO (5)'!$A$7:$O$22,15))</f>
        <v/>
      </c>
      <c r="E15" s="580" t="str">
        <f>UPPER(IF($B15="","",VLOOKUP($B15,'1MD ELO (5)'!$A$7:$O$22,2)))</f>
        <v/>
      </c>
      <c r="F15" s="583"/>
      <c r="G15" s="580" t="str">
        <f>IF($B15="","",VLOOKUP($B15,'1MD ELO (5)'!$A$7:$O$22,3))</f>
        <v/>
      </c>
      <c r="H15" s="583"/>
      <c r="I15" s="580" t="str">
        <f>IF($B15="","",VLOOKUP($B15,'1MD ELO (5)'!$A$7:$O$22,4))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(5)'!$A$7:$O$22,5))</f>
        <v/>
      </c>
      <c r="D17" s="584" t="str">
        <f>IF($B17="","",VLOOKUP($B17,'1MD ELO (5)'!$A$7:$O$22,15))</f>
        <v/>
      </c>
      <c r="E17" s="579" t="str">
        <f>UPPER(IF($B17="","",VLOOKUP($B17,'1MD ELO (5)'!$A$7:$O$22,2)))</f>
        <v/>
      </c>
      <c r="F17" s="585"/>
      <c r="G17" s="579" t="str">
        <f>IF($B17="","",VLOOKUP($B17,'1MD ELO (5)'!$A$7:$O$22,3))</f>
        <v/>
      </c>
      <c r="H17" s="585"/>
      <c r="I17" s="579" t="str">
        <f>IF($B17="","",VLOOKUP($B17,'1MD ELO (5)'!$A$7:$O$22,4))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746" t="s">
        <v>177</v>
      </c>
      <c r="B19" s="652"/>
      <c r="C19" s="584" t="str">
        <f>IF($B19="","",VLOOKUP($B19,'1MD ELO (5)'!$A$7:$O$22,5))</f>
        <v/>
      </c>
      <c r="D19" s="584" t="str">
        <f>IF($B19="","",VLOOKUP($B19,'1MD ELO (5)'!$A$7:$O$22,15))</f>
        <v/>
      </c>
      <c r="E19" s="579" t="str">
        <f>UPPER(IF($B19="","",VLOOKUP($B19,'1MD ELO (5)'!$A$7:$O$22,2)))</f>
        <v/>
      </c>
      <c r="F19" s="585"/>
      <c r="G19" s="579" t="str">
        <f>IF($B19="","",VLOOKUP($B19,'1MD ELO (5)'!$A$7:$O$22,3))</f>
        <v/>
      </c>
      <c r="H19" s="585"/>
      <c r="I19" s="579" t="str">
        <f>IF($B19="","",VLOOKUP($B19,'1MD ELO (5)'!$A$7:$O$22,4))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5">
      <c r="A21" s="746" t="s">
        <v>216</v>
      </c>
      <c r="B21" s="652"/>
      <c r="C21" s="584" t="str">
        <f>IF($B21="","",VLOOKUP($B21,'1MD ELO (5)'!$A$7:$O$22,5))</f>
        <v/>
      </c>
      <c r="D21" s="584" t="str">
        <f>IF($B21="","",VLOOKUP($B21,'1MD ELO (5)'!$A$7:$O$22,15))</f>
        <v/>
      </c>
      <c r="E21" s="579" t="str">
        <f>UPPER(IF($B21="","",VLOOKUP($B21,'1MD ELO (5)'!$A$7:$O$22,2)))</f>
        <v/>
      </c>
      <c r="F21" s="585"/>
      <c r="G21" s="579" t="str">
        <f>IF($B21="","",VLOOKUP($B21,'1MD ELO (5)'!$A$7:$O$22,3))</f>
        <v/>
      </c>
      <c r="H21" s="585"/>
      <c r="I21" s="579" t="str">
        <f>IF($B21="","",VLOOKUP($B21,'1MD ELO (5)'!$A$7:$O$22,4))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5">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5">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5">
      <c r="A24" s="559"/>
      <c r="B24" s="937"/>
      <c r="C24" s="937"/>
      <c r="D24" s="938" t="str">
        <f>E7</f>
        <v/>
      </c>
      <c r="E24" s="938"/>
      <c r="F24" s="938" t="str">
        <f>E9</f>
        <v/>
      </c>
      <c r="G24" s="938"/>
      <c r="H24" s="938" t="str">
        <f>E11</f>
        <v/>
      </c>
      <c r="I24" s="938"/>
      <c r="J24" s="938" t="str">
        <f>E13</f>
        <v/>
      </c>
      <c r="K24" s="938"/>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5">
      <c r="A25" s="634" t="s">
        <v>164</v>
      </c>
      <c r="B25" s="941" t="str">
        <f>E7</f>
        <v/>
      </c>
      <c r="C25" s="941"/>
      <c r="D25" s="940"/>
      <c r="E25" s="940"/>
      <c r="F25" s="943"/>
      <c r="G25" s="943"/>
      <c r="H25" s="943"/>
      <c r="I25" s="943"/>
      <c r="J25" s="938"/>
      <c r="K25" s="938"/>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5">
      <c r="A26" s="634" t="s">
        <v>165</v>
      </c>
      <c r="B26" s="941" t="str">
        <f>E9</f>
        <v/>
      </c>
      <c r="C26" s="941"/>
      <c r="D26" s="943"/>
      <c r="E26" s="943"/>
      <c r="F26" s="940"/>
      <c r="G26" s="940"/>
      <c r="H26" s="943"/>
      <c r="I26" s="943"/>
      <c r="J26" s="943"/>
      <c r="K26" s="943"/>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5">
      <c r="A27" s="634" t="s">
        <v>166</v>
      </c>
      <c r="B27" s="941" t="str">
        <f>E11</f>
        <v/>
      </c>
      <c r="C27" s="941"/>
      <c r="D27" s="943"/>
      <c r="E27" s="943"/>
      <c r="F27" s="943"/>
      <c r="G27" s="943"/>
      <c r="H27" s="940"/>
      <c r="I27" s="940"/>
      <c r="J27" s="943"/>
      <c r="K27" s="943"/>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5">
      <c r="A28" s="745" t="s">
        <v>171</v>
      </c>
      <c r="B28" s="941" t="str">
        <f>E13</f>
        <v/>
      </c>
      <c r="C28" s="941"/>
      <c r="D28" s="943"/>
      <c r="E28" s="943"/>
      <c r="F28" s="943"/>
      <c r="G28" s="943"/>
      <c r="H28" s="938"/>
      <c r="I28" s="938"/>
      <c r="J28" s="940"/>
      <c r="K28" s="940"/>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x14ac:dyDescent="0.25">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5">
      <c r="A30" s="559"/>
      <c r="B30" s="937"/>
      <c r="C30" s="937"/>
      <c r="D30" s="938" t="str">
        <f>E15</f>
        <v/>
      </c>
      <c r="E30" s="938"/>
      <c r="F30" s="938" t="str">
        <f>E17</f>
        <v/>
      </c>
      <c r="G30" s="938"/>
      <c r="H30" s="955" t="str">
        <f>E19</f>
        <v/>
      </c>
      <c r="I30" s="956"/>
      <c r="J30" s="938" t="str">
        <f>E21</f>
        <v/>
      </c>
      <c r="K30" s="938"/>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5">
      <c r="A31" s="745" t="s">
        <v>172</v>
      </c>
      <c r="B31" s="953" t="str">
        <f>E15</f>
        <v/>
      </c>
      <c r="C31" s="954"/>
      <c r="D31" s="940"/>
      <c r="E31" s="940"/>
      <c r="F31" s="943"/>
      <c r="G31" s="943"/>
      <c r="H31" s="943"/>
      <c r="I31" s="943"/>
      <c r="J31" s="938"/>
      <c r="K31" s="938"/>
      <c r="L31" s="559"/>
      <c r="M31" s="638"/>
    </row>
    <row r="32" spans="1:37" ht="18.75" customHeight="1" x14ac:dyDescent="0.25">
      <c r="A32" s="745" t="s">
        <v>173</v>
      </c>
      <c r="B32" s="941" t="str">
        <f>E17</f>
        <v/>
      </c>
      <c r="C32" s="941"/>
      <c r="D32" s="943"/>
      <c r="E32" s="943"/>
      <c r="F32" s="940"/>
      <c r="G32" s="940"/>
      <c r="H32" s="943"/>
      <c r="I32" s="943"/>
      <c r="J32" s="943"/>
      <c r="K32" s="943"/>
      <c r="L32" s="559"/>
      <c r="M32" s="638"/>
    </row>
    <row r="33" spans="1:19" ht="18.75" customHeight="1" x14ac:dyDescent="0.25">
      <c r="A33" s="745" t="s">
        <v>177</v>
      </c>
      <c r="B33" s="941" t="str">
        <f>E19</f>
        <v/>
      </c>
      <c r="C33" s="941"/>
      <c r="D33" s="943"/>
      <c r="E33" s="943"/>
      <c r="F33" s="943"/>
      <c r="G33" s="943"/>
      <c r="H33" s="940"/>
      <c r="I33" s="940"/>
      <c r="J33" s="943"/>
      <c r="K33" s="943"/>
      <c r="L33" s="559"/>
      <c r="M33" s="638"/>
    </row>
    <row r="34" spans="1:19" ht="18.75" customHeight="1" x14ac:dyDescent="0.25">
      <c r="A34" s="745" t="s">
        <v>216</v>
      </c>
      <c r="B34" s="941" t="str">
        <f>E21</f>
        <v/>
      </c>
      <c r="C34" s="941"/>
      <c r="D34" s="943"/>
      <c r="E34" s="943"/>
      <c r="F34" s="943"/>
      <c r="G34" s="943"/>
      <c r="H34" s="938"/>
      <c r="I34" s="938"/>
      <c r="J34" s="940"/>
      <c r="K34" s="940"/>
      <c r="L34" s="559"/>
      <c r="M34" s="638"/>
    </row>
    <row r="35" spans="1:19" ht="18.75" customHeight="1" x14ac:dyDescent="0.25">
      <c r="A35" s="640"/>
      <c r="B35" s="641"/>
      <c r="C35" s="641"/>
      <c r="D35" s="640"/>
      <c r="E35" s="640"/>
      <c r="F35" s="640"/>
      <c r="G35" s="640"/>
      <c r="H35" s="640"/>
      <c r="I35" s="640"/>
      <c r="J35" s="559"/>
      <c r="K35" s="559"/>
      <c r="L35" s="559"/>
      <c r="M35" s="642"/>
    </row>
    <row r="36" spans="1:19" x14ac:dyDescent="0.25">
      <c r="A36" s="559"/>
      <c r="B36" s="559"/>
      <c r="C36" s="559"/>
      <c r="D36" s="559"/>
      <c r="E36" s="559"/>
      <c r="F36" s="559"/>
      <c r="G36" s="559"/>
      <c r="H36" s="559"/>
      <c r="I36" s="559"/>
      <c r="J36" s="559"/>
      <c r="K36" s="559"/>
      <c r="L36" s="559"/>
      <c r="M36" s="559"/>
    </row>
    <row r="37" spans="1:19" x14ac:dyDescent="0.25">
      <c r="A37" s="559" t="s">
        <v>129</v>
      </c>
      <c r="B37" s="559"/>
      <c r="C37" s="952" t="str">
        <f>IF(M25=1,B25,IF(M26=1,B26,IF(M27=1,B27,IF(M28=1,B28,""))))</f>
        <v/>
      </c>
      <c r="D37" s="952"/>
      <c r="E37" s="598" t="s">
        <v>175</v>
      </c>
      <c r="F37" s="952" t="str">
        <f>IF(M31=1,B31,IF(M32=1,B32,IF(M33=1,B33,IF(M34=1,B34,""))))</f>
        <v/>
      </c>
      <c r="G37" s="952"/>
      <c r="H37" s="559"/>
      <c r="I37" s="537"/>
      <c r="J37" s="559"/>
      <c r="K37" s="559"/>
      <c r="L37" s="559"/>
      <c r="M37" s="559"/>
    </row>
    <row r="38" spans="1:19" x14ac:dyDescent="0.25">
      <c r="A38" s="559"/>
      <c r="B38" s="559"/>
      <c r="C38" s="559"/>
      <c r="D38" s="559"/>
      <c r="E38" s="559"/>
      <c r="F38" s="598"/>
      <c r="G38" s="598"/>
      <c r="H38" s="559"/>
      <c r="I38" s="559"/>
      <c r="J38" s="559"/>
      <c r="K38" s="559"/>
      <c r="L38" s="559"/>
      <c r="M38" s="559"/>
    </row>
    <row r="39" spans="1:19" x14ac:dyDescent="0.25">
      <c r="A39" s="559" t="s">
        <v>174</v>
      </c>
      <c r="B39" s="559"/>
      <c r="C39" s="952" t="str">
        <f>IF(M25=2,B25,IF(M26=2,B26,IF(M27=2,B27,IF(M28=2,B28,""))))</f>
        <v/>
      </c>
      <c r="D39" s="952"/>
      <c r="E39" s="598" t="s">
        <v>175</v>
      </c>
      <c r="F39" s="952" t="str">
        <f>IF(M31=2,B31,IF(M32=2,B32,IF(M33=2,B33,IF(M34=2,B34,""))))</f>
        <v/>
      </c>
      <c r="G39" s="952"/>
      <c r="H39" s="559"/>
      <c r="I39" s="537"/>
      <c r="J39" s="559"/>
      <c r="K39" s="559"/>
      <c r="L39" s="559"/>
      <c r="M39" s="559"/>
    </row>
    <row r="40" spans="1:19" x14ac:dyDescent="0.25">
      <c r="A40" s="559"/>
      <c r="B40" s="559"/>
      <c r="C40" s="637"/>
      <c r="D40" s="637"/>
      <c r="E40" s="598"/>
      <c r="F40" s="637"/>
      <c r="G40" s="637"/>
      <c r="H40" s="559"/>
      <c r="I40" s="559"/>
      <c r="J40" s="559"/>
      <c r="K40" s="559"/>
      <c r="L40" s="559"/>
      <c r="M40" s="559"/>
    </row>
    <row r="41" spans="1:19" x14ac:dyDescent="0.25">
      <c r="A41" s="559" t="s">
        <v>176</v>
      </c>
      <c r="B41" s="559"/>
      <c r="C41" s="952" t="str">
        <f>IF(M25=3,B25,IF(M26=3,B26,IF(M27=3,B27,IF(M28=3,B28,""))))</f>
        <v/>
      </c>
      <c r="D41" s="952"/>
      <c r="E41" s="598" t="s">
        <v>175</v>
      </c>
      <c r="F41" s="952" t="str">
        <f>IF(M31=3,B31,IF(M32=3,B32,IF(M33=3,B33,IF(M34=3,B34,""))))</f>
        <v/>
      </c>
      <c r="G41" s="952"/>
      <c r="H41" s="559"/>
      <c r="I41" s="537"/>
      <c r="J41" s="559"/>
      <c r="K41" s="559"/>
      <c r="L41" s="559"/>
      <c r="M41" s="559"/>
    </row>
    <row r="42" spans="1:19" x14ac:dyDescent="0.25">
      <c r="A42" s="559"/>
      <c r="B42" s="559"/>
      <c r="C42" s="559"/>
      <c r="D42" s="559"/>
      <c r="E42" s="559"/>
      <c r="F42" s="559"/>
      <c r="G42" s="559"/>
      <c r="H42" s="559"/>
      <c r="I42" s="559"/>
      <c r="J42" s="559"/>
      <c r="K42" s="559"/>
      <c r="L42" s="559"/>
      <c r="M42" s="559"/>
    </row>
    <row r="43" spans="1:19" x14ac:dyDescent="0.25">
      <c r="A43" s="599" t="s">
        <v>217</v>
      </c>
      <c r="B43" s="559"/>
      <c r="C43" s="952">
        <f>IF(M25=4,B25,IF(M26=4,B26,IF(M27=4,B27,IF(M28=4,B28,))))</f>
        <v>0</v>
      </c>
      <c r="D43" s="952"/>
      <c r="E43" s="598" t="s">
        <v>175</v>
      </c>
      <c r="F43" s="952" t="str">
        <f>IF(M31=3,B31,IF(M32=3,B32,IF(M33=4,B33,IF(M34=4,B34,""))))</f>
        <v/>
      </c>
      <c r="G43" s="952"/>
      <c r="H43" s="559"/>
      <c r="I43" s="537"/>
      <c r="J43" s="559"/>
      <c r="K43" s="559"/>
      <c r="L43" s="559"/>
      <c r="M43" s="559"/>
      <c r="O43" s="590"/>
      <c r="P43" s="590"/>
      <c r="Q43" s="590"/>
      <c r="R43" s="590"/>
      <c r="S43" s="590"/>
    </row>
    <row r="44" spans="1:19" x14ac:dyDescent="0.25">
      <c r="A44" s="559"/>
      <c r="B44" s="559"/>
      <c r="C44" s="559"/>
      <c r="D44" s="559"/>
      <c r="E44" s="559"/>
      <c r="F44" s="559"/>
      <c r="G44" s="559"/>
      <c r="H44" s="559"/>
      <c r="I44" s="559"/>
      <c r="J44" s="559"/>
      <c r="K44" s="559"/>
      <c r="L44" s="537"/>
      <c r="M44" s="559"/>
      <c r="O44" s="590"/>
      <c r="P44" s="600"/>
      <c r="Q44" s="600"/>
      <c r="R44" s="601"/>
      <c r="S44" s="590"/>
    </row>
    <row r="45" spans="1:19" x14ac:dyDescent="0.25">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5">
      <c r="A46" s="570" t="s">
        <v>106</v>
      </c>
      <c r="B46" s="571"/>
      <c r="C46" s="573"/>
      <c r="D46" s="608">
        <v>1</v>
      </c>
      <c r="E46" s="951" t="str">
        <f>IF(D46&gt;$R$47,,UPPER(VLOOKUP(D46,'1MD ELO (5)'!$A$7:$Q$134,2)))</f>
        <v/>
      </c>
      <c r="F46" s="951"/>
      <c r="G46" s="619" t="s">
        <v>7</v>
      </c>
      <c r="H46" s="571"/>
      <c r="I46" s="609"/>
      <c r="J46" s="620"/>
      <c r="K46" s="565" t="s">
        <v>111</v>
      </c>
      <c r="L46" s="626"/>
      <c r="M46" s="610"/>
      <c r="O46" s="590"/>
      <c r="P46" s="603"/>
      <c r="Q46" s="604"/>
      <c r="R46" s="603"/>
      <c r="S46" s="590"/>
    </row>
    <row r="47" spans="1:19" x14ac:dyDescent="0.25">
      <c r="A47" s="574" t="s">
        <v>124</v>
      </c>
      <c r="B47" s="335"/>
      <c r="C47" s="576"/>
      <c r="D47" s="611">
        <v>2</v>
      </c>
      <c r="E47" s="950" t="str">
        <f>IF(D47&gt;$R$47,,UPPER(VLOOKUP(D47,'1MD ELO (5)'!$A$7:$Q$134,2)))</f>
        <v/>
      </c>
      <c r="F47" s="950"/>
      <c r="G47" s="621" t="s">
        <v>8</v>
      </c>
      <c r="H47" s="612"/>
      <c r="I47" s="613"/>
      <c r="J47" s="91"/>
      <c r="K47" s="623"/>
      <c r="L47" s="537"/>
      <c r="M47" s="618"/>
      <c r="O47" s="590"/>
      <c r="P47" s="602"/>
      <c r="Q47" s="602"/>
      <c r="R47" s="605">
        <f>MIN(4,'1MD ELO (5)'!Q2)</f>
        <v>4</v>
      </c>
      <c r="S47" s="590"/>
    </row>
    <row r="48" spans="1:19" x14ac:dyDescent="0.25">
      <c r="A48" s="379"/>
      <c r="B48" s="380"/>
      <c r="C48" s="381"/>
      <c r="D48" s="611"/>
      <c r="E48" s="615"/>
      <c r="F48" s="616"/>
      <c r="G48" s="621" t="s">
        <v>9</v>
      </c>
      <c r="H48" s="612"/>
      <c r="I48" s="613"/>
      <c r="J48" s="91"/>
      <c r="K48" s="565" t="s">
        <v>112</v>
      </c>
      <c r="L48" s="626"/>
      <c r="M48" s="610"/>
      <c r="O48" s="590"/>
      <c r="P48" s="603"/>
      <c r="Q48" s="604"/>
      <c r="R48" s="603"/>
      <c r="S48" s="590"/>
    </row>
    <row r="49" spans="1:19" x14ac:dyDescent="0.25">
      <c r="A49" s="238"/>
      <c r="B49" s="443"/>
      <c r="C49" s="239"/>
      <c r="D49" s="611"/>
      <c r="E49" s="615"/>
      <c r="F49" s="616"/>
      <c r="G49" s="621" t="s">
        <v>10</v>
      </c>
      <c r="H49" s="612"/>
      <c r="I49" s="613"/>
      <c r="J49" s="91"/>
      <c r="K49" s="624"/>
      <c r="L49" s="616"/>
      <c r="M49" s="614"/>
      <c r="O49" s="590"/>
      <c r="P49" s="603"/>
      <c r="Q49" s="604"/>
      <c r="R49" s="603"/>
      <c r="S49" s="590"/>
    </row>
    <row r="50" spans="1:19" x14ac:dyDescent="0.25">
      <c r="A50" s="366"/>
      <c r="B50" s="382"/>
      <c r="C50" s="450"/>
      <c r="D50" s="611"/>
      <c r="E50" s="615"/>
      <c r="F50" s="616"/>
      <c r="G50" s="621" t="s">
        <v>11</v>
      </c>
      <c r="H50" s="612"/>
      <c r="I50" s="613"/>
      <c r="J50" s="91"/>
      <c r="K50" s="574"/>
      <c r="L50" s="537"/>
      <c r="M50" s="618"/>
      <c r="O50" s="590"/>
      <c r="P50" s="602"/>
      <c r="Q50" s="602"/>
      <c r="R50" s="603"/>
      <c r="S50" s="590"/>
    </row>
    <row r="51" spans="1:19" x14ac:dyDescent="0.25">
      <c r="A51" s="367"/>
      <c r="B51" s="388"/>
      <c r="C51" s="239"/>
      <c r="D51" s="611"/>
      <c r="E51" s="615"/>
      <c r="F51" s="616"/>
      <c r="G51" s="621" t="s">
        <v>12</v>
      </c>
      <c r="H51" s="612"/>
      <c r="I51" s="613"/>
      <c r="J51" s="91"/>
      <c r="K51" s="565" t="s">
        <v>92</v>
      </c>
      <c r="L51" s="626"/>
      <c r="M51" s="610"/>
      <c r="O51" s="590"/>
      <c r="P51" s="603"/>
      <c r="Q51" s="604"/>
      <c r="R51" s="603"/>
      <c r="S51" s="590"/>
    </row>
    <row r="52" spans="1:19" x14ac:dyDescent="0.25">
      <c r="A52" s="367"/>
      <c r="B52" s="388"/>
      <c r="C52" s="377"/>
      <c r="D52" s="611"/>
      <c r="E52" s="615"/>
      <c r="F52" s="616"/>
      <c r="G52" s="621" t="s">
        <v>13</v>
      </c>
      <c r="H52" s="612"/>
      <c r="I52" s="613"/>
      <c r="J52" s="91"/>
      <c r="K52" s="624"/>
      <c r="L52" s="616"/>
      <c r="M52" s="614"/>
      <c r="O52" s="590"/>
      <c r="P52" s="603"/>
      <c r="Q52" s="604"/>
      <c r="R52" s="605"/>
      <c r="S52" s="590"/>
    </row>
    <row r="53" spans="1:19" x14ac:dyDescent="0.25">
      <c r="A53" s="368"/>
      <c r="B53" s="365"/>
      <c r="C53" s="378"/>
      <c r="D53" s="617"/>
      <c r="E53" s="241"/>
      <c r="F53" s="537"/>
      <c r="G53" s="622" t="s">
        <v>14</v>
      </c>
      <c r="H53" s="335"/>
      <c r="I53" s="567"/>
      <c r="J53" s="243"/>
      <c r="K53" s="574" t="str">
        <f>L4</f>
        <v>Dénes Tibor</v>
      </c>
      <c r="L53" s="537"/>
      <c r="M53" s="618"/>
      <c r="O53" s="590"/>
      <c r="P53" s="590"/>
      <c r="Q53" s="590"/>
      <c r="R53" s="590"/>
      <c r="S53" s="590"/>
    </row>
    <row r="54" spans="1:19" x14ac:dyDescent="0.25">
      <c r="O54" s="590"/>
      <c r="P54" s="590"/>
      <c r="Q54" s="590"/>
      <c r="R54" s="590"/>
      <c r="S54" s="590"/>
    </row>
  </sheetData>
  <mergeCells count="62">
    <mergeCell ref="A1:F1"/>
    <mergeCell ref="A4:C4"/>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28:C28"/>
    <mergeCell ref="D28:E28"/>
    <mergeCell ref="F28:G28"/>
    <mergeCell ref="H28:I28"/>
    <mergeCell ref="J28:K28"/>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C43:D43"/>
    <mergeCell ref="F43:G43"/>
    <mergeCell ref="E46:F46"/>
    <mergeCell ref="E47:F47"/>
    <mergeCell ref="C37:D37"/>
    <mergeCell ref="F37:G37"/>
    <mergeCell ref="C39:D39"/>
    <mergeCell ref="F39:G39"/>
    <mergeCell ref="C41:D41"/>
    <mergeCell ref="F41:G41"/>
  </mergeCells>
  <conditionalFormatting sqref="R52 R47">
    <cfRule type="expression" dxfId="108" priority="2" stopIfTrue="1">
      <formula>$O$1="CU"</formula>
    </cfRule>
  </conditionalFormatting>
  <conditionalFormatting sqref="E7 E9 E11 E13 E15 E17 E19:E21">
    <cfRule type="cellIs" dxfId="107"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A1:AS140"/>
  <sheetViews>
    <sheetView workbookViewId="0">
      <selection activeCell="K24" sqref="K24"/>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5.5546875" style="134" customWidth="1"/>
    <col min="11" max="11" width="27.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77" customWidth="1"/>
  </cols>
  <sheetData>
    <row r="1" spans="1:45" s="136" customFormat="1" ht="40.5" customHeight="1" x14ac:dyDescent="0.4">
      <c r="A1" s="507" t="str">
        <f>Altalanos!$A$6</f>
        <v>Diákolinmpia Pest Vármegye</v>
      </c>
      <c r="B1" s="507"/>
      <c r="C1" s="508"/>
      <c r="D1" s="508"/>
      <c r="E1" s="508"/>
      <c r="F1" s="508"/>
      <c r="G1" s="508"/>
      <c r="H1" s="507"/>
      <c r="I1" s="509"/>
      <c r="J1" s="510"/>
      <c r="K1" s="817" t="s">
        <v>390</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x14ac:dyDescent="0.25">
      <c r="A2" s="514" t="s">
        <v>122</v>
      </c>
      <c r="B2" s="515"/>
      <c r="C2" s="515"/>
      <c r="D2" s="515"/>
      <c r="E2" s="515" t="s">
        <v>529</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x14ac:dyDescent="0.3">
      <c r="A4" s="936">
        <v>45050</v>
      </c>
      <c r="B4" s="936"/>
      <c r="C4" s="936"/>
      <c r="D4" s="519"/>
      <c r="E4" s="520"/>
      <c r="F4" s="520"/>
      <c r="G4" s="520" t="s">
        <v>372</v>
      </c>
      <c r="H4" s="521"/>
      <c r="I4" s="520"/>
      <c r="J4" s="522"/>
      <c r="K4" s="523"/>
      <c r="L4" s="522"/>
      <c r="M4" s="524"/>
      <c r="N4" s="522"/>
      <c r="O4" s="520"/>
      <c r="P4" s="522"/>
      <c r="Q4" s="520"/>
      <c r="R4" s="525" t="s">
        <v>311</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x14ac:dyDescent="0.25">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0" customFormat="1" ht="11.1" customHeight="1" thickBot="1" x14ac:dyDescent="0.3">
      <c r="A6" s="791"/>
      <c r="B6" s="792"/>
      <c r="C6" s="792"/>
      <c r="D6" s="792"/>
      <c r="E6" s="792"/>
      <c r="F6" s="791" t="str">
        <f>IF(Y3="","",CONCATENATE(VLOOKUP(Y3,AB1:AH1,4)," pont"))</f>
        <v/>
      </c>
      <c r="G6" s="793"/>
      <c r="H6" s="794"/>
      <c r="I6" s="793"/>
      <c r="J6" s="795"/>
      <c r="K6" s="792" t="str">
        <f>IF(Y3="","",CONCATENATE(VLOOKUP(Y3,AB1:AH1,3)," pont"))</f>
        <v/>
      </c>
      <c r="L6" s="795"/>
      <c r="M6" s="792" t="str">
        <f>IF(Y3="","",CONCATENATE(VLOOKUP(Y3,AB1:AH1,2)," pont"))</f>
        <v/>
      </c>
      <c r="N6" s="795"/>
      <c r="O6" s="792" t="str">
        <f>IF(Y3="","",CONCATENATE(VLOOKUP(Y3,AB1:AH1,1)," pont"))</f>
        <v/>
      </c>
      <c r="P6" s="795"/>
      <c r="Q6" s="792"/>
      <c r="R6" s="796"/>
      <c r="T6" s="797"/>
      <c r="U6" s="797"/>
      <c r="V6" s="797"/>
      <c r="W6" s="797"/>
      <c r="X6" s="797"/>
      <c r="Y6" s="798"/>
      <c r="Z6" s="798"/>
      <c r="AA6" s="798" t="s">
        <v>196</v>
      </c>
      <c r="AB6" s="799">
        <v>150</v>
      </c>
      <c r="AC6" s="799">
        <v>120</v>
      </c>
      <c r="AD6" s="799">
        <v>90</v>
      </c>
      <c r="AE6" s="799">
        <v>60</v>
      </c>
      <c r="AF6" s="799">
        <v>40</v>
      </c>
      <c r="AG6" s="799">
        <v>25</v>
      </c>
      <c r="AH6" s="799">
        <v>10</v>
      </c>
      <c r="AI6" s="800"/>
      <c r="AJ6" s="800"/>
      <c r="AK6" s="800"/>
      <c r="AL6" s="797"/>
      <c r="AM6" s="797"/>
      <c r="AN6" s="797"/>
      <c r="AO6" s="797"/>
      <c r="AP6" s="797"/>
      <c r="AQ6" s="797"/>
      <c r="AR6" s="797"/>
      <c r="AS6" s="797"/>
    </row>
    <row r="7" spans="1:45" s="38" customFormat="1" ht="12.9" customHeight="1" x14ac:dyDescent="0.25">
      <c r="A7" s="157">
        <v>1</v>
      </c>
      <c r="B7" s="526" t="str">
        <f>IF($E7="","",VLOOKUP($E7,'1MD ELO III.csport F A'!$A$7:$O$22,14))</f>
        <v/>
      </c>
      <c r="C7" s="527" t="str">
        <f>IF($E7="","",VLOOKUP($E7,'1MD ELO III.csport F A'!$A$7:$O$22,15))</f>
        <v/>
      </c>
      <c r="D7" s="527" t="str">
        <f>IF($E7="","",VLOOKUP($E7,'1MD ELO III.csport F A'!$A$7:$O$22,5))</f>
        <v/>
      </c>
      <c r="E7" s="528"/>
      <c r="F7" s="529" t="s">
        <v>396</v>
      </c>
      <c r="G7" s="529" t="str">
        <f>IF($E7="","",VLOOKUP($E7,'1MD ELO III.csport F A'!$A$7:$O$22,3))</f>
        <v/>
      </c>
      <c r="H7" s="529"/>
      <c r="I7" s="529" t="str">
        <f>IF($E7="","",VLOOKUP($E7,'1MD ELO III.csport F A'!$A$7:$O$22,4))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 customHeight="1" x14ac:dyDescent="0.25">
      <c r="A8" s="171"/>
      <c r="B8" s="532"/>
      <c r="C8" s="533"/>
      <c r="D8" s="533"/>
      <c r="E8" s="328"/>
      <c r="F8" s="534"/>
      <c r="G8" s="534"/>
      <c r="H8" s="535"/>
      <c r="I8" s="741" t="s">
        <v>0</v>
      </c>
      <c r="J8" s="176"/>
      <c r="K8" s="536" t="s">
        <v>423</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 customHeight="1" x14ac:dyDescent="0.25">
      <c r="A9" s="171">
        <v>2</v>
      </c>
      <c r="B9" s="526" t="str">
        <f>IF($E9="","",VLOOKUP($E9,'1MD ELO III.csport F A'!$A$7:$O$22,14))</f>
        <v/>
      </c>
      <c r="C9" s="527" t="str">
        <f>IF($E9="","",VLOOKUP($E9,'1MD ELO III.csport F A'!$A$7:$O$22,15))</f>
        <v/>
      </c>
      <c r="D9" s="527" t="str">
        <f>IF($E9="","",VLOOKUP($E9,'1MD ELO III.csport F A'!$A$7:$O$22,5))</f>
        <v/>
      </c>
      <c r="E9" s="721"/>
      <c r="F9" s="818" t="s">
        <v>397</v>
      </c>
      <c r="G9" s="579" t="str">
        <f>IF($E9="","",VLOOKUP($E9,'1MD ELO III.csport F A'!$A$7:$O$22,3))</f>
        <v/>
      </c>
      <c r="H9" s="579"/>
      <c r="I9" s="579" t="str">
        <f>IF($E9="","",VLOOKUP($E9,'1MD ELO III.csport F A'!$A$7:$O$22,4))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 customHeight="1" x14ac:dyDescent="0.25">
      <c r="A10" s="171"/>
      <c r="B10" s="532"/>
      <c r="C10" s="533"/>
      <c r="D10" s="533"/>
      <c r="E10" s="722"/>
      <c r="F10" s="723"/>
      <c r="G10" s="723"/>
      <c r="H10" s="724"/>
      <c r="I10" s="723"/>
      <c r="J10" s="540"/>
      <c r="K10" s="741" t="s">
        <v>0</v>
      </c>
      <c r="L10" s="184"/>
      <c r="M10" s="536" t="s">
        <v>416</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 customHeight="1" x14ac:dyDescent="0.25">
      <c r="A11" s="171">
        <v>3</v>
      </c>
      <c r="B11" s="526" t="str">
        <f>IF($E11="","",VLOOKUP($E11,'1MD ELO III.csport F A'!$A$7:$O$22,14))</f>
        <v/>
      </c>
      <c r="C11" s="527" t="str">
        <f>IF($E11="","",VLOOKUP($E11,'1MD ELO III.csport F A'!$A$7:$O$22,15))</f>
        <v/>
      </c>
      <c r="D11" s="527" t="str">
        <f>IF($E11="","",VLOOKUP($E11,'1MD ELO III.csport F A'!$A$7:$O$22,5))</f>
        <v/>
      </c>
      <c r="E11" s="721"/>
      <c r="F11" s="579" t="str">
        <f>UPPER(IF($E11="","",VLOOKUP($E11,'1MD ELO III.csport F A'!$A$7:$O$22,2)))</f>
        <v/>
      </c>
      <c r="G11" s="579" t="str">
        <f>IF($E11="","",VLOOKUP($E11,'1MD ELO III.csport F A'!$A$7:$O$22,3))</f>
        <v/>
      </c>
      <c r="H11" s="579"/>
      <c r="I11" s="579" t="str">
        <f>IF($E11="","",VLOOKUP($E11,'1MD ELO III.csport F A'!$A$7:$O$22,4))</f>
        <v/>
      </c>
      <c r="J11" s="530"/>
      <c r="K11" s="531"/>
      <c r="L11" s="543"/>
      <c r="M11" s="531" t="s">
        <v>424</v>
      </c>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 customHeight="1" x14ac:dyDescent="0.25">
      <c r="A12" s="171"/>
      <c r="B12" s="532"/>
      <c r="C12" s="533"/>
      <c r="D12" s="533"/>
      <c r="E12" s="722"/>
      <c r="F12" s="723"/>
      <c r="G12" s="723"/>
      <c r="H12" s="724"/>
      <c r="I12" s="741" t="s">
        <v>0</v>
      </c>
      <c r="J12" s="176"/>
      <c r="K12" s="536" t="s">
        <v>417</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 customHeight="1" x14ac:dyDescent="0.25">
      <c r="A13" s="171">
        <v>4</v>
      </c>
      <c r="B13" s="526" t="str">
        <f>IF($E13="","",VLOOKUP($E13,'1MD ELO III.csport F A'!$A$7:$O$22,14))</f>
        <v/>
      </c>
      <c r="C13" s="527" t="str">
        <f>IF($E13="","",VLOOKUP($E13,'1MD ELO III.csport F A'!$A$7:$O$22,15))</f>
        <v/>
      </c>
      <c r="D13" s="527" t="str">
        <f>IF($E13="","",VLOOKUP($E13,'1MD ELO III.csport F A'!$A$7:$O$22,5))</f>
        <v/>
      </c>
      <c r="E13" s="721"/>
      <c r="F13" s="579" t="str">
        <f>UPPER(IF($E13="","",VLOOKUP($E13,'1MD ELO III.csport F A'!$A$7:$O$22,2)))</f>
        <v/>
      </c>
      <c r="G13" s="579" t="str">
        <f>IF($E13="","",VLOOKUP($E13,'1MD ELO III.csport F A'!$A$7:$O$22,3))</f>
        <v/>
      </c>
      <c r="H13" s="579"/>
      <c r="I13" s="579" t="str">
        <f>IF($E13="","",VLOOKUP($E13,'1MD ELO III.csport F A'!$A$7:$O$22,4))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 customHeight="1" x14ac:dyDescent="0.25">
      <c r="A14" s="171"/>
      <c r="B14" s="532"/>
      <c r="C14" s="533"/>
      <c r="D14" s="533"/>
      <c r="E14" s="722"/>
      <c r="F14" s="723"/>
      <c r="G14" s="723"/>
      <c r="H14" s="724"/>
      <c r="I14" s="723"/>
      <c r="J14" s="540"/>
      <c r="K14" s="531"/>
      <c r="L14" s="531"/>
      <c r="M14" s="741" t="s">
        <v>0</v>
      </c>
      <c r="N14" s="184"/>
      <c r="O14" s="536" t="s">
        <v>418</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 customHeight="1" x14ac:dyDescent="0.25">
      <c r="A15" s="578">
        <v>5</v>
      </c>
      <c r="B15" s="526" t="str">
        <f>IF($E15="","",VLOOKUP($E15,'1MD ELO III.csport F A'!$A$7:$O$22,14))</f>
        <v/>
      </c>
      <c r="C15" s="527" t="str">
        <f>IF($E15="","",VLOOKUP($E15,'1MD ELO III.csport F A'!$A$7:$O$22,15))</f>
        <v/>
      </c>
      <c r="D15" s="527" t="str">
        <f>IF($E15="","",VLOOKUP($E15,'1MD ELO III.csport F A'!$A$7:$O$22,5))</f>
        <v/>
      </c>
      <c r="E15" s="721"/>
      <c r="F15" s="579" t="str">
        <f>UPPER(IF($E15="","",VLOOKUP($E15,'1MD ELO III.csport F A'!$A$7:$O$22,2)))</f>
        <v/>
      </c>
      <c r="G15" s="579" t="str">
        <f>IF($E15="","",VLOOKUP($E15,'1MD ELO III.csport F A'!$A$7:$O$22,3))</f>
        <v/>
      </c>
      <c r="H15" s="579"/>
      <c r="I15" s="579" t="str">
        <f>IF($E15="","",VLOOKUP($E15,'1MD ELO III.csport F A'!$A$7:$O$22,4))</f>
        <v/>
      </c>
      <c r="J15" s="548"/>
      <c r="K15" s="531"/>
      <c r="L15" s="531"/>
      <c r="M15" s="531"/>
      <c r="N15" s="544"/>
      <c r="O15" s="531" t="s">
        <v>425</v>
      </c>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 customHeight="1" thickBot="1" x14ac:dyDescent="0.3">
      <c r="A16" s="171"/>
      <c r="B16" s="532"/>
      <c r="C16" s="533"/>
      <c r="D16" s="533"/>
      <c r="E16" s="722"/>
      <c r="F16" s="723"/>
      <c r="G16" s="723"/>
      <c r="H16" s="724"/>
      <c r="I16" s="741" t="s">
        <v>0</v>
      </c>
      <c r="J16" s="176"/>
      <c r="K16" s="536" t="s">
        <v>248</v>
      </c>
      <c r="L16" s="536"/>
      <c r="M16" s="531"/>
      <c r="N16" s="544"/>
      <c r="O16" s="741"/>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 customHeight="1" x14ac:dyDescent="0.25">
      <c r="A17" s="171">
        <v>6</v>
      </c>
      <c r="B17" s="526" t="str">
        <f>IF($E17="","",VLOOKUP($E17,'1MD ELO III.csport F A'!$A$7:$O$22,14))</f>
        <v/>
      </c>
      <c r="C17" s="527" t="str">
        <f>IF($E17="","",VLOOKUP($E17,'1MD ELO III.csport F A'!$A$7:$O$22,15))</f>
        <v/>
      </c>
      <c r="D17" s="527" t="str">
        <f>IF($E17="","",VLOOKUP($E17,'1MD ELO III.csport F A'!$A$7:$O$22,5))</f>
        <v/>
      </c>
      <c r="E17" s="721"/>
      <c r="F17" s="818" t="s">
        <v>398</v>
      </c>
      <c r="G17" s="579" t="str">
        <f>IF($E17="","",VLOOKUP($E17,'1MD ELO III.csport F A'!$A$7:$O$22,3))</f>
        <v/>
      </c>
      <c r="H17" s="579"/>
      <c r="I17" s="579" t="str">
        <f>IF($E17="","",VLOOKUP($E17,'1MD ELO III.csport F A'!$A$7:$O$22,4))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 customHeight="1" x14ac:dyDescent="0.25">
      <c r="A18" s="171"/>
      <c r="B18" s="532"/>
      <c r="C18" s="533"/>
      <c r="D18" s="533"/>
      <c r="E18" s="722"/>
      <c r="F18" s="723"/>
      <c r="G18" s="723"/>
      <c r="H18" s="724"/>
      <c r="I18" s="723"/>
      <c r="J18" s="540"/>
      <c r="K18" s="741" t="s">
        <v>0</v>
      </c>
      <c r="L18" s="184"/>
      <c r="M18" s="536" t="s">
        <v>418</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 customHeight="1" x14ac:dyDescent="0.25">
      <c r="A19" s="171">
        <v>7</v>
      </c>
      <c r="B19" s="526" t="str">
        <f>IF($E19="","",VLOOKUP($E19,'1MD ELO III.csport F A'!$A$7:$O$22,14))</f>
        <v/>
      </c>
      <c r="C19" s="527" t="str">
        <f>IF($E19="","",VLOOKUP($E19,'1MD ELO III.csport F A'!$A$7:$O$22,15))</f>
        <v/>
      </c>
      <c r="D19" s="527" t="str">
        <f>IF($E19="","",VLOOKUP($E19,'1MD ELO III.csport F A'!$A$7:$O$22,5))</f>
        <v/>
      </c>
      <c r="E19" s="721"/>
      <c r="F19" s="579" t="str">
        <f>UPPER(IF($E19="","",VLOOKUP($E19,'1MD ELO III.csport F A'!$A$7:$O$22,2)))</f>
        <v/>
      </c>
      <c r="G19" s="579" t="str">
        <f>IF($E19="","",VLOOKUP($E19,'1MD ELO III.csport F A'!$A$7:$O$22,3))</f>
        <v/>
      </c>
      <c r="H19" s="579"/>
      <c r="I19" s="579" t="str">
        <f>IF($E19="","",VLOOKUP($E19,'1MD ELO III.csport F A'!$A$7:$O$22,4))</f>
        <v/>
      </c>
      <c r="J19" s="530"/>
      <c r="K19" s="531"/>
      <c r="L19" s="543"/>
      <c r="M19" s="531" t="s">
        <v>419</v>
      </c>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 customHeight="1" x14ac:dyDescent="0.25">
      <c r="A20" s="171"/>
      <c r="B20" s="532"/>
      <c r="C20" s="533"/>
      <c r="D20" s="533"/>
      <c r="E20" s="328"/>
      <c r="F20" s="534"/>
      <c r="G20" s="534"/>
      <c r="H20" s="535"/>
      <c r="I20" s="741" t="s">
        <v>0</v>
      </c>
      <c r="J20" s="176"/>
      <c r="K20" s="536" t="s">
        <v>418</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 customHeight="1" x14ac:dyDescent="0.25">
      <c r="A21" s="581">
        <v>8</v>
      </c>
      <c r="B21" s="526" t="str">
        <f>IF($E21="","",VLOOKUP($E21,'1MD ELO III.csport F A'!$A$7:$O$22,14))</f>
        <v/>
      </c>
      <c r="C21" s="527" t="str">
        <f>IF($E21="","",VLOOKUP($E21,'1MD ELO III.csport F A'!$A$7:$O$22,15))</f>
        <v/>
      </c>
      <c r="D21" s="527" t="str">
        <f>IF($E21="","",VLOOKUP($E21,'1MD ELO III.csport F A'!$A$7:$O$22,5))</f>
        <v/>
      </c>
      <c r="E21" s="528"/>
      <c r="F21" s="819" t="s">
        <v>399</v>
      </c>
      <c r="G21" s="580" t="str">
        <f>IF($E21="","",VLOOKUP($E21,'1MD ELO III.csport F A'!$A$7:$O$22,3))</f>
        <v/>
      </c>
      <c r="H21" s="580"/>
      <c r="I21" s="580" t="str">
        <f>IF($E21="","",VLOOKUP($E21,'1MD ELO III.csport F A'!$A$7:$O$22,4))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x14ac:dyDescent="0.25">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x14ac:dyDescent="0.25">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x14ac:dyDescent="0.25">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x14ac:dyDescent="0.25">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x14ac:dyDescent="0.25">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x14ac:dyDescent="0.25">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x14ac:dyDescent="0.25">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x14ac:dyDescent="0.25">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x14ac:dyDescent="0.25">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x14ac:dyDescent="0.25">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x14ac:dyDescent="0.25">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x14ac:dyDescent="0.25">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x14ac:dyDescent="0.25">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x14ac:dyDescent="0.25">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x14ac:dyDescent="0.25">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x14ac:dyDescent="0.25">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x14ac:dyDescent="0.25">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x14ac:dyDescent="0.25">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x14ac:dyDescent="0.25">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x14ac:dyDescent="0.25">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x14ac:dyDescent="0.25">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x14ac:dyDescent="0.25">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x14ac:dyDescent="0.25">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x14ac:dyDescent="0.25">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x14ac:dyDescent="0.25">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x14ac:dyDescent="0.25">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x14ac:dyDescent="0.25">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x14ac:dyDescent="0.25">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x14ac:dyDescent="0.25">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x14ac:dyDescent="0.25">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x14ac:dyDescent="0.25">
      <c r="A52" s="561"/>
      <c r="B52" s="164"/>
      <c r="C52" s="164"/>
      <c r="D52" s="164"/>
      <c r="E52" s="328"/>
      <c r="F52" s="762"/>
      <c r="G52" s="762"/>
      <c r="H52" s="762"/>
      <c r="I52" s="762"/>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x14ac:dyDescent="0.25">
      <c r="A53" s="203"/>
      <c r="B53" s="203"/>
      <c r="C53" s="203"/>
      <c r="D53" s="203"/>
      <c r="E53" s="203"/>
      <c r="F53" s="763"/>
      <c r="G53" s="763"/>
      <c r="H53" s="763"/>
      <c r="I53" s="763"/>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x14ac:dyDescent="0.25">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x14ac:dyDescent="0.25">
      <c r="A55" s="570" t="s">
        <v>106</v>
      </c>
      <c r="B55" s="571"/>
      <c r="C55" s="572"/>
      <c r="D55" s="573"/>
      <c r="E55" s="225">
        <v>1</v>
      </c>
      <c r="F55" s="92" t="str">
        <f>IF(E55&gt;$R$62,,UPPER(VLOOKUP(E55,'1MD ELO III.csport F A'!$A$7:$Q$134,2)))</f>
        <v>CSENDES</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x14ac:dyDescent="0.25">
      <c r="A56" s="574" t="s">
        <v>124</v>
      </c>
      <c r="B56" s="335"/>
      <c r="C56" s="575"/>
      <c r="D56" s="576"/>
      <c r="E56" s="225">
        <v>2</v>
      </c>
      <c r="F56" s="92" t="str">
        <f>IF(E56&gt;$R$62,,UPPER(VLOOKUP(E56,'1MD ELO III.csport F A'!$A$7:$Q$134,2)))</f>
        <v>KOVÁCS</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x14ac:dyDescent="0.25">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x14ac:dyDescent="0.25">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x14ac:dyDescent="0.25">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x14ac:dyDescent="0.25">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x14ac:dyDescent="0.25">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x14ac:dyDescent="0.25">
      <c r="A62" s="368"/>
      <c r="B62" s="365"/>
      <c r="C62" s="445"/>
      <c r="D62" s="378"/>
      <c r="E62" s="242"/>
      <c r="F62" s="241"/>
      <c r="G62" s="242"/>
      <c r="H62" s="241"/>
      <c r="I62" s="243"/>
      <c r="J62" s="569" t="s">
        <v>14</v>
      </c>
      <c r="K62" s="335"/>
      <c r="L62" s="567"/>
      <c r="M62" s="335"/>
      <c r="N62" s="568"/>
      <c r="O62" s="335" t="str">
        <f>R4</f>
        <v>Dénes Tibor</v>
      </c>
      <c r="P62" s="567"/>
      <c r="Q62" s="335"/>
      <c r="R62" s="245">
        <f>MIN(4,'1MD ELO III.csport F A'!Q5)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x14ac:dyDescent="0.25">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x14ac:dyDescent="0.25">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x14ac:dyDescent="0.25">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x14ac:dyDescent="0.25">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x14ac:dyDescent="0.25">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x14ac:dyDescent="0.25">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x14ac:dyDescent="0.25">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x14ac:dyDescent="0.25">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x14ac:dyDescent="0.25">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x14ac:dyDescent="0.25">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x14ac:dyDescent="0.25">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x14ac:dyDescent="0.25">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x14ac:dyDescent="0.25">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x14ac:dyDescent="0.25">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x14ac:dyDescent="0.25">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x14ac:dyDescent="0.25">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x14ac:dyDescent="0.25">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x14ac:dyDescent="0.25">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x14ac:dyDescent="0.25">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x14ac:dyDescent="0.25">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x14ac:dyDescent="0.25">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x14ac:dyDescent="0.25">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x14ac:dyDescent="0.25">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x14ac:dyDescent="0.25">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x14ac:dyDescent="0.25">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x14ac:dyDescent="0.25">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x14ac:dyDescent="0.25">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x14ac:dyDescent="0.25">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x14ac:dyDescent="0.25">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x14ac:dyDescent="0.25">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x14ac:dyDescent="0.25">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x14ac:dyDescent="0.25">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x14ac:dyDescent="0.25">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x14ac:dyDescent="0.25">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x14ac:dyDescent="0.25">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x14ac:dyDescent="0.25">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x14ac:dyDescent="0.25">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x14ac:dyDescent="0.25">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x14ac:dyDescent="0.25">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x14ac:dyDescent="0.25">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x14ac:dyDescent="0.25">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x14ac:dyDescent="0.25">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x14ac:dyDescent="0.25">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x14ac:dyDescent="0.25">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x14ac:dyDescent="0.25">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x14ac:dyDescent="0.25">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x14ac:dyDescent="0.25">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x14ac:dyDescent="0.25">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x14ac:dyDescent="0.25">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x14ac:dyDescent="0.25">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x14ac:dyDescent="0.25">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x14ac:dyDescent="0.25">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x14ac:dyDescent="0.25">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x14ac:dyDescent="0.25">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x14ac:dyDescent="0.25">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x14ac:dyDescent="0.25">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x14ac:dyDescent="0.25">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x14ac:dyDescent="0.25">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x14ac:dyDescent="0.25">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x14ac:dyDescent="0.25">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x14ac:dyDescent="0.25">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x14ac:dyDescent="0.25">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x14ac:dyDescent="0.25">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x14ac:dyDescent="0.25">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x14ac:dyDescent="0.25">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x14ac:dyDescent="0.25">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x14ac:dyDescent="0.25">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x14ac:dyDescent="0.25">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x14ac:dyDescent="0.25">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x14ac:dyDescent="0.25">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x14ac:dyDescent="0.25">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x14ac:dyDescent="0.25">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x14ac:dyDescent="0.25">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x14ac:dyDescent="0.25">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x14ac:dyDescent="0.25">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x14ac:dyDescent="0.25">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x14ac:dyDescent="0.25">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x14ac:dyDescent="0.25">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conditionalFormatting sqref="G50:I50 G34:I34 G36:I36 G22:I22 G24:I24 G26:I26 G28:I28 G30:I30 G32:I32 H21 G38:I38 G40:I40 G42:I42 G44:I44 G46:I46 G48:I48 H7 H9 H11 H13 H15 H17 H19">
    <cfRule type="expression" dxfId="1086" priority="4" stopIfTrue="1">
      <formula>AND($E7&lt;9,$C7&gt;0)</formula>
    </cfRule>
  </conditionalFormatting>
  <conditionalFormatting sqref="I23 I43 K33 I31 K41 I51 I39 K49 I47 K10 M29 M45 I27 K25 I35 I8 I12 I16 I20 K18 M14">
    <cfRule type="expression" dxfId="1085" priority="5" stopIfTrue="1">
      <formula>AND($O$1="CU",I8="Umpire")</formula>
    </cfRule>
    <cfRule type="expression" dxfId="1084" priority="6" stopIfTrue="1">
      <formula>AND($O$1="CU",I8&lt;&gt;"Umpire",J8&lt;&gt;"")</formula>
    </cfRule>
    <cfRule type="expression" dxfId="1083" priority="7" stopIfTrue="1">
      <formula>AND($O$1="CU",I8&lt;&gt;"Umpire")</formula>
    </cfRule>
  </conditionalFormatting>
  <conditionalFormatting sqref="E36 E30 E28 E26 E24 E22 E52 E50 E32 E48 E46 E44 E42 E40 E38 E34">
    <cfRule type="expression" dxfId="1082" priority="8" stopIfTrue="1">
      <formula>AND($E22&lt;9,$C22&gt;0)</formula>
    </cfRule>
  </conditionalFormatting>
  <conditionalFormatting sqref="F38 F40 F42 F44 F46 F48 F50 F36 F22 F24 F26 F28 F30 F32 F34">
    <cfRule type="cellIs" dxfId="1081" priority="9" stopIfTrue="1" operator="equal">
      <formula>"Bye"</formula>
    </cfRule>
    <cfRule type="expression" dxfId="1080" priority="10" stopIfTrue="1">
      <formula>AND($E22&lt;9,$C22&gt;0)</formula>
    </cfRule>
  </conditionalFormatting>
  <conditionalFormatting sqref="M10 M18 O45 M41 M49 O14 O29 M25 M33 K8 K12 K16 K20 K39 K43 K47 K51 K23 K27 K31 K35">
    <cfRule type="expression" dxfId="1079" priority="11" stopIfTrue="1">
      <formula>J8="as"</formula>
    </cfRule>
    <cfRule type="expression" dxfId="1078" priority="12" stopIfTrue="1">
      <formula>J8="bs"</formula>
    </cfRule>
  </conditionalFormatting>
  <conditionalFormatting sqref="B40 B42 B44 B46 B48 B50 B52 B24 B26 B28 B30 B32 B34 B36 B38 B22">
    <cfRule type="cellIs" dxfId="1077" priority="13" stopIfTrue="1" operator="equal">
      <formula>"QA"</formula>
    </cfRule>
    <cfRule type="cellIs" dxfId="1076" priority="14" stopIfTrue="1" operator="equal">
      <formula>"DA"</formula>
    </cfRule>
  </conditionalFormatting>
  <conditionalFormatting sqref="R62 J8 J12 J16 J20 N14 L10 L18">
    <cfRule type="expression" dxfId="1075" priority="15" stopIfTrue="1">
      <formula>$O$1="CU"</formula>
    </cfRule>
  </conditionalFormatting>
  <conditionalFormatting sqref="E21 E7">
    <cfRule type="expression" dxfId="1074" priority="16" stopIfTrue="1">
      <formula>$E7&lt;5</formula>
    </cfRule>
  </conditionalFormatting>
  <conditionalFormatting sqref="F19 F21 F9 F17 F15 F13 F11 F7">
    <cfRule type="cellIs" dxfId="1073" priority="17" stopIfTrue="1" operator="equal">
      <formula>"Bye"</formula>
    </cfRule>
  </conditionalFormatting>
  <conditionalFormatting sqref="O16">
    <cfRule type="expression" dxfId="1072" priority="1" stopIfTrue="1">
      <formula>AND($O$1="CU",O16="Umpire")</formula>
    </cfRule>
    <cfRule type="expression" dxfId="1071" priority="2" stopIfTrue="1">
      <formula>AND($O$1="CU",O16&lt;&gt;"Umpire",P16&lt;&gt;"")</formula>
    </cfRule>
    <cfRule type="expression" dxfId="1070" priority="3" stopIfTrue="1">
      <formula>AND($O$1="CU",O16&lt;&gt;"Umpire")</formula>
    </cfRule>
  </conditionalFormatting>
  <dataValidations disablePrompts="1" count="1">
    <dataValidation type="list" allowBlank="1" showInputMessage="1" sqref="I23 I39 I27 I35 I43 I31 I51 I47 K49 K41 M45 K33 K25 M29 I16 K18 K10 I20 I12 I8 M14 O16">
      <formula1>$U$7:$U$16</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91553" r:id="rId4" name="Button 1">
              <controlPr defaultSize="0" print="0" autoFill="0" autoPict="0" macro="[0]!Jun_Show_CU">
                <anchor moveWithCells="1" sizeWithCells="1">
                  <from>
                    <xdr:col>12</xdr:col>
                    <xdr:colOff>525780</xdr:colOff>
                    <xdr:row>0</xdr:row>
                    <xdr:rowOff>7620</xdr:rowOff>
                  </from>
                  <to>
                    <xdr:col>14</xdr:col>
                    <xdr:colOff>373380</xdr:colOff>
                    <xdr:row>1</xdr:row>
                    <xdr:rowOff>175260</xdr:rowOff>
                  </to>
                </anchor>
              </controlPr>
            </control>
          </mc:Choice>
        </mc:AlternateContent>
        <mc:AlternateContent xmlns:mc="http://schemas.openxmlformats.org/markup-compatibility/2006">
          <mc:Choice Requires="x14">
            <control shapeId="791554" r:id="rId5" name="Button 2">
              <controlPr defaultSize="0" print="0" autoFill="0" autoPict="0" macro="[0]!Jun_Hide_CU">
                <anchor moveWithCells="1" sizeWithCells="1">
                  <from>
                    <xdr:col>12</xdr:col>
                    <xdr:colOff>518160</xdr:colOff>
                    <xdr:row>1</xdr:row>
                    <xdr:rowOff>190500</xdr:rowOff>
                  </from>
                  <to>
                    <xdr:col>14</xdr:col>
                    <xdr:colOff>373380</xdr:colOff>
                    <xdr:row>1</xdr:row>
                    <xdr:rowOff>60960</xdr:rowOff>
                  </to>
                </anchor>
              </controlPr>
            </control>
          </mc:Choice>
        </mc:AlternateContent>
      </controls>
    </mc:Choice>
  </mc:AlternateContent>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0">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77" customWidth="1"/>
  </cols>
  <sheetData>
    <row r="1" spans="1:45" s="136" customFormat="1" ht="21.75" customHeight="1" x14ac:dyDescent="0.25">
      <c r="A1" s="507" t="str">
        <f>Altalanos!$A$6</f>
        <v>Diákolinmpia Pest Vármegye</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x14ac:dyDescent="0.25">
      <c r="A2" s="514" t="s">
        <v>122</v>
      </c>
      <c r="B2" s="515"/>
      <c r="C2" s="515"/>
      <c r="D2" s="515"/>
      <c r="E2" s="465">
        <f>Altalanos!$E$8</f>
        <v>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x14ac:dyDescent="0.25">
      <c r="A3" s="55" t="s">
        <v>82</v>
      </c>
      <c r="B3" s="55"/>
      <c r="C3" s="55"/>
      <c r="D3" s="55"/>
      <c r="E3" s="777"/>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x14ac:dyDescent="0.3">
      <c r="A4" s="936">
        <f>Altalanos!$A$10</f>
        <v>0</v>
      </c>
      <c r="B4" s="936"/>
      <c r="C4" s="936"/>
      <c r="D4" s="519"/>
      <c r="E4" s="520"/>
      <c r="F4" s="520"/>
      <c r="G4" s="520">
        <f>Altalanos!$C$10</f>
        <v>0</v>
      </c>
      <c r="H4" s="521"/>
      <c r="I4" s="520"/>
      <c r="J4" s="522"/>
      <c r="K4" s="523"/>
      <c r="L4" s="522"/>
      <c r="M4" s="524"/>
      <c r="N4" s="522"/>
      <c r="O4" s="520"/>
      <c r="P4" s="522"/>
      <c r="Q4" s="520"/>
      <c r="R4" s="525" t="str">
        <f>Altalanos!$E$10</f>
        <v>Dénes Tibor</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x14ac:dyDescent="0.25">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0" customFormat="1" ht="12.75" customHeight="1" thickBot="1" x14ac:dyDescent="0.3">
      <c r="A6" s="791"/>
      <c r="B6" s="792"/>
      <c r="C6" s="792"/>
      <c r="D6" s="792"/>
      <c r="E6" s="792"/>
      <c r="F6" s="791" t="str">
        <f>IF(Y3="","",CONCATENATE(VLOOKUP(Y3,AB1:AH1,4)," pont"))</f>
        <v/>
      </c>
      <c r="G6" s="793"/>
      <c r="H6" s="794"/>
      <c r="I6" s="793"/>
      <c r="J6" s="795"/>
      <c r="K6" s="792" t="str">
        <f>IF(Y3="","",CONCATENATE(VLOOKUP(Y3,AB1:AH1,3)," pont"))</f>
        <v/>
      </c>
      <c r="L6" s="795"/>
      <c r="M6" s="792" t="str">
        <f>IF(Y3="","",CONCATENATE(VLOOKUP(Y3,AB1:AH1,2)," pont"))</f>
        <v/>
      </c>
      <c r="N6" s="795"/>
      <c r="O6" s="792" t="str">
        <f>IF(Y3="","",CONCATENATE(VLOOKUP(Y3,AB1:AH1,1)," pont"))</f>
        <v/>
      </c>
      <c r="P6" s="795"/>
      <c r="Q6" s="792"/>
      <c r="R6" s="796"/>
      <c r="T6" s="797"/>
      <c r="U6" s="797"/>
      <c r="V6" s="797"/>
      <c r="W6" s="797"/>
      <c r="X6" s="797"/>
      <c r="Y6" s="798"/>
      <c r="Z6" s="798"/>
      <c r="AA6" s="798" t="s">
        <v>196</v>
      </c>
      <c r="AB6" s="799">
        <v>150</v>
      </c>
      <c r="AC6" s="799">
        <v>120</v>
      </c>
      <c r="AD6" s="799">
        <v>90</v>
      </c>
      <c r="AE6" s="799">
        <v>60</v>
      </c>
      <c r="AF6" s="799">
        <v>40</v>
      </c>
      <c r="AG6" s="799">
        <v>25</v>
      </c>
      <c r="AH6" s="799">
        <v>10</v>
      </c>
      <c r="AI6" s="800"/>
      <c r="AJ6" s="800"/>
      <c r="AK6" s="800"/>
      <c r="AL6" s="797"/>
      <c r="AM6" s="797"/>
      <c r="AN6" s="797"/>
      <c r="AO6" s="797"/>
      <c r="AP6" s="797"/>
      <c r="AQ6" s="797"/>
      <c r="AR6" s="797"/>
      <c r="AS6" s="797"/>
    </row>
    <row r="7" spans="1:45" s="38" customFormat="1" ht="12.9" customHeight="1" x14ac:dyDescent="0.25">
      <c r="A7" s="157">
        <v>1</v>
      </c>
      <c r="B7" s="526" t="str">
        <f>IF($E7="","",VLOOKUP($E7,'1MD ELO (5)'!$A$7:$O$22,14))</f>
        <v/>
      </c>
      <c r="C7" s="527" t="str">
        <f>IF($E7="","",VLOOKUP($E7,'1MD ELO (5)'!$A$7:$O$22,15))</f>
        <v/>
      </c>
      <c r="D7" s="527" t="str">
        <f>IF($E7="","",VLOOKUP($E7,'1MD ELO (5)'!$A$7:$O$22,5))</f>
        <v/>
      </c>
      <c r="E7" s="528"/>
      <c r="F7" s="529" t="str">
        <f>UPPER(IF($E7="","",VLOOKUP($E7,'1MD ELO (5)'!$A$7:$O$22,2)))</f>
        <v/>
      </c>
      <c r="G7" s="529" t="str">
        <f>IF($E7="","",VLOOKUP($E7,'1MD ELO (5)'!$A$7:$O$22,3))</f>
        <v/>
      </c>
      <c r="H7" s="529"/>
      <c r="I7" s="529" t="str">
        <f>IF($E7="","",VLOOKUP($E7,'1MD ELO (5)'!$A$7:$O$22,4))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 customHeight="1" x14ac:dyDescent="0.25">
      <c r="A8" s="171"/>
      <c r="B8" s="532"/>
      <c r="C8" s="533"/>
      <c r="D8" s="533"/>
      <c r="E8" s="328"/>
      <c r="F8" s="534"/>
      <c r="G8" s="534"/>
      <c r="H8" s="535"/>
      <c r="I8" s="741" t="s">
        <v>0</v>
      </c>
      <c r="J8" s="176"/>
      <c r="K8" s="536" t="str">
        <f>UPPER(IF(OR(J8="a",J8="as"),F7,IF(OR(J8="b",J8="bs"),F9,)))</f>
        <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 customHeight="1" x14ac:dyDescent="0.25">
      <c r="A9" s="171">
        <v>2</v>
      </c>
      <c r="B9" s="526" t="str">
        <f>IF($E9="","",VLOOKUP($E9,'1MD ELO (5)'!$A$7:$O$22,14))</f>
        <v/>
      </c>
      <c r="C9" s="527" t="str">
        <f>IF($E9="","",VLOOKUP($E9,'1MD ELO (5)'!$A$7:$O$22,15))</f>
        <v/>
      </c>
      <c r="D9" s="527" t="str">
        <f>IF($E9="","",VLOOKUP($E9,'1MD ELO (5)'!$A$7:$O$22,5))</f>
        <v/>
      </c>
      <c r="E9" s="721"/>
      <c r="F9" s="579" t="str">
        <f>UPPER(IF($E9="","",VLOOKUP($E9,'1MD ELO (5)'!$A$7:$O$22,2)))</f>
        <v/>
      </c>
      <c r="G9" s="579" t="str">
        <f>IF($E9="","",VLOOKUP($E9,'1MD ELO (5)'!$A$7:$O$22,3))</f>
        <v/>
      </c>
      <c r="H9" s="579"/>
      <c r="I9" s="579" t="str">
        <f>IF($E9="","",VLOOKUP($E9,'1MD ELO (5)'!$A$7:$O$22,4))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 customHeight="1" x14ac:dyDescent="0.25">
      <c r="A10" s="171"/>
      <c r="B10" s="532"/>
      <c r="C10" s="533"/>
      <c r="D10" s="533"/>
      <c r="E10" s="722"/>
      <c r="F10" s="723"/>
      <c r="G10" s="723"/>
      <c r="H10" s="724"/>
      <c r="I10" s="723"/>
      <c r="J10" s="540"/>
      <c r="K10" s="741" t="s">
        <v>0</v>
      </c>
      <c r="L10" s="184"/>
      <c r="M10" s="536" t="str">
        <f>UPPER(IF(OR(L10="a",L10="as"),K8,IF(OR(L10="b",L10="bs"),K12,)))</f>
        <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 customHeight="1" x14ac:dyDescent="0.25">
      <c r="A11" s="171">
        <v>3</v>
      </c>
      <c r="B11" s="526" t="str">
        <f>IF($E11="","",VLOOKUP($E11,'1MD ELO (5)'!$A$7:$O$22,14))</f>
        <v/>
      </c>
      <c r="C11" s="527" t="str">
        <f>IF($E11="","",VLOOKUP($E11,'1MD ELO (5)'!$A$7:$O$22,15))</f>
        <v/>
      </c>
      <c r="D11" s="527" t="str">
        <f>IF($E11="","",VLOOKUP($E11,'1MD ELO (5)'!$A$7:$O$22,5))</f>
        <v/>
      </c>
      <c r="E11" s="721"/>
      <c r="F11" s="579" t="str">
        <f>UPPER(IF($E11="","",VLOOKUP($E11,'1MD ELO (5)'!$A$7:$O$22,2)))</f>
        <v/>
      </c>
      <c r="G11" s="579" t="str">
        <f>IF($E11="","",VLOOKUP($E11,'1MD ELO (5)'!$A$7:$O$22,3))</f>
        <v/>
      </c>
      <c r="H11" s="579"/>
      <c r="I11" s="579" t="str">
        <f>IF($E11="","",VLOOKUP($E11,'1MD ELO (5)'!$A$7:$O$22,4))</f>
        <v/>
      </c>
      <c r="J11" s="530"/>
      <c r="K11" s="531"/>
      <c r="L11" s="543"/>
      <c r="M11" s="531"/>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 customHeight="1" x14ac:dyDescent="0.25">
      <c r="A12" s="171"/>
      <c r="B12" s="532"/>
      <c r="C12" s="533"/>
      <c r="D12" s="533"/>
      <c r="E12" s="722"/>
      <c r="F12" s="723"/>
      <c r="G12" s="723"/>
      <c r="H12" s="724"/>
      <c r="I12" s="741" t="s">
        <v>0</v>
      </c>
      <c r="J12" s="176"/>
      <c r="K12" s="536" t="str">
        <f>UPPER(IF(OR(J12="a",J12="as"),F11,IF(OR(J12="b",J12="bs"),F13,)))</f>
        <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 customHeight="1" x14ac:dyDescent="0.25">
      <c r="A13" s="171">
        <v>4</v>
      </c>
      <c r="B13" s="526" t="str">
        <f>IF($E13="","",VLOOKUP($E13,'1MD ELO (5)'!$A$7:$O$22,14))</f>
        <v/>
      </c>
      <c r="C13" s="527" t="str">
        <f>IF($E13="","",VLOOKUP($E13,'1MD ELO (5)'!$A$7:$O$22,15))</f>
        <v/>
      </c>
      <c r="D13" s="527" t="str">
        <f>IF($E13="","",VLOOKUP($E13,'1MD ELO (5)'!$A$7:$O$22,5))</f>
        <v/>
      </c>
      <c r="E13" s="721"/>
      <c r="F13" s="579" t="str">
        <f>UPPER(IF($E13="","",VLOOKUP($E13,'1MD ELO (5)'!$A$7:$O$22,2)))</f>
        <v/>
      </c>
      <c r="G13" s="579" t="str">
        <f>IF($E13="","",VLOOKUP($E13,'1MD ELO (5)'!$A$7:$O$22,3))</f>
        <v/>
      </c>
      <c r="H13" s="579"/>
      <c r="I13" s="579" t="str">
        <f>IF($E13="","",VLOOKUP($E13,'1MD ELO (5)'!$A$7:$O$22,4))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 customHeight="1" x14ac:dyDescent="0.25">
      <c r="A14" s="171"/>
      <c r="B14" s="532"/>
      <c r="C14" s="533"/>
      <c r="D14" s="533"/>
      <c r="E14" s="722"/>
      <c r="F14" s="723"/>
      <c r="G14" s="723"/>
      <c r="H14" s="724"/>
      <c r="I14" s="723"/>
      <c r="J14" s="540"/>
      <c r="K14" s="531"/>
      <c r="L14" s="531"/>
      <c r="M14" s="741" t="s">
        <v>0</v>
      </c>
      <c r="N14" s="184"/>
      <c r="O14" s="536" t="str">
        <f>UPPER(IF(OR(N14="a",N14="as"),M10,IF(OR(N14="b",N14="bs"),M18,)))</f>
        <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 customHeight="1" x14ac:dyDescent="0.25">
      <c r="A15" s="578">
        <v>5</v>
      </c>
      <c r="B15" s="526" t="str">
        <f>IF($E15="","",VLOOKUP($E15,'1MD ELO (5)'!$A$7:$O$22,14))</f>
        <v/>
      </c>
      <c r="C15" s="527" t="str">
        <f>IF($E15="","",VLOOKUP($E15,'1MD ELO (5)'!$A$7:$O$22,15))</f>
        <v/>
      </c>
      <c r="D15" s="527" t="str">
        <f>IF($E15="","",VLOOKUP($E15,'1MD ELO (5)'!$A$7:$O$22,5))</f>
        <v/>
      </c>
      <c r="E15" s="721"/>
      <c r="F15" s="579" t="str">
        <f>UPPER(IF($E15="","",VLOOKUP($E15,'1MD ELO (5)'!$A$7:$O$22,2)))</f>
        <v/>
      </c>
      <c r="G15" s="579" t="str">
        <f>IF($E15="","",VLOOKUP($E15,'1MD ELO (5)'!$A$7:$O$22,3))</f>
        <v/>
      </c>
      <c r="H15" s="579"/>
      <c r="I15" s="579" t="str">
        <f>IF($E15="","",VLOOKUP($E15,'1MD ELO (5)'!$A$7:$O$22,4))</f>
        <v/>
      </c>
      <c r="J15" s="548"/>
      <c r="K15" s="531"/>
      <c r="L15" s="531"/>
      <c r="M15" s="531"/>
      <c r="N15" s="544"/>
      <c r="O15" s="531"/>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 customHeight="1" thickBot="1" x14ac:dyDescent="0.3">
      <c r="A16" s="171"/>
      <c r="B16" s="532"/>
      <c r="C16" s="533"/>
      <c r="D16" s="533"/>
      <c r="E16" s="722"/>
      <c r="F16" s="723"/>
      <c r="G16" s="723"/>
      <c r="H16" s="724"/>
      <c r="I16" s="741" t="s">
        <v>0</v>
      </c>
      <c r="J16" s="176"/>
      <c r="K16" s="536" t="str">
        <f>UPPER(IF(OR(J16="a",J16="as"),F15,IF(OR(J16="b",J16="bs"),F17,)))</f>
        <v/>
      </c>
      <c r="L16" s="536"/>
      <c r="M16" s="531"/>
      <c r="N16" s="544"/>
      <c r="O16" s="741"/>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 customHeight="1" x14ac:dyDescent="0.25">
      <c r="A17" s="171">
        <v>6</v>
      </c>
      <c r="B17" s="526" t="str">
        <f>IF($E17="","",VLOOKUP($E17,'1MD ELO (5)'!$A$7:$O$22,14))</f>
        <v/>
      </c>
      <c r="C17" s="527" t="str">
        <f>IF($E17="","",VLOOKUP($E17,'1MD ELO (5)'!$A$7:$O$22,15))</f>
        <v/>
      </c>
      <c r="D17" s="527" t="str">
        <f>IF($E17="","",VLOOKUP($E17,'1MD ELO (5)'!$A$7:$O$22,5))</f>
        <v/>
      </c>
      <c r="E17" s="721"/>
      <c r="F17" s="579" t="str">
        <f>UPPER(IF($E17="","",VLOOKUP($E17,'1MD ELO (5)'!$A$7:$O$22,2)))</f>
        <v/>
      </c>
      <c r="G17" s="579" t="str">
        <f>IF($E17="","",VLOOKUP($E17,'1MD ELO (5)'!$A$7:$O$22,3))</f>
        <v/>
      </c>
      <c r="H17" s="579"/>
      <c r="I17" s="579" t="str">
        <f>IF($E17="","",VLOOKUP($E17,'1MD ELO (5)'!$A$7:$O$22,4))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 customHeight="1" x14ac:dyDescent="0.25">
      <c r="A18" s="171"/>
      <c r="B18" s="532"/>
      <c r="C18" s="533"/>
      <c r="D18" s="533"/>
      <c r="E18" s="722"/>
      <c r="F18" s="723"/>
      <c r="G18" s="723"/>
      <c r="H18" s="724"/>
      <c r="I18" s="723"/>
      <c r="J18" s="540"/>
      <c r="K18" s="741" t="s">
        <v>0</v>
      </c>
      <c r="L18" s="184"/>
      <c r="M18" s="536" t="str">
        <f>UPPER(IF(OR(L18="a",L18="as"),K16,IF(OR(L18="b",L18="bs"),K20,)))</f>
        <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 customHeight="1" x14ac:dyDescent="0.25">
      <c r="A19" s="171">
        <v>7</v>
      </c>
      <c r="B19" s="526" t="str">
        <f>IF($E19="","",VLOOKUP($E19,'1MD ELO (5)'!$A$7:$O$22,14))</f>
        <v/>
      </c>
      <c r="C19" s="527" t="str">
        <f>IF($E19="","",VLOOKUP($E19,'1MD ELO (5)'!$A$7:$O$22,15))</f>
        <v/>
      </c>
      <c r="D19" s="527" t="str">
        <f>IF($E19="","",VLOOKUP($E19,'1MD ELO (5)'!$A$7:$O$22,5))</f>
        <v/>
      </c>
      <c r="E19" s="721"/>
      <c r="F19" s="579" t="str">
        <f>UPPER(IF($E19="","",VLOOKUP($E19,'1MD ELO (5)'!$A$7:$O$22,2)))</f>
        <v/>
      </c>
      <c r="G19" s="579" t="str">
        <f>IF($E19="","",VLOOKUP($E19,'1MD ELO (5)'!$A$7:$O$22,3))</f>
        <v/>
      </c>
      <c r="H19" s="579"/>
      <c r="I19" s="579" t="str">
        <f>IF($E19="","",VLOOKUP($E19,'1MD ELO (5)'!$A$7:$O$22,4))</f>
        <v/>
      </c>
      <c r="J19" s="530"/>
      <c r="K19" s="531"/>
      <c r="L19" s="543"/>
      <c r="M19" s="531"/>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 customHeight="1" x14ac:dyDescent="0.25">
      <c r="A20" s="171"/>
      <c r="B20" s="532"/>
      <c r="C20" s="533"/>
      <c r="D20" s="533"/>
      <c r="E20" s="328"/>
      <c r="F20" s="534"/>
      <c r="G20" s="534"/>
      <c r="H20" s="535"/>
      <c r="I20" s="741" t="s">
        <v>0</v>
      </c>
      <c r="J20" s="176"/>
      <c r="K20" s="536" t="str">
        <f>UPPER(IF(OR(J20="a",J20="as"),F19,IF(OR(J20="b",J20="bs"),F21,)))</f>
        <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 customHeight="1" x14ac:dyDescent="0.25">
      <c r="A21" s="581">
        <v>8</v>
      </c>
      <c r="B21" s="526" t="str">
        <f>IF($E21="","",VLOOKUP($E21,'1MD ELO (5)'!$A$7:$O$22,14))</f>
        <v/>
      </c>
      <c r="C21" s="527" t="str">
        <f>IF($E21="","",VLOOKUP($E21,'1MD ELO (5)'!$A$7:$O$22,15))</f>
        <v/>
      </c>
      <c r="D21" s="527" t="str">
        <f>IF($E21="","",VLOOKUP($E21,'1MD ELO (5)'!$A$7:$O$22,5))</f>
        <v/>
      </c>
      <c r="E21" s="528"/>
      <c r="F21" s="580" t="str">
        <f>UPPER(IF($E21="","",VLOOKUP($E21,'1MD ELO (5)'!$A$7:$O$22,2)))</f>
        <v/>
      </c>
      <c r="G21" s="580" t="str">
        <f>IF($E21="","",VLOOKUP($E21,'1MD ELO (5)'!$A$7:$O$22,3))</f>
        <v/>
      </c>
      <c r="H21" s="580"/>
      <c r="I21" s="580" t="str">
        <f>IF($E21="","",VLOOKUP($E21,'1MD ELO (5)'!$A$7:$O$22,4))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x14ac:dyDescent="0.25">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x14ac:dyDescent="0.25">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x14ac:dyDescent="0.25">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x14ac:dyDescent="0.25">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x14ac:dyDescent="0.25">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x14ac:dyDescent="0.25">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x14ac:dyDescent="0.25">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x14ac:dyDescent="0.25">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x14ac:dyDescent="0.25">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x14ac:dyDescent="0.25">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x14ac:dyDescent="0.25">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x14ac:dyDescent="0.25">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x14ac:dyDescent="0.25">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x14ac:dyDescent="0.25">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x14ac:dyDescent="0.25">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x14ac:dyDescent="0.25">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x14ac:dyDescent="0.25">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x14ac:dyDescent="0.25">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x14ac:dyDescent="0.25">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x14ac:dyDescent="0.25">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x14ac:dyDescent="0.25">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x14ac:dyDescent="0.25">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x14ac:dyDescent="0.25">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x14ac:dyDescent="0.25">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x14ac:dyDescent="0.25">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x14ac:dyDescent="0.25">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x14ac:dyDescent="0.25">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x14ac:dyDescent="0.25">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x14ac:dyDescent="0.25">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x14ac:dyDescent="0.25">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x14ac:dyDescent="0.25">
      <c r="A52" s="561"/>
      <c r="B52" s="164"/>
      <c r="C52" s="164"/>
      <c r="D52" s="164"/>
      <c r="E52" s="328"/>
      <c r="F52" s="762"/>
      <c r="G52" s="762"/>
      <c r="H52" s="762"/>
      <c r="I52" s="762"/>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x14ac:dyDescent="0.25">
      <c r="A53" s="203"/>
      <c r="B53" s="203"/>
      <c r="C53" s="203"/>
      <c r="D53" s="203"/>
      <c r="E53" s="203"/>
      <c r="F53" s="763"/>
      <c r="G53" s="763"/>
      <c r="H53" s="763"/>
      <c r="I53" s="763"/>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x14ac:dyDescent="0.25">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x14ac:dyDescent="0.25">
      <c r="A55" s="570" t="s">
        <v>106</v>
      </c>
      <c r="B55" s="571"/>
      <c r="C55" s="572"/>
      <c r="D55" s="573"/>
      <c r="E55" s="225">
        <v>1</v>
      </c>
      <c r="F55" s="92" t="str">
        <f>IF(E55&gt;$R$62,,UPPER(VLOOKUP(E55,'1MD ELO (5)'!$A$7:$Q$134,2)))</f>
        <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x14ac:dyDescent="0.25">
      <c r="A56" s="574" t="s">
        <v>124</v>
      </c>
      <c r="B56" s="335"/>
      <c r="C56" s="575"/>
      <c r="D56" s="576"/>
      <c r="E56" s="225">
        <v>2</v>
      </c>
      <c r="F56" s="92" t="str">
        <f>IF(E56&gt;$R$62,,UPPER(VLOOKUP(E56,'1MD ELO (5)'!$A$7:$Q$134,2)))</f>
        <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x14ac:dyDescent="0.25">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x14ac:dyDescent="0.25">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x14ac:dyDescent="0.25">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x14ac:dyDescent="0.25">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x14ac:dyDescent="0.25">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x14ac:dyDescent="0.25">
      <c r="A62" s="368"/>
      <c r="B62" s="365"/>
      <c r="C62" s="445"/>
      <c r="D62" s="378"/>
      <c r="E62" s="242"/>
      <c r="F62" s="241"/>
      <c r="G62" s="242"/>
      <c r="H62" s="241"/>
      <c r="I62" s="243"/>
      <c r="J62" s="569" t="s">
        <v>14</v>
      </c>
      <c r="K62" s="335"/>
      <c r="L62" s="567"/>
      <c r="M62" s="335"/>
      <c r="N62" s="568"/>
      <c r="O62" s="335" t="str">
        <f>R4</f>
        <v>Dénes Tibor</v>
      </c>
      <c r="P62" s="567"/>
      <c r="Q62" s="335"/>
      <c r="R62" s="245">
        <f>MIN(4,'1MD ELO (5)'!Q5)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x14ac:dyDescent="0.25">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x14ac:dyDescent="0.25">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x14ac:dyDescent="0.25">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x14ac:dyDescent="0.25">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x14ac:dyDescent="0.25">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x14ac:dyDescent="0.25">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x14ac:dyDescent="0.25">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x14ac:dyDescent="0.25">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x14ac:dyDescent="0.25">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x14ac:dyDescent="0.25">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x14ac:dyDescent="0.25">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x14ac:dyDescent="0.25">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x14ac:dyDescent="0.25">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x14ac:dyDescent="0.25">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x14ac:dyDescent="0.25">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x14ac:dyDescent="0.25">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x14ac:dyDescent="0.25">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x14ac:dyDescent="0.25">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x14ac:dyDescent="0.25">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x14ac:dyDescent="0.25">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x14ac:dyDescent="0.25">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x14ac:dyDescent="0.25">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x14ac:dyDescent="0.25">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x14ac:dyDescent="0.25">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x14ac:dyDescent="0.25">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x14ac:dyDescent="0.25">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x14ac:dyDescent="0.25">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x14ac:dyDescent="0.25">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x14ac:dyDescent="0.25">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x14ac:dyDescent="0.25">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x14ac:dyDescent="0.25">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x14ac:dyDescent="0.25">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x14ac:dyDescent="0.25">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x14ac:dyDescent="0.25">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x14ac:dyDescent="0.25">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x14ac:dyDescent="0.25">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x14ac:dyDescent="0.25">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x14ac:dyDescent="0.25">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x14ac:dyDescent="0.25">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x14ac:dyDescent="0.25">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x14ac:dyDescent="0.25">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x14ac:dyDescent="0.25">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x14ac:dyDescent="0.25">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x14ac:dyDescent="0.25">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x14ac:dyDescent="0.25">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x14ac:dyDescent="0.25">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x14ac:dyDescent="0.25">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x14ac:dyDescent="0.25">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x14ac:dyDescent="0.25">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x14ac:dyDescent="0.25">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x14ac:dyDescent="0.25">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x14ac:dyDescent="0.25">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x14ac:dyDescent="0.25">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x14ac:dyDescent="0.25">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x14ac:dyDescent="0.25">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x14ac:dyDescent="0.25">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x14ac:dyDescent="0.25">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x14ac:dyDescent="0.25">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x14ac:dyDescent="0.25">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x14ac:dyDescent="0.25">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x14ac:dyDescent="0.25">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x14ac:dyDescent="0.25">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x14ac:dyDescent="0.25">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x14ac:dyDescent="0.25">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x14ac:dyDescent="0.25">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x14ac:dyDescent="0.25">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x14ac:dyDescent="0.25">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x14ac:dyDescent="0.25">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x14ac:dyDescent="0.25">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x14ac:dyDescent="0.25">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x14ac:dyDescent="0.25">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x14ac:dyDescent="0.25">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x14ac:dyDescent="0.25">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x14ac:dyDescent="0.25">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x14ac:dyDescent="0.25">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x14ac:dyDescent="0.25">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x14ac:dyDescent="0.25">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x14ac:dyDescent="0.25">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conditionalFormatting sqref="G50:I50 G34:I34 G36:I36 G22:I22 G24:I24 G26:I26 G28:I28 G30:I30 G32:I32 H21 G38:I38 G40:I40 G42:I42 G44:I44 G46:I46 G48:I48 H7 H9 H11 H13 H15 H17 H19">
    <cfRule type="expression" dxfId="106" priority="17" stopIfTrue="1">
      <formula>AND($E7&lt;9,$C7&gt;0)</formula>
    </cfRule>
  </conditionalFormatting>
  <conditionalFormatting sqref="I23 I43 K33 I31 K41 I51 I39 K49 I47 K10 M29 M45 I27 K25 I35 I8 I12 I16 I20 K18 M14">
    <cfRule type="expression" dxfId="105" priority="14" stopIfTrue="1">
      <formula>AND($O$1="CU",I8="Umpire")</formula>
    </cfRule>
    <cfRule type="expression" dxfId="104" priority="15" stopIfTrue="1">
      <formula>AND($O$1="CU",I8&lt;&gt;"Umpire",J8&lt;&gt;"")</formula>
    </cfRule>
    <cfRule type="expression" dxfId="103" priority="16" stopIfTrue="1">
      <formula>AND($O$1="CU",I8&lt;&gt;"Umpire")</formula>
    </cfRule>
  </conditionalFormatting>
  <conditionalFormatting sqref="E36 E30 E28 E26 E24 E22 E52 E50 E32 E48 E46 E44 E42 E40 E38 E34">
    <cfRule type="expression" dxfId="102" priority="13" stopIfTrue="1">
      <formula>AND($E22&lt;9,$C22&gt;0)</formula>
    </cfRule>
  </conditionalFormatting>
  <conditionalFormatting sqref="F38 F40 F42 F44 F46 F48 F50 F36 F22 F24 F26 F28 F30 F32 F34">
    <cfRule type="cellIs" dxfId="101" priority="11" stopIfTrue="1" operator="equal">
      <formula>"Bye"</formula>
    </cfRule>
    <cfRule type="expression" dxfId="100" priority="12" stopIfTrue="1">
      <formula>AND($E22&lt;9,$C22&gt;0)</formula>
    </cfRule>
  </conditionalFormatting>
  <conditionalFormatting sqref="M10 M18 O45 M41 M49 O14 O29 M25 M33 K8 K12 K16 K20 K39 K43 K47 K51 K23 K27 K31 K35">
    <cfRule type="expression" dxfId="99" priority="9" stopIfTrue="1">
      <formula>J8="as"</formula>
    </cfRule>
    <cfRule type="expression" dxfId="98" priority="10" stopIfTrue="1">
      <formula>J8="bs"</formula>
    </cfRule>
  </conditionalFormatting>
  <conditionalFormatting sqref="B40 B42 B44 B46 B48 B50 B52 B24 B26 B28 B30 B32 B34 B36 B38 B22">
    <cfRule type="cellIs" dxfId="97" priority="7" stopIfTrue="1" operator="equal">
      <formula>"QA"</formula>
    </cfRule>
    <cfRule type="cellIs" dxfId="96" priority="8" stopIfTrue="1" operator="equal">
      <formula>"DA"</formula>
    </cfRule>
  </conditionalFormatting>
  <conditionalFormatting sqref="R62 J8 J12 J16 J20 N14 L10 L18">
    <cfRule type="expression" dxfId="95" priority="6" stopIfTrue="1">
      <formula>$O$1="CU"</formula>
    </cfRule>
  </conditionalFormatting>
  <conditionalFormatting sqref="E21 E7">
    <cfRule type="expression" dxfId="94" priority="5" stopIfTrue="1">
      <formula>$E7&lt;5</formula>
    </cfRule>
  </conditionalFormatting>
  <conditionalFormatting sqref="F19 F21 F9 F17 F15 F13 F11 F7">
    <cfRule type="cellIs" dxfId="93" priority="4" stopIfTrue="1" operator="equal">
      <formula>"Bye"</formula>
    </cfRule>
  </conditionalFormatting>
  <conditionalFormatting sqref="O16">
    <cfRule type="expression" dxfId="92" priority="1" stopIfTrue="1">
      <formula>AND($O$1="CU",O16="Umpire")</formula>
    </cfRule>
    <cfRule type="expression" dxfId="91" priority="2" stopIfTrue="1">
      <formula>AND($O$1="CU",O16&lt;&gt;"Umpire",P16&lt;&gt;"")</formula>
    </cfRule>
    <cfRule type="expression" dxfId="90"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57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577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4">
    <tabColor indexed="11"/>
    <pageSetUpPr fitToPage="1"/>
  </sheetPr>
  <dimension ref="A1:AO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Diákolinmpia Pest Vármegye</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465">
        <f>Altalanos!$E$8</f>
        <v>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x14ac:dyDescent="0.3">
      <c r="A4" s="925">
        <f>Altalanos!$A$10</f>
        <v>0</v>
      </c>
      <c r="B4" s="925"/>
      <c r="C4" s="925"/>
      <c r="D4" s="432"/>
      <c r="E4" s="146"/>
      <c r="F4" s="146"/>
      <c r="G4" s="146">
        <f>Altalanos!$C$10</f>
        <v>0</v>
      </c>
      <c r="H4" s="100"/>
      <c r="I4" s="146"/>
      <c r="J4" s="147"/>
      <c r="K4" s="148"/>
      <c r="L4" s="147"/>
      <c r="M4" s="149"/>
      <c r="N4" s="147"/>
      <c r="O4" s="146"/>
      <c r="P4" s="147"/>
      <c r="Q4" s="146"/>
      <c r="R4" s="89" t="str">
        <f>Altalanos!$E$10</f>
        <v>Dénes Tibor</v>
      </c>
      <c r="Y4" s="656"/>
      <c r="Z4" s="656"/>
      <c r="AA4" s="672" t="s">
        <v>194</v>
      </c>
      <c r="AB4" s="673">
        <v>250</v>
      </c>
      <c r="AC4" s="673">
        <v>200</v>
      </c>
      <c r="AD4" s="673">
        <v>150</v>
      </c>
      <c r="AE4" s="673">
        <v>120</v>
      </c>
      <c r="AF4" s="673">
        <v>90</v>
      </c>
      <c r="AG4" s="673">
        <v>60</v>
      </c>
      <c r="AH4" s="673">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0" customFormat="1" ht="11.1" customHeight="1" thickBot="1" x14ac:dyDescent="0.3">
      <c r="A6" s="783"/>
      <c r="B6" s="792"/>
      <c r="C6" s="792"/>
      <c r="D6" s="792"/>
      <c r="E6" s="792"/>
      <c r="F6" s="791" t="str">
        <f>IF(Y3="","",CONCATENATE(AH1," / ",VLOOKUP(Y3,AB1:AH1,5)," pont"))</f>
        <v/>
      </c>
      <c r="G6" s="793"/>
      <c r="H6" s="794"/>
      <c r="I6" s="793"/>
      <c r="J6" s="795"/>
      <c r="K6" s="792" t="str">
        <f>IF(Y3="","",CONCATENATE(VLOOKUP(Y3,AB1:AH1,4)," pont"))</f>
        <v/>
      </c>
      <c r="L6" s="795"/>
      <c r="M6" s="792" t="str">
        <f>IF(Y3="","",CONCATENATE(VLOOKUP(Y3,AB1:AH1,3)," pont"))</f>
        <v/>
      </c>
      <c r="N6" s="795"/>
      <c r="O6" s="792" t="str">
        <f>IF(Y3="","",CONCATENATE(VLOOKUP(Y3,AB1:AH1,2)," pont"))</f>
        <v/>
      </c>
      <c r="P6" s="795"/>
      <c r="Q6" s="792" t="str">
        <f>IF(Y3="","",CONCATENATE(VLOOKUP(Y3,AB1:AH1,1)," pont"))</f>
        <v/>
      </c>
      <c r="R6" s="796"/>
      <c r="Y6" s="798"/>
      <c r="Z6" s="798"/>
      <c r="AA6" s="798" t="s">
        <v>196</v>
      </c>
      <c r="AB6" s="799">
        <v>150</v>
      </c>
      <c r="AC6" s="799">
        <v>120</v>
      </c>
      <c r="AD6" s="799">
        <v>90</v>
      </c>
      <c r="AE6" s="799">
        <v>60</v>
      </c>
      <c r="AF6" s="799">
        <v>40</v>
      </c>
      <c r="AG6" s="799">
        <v>25</v>
      </c>
      <c r="AH6" s="799">
        <v>10</v>
      </c>
      <c r="AI6" s="801"/>
      <c r="AJ6" s="801"/>
      <c r="AK6" s="801"/>
    </row>
    <row r="7" spans="1:37" s="38" customFormat="1" ht="12.9" customHeight="1" x14ac:dyDescent="0.25">
      <c r="A7" s="157">
        <v>1</v>
      </c>
      <c r="B7" s="390" t="str">
        <f>IF($E7="","",VLOOKUP($E7,'1MD ELO (5)'!$A$7:$O$22,14))</f>
        <v/>
      </c>
      <c r="C7" s="446" t="str">
        <f>IF($E7="","",VLOOKUP($E7,'1MD ELO (5)'!$A$7:$O$22,15))</f>
        <v/>
      </c>
      <c r="D7" s="446" t="str">
        <f>IF($E7="","",VLOOKUP($E7,'1MD ELO (5)'!$A$7:$O$22,5))</f>
        <v/>
      </c>
      <c r="E7" s="159"/>
      <c r="F7" s="160" t="str">
        <f>UPPER(IF($E7="","",VLOOKUP($E7,'1MD ELO (5)'!$A$7:$O$22,2)))</f>
        <v/>
      </c>
      <c r="G7" s="160" t="str">
        <f>IF($E7="","",VLOOKUP($E7,'1MD ELO (5)'!$A$7:$O$22,3))</f>
        <v/>
      </c>
      <c r="H7" s="160"/>
      <c r="I7" s="160" t="str">
        <f>IF($E7="","",VLOOKUP($E7,'1MD ELO (5)'!$A$7:$O$22,4))</f>
        <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 customHeight="1" x14ac:dyDescent="0.25">
      <c r="A8" s="171"/>
      <c r="B8" s="460"/>
      <c r="C8" s="456"/>
      <c r="D8" s="456"/>
      <c r="E8" s="172"/>
      <c r="F8" s="173"/>
      <c r="G8" s="173"/>
      <c r="H8" s="174"/>
      <c r="I8" s="719" t="s">
        <v>0</v>
      </c>
      <c r="J8" s="176"/>
      <c r="K8" s="177" t="str">
        <f>UPPER(IF(OR(J8="a",J8="as"),F7,IF(OR(J8="b",J8="bs"),F9,)))</f>
        <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 customHeight="1" x14ac:dyDescent="0.25">
      <c r="A9" s="171">
        <v>2</v>
      </c>
      <c r="B9" s="390" t="str">
        <f>IF($E9="","",VLOOKUP($E9,'1MD ELO (5)'!$A$7:$O$22,14))</f>
        <v/>
      </c>
      <c r="C9" s="446" t="str">
        <f>IF($E9="","",VLOOKUP($E9,'1MD ELO (5)'!$A$7:$O$22,15))</f>
        <v/>
      </c>
      <c r="D9" s="446" t="str">
        <f>IF($E9="","",VLOOKUP($E9,'1MD ELO (5)'!$A$7:$O$22,5))</f>
        <v/>
      </c>
      <c r="E9" s="159"/>
      <c r="F9" s="179" t="str">
        <f>UPPER(IF($E9="","",VLOOKUP($E9,'1MD ELO (5)'!$A$7:$O$22,2)))</f>
        <v/>
      </c>
      <c r="G9" s="179" t="str">
        <f>IF($E9="","",VLOOKUP($E9,'1MD ELO (5)'!$A$7:$O$22,3))</f>
        <v/>
      </c>
      <c r="H9" s="179"/>
      <c r="I9" s="160" t="str">
        <f>IF($E9="","",VLOOKUP($E9,'1MD ELO (5)'!$A$7:$O$22,4))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 customHeight="1" x14ac:dyDescent="0.25">
      <c r="A10" s="171"/>
      <c r="B10" s="460"/>
      <c r="C10" s="456"/>
      <c r="D10" s="456"/>
      <c r="E10" s="182"/>
      <c r="F10" s="173"/>
      <c r="G10" s="173"/>
      <c r="H10" s="174"/>
      <c r="I10" s="161"/>
      <c r="J10" s="183"/>
      <c r="K10" s="175" t="s">
        <v>0</v>
      </c>
      <c r="L10" s="184"/>
      <c r="M10" s="177" t="str">
        <f>UPPER(IF(OR(L10="a",L10="as"),K8,IF(OR(L10="b",L10="bs"),K12,)))</f>
        <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 customHeight="1" x14ac:dyDescent="0.25">
      <c r="A11" s="171">
        <v>3</v>
      </c>
      <c r="B11" s="390" t="str">
        <f>IF($E11="","",VLOOKUP($E11,'1MD ELO (5)'!$A$7:$O$22,14))</f>
        <v/>
      </c>
      <c r="C11" s="446" t="str">
        <f>IF($E11="","",VLOOKUP($E11,'1MD ELO (5)'!$A$7:$O$22,15))</f>
        <v/>
      </c>
      <c r="D11" s="446" t="str">
        <f>IF($E11="","",VLOOKUP($E11,'1MD ELO (5)'!$A$7:$O$22,5))</f>
        <v/>
      </c>
      <c r="E11" s="159"/>
      <c r="F11" s="179" t="str">
        <f>UPPER(IF($E11="","",VLOOKUP($E11,'1MD ELO (5)'!$A$7:$O$22,2)))</f>
        <v/>
      </c>
      <c r="G11" s="179" t="str">
        <f>IF($E11="","",VLOOKUP($E11,'1MD ELO (5)'!$A$7:$O$22,3))</f>
        <v/>
      </c>
      <c r="H11" s="179"/>
      <c r="I11" s="179" t="str">
        <f>IF($E11="","",VLOOKUP($E11,'1MD ELO (5)'!$A$7:$O$22,4))</f>
        <v/>
      </c>
      <c r="J11" s="162"/>
      <c r="K11" s="161"/>
      <c r="L11" s="187"/>
      <c r="M11" s="161"/>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 customHeight="1" x14ac:dyDescent="0.25">
      <c r="A12" s="171"/>
      <c r="B12" s="460"/>
      <c r="C12" s="456"/>
      <c r="D12" s="456"/>
      <c r="E12" s="182"/>
      <c r="F12" s="173"/>
      <c r="G12" s="173"/>
      <c r="H12" s="174"/>
      <c r="I12" s="719" t="s">
        <v>0</v>
      </c>
      <c r="J12" s="176"/>
      <c r="K12" s="177" t="str">
        <f>UPPER(IF(OR(J12="a",J12="as"),F11,IF(OR(J12="b",J12="bs"),F13,)))</f>
        <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 customHeight="1" x14ac:dyDescent="0.25">
      <c r="A13" s="171">
        <v>4</v>
      </c>
      <c r="B13" s="390" t="str">
        <f>IF($E13="","",VLOOKUP($E13,'1MD ELO (5)'!$A$7:$O$22,14))</f>
        <v/>
      </c>
      <c r="C13" s="446" t="str">
        <f>IF($E13="","",VLOOKUP($E13,'1MD ELO (5)'!$A$7:$O$22,15))</f>
        <v/>
      </c>
      <c r="D13" s="446" t="str">
        <f>IF($E13="","",VLOOKUP($E13,'1MD ELO (5)'!$A$7:$O$22,5))</f>
        <v/>
      </c>
      <c r="E13" s="159"/>
      <c r="F13" s="179" t="str">
        <f>UPPER(IF($E13="","",VLOOKUP($E13,'1MD ELO (5)'!$A$7:$O$22,2)))</f>
        <v/>
      </c>
      <c r="G13" s="179" t="str">
        <f>IF($E13="","",VLOOKUP($E13,'1MD ELO (5)'!$A$7:$O$22,3))</f>
        <v/>
      </c>
      <c r="H13" s="179"/>
      <c r="I13" s="179" t="str">
        <f>IF($E13="","",VLOOKUP($E13,'1MD ELO (5)'!$A$7:$O$22,4))</f>
        <v/>
      </c>
      <c r="J13" s="190"/>
      <c r="K13" s="161"/>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 customHeight="1" x14ac:dyDescent="0.25">
      <c r="A14" s="171"/>
      <c r="B14" s="460"/>
      <c r="C14" s="456"/>
      <c r="D14" s="456"/>
      <c r="E14" s="182"/>
      <c r="F14" s="161"/>
      <c r="G14" s="161"/>
      <c r="H14" s="70"/>
      <c r="I14" s="191"/>
      <c r="J14" s="183"/>
      <c r="K14" s="161"/>
      <c r="L14" s="161"/>
      <c r="M14" s="175" t="s">
        <v>0</v>
      </c>
      <c r="N14" s="184"/>
      <c r="O14" s="177" t="str">
        <f>UPPER(IF(OR(N14="a",N14="as"),M10,IF(OR(N14="b",N14="bs"),M18,)))</f>
        <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 customHeight="1" x14ac:dyDescent="0.25">
      <c r="A15" s="157">
        <v>5</v>
      </c>
      <c r="B15" s="390" t="str">
        <f>IF($E15="","",VLOOKUP($E15,'1MD ELO (5)'!$A$7:$O$22,14))</f>
        <v/>
      </c>
      <c r="C15" s="446" t="str">
        <f>IF($E15="","",VLOOKUP($E15,'1MD ELO (5)'!$A$7:$O$22,15))</f>
        <v/>
      </c>
      <c r="D15" s="446" t="str">
        <f>IF($E15="","",VLOOKUP($E15,'1MD ELO (5)'!$A$7:$O$22,5))</f>
        <v/>
      </c>
      <c r="E15" s="159"/>
      <c r="F15" s="160" t="str">
        <f>UPPER(IF($E15="","",VLOOKUP($E15,'1MD ELO (5)'!$A$7:$O$22,2)))</f>
        <v/>
      </c>
      <c r="G15" s="160" t="str">
        <f>IF($E15="","",VLOOKUP($E15,'1MD ELO (5)'!$A$7:$O$22,3))</f>
        <v/>
      </c>
      <c r="H15" s="160"/>
      <c r="I15" s="160" t="str">
        <f>IF($E15="","",VLOOKUP($E15,'1MD ELO (5)'!$A$7:$O$22,4))</f>
        <v/>
      </c>
      <c r="J15" s="192"/>
      <c r="K15" s="161"/>
      <c r="L15" s="161"/>
      <c r="M15" s="161"/>
      <c r="N15" s="188"/>
      <c r="O15" s="161"/>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 customHeight="1" thickBot="1" x14ac:dyDescent="0.3">
      <c r="A16" s="171"/>
      <c r="B16" s="460"/>
      <c r="C16" s="456"/>
      <c r="D16" s="456"/>
      <c r="E16" s="182"/>
      <c r="F16" s="173"/>
      <c r="G16" s="173"/>
      <c r="H16" s="174"/>
      <c r="I16" s="719" t="s">
        <v>0</v>
      </c>
      <c r="J16" s="176"/>
      <c r="K16" s="177" t="str">
        <f>UPPER(IF(OR(J16="a",J16="as"),F15,IF(OR(J16="b",J16="bs"),F17,)))</f>
        <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 customHeight="1" x14ac:dyDescent="0.25">
      <c r="A17" s="171">
        <v>6</v>
      </c>
      <c r="B17" s="390" t="str">
        <f>IF($E17="","",VLOOKUP($E17,'1MD ELO (5)'!$A$7:$O$22,14))</f>
        <v/>
      </c>
      <c r="C17" s="446" t="str">
        <f>IF($E17="","",VLOOKUP($E17,'1MD ELO (5)'!$A$7:$O$22,15))</f>
        <v/>
      </c>
      <c r="D17" s="446" t="str">
        <f>IF($E17="","",VLOOKUP($E17,'1MD ELO (5)'!$A$7:$O$22,5))</f>
        <v/>
      </c>
      <c r="E17" s="159"/>
      <c r="F17" s="179" t="str">
        <f>UPPER(IF($E17="","",VLOOKUP($E17,'1MD ELO (5)'!$A$7:$O$22,2)))</f>
        <v/>
      </c>
      <c r="G17" s="179" t="str">
        <f>IF($E17="","",VLOOKUP($E17,'1MD ELO (5)'!$A$7:$O$22,3))</f>
        <v/>
      </c>
      <c r="H17" s="179"/>
      <c r="I17" s="179" t="str">
        <f>IF($E17="","",VLOOKUP($E17,'1MD ELO (5)'!$A$7:$O$22,4))</f>
        <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 customHeight="1" x14ac:dyDescent="0.25">
      <c r="A18" s="171"/>
      <c r="B18" s="460"/>
      <c r="C18" s="456"/>
      <c r="D18" s="456"/>
      <c r="E18" s="182"/>
      <c r="F18" s="173"/>
      <c r="G18" s="173"/>
      <c r="H18" s="174"/>
      <c r="I18" s="161"/>
      <c r="J18" s="183"/>
      <c r="K18" s="175" t="s">
        <v>0</v>
      </c>
      <c r="L18" s="184"/>
      <c r="M18" s="177" t="str">
        <f>UPPER(IF(OR(L18="a",L18="as"),K16,IF(OR(L18="b",L18="bs"),K20,)))</f>
        <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 customHeight="1" x14ac:dyDescent="0.25">
      <c r="A19" s="171">
        <v>7</v>
      </c>
      <c r="B19" s="390" t="str">
        <f>IF($E19="","",VLOOKUP($E19,'1MD ELO (5)'!$A$7:$O$22,14))</f>
        <v/>
      </c>
      <c r="C19" s="446" t="str">
        <f>IF($E19="","",VLOOKUP($E19,'1MD ELO (5)'!$A$7:$O$22,15))</f>
        <v/>
      </c>
      <c r="D19" s="446" t="str">
        <f>IF($E19="","",VLOOKUP($E19,'1MD ELO (5)'!$A$7:$O$22,5))</f>
        <v/>
      </c>
      <c r="E19" s="159"/>
      <c r="F19" s="179" t="str">
        <f>UPPER(IF($E19="","",VLOOKUP($E19,'1MD ELO (5)'!$A$7:$O$22,2)))</f>
        <v/>
      </c>
      <c r="G19" s="179" t="str">
        <f>IF($E19="","",VLOOKUP($E19,'1MD ELO (5)'!$A$7:$O$22,3))</f>
        <v/>
      </c>
      <c r="H19" s="179"/>
      <c r="I19" s="179" t="str">
        <f>IF($E19="","",VLOOKUP($E19,'1MD ELO (5)'!$A$7:$O$22,4))</f>
        <v/>
      </c>
      <c r="J19" s="162"/>
      <c r="K19" s="161"/>
      <c r="L19" s="187"/>
      <c r="M19" s="161"/>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 customHeight="1" x14ac:dyDescent="0.25">
      <c r="A20" s="171"/>
      <c r="B20" s="460"/>
      <c r="C20" s="456"/>
      <c r="D20" s="456"/>
      <c r="E20" s="172"/>
      <c r="F20" s="173"/>
      <c r="G20" s="173"/>
      <c r="H20" s="174"/>
      <c r="I20" s="719" t="s">
        <v>0</v>
      </c>
      <c r="J20" s="176"/>
      <c r="K20" s="177" t="str">
        <f>UPPER(IF(OR(J20="a",J20="as"),F19,IF(OR(J20="b",J20="bs"),F21,)))</f>
        <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 customHeight="1" x14ac:dyDescent="0.25">
      <c r="A21" s="171">
        <v>8</v>
      </c>
      <c r="B21" s="390" t="str">
        <f>IF($E21="","",VLOOKUP($E21,'1MD ELO (5)'!$A$7:$O$22,14))</f>
        <v/>
      </c>
      <c r="C21" s="446" t="str">
        <f>IF($E21="","",VLOOKUP($E21,'1MD ELO (5)'!$A$7:$O$22,15))</f>
        <v/>
      </c>
      <c r="D21" s="446" t="str">
        <f>IF($E21="","",VLOOKUP($E21,'1MD ELO (5)'!$A$7:$O$22,5))</f>
        <v/>
      </c>
      <c r="E21" s="159"/>
      <c r="F21" s="179" t="str">
        <f>UPPER(IF($E21="","",VLOOKUP($E21,'1MD ELO (5)'!$A$7:$O$22,2)))</f>
        <v/>
      </c>
      <c r="G21" s="179" t="str">
        <f>IF($E21="","",VLOOKUP($E21,'1MD ELO (5)'!$A$7:$O$22,3))</f>
        <v/>
      </c>
      <c r="H21" s="179"/>
      <c r="I21" s="179" t="str">
        <f>IF($E21="","",VLOOKUP($E21,'1MD ELO (5)'!$A$7:$O$22,4))</f>
        <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 customHeight="1" x14ac:dyDescent="0.25">
      <c r="A22" s="171"/>
      <c r="B22" s="460"/>
      <c r="C22" s="456"/>
      <c r="D22" s="456"/>
      <c r="E22" s="172"/>
      <c r="F22" s="191"/>
      <c r="G22" s="191"/>
      <c r="H22" s="195"/>
      <c r="I22" s="191"/>
      <c r="J22" s="183"/>
      <c r="K22" s="161"/>
      <c r="L22" s="161"/>
      <c r="M22" s="161"/>
      <c r="N22" s="186"/>
      <c r="O22" s="175" t="s">
        <v>0</v>
      </c>
      <c r="P22" s="184"/>
      <c r="Q22" s="177" t="str">
        <f>UPPER(IF(OR(P22="a",P22="as"),O14,IF(OR(P22="b",P22="bs"),O30,)))</f>
        <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 customHeight="1" x14ac:dyDescent="0.25">
      <c r="A23" s="171">
        <v>9</v>
      </c>
      <c r="B23" s="390" t="str">
        <f>IF($E23="","",VLOOKUP($E23,'1MD ELO (5)'!$A$7:$O$22,14))</f>
        <v/>
      </c>
      <c r="C23" s="446" t="str">
        <f>IF($E23="","",VLOOKUP($E23,'1MD ELO (5)'!$A$7:$O$22,15))</f>
        <v/>
      </c>
      <c r="D23" s="446" t="str">
        <f>IF($E23="","",VLOOKUP($E23,'1MD ELO (5)'!$A$7:$O$22,5))</f>
        <v/>
      </c>
      <c r="E23" s="159"/>
      <c r="F23" s="179" t="str">
        <f>UPPER(IF($E23="","",VLOOKUP($E23,'1MD ELO (5)'!$A$7:$O$22,2)))</f>
        <v/>
      </c>
      <c r="G23" s="179" t="str">
        <f>IF($E23="","",VLOOKUP($E23,'1MD ELO (5)'!$A$7:$O$22,3))</f>
        <v/>
      </c>
      <c r="H23" s="179"/>
      <c r="I23" s="179" t="str">
        <f>IF($E23="","",VLOOKUP($E23,'1MD ELO (5)'!$A$7:$O$22,4))</f>
        <v/>
      </c>
      <c r="J23" s="162"/>
      <c r="K23" s="161"/>
      <c r="L23" s="161"/>
      <c r="M23" s="161"/>
      <c r="N23" s="186"/>
      <c r="O23" s="161"/>
      <c r="P23" s="188"/>
      <c r="Q23" s="161"/>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 customHeight="1" x14ac:dyDescent="0.25">
      <c r="A24" s="171"/>
      <c r="B24" s="460"/>
      <c r="C24" s="456"/>
      <c r="D24" s="456"/>
      <c r="E24" s="172"/>
      <c r="F24" s="173"/>
      <c r="G24" s="173"/>
      <c r="H24" s="174"/>
      <c r="I24" s="719" t="s">
        <v>0</v>
      </c>
      <c r="J24" s="176"/>
      <c r="K24" s="177" t="str">
        <f>UPPER(IF(OR(J24="a",J24="as"),F23,IF(OR(J24="b",J24="bs"),F25,)))</f>
        <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 customHeight="1" x14ac:dyDescent="0.25">
      <c r="A25" s="171">
        <v>10</v>
      </c>
      <c r="B25" s="390" t="str">
        <f>IF($E25="","",VLOOKUP($E25,'1MD ELO (5)'!$A$7:$O$22,14))</f>
        <v/>
      </c>
      <c r="C25" s="446" t="str">
        <f>IF($E25="","",VLOOKUP($E25,'1MD ELO (5)'!$A$7:$O$22,15))</f>
        <v/>
      </c>
      <c r="D25" s="446" t="str">
        <f>IF($E25="","",VLOOKUP($E25,'1MD ELO (5)'!$A$7:$O$22,5))</f>
        <v/>
      </c>
      <c r="E25" s="159"/>
      <c r="F25" s="179" t="str">
        <f>UPPER(IF($E25="","",VLOOKUP($E25,'1MD ELO (5)'!$A$7:$O$22,2)))</f>
        <v/>
      </c>
      <c r="G25" s="179" t="str">
        <f>IF($E25="","",VLOOKUP($E25,'1MD ELO (5)'!$A$7:$O$22,3))</f>
        <v/>
      </c>
      <c r="H25" s="179"/>
      <c r="I25" s="179" t="str">
        <f>IF($E25="","",VLOOKUP($E25,'1MD ELO (5)'!$A$7:$O$22,4))</f>
        <v/>
      </c>
      <c r="J25" s="180"/>
      <c r="K25" s="161"/>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 customHeight="1" x14ac:dyDescent="0.25">
      <c r="A26" s="171"/>
      <c r="B26" s="460"/>
      <c r="C26" s="456"/>
      <c r="D26" s="456"/>
      <c r="E26" s="182"/>
      <c r="F26" s="173"/>
      <c r="G26" s="173"/>
      <c r="H26" s="174"/>
      <c r="I26" s="161"/>
      <c r="J26" s="183"/>
      <c r="K26" s="175" t="s">
        <v>0</v>
      </c>
      <c r="L26" s="184"/>
      <c r="M26" s="177" t="str">
        <f>UPPER(IF(OR(L26="a",L26="as"),K24,IF(OR(L26="b",L26="bs"),K28,)))</f>
        <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 customHeight="1" x14ac:dyDescent="0.25">
      <c r="A27" s="171">
        <v>11</v>
      </c>
      <c r="B27" s="390" t="str">
        <f>IF($E27="","",VLOOKUP($E27,'1MD ELO (5)'!$A$7:$O$22,14))</f>
        <v/>
      </c>
      <c r="C27" s="446" t="str">
        <f>IF($E27="","",VLOOKUP($E27,'1MD ELO (5)'!$A$7:$O$22,15))</f>
        <v/>
      </c>
      <c r="D27" s="446" t="str">
        <f>IF($E27="","",VLOOKUP($E27,'1MD ELO (5)'!$A$7:$O$22,5))</f>
        <v/>
      </c>
      <c r="E27" s="159"/>
      <c r="F27" s="179" t="str">
        <f>UPPER(IF($E27="","",VLOOKUP($E27,'1MD ELO (5)'!$A$7:$O$22,2)))</f>
        <v/>
      </c>
      <c r="G27" s="179" t="str">
        <f>IF($E27="","",VLOOKUP($E27,'1MD ELO (5)'!$A$7:$O$22,3))</f>
        <v/>
      </c>
      <c r="H27" s="179"/>
      <c r="I27" s="179" t="str">
        <f>IF($E27="","",VLOOKUP($E27,'1MD ELO (5)'!$A$7:$O$22,4))</f>
        <v/>
      </c>
      <c r="J27" s="162"/>
      <c r="K27" s="161"/>
      <c r="L27" s="187"/>
      <c r="M27" s="161"/>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 customHeight="1" x14ac:dyDescent="0.25">
      <c r="A28" s="196"/>
      <c r="B28" s="460"/>
      <c r="C28" s="456"/>
      <c r="D28" s="456"/>
      <c r="E28" s="182"/>
      <c r="F28" s="173"/>
      <c r="G28" s="173"/>
      <c r="H28" s="174"/>
      <c r="I28" s="719" t="s">
        <v>0</v>
      </c>
      <c r="J28" s="176"/>
      <c r="K28" s="177" t="str">
        <f>UPPER(IF(OR(J28="a",J28="as"),F27,IF(OR(J28="b",J28="bs"),F29,)))</f>
        <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 customHeight="1" x14ac:dyDescent="0.25">
      <c r="A29" s="157">
        <v>12</v>
      </c>
      <c r="B29" s="390" t="str">
        <f>IF($E29="","",VLOOKUP($E29,'1MD ELO (5)'!$A$7:$O$22,14))</f>
        <v/>
      </c>
      <c r="C29" s="446" t="str">
        <f>IF($E29="","",VLOOKUP($E29,'1MD ELO (5)'!$A$7:$O$22,15))</f>
        <v/>
      </c>
      <c r="D29" s="446" t="str">
        <f>IF($E29="","",VLOOKUP($E29,'1MD ELO (5)'!$A$7:$O$22,5))</f>
        <v/>
      </c>
      <c r="E29" s="159"/>
      <c r="F29" s="160" t="str">
        <f>UPPER(IF($E29="","",VLOOKUP($E29,'1MD ELO (5)'!$A$7:$O$22,2)))</f>
        <v/>
      </c>
      <c r="G29" s="160" t="str">
        <f>IF($E29="","",VLOOKUP($E29,'1MD ELO (5)'!$A$7:$O$22,3))</f>
        <v/>
      </c>
      <c r="H29" s="160"/>
      <c r="I29" s="160" t="str">
        <f>IF($E29="","",VLOOKUP($E29,'1MD ELO (5)'!$A$7:$O$22,4))</f>
        <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 customHeight="1" x14ac:dyDescent="0.25">
      <c r="A30" s="171"/>
      <c r="B30" s="460"/>
      <c r="C30" s="456"/>
      <c r="D30" s="456"/>
      <c r="E30" s="182"/>
      <c r="F30" s="161"/>
      <c r="G30" s="161"/>
      <c r="H30" s="70"/>
      <c r="I30" s="191"/>
      <c r="J30" s="183"/>
      <c r="K30" s="161"/>
      <c r="L30" s="161"/>
      <c r="M30" s="175" t="s">
        <v>0</v>
      </c>
      <c r="N30" s="184"/>
      <c r="O30" s="177" t="str">
        <f>UPPER(IF(OR(N30="a",N30="as"),M26,IF(OR(N30="b",N30="bs"),M34,)))</f>
        <v/>
      </c>
      <c r="P30" s="194"/>
      <c r="Q30" s="167"/>
      <c r="R30" s="168"/>
      <c r="S30" s="169"/>
      <c r="AI30" s="668"/>
      <c r="AJ30" s="668"/>
      <c r="AK30" s="668"/>
    </row>
    <row r="31" spans="1:41" s="38" customFormat="1" ht="12.9" customHeight="1" x14ac:dyDescent="0.25">
      <c r="A31" s="171">
        <v>13</v>
      </c>
      <c r="B31" s="390" t="str">
        <f>IF($E31="","",VLOOKUP($E31,'1MD ELO (5)'!$A$7:$O$22,14))</f>
        <v/>
      </c>
      <c r="C31" s="446" t="str">
        <f>IF($E31="","",VLOOKUP($E31,'1MD ELO (5)'!$A$7:$O$22,15))</f>
        <v/>
      </c>
      <c r="D31" s="446" t="str">
        <f>IF($E31="","",VLOOKUP($E31,'1MD ELO (5)'!$A$7:$O$22,5))</f>
        <v/>
      </c>
      <c r="E31" s="159"/>
      <c r="F31" s="179" t="str">
        <f>UPPER(IF($E31="","",VLOOKUP($E31,'1MD ELO (5)'!$A$7:$O$22,2)))</f>
        <v/>
      </c>
      <c r="G31" s="179" t="str">
        <f>IF($E31="","",VLOOKUP($E31,'1MD ELO (5)'!$A$7:$O$22,3))</f>
        <v/>
      </c>
      <c r="H31" s="179"/>
      <c r="I31" s="179" t="str">
        <f>IF($E31="","",VLOOKUP($E31,'1MD ELO (5)'!$A$7:$O$22,4))</f>
        <v/>
      </c>
      <c r="J31" s="192"/>
      <c r="K31" s="161"/>
      <c r="L31" s="161"/>
      <c r="M31" s="161"/>
      <c r="N31" s="188"/>
      <c r="O31" s="161"/>
      <c r="P31" s="186"/>
      <c r="Q31" s="167"/>
      <c r="R31" s="168"/>
      <c r="S31" s="169"/>
      <c r="AI31" s="668"/>
      <c r="AJ31" s="668"/>
      <c r="AK31" s="668"/>
    </row>
    <row r="32" spans="1:41" s="38" customFormat="1" ht="12.9" customHeight="1" x14ac:dyDescent="0.25">
      <c r="A32" s="171"/>
      <c r="B32" s="460"/>
      <c r="C32" s="456"/>
      <c r="D32" s="456"/>
      <c r="E32" s="182"/>
      <c r="F32" s="173"/>
      <c r="G32" s="173"/>
      <c r="H32" s="174"/>
      <c r="I32" s="175" t="s">
        <v>0</v>
      </c>
      <c r="J32" s="176"/>
      <c r="K32" s="177" t="str">
        <f>UPPER(IF(OR(J32="a",J32="as"),F31,IF(OR(J32="b",J32="bs"),F33,)))</f>
        <v/>
      </c>
      <c r="L32" s="177"/>
      <c r="M32" s="161"/>
      <c r="N32" s="188"/>
      <c r="O32" s="186"/>
      <c r="P32" s="186"/>
      <c r="Q32" s="167"/>
      <c r="R32" s="168"/>
      <c r="S32" s="169"/>
      <c r="AI32" s="668"/>
      <c r="AJ32" s="668"/>
      <c r="AK32" s="668"/>
    </row>
    <row r="33" spans="1:37" s="38" customFormat="1" ht="12.9" customHeight="1" x14ac:dyDescent="0.25">
      <c r="A33" s="171">
        <v>14</v>
      </c>
      <c r="B33" s="390" t="str">
        <f>IF($E33="","",VLOOKUP($E33,'1MD ELO (5)'!$A$7:$O$22,14))</f>
        <v/>
      </c>
      <c r="C33" s="446" t="str">
        <f>IF($E33="","",VLOOKUP($E33,'1MD ELO (5)'!$A$7:$O$22,15))</f>
        <v/>
      </c>
      <c r="D33" s="446" t="str">
        <f>IF($E33="","",VLOOKUP($E33,'1MD ELO (5)'!$A$7:$O$22,5))</f>
        <v/>
      </c>
      <c r="E33" s="159"/>
      <c r="F33" s="179" t="str">
        <f>UPPER(IF($E33="","",VLOOKUP($E33,'1MD ELO (5)'!$A$7:$O$22,2)))</f>
        <v/>
      </c>
      <c r="G33" s="179" t="str">
        <f>IF($E33="","",VLOOKUP($E33,'1MD ELO (5)'!$A$7:$O$22,3))</f>
        <v/>
      </c>
      <c r="H33" s="179"/>
      <c r="I33" s="179" t="str">
        <f>IF($E33="","",VLOOKUP($E33,'1MD ELO (5)'!$A$7:$O$22,4))</f>
        <v/>
      </c>
      <c r="J33" s="180"/>
      <c r="K33" s="161"/>
      <c r="L33" s="181"/>
      <c r="M33" s="161"/>
      <c r="N33" s="188"/>
      <c r="O33" s="186"/>
      <c r="P33" s="186"/>
      <c r="Q33" s="167"/>
      <c r="R33" s="168"/>
      <c r="S33" s="169"/>
      <c r="AI33" s="668"/>
      <c r="AJ33" s="668"/>
      <c r="AK33" s="668"/>
    </row>
    <row r="34" spans="1:37" s="38" customFormat="1" ht="12.9" customHeight="1" x14ac:dyDescent="0.25">
      <c r="A34" s="171"/>
      <c r="B34" s="460"/>
      <c r="C34" s="456"/>
      <c r="D34" s="456"/>
      <c r="E34" s="182"/>
      <c r="F34" s="173"/>
      <c r="G34" s="173"/>
      <c r="H34" s="174"/>
      <c r="I34" s="161"/>
      <c r="J34" s="183"/>
      <c r="K34" s="175" t="s">
        <v>0</v>
      </c>
      <c r="L34" s="184"/>
      <c r="M34" s="177" t="str">
        <f>UPPER(IF(OR(L34="a",L34="as"),K32,IF(OR(L34="b",L34="bs"),K36,)))</f>
        <v/>
      </c>
      <c r="N34" s="194"/>
      <c r="O34" s="186"/>
      <c r="P34" s="186"/>
      <c r="Q34" s="167"/>
      <c r="R34" s="168"/>
      <c r="S34" s="169"/>
      <c r="AI34" s="668"/>
      <c r="AJ34" s="668"/>
      <c r="AK34" s="668"/>
    </row>
    <row r="35" spans="1:37" s="38" customFormat="1" ht="12.9" customHeight="1" x14ac:dyDescent="0.25">
      <c r="A35" s="171">
        <v>15</v>
      </c>
      <c r="B35" s="390" t="str">
        <f>IF($E35="","",VLOOKUP($E35,'1MD ELO (5)'!$A$7:$O$22,14))</f>
        <v/>
      </c>
      <c r="C35" s="446" t="str">
        <f>IF($E35="","",VLOOKUP($E35,'1MD ELO (5)'!$A$7:$O$22,15))</f>
        <v/>
      </c>
      <c r="D35" s="446" t="str">
        <f>IF($E35="","",VLOOKUP($E35,'1MD ELO (5)'!$A$7:$O$22,5))</f>
        <v/>
      </c>
      <c r="E35" s="159"/>
      <c r="F35" s="179" t="str">
        <f>UPPER(IF($E35="","",VLOOKUP($E35,'1MD ELO (5)'!$A$7:$O$22,2)))</f>
        <v/>
      </c>
      <c r="G35" s="179" t="str">
        <f>IF($E35="","",VLOOKUP($E35,'1MD ELO (5)'!$A$7:$O$22,3))</f>
        <v/>
      </c>
      <c r="H35" s="179"/>
      <c r="I35" s="179" t="str">
        <f>IF($E35="","",VLOOKUP($E35,'1MD ELO (5)'!$A$7:$O$22,4))</f>
        <v/>
      </c>
      <c r="J35" s="162"/>
      <c r="K35" s="161"/>
      <c r="L35" s="187"/>
      <c r="M35" s="161"/>
      <c r="N35" s="186"/>
      <c r="O35" s="186"/>
      <c r="P35" s="186"/>
      <c r="Q35" s="167"/>
      <c r="R35" s="168"/>
      <c r="S35" s="169"/>
      <c r="AI35" s="668"/>
      <c r="AJ35" s="668"/>
      <c r="AK35" s="668"/>
    </row>
    <row r="36" spans="1:37" s="38" customFormat="1" ht="12.9" customHeight="1" x14ac:dyDescent="0.25">
      <c r="A36" s="171"/>
      <c r="B36" s="460"/>
      <c r="C36" s="456"/>
      <c r="D36" s="456"/>
      <c r="E36" s="172"/>
      <c r="F36" s="173"/>
      <c r="G36" s="173"/>
      <c r="H36" s="174"/>
      <c r="I36" s="175" t="s">
        <v>0</v>
      </c>
      <c r="J36" s="176"/>
      <c r="K36" s="177" t="str">
        <f>UPPER(IF(OR(J36="a",J36="as"),F35,IF(OR(J36="b",J36="bs"),F37,)))</f>
        <v/>
      </c>
      <c r="L36" s="189"/>
      <c r="M36" s="161"/>
      <c r="N36" s="186"/>
      <c r="O36" s="186"/>
      <c r="P36" s="186"/>
      <c r="Q36" s="167"/>
      <c r="R36" s="168"/>
      <c r="S36" s="169"/>
      <c r="AI36" s="668"/>
      <c r="AJ36" s="668"/>
      <c r="AK36" s="668"/>
    </row>
    <row r="37" spans="1:37" s="38" customFormat="1" ht="12.9" customHeight="1" x14ac:dyDescent="0.25">
      <c r="A37" s="157">
        <v>16</v>
      </c>
      <c r="B37" s="390" t="str">
        <f>IF($E37="","",VLOOKUP($E37,'1MD ELO (5)'!$A$7:$O$22,14))</f>
        <v/>
      </c>
      <c r="C37" s="446" t="str">
        <f>IF($E37="","",VLOOKUP($E37,'1MD ELO (5)'!$A$7:$O$22,15))</f>
        <v/>
      </c>
      <c r="D37" s="446" t="str">
        <f>IF($E37="","",VLOOKUP($E37,'1MD ELO (5)'!$A$7:$O$22,5))</f>
        <v/>
      </c>
      <c r="E37" s="159"/>
      <c r="F37" s="160" t="str">
        <f>UPPER(IF($E37="","",VLOOKUP($E37,'1MD ELO (5)'!$A$7:$O$22,2)))</f>
        <v/>
      </c>
      <c r="G37" s="160" t="str">
        <f>IF($E37="","",VLOOKUP($E37,'1MD ELO (5)'!$A$7:$O$22,3))</f>
        <v/>
      </c>
      <c r="H37" s="179"/>
      <c r="I37" s="160" t="str">
        <f>IF($E37="","",VLOOKUP($E37,'1MD ELO (5)'!$A$7:$O$22,4))</f>
        <v/>
      </c>
      <c r="J37" s="190"/>
      <c r="K37" s="161"/>
      <c r="L37" s="161"/>
      <c r="M37" s="161"/>
      <c r="N37" s="186"/>
      <c r="O37" s="186"/>
      <c r="P37" s="186"/>
      <c r="Q37" s="167"/>
      <c r="R37" s="168"/>
      <c r="S37" s="169"/>
      <c r="AI37" s="668"/>
      <c r="AJ37" s="668"/>
      <c r="AK37" s="668"/>
    </row>
    <row r="38" spans="1:37" s="38" customFormat="1" ht="9.6" customHeight="1" x14ac:dyDescent="0.25">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x14ac:dyDescent="0.25">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x14ac:dyDescent="0.25">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x14ac:dyDescent="0.25">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x14ac:dyDescent="0.25">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x14ac:dyDescent="0.25">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x14ac:dyDescent="0.25">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x14ac:dyDescent="0.25">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x14ac:dyDescent="0.25">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x14ac:dyDescent="0.25">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x14ac:dyDescent="0.25">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x14ac:dyDescent="0.25">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x14ac:dyDescent="0.25">
      <c r="A50" s="452" t="s">
        <v>106</v>
      </c>
      <c r="B50" s="453"/>
      <c r="C50" s="454"/>
      <c r="D50" s="455"/>
      <c r="E50" s="224">
        <v>1</v>
      </c>
      <c r="F50" s="92" t="str">
        <f>IF(E50&gt;$R$57,,UPPER(VLOOKUP(E50,'1MD ELO (5)'!$A$7:$Q$134,2)))</f>
        <v/>
      </c>
      <c r="G50" s="225"/>
      <c r="H50" s="92"/>
      <c r="I50" s="91"/>
      <c r="J50" s="226" t="s">
        <v>7</v>
      </c>
      <c r="K50" s="221"/>
      <c r="L50" s="227"/>
      <c r="M50" s="221"/>
      <c r="N50" s="228"/>
      <c r="O50" s="229" t="s">
        <v>111</v>
      </c>
      <c r="P50" s="230"/>
      <c r="Q50" s="230"/>
      <c r="R50" s="231"/>
      <c r="AI50" s="670"/>
      <c r="AJ50" s="670"/>
      <c r="AK50" s="670"/>
    </row>
    <row r="51" spans="1:37" s="18" customFormat="1" ht="9" customHeight="1" x14ac:dyDescent="0.25">
      <c r="A51" s="236" t="s">
        <v>124</v>
      </c>
      <c r="B51" s="234"/>
      <c r="C51" s="448"/>
      <c r="D51" s="237"/>
      <c r="E51" s="224">
        <v>2</v>
      </c>
      <c r="F51" s="92" t="str">
        <f>IF(E51&gt;$R$57,,UPPER(VLOOKUP(E51,'1MD ELO (5)'!$A$7:$Q$134,2)))</f>
        <v/>
      </c>
      <c r="G51" s="225"/>
      <c r="H51" s="92"/>
      <c r="I51" s="91"/>
      <c r="J51" s="226" t="s">
        <v>8</v>
      </c>
      <c r="K51" s="221"/>
      <c r="L51" s="227"/>
      <c r="M51" s="221"/>
      <c r="N51" s="228"/>
      <c r="O51" s="232"/>
      <c r="P51" s="233"/>
      <c r="Q51" s="234"/>
      <c r="R51" s="235"/>
      <c r="AI51" s="670"/>
      <c r="AJ51" s="670"/>
      <c r="AK51" s="670"/>
    </row>
    <row r="52" spans="1:37" s="18" customFormat="1" ht="9" customHeight="1" x14ac:dyDescent="0.25">
      <c r="A52" s="379"/>
      <c r="B52" s="380"/>
      <c r="C52" s="449"/>
      <c r="D52" s="381"/>
      <c r="E52" s="224">
        <v>3</v>
      </c>
      <c r="F52" s="92" t="str">
        <f>IF(E52&gt;$R$57,,UPPER(VLOOKUP(E52,'1MD ELO (5)'!$A$7:$Q$134,2)))</f>
        <v/>
      </c>
      <c r="G52" s="225"/>
      <c r="H52" s="92"/>
      <c r="I52" s="91"/>
      <c r="J52" s="226" t="s">
        <v>9</v>
      </c>
      <c r="K52" s="221"/>
      <c r="L52" s="227"/>
      <c r="M52" s="221"/>
      <c r="N52" s="228"/>
      <c r="O52" s="229" t="s">
        <v>112</v>
      </c>
      <c r="P52" s="230"/>
      <c r="Q52" s="230"/>
      <c r="R52" s="231"/>
      <c r="AI52" s="670"/>
      <c r="AJ52" s="670"/>
      <c r="AK52" s="670"/>
    </row>
    <row r="53" spans="1:37" s="18" customFormat="1" ht="9" customHeight="1" x14ac:dyDescent="0.25">
      <c r="A53" s="238"/>
      <c r="B53" s="443"/>
      <c r="C53" s="443"/>
      <c r="D53" s="239"/>
      <c r="E53" s="224">
        <v>4</v>
      </c>
      <c r="F53" s="92" t="str">
        <f>IF(E53&gt;$R$57,,UPPER(VLOOKUP(E53,'1MD ELO (5)'!$A$7:$Q$134,2)))</f>
        <v/>
      </c>
      <c r="G53" s="225"/>
      <c r="H53" s="92"/>
      <c r="I53" s="91"/>
      <c r="J53" s="226" t="s">
        <v>10</v>
      </c>
      <c r="K53" s="221"/>
      <c r="L53" s="227"/>
      <c r="M53" s="221"/>
      <c r="N53" s="228"/>
      <c r="O53" s="221"/>
      <c r="P53" s="227"/>
      <c r="Q53" s="221"/>
      <c r="R53" s="228"/>
      <c r="AI53" s="670"/>
      <c r="AJ53" s="670"/>
      <c r="AK53" s="670"/>
    </row>
    <row r="54" spans="1:37" s="18" customFormat="1" ht="9" customHeight="1" x14ac:dyDescent="0.25">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x14ac:dyDescent="0.25">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x14ac:dyDescent="0.25">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x14ac:dyDescent="0.25">
      <c r="A57" s="368"/>
      <c r="B57" s="365"/>
      <c r="C57" s="445"/>
      <c r="D57" s="378"/>
      <c r="E57" s="240"/>
      <c r="F57" s="241"/>
      <c r="G57" s="242"/>
      <c r="H57" s="241"/>
      <c r="I57" s="243"/>
      <c r="J57" s="244" t="s">
        <v>14</v>
      </c>
      <c r="K57" s="234"/>
      <c r="L57" s="233"/>
      <c r="M57" s="234"/>
      <c r="N57" s="235"/>
      <c r="O57" s="234" t="str">
        <f>R4</f>
        <v>Dénes Tibor</v>
      </c>
      <c r="P57" s="233"/>
      <c r="Q57" s="234"/>
      <c r="R57" s="245">
        <f>MIN(4,'1MD ELO (5)'!Q5)</f>
        <v>4</v>
      </c>
      <c r="AI57" s="670"/>
      <c r="AJ57" s="670"/>
      <c r="AK57" s="670"/>
    </row>
  </sheetData>
  <mergeCells count="1">
    <mergeCell ref="A4:C4"/>
  </mergeCells>
  <conditionalFormatting sqref="G45:I45 G39:I39 H23 H25 H27 H29 H31 H33 H35 H37 G47:I47 G41:I41 G43:I43 H7 H9 H11 H13 H15 H17 H19 H21">
    <cfRule type="expression" dxfId="89" priority="14" stopIfTrue="1">
      <formula>AND($E7&lt;9,$C7&gt;0)</formula>
    </cfRule>
  </conditionalFormatting>
  <conditionalFormatting sqref="I32 I46 I36 K44 I42 K10 M14 K18 K26 K34 M30 M40 O22 I8 I12 I16 I20 I24 I28">
    <cfRule type="expression" dxfId="88" priority="11" stopIfTrue="1">
      <formula>AND($O$1="CU",I8="Umpire")</formula>
    </cfRule>
    <cfRule type="expression" dxfId="87" priority="12" stopIfTrue="1">
      <formula>AND($O$1="CU",I8&lt;&gt;"Umpire",J8&lt;&gt;"")</formula>
    </cfRule>
    <cfRule type="expression" dxfId="86" priority="13" stopIfTrue="1">
      <formula>AND($O$1="CU",I8&lt;&gt;"Umpire")</formula>
    </cfRule>
  </conditionalFormatting>
  <conditionalFormatting sqref="E39 E47 E45 E43 E41">
    <cfRule type="expression" dxfId="85" priority="10" stopIfTrue="1">
      <formula>AND($E39&lt;9,$C39&gt;0)</formula>
    </cfRule>
  </conditionalFormatting>
  <conditionalFormatting sqref="F41 F43 F45 F47 F39">
    <cfRule type="cellIs" dxfId="84" priority="8" stopIfTrue="1" operator="equal">
      <formula>"Bye"</formula>
    </cfRule>
    <cfRule type="expression" dxfId="83" priority="9" stopIfTrue="1">
      <formula>AND($E39&lt;9,$C39&gt;0)</formula>
    </cfRule>
  </conditionalFormatting>
  <conditionalFormatting sqref="M10 M18 M26 M34 O30 O40 M44 O14 Q22 K8 K12 K16 K20 K24 K28 K32 K36 K42 K46">
    <cfRule type="expression" dxfId="82" priority="6" stopIfTrue="1">
      <formula>J8="as"</formula>
    </cfRule>
    <cfRule type="expression" dxfId="81" priority="7" stopIfTrue="1">
      <formula>J8="bs"</formula>
    </cfRule>
  </conditionalFormatting>
  <conditionalFormatting sqref="B41 B43 B45 B47 B39">
    <cfRule type="cellIs" dxfId="80" priority="4" stopIfTrue="1" operator="equal">
      <formula>"QA"</formula>
    </cfRule>
    <cfRule type="cellIs" dxfId="79" priority="5" stopIfTrue="1" operator="equal">
      <formula>"DA"</formula>
    </cfRule>
  </conditionalFormatting>
  <conditionalFormatting sqref="R57 J8 J12 J16 J20 J24 J28 J32 J36 N30 N14 L10 L34 L18 L26 P22">
    <cfRule type="expression" dxfId="78" priority="3" stopIfTrue="1">
      <formula>$O$1="CU"</formula>
    </cfRule>
  </conditionalFormatting>
  <conditionalFormatting sqref="E9 E7 E11 E13 E15 E17 E19 E21 E23 E25 E27 E29 E31 E33 E35 E37">
    <cfRule type="expression" dxfId="77" priority="2" stopIfTrue="1">
      <formula>$E7&lt;5</formula>
    </cfRule>
  </conditionalFormatting>
  <conditionalFormatting sqref="F35 F37 F25 F33 F31 F29 F27 F23 F19 F21 F9 F17 F15 F13 F11 F7">
    <cfRule type="cellIs" dxfId="76" priority="1"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8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68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5">
    <tabColor indexed="11"/>
    <pageSetUpPr fitToPage="1"/>
  </sheetPr>
  <dimension ref="A1:AM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Diákolinmpia Pest Vármegye</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E2" s="465">
        <f>Altalanos!$E$8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925">
        <f>Altalanos!$A$10</f>
        <v>0</v>
      </c>
      <c r="B4" s="925"/>
      <c r="C4" s="925"/>
      <c r="D4" s="432"/>
      <c r="E4" s="146"/>
      <c r="F4" s="146"/>
      <c r="G4" s="146">
        <f>Altalanos!$C$10</f>
        <v>0</v>
      </c>
      <c r="H4" s="100"/>
      <c r="I4" s="146"/>
      <c r="J4" s="147"/>
      <c r="K4" s="148"/>
      <c r="L4" s="147"/>
      <c r="M4" s="149"/>
      <c r="N4" s="147"/>
      <c r="O4" s="146"/>
      <c r="P4" s="147"/>
      <c r="Q4" s="146"/>
      <c r="R4" s="89" t="str">
        <f>Altalanos!$E$10</f>
        <v>Dénes Tibor</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0" customFormat="1" ht="11.1" customHeight="1" thickBot="1" x14ac:dyDescent="0.3">
      <c r="A6" s="783"/>
      <c r="B6" s="792"/>
      <c r="C6" s="792"/>
      <c r="D6" s="792"/>
      <c r="E6" s="792"/>
      <c r="F6" s="791" t="str">
        <f>IF(Y3="","",CONCATENATE(AH1," / ",AG1," pont"))</f>
        <v/>
      </c>
      <c r="G6" s="793"/>
      <c r="H6" s="794"/>
      <c r="I6" s="793"/>
      <c r="J6" s="795"/>
      <c r="K6" s="792" t="str">
        <f>IF(Y3="","",CONCATENATE(AF1," pont"))</f>
        <v/>
      </c>
      <c r="L6" s="795"/>
      <c r="M6" s="792" t="str">
        <f>IF(Y3="","",CONCATENATE(AE1," pont"))</f>
        <v/>
      </c>
      <c r="N6" s="795"/>
      <c r="O6" s="792" t="str">
        <f>IF(Y3="","",CONCATENATE(AD1," pont"))</f>
        <v/>
      </c>
      <c r="P6" s="795"/>
      <c r="Q6" s="792" t="str">
        <f>IF(Y3="","",CONCATENATE(AC1," pont"))</f>
        <v/>
      </c>
      <c r="R6" s="802"/>
      <c r="Y6" s="798"/>
      <c r="Z6" s="798"/>
      <c r="AA6" s="798" t="s">
        <v>196</v>
      </c>
      <c r="AB6" s="799">
        <v>150</v>
      </c>
      <c r="AC6" s="799">
        <v>120</v>
      </c>
      <c r="AD6" s="799">
        <v>90</v>
      </c>
      <c r="AE6" s="799">
        <v>60</v>
      </c>
      <c r="AF6" s="799">
        <v>40</v>
      </c>
      <c r="AG6" s="799">
        <v>25</v>
      </c>
      <c r="AH6" s="799">
        <v>10</v>
      </c>
      <c r="AI6" s="801"/>
      <c r="AJ6" s="801"/>
      <c r="AK6" s="801"/>
    </row>
    <row r="7" spans="1:37" s="38" customFormat="1" ht="10.5" customHeight="1" x14ac:dyDescent="0.25">
      <c r="A7" s="157">
        <v>1</v>
      </c>
      <c r="B7" s="390" t="str">
        <f>IF($E7="","",VLOOKUP($E7,'1MD ELO (5)'!$A$7:$O$48,14))</f>
        <v/>
      </c>
      <c r="C7" s="390" t="str">
        <f>IF($E7="","",VLOOKUP($E7,'1MD ELO (5)'!$A$7:$O$48,15))</f>
        <v/>
      </c>
      <c r="D7" s="471" t="str">
        <f>IF($E7="","",VLOOKUP($E7,'1MD ELO (5)'!$A$7:$O$48,5))</f>
        <v/>
      </c>
      <c r="E7" s="159"/>
      <c r="F7" s="160" t="str">
        <f>UPPER(IF($E7="","",VLOOKUP($E7,'1MD ELO (5)'!$A$7:$O$48,2)))</f>
        <v/>
      </c>
      <c r="G7" s="160" t="str">
        <f>IF($E7="","",VLOOKUP($E7,'1MD ELO (5)'!$A$7:$O$48,3))</f>
        <v/>
      </c>
      <c r="H7" s="160"/>
      <c r="I7" s="160" t="str">
        <f>IF($E7="","",VLOOKUP($E7,'1MD ELO (5)'!$A$7:$O$48,4))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x14ac:dyDescent="0.25">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x14ac:dyDescent="0.25">
      <c r="A9" s="171">
        <v>2</v>
      </c>
      <c r="B9" s="390" t="str">
        <f>IF($E9="","",VLOOKUP($E9,'1MD ELO (5)'!$A$7:$O$48,14))</f>
        <v/>
      </c>
      <c r="C9" s="390" t="str">
        <f>IF($E9="","",VLOOKUP($E9,'1MD ELO (5)'!$A$7:$O$48,15))</f>
        <v/>
      </c>
      <c r="D9" s="471" t="str">
        <f>IF($E9="","",VLOOKUP($E9,'1MD ELO (5)'!$A$7:$O$48,5))</f>
        <v/>
      </c>
      <c r="E9" s="159"/>
      <c r="F9" s="487" t="str">
        <f>UPPER(IF($E9="","",VLOOKUP($E9,'1MD ELO (5)'!$A$7:$O$48,2)))</f>
        <v/>
      </c>
      <c r="G9" s="487" t="str">
        <f>IF($E9="","",VLOOKUP($E9,'1MD ELO (5)'!$A$7:$O$48,3))</f>
        <v/>
      </c>
      <c r="H9" s="487"/>
      <c r="I9" s="487" t="str">
        <f>IF($E9="","",VLOOKUP($E9,'1MD ELO (5)'!$A$7:$O$48,4))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x14ac:dyDescent="0.25">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v>3</v>
      </c>
      <c r="B11" s="390" t="str">
        <f>IF($E11="","",VLOOKUP($E11,'1MD ELO (5)'!$A$7:$O$48,14))</f>
        <v/>
      </c>
      <c r="C11" s="390" t="str">
        <f>IF($E11="","",VLOOKUP($E11,'1MD ELO (5)'!$A$7:$O$48,15))</f>
        <v/>
      </c>
      <c r="D11" s="471" t="str">
        <f>IF($E11="","",VLOOKUP($E11,'1MD ELO (5)'!$A$7:$O$48,5))</f>
        <v/>
      </c>
      <c r="E11" s="159"/>
      <c r="F11" s="487" t="str">
        <f>UPPER(IF($E11="","",VLOOKUP($E11,'1MD ELO (5)'!$A$7:$O$48,2)))</f>
        <v/>
      </c>
      <c r="G11" s="487" t="str">
        <f>IF($E11="","",VLOOKUP($E11,'1MD ELO (5)'!$A$7:$O$48,3))</f>
        <v/>
      </c>
      <c r="H11" s="487"/>
      <c r="I11" s="487" t="str">
        <f>IF($E11="","",VLOOKUP($E11,'1MD ELO (5)'!$A$7:$O$48,4))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171">
        <v>4</v>
      </c>
      <c r="B13" s="390" t="str">
        <f>IF($E13="","",VLOOKUP($E13,'1MD ELO (5)'!$A$7:$O$48,14))</f>
        <v/>
      </c>
      <c r="C13" s="390" t="str">
        <f>IF($E13="","",VLOOKUP($E13,'1MD ELO (5)'!$A$7:$O$48,15))</f>
        <v/>
      </c>
      <c r="D13" s="471" t="str">
        <f>IF($E13="","",VLOOKUP($E13,'1MD ELO (5)'!$A$7:$O$48,5))</f>
        <v/>
      </c>
      <c r="E13" s="159"/>
      <c r="F13" s="487" t="str">
        <f>UPPER(IF($E13="","",VLOOKUP($E13,'1MD ELO (5)'!$A$7:$O$48,2)))</f>
        <v/>
      </c>
      <c r="G13" s="487" t="str">
        <f>IF($E13="","",VLOOKUP($E13,'1MD ELO (5)'!$A$7:$O$48,3))</f>
        <v/>
      </c>
      <c r="H13" s="487"/>
      <c r="I13" s="487" t="str">
        <f>IF($E13="","",VLOOKUP($E13,'1MD ELO (5)'!$A$7:$O$48,4))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71">
        <v>5</v>
      </c>
      <c r="B15" s="390" t="str">
        <f>IF($E15="","",VLOOKUP($E15,'1MD ELO (5)'!$A$7:$O$48,14))</f>
        <v/>
      </c>
      <c r="C15" s="390" t="str">
        <f>IF($E15="","",VLOOKUP($E15,'1MD ELO (5)'!$A$7:$O$48,15))</f>
        <v/>
      </c>
      <c r="D15" s="471" t="str">
        <f>IF($E15="","",VLOOKUP($E15,'1MD ELO (5)'!$A$7:$O$48,5))</f>
        <v/>
      </c>
      <c r="E15" s="159"/>
      <c r="F15" s="487" t="str">
        <f>UPPER(IF($E15="","",VLOOKUP($E15,'1MD ELO (5)'!$A$7:$O$48,2)))</f>
        <v/>
      </c>
      <c r="G15" s="487" t="str">
        <f>IF($E15="","",VLOOKUP($E15,'1MD ELO (5)'!$A$7:$O$48,3))</f>
        <v/>
      </c>
      <c r="H15" s="487"/>
      <c r="I15" s="487" t="str">
        <f>IF($E15="","",VLOOKUP($E15,'1MD ELO (5)'!$A$7:$O$48,4))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x14ac:dyDescent="0.25">
      <c r="A17" s="171">
        <v>6</v>
      </c>
      <c r="B17" s="390" t="str">
        <f>IF($E17="","",VLOOKUP($E17,'1MD ELO (5)'!$A$7:$O$48,14))</f>
        <v/>
      </c>
      <c r="C17" s="390" t="str">
        <f>IF($E17="","",VLOOKUP($E17,'1MD ELO (5)'!$A$7:$O$48,15))</f>
        <v/>
      </c>
      <c r="D17" s="471" t="str">
        <f>IF($E17="","",VLOOKUP($E17,'1MD ELO (5)'!$A$7:$O$48,5))</f>
        <v/>
      </c>
      <c r="E17" s="159"/>
      <c r="F17" s="487" t="str">
        <f>UPPER(IF($E17="","",VLOOKUP($E17,'1MD ELO (5)'!$A$7:$O$48,2)))</f>
        <v/>
      </c>
      <c r="G17" s="487" t="str">
        <f>IF($E17="","",VLOOKUP($E17,'1MD ELO (5)'!$A$7:$O$48,3))</f>
        <v/>
      </c>
      <c r="H17" s="487"/>
      <c r="I17" s="487" t="str">
        <f>IF($E17="","",VLOOKUP($E17,'1MD ELO (5)'!$A$7:$O$48,4))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x14ac:dyDescent="0.25">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x14ac:dyDescent="0.25">
      <c r="A19" s="171">
        <v>7</v>
      </c>
      <c r="B19" s="390" t="str">
        <f>IF($E19="","",VLOOKUP($E19,'1MD ELO (5)'!$A$7:$O$48,14))</f>
        <v/>
      </c>
      <c r="C19" s="390" t="str">
        <f>IF($E19="","",VLOOKUP($E19,'1MD ELO (5)'!$A$7:$O$48,15))</f>
        <v/>
      </c>
      <c r="D19" s="471" t="str">
        <f>IF($E19="","",VLOOKUP($E19,'1MD ELO (5)'!$A$7:$O$48,5))</f>
        <v/>
      </c>
      <c r="E19" s="159"/>
      <c r="F19" s="487" t="str">
        <f>UPPER(IF($E19="","",VLOOKUP($E19,'1MD ELO (5)'!$A$7:$O$48,2)))</f>
        <v/>
      </c>
      <c r="G19" s="487" t="str">
        <f>IF($E19="","",VLOOKUP($E19,'1MD ELO (5)'!$A$7:$O$48,3))</f>
        <v/>
      </c>
      <c r="H19" s="487"/>
      <c r="I19" s="487" t="str">
        <f>IF($E19="","",VLOOKUP($E19,'1MD ELO (5)'!$A$7:$O$48,4))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x14ac:dyDescent="0.25">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x14ac:dyDescent="0.25">
      <c r="A21" s="157">
        <v>8</v>
      </c>
      <c r="B21" s="390" t="str">
        <f>IF($E21="","",VLOOKUP($E21,'1MD ELO (5)'!$A$7:$O$48,14))</f>
        <v/>
      </c>
      <c r="C21" s="390" t="str">
        <f>IF($E21="","",VLOOKUP($E21,'1MD ELO (5)'!$A$7:$O$48,15))</f>
        <v/>
      </c>
      <c r="D21" s="471" t="str">
        <f>IF($E21="","",VLOOKUP($E21,'1MD ELO (5)'!$A$7:$O$48,5))</f>
        <v/>
      </c>
      <c r="E21" s="159"/>
      <c r="F21" s="160" t="str">
        <f>UPPER(IF($E21="","",VLOOKUP($E21,'1MD ELO (5)'!$A$7:$O$48,2)))</f>
        <v/>
      </c>
      <c r="G21" s="160" t="str">
        <f>IF($E21="","",VLOOKUP($E21,'1MD ELO (5)'!$A$7:$O$48,3))</f>
        <v/>
      </c>
      <c r="H21" s="160"/>
      <c r="I21" s="160" t="str">
        <f>IF($E21="","",VLOOKUP($E21,'1MD ELO (5)'!$A$7:$O$48,4))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x14ac:dyDescent="0.25">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x14ac:dyDescent="0.25">
      <c r="A23" s="157">
        <v>9</v>
      </c>
      <c r="B23" s="390" t="str">
        <f>IF($E23="","",VLOOKUP($E23,'1MD ELO (5)'!$A$7:$O$48,14))</f>
        <v/>
      </c>
      <c r="C23" s="390" t="str">
        <f>IF($E23="","",VLOOKUP($E23,'1MD ELO (5)'!$A$7:$O$48,15))</f>
        <v/>
      </c>
      <c r="D23" s="471" t="str">
        <f>IF($E23="","",VLOOKUP($E23,'1MD ELO (5)'!$A$7:$O$48,5))</f>
        <v/>
      </c>
      <c r="E23" s="159"/>
      <c r="F23" s="160" t="str">
        <f>UPPER(IF($E23="","",VLOOKUP($E23,'1MD ELO (5)'!$A$7:$O$48,2)))</f>
        <v/>
      </c>
      <c r="G23" s="160" t="str">
        <f>IF($E23="","",VLOOKUP($E23,'1MD ELO (5)'!$A$7:$O$48,3))</f>
        <v/>
      </c>
      <c r="H23" s="160"/>
      <c r="I23" s="160" t="str">
        <f>IF($E23="","",VLOOKUP($E23,'1MD ELO (5)'!$A$7:$O$48,4))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x14ac:dyDescent="0.25">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x14ac:dyDescent="0.25">
      <c r="A25" s="171">
        <v>10</v>
      </c>
      <c r="B25" s="390" t="str">
        <f>IF($E25="","",VLOOKUP($E25,'1MD ELO (5)'!$A$7:$O$48,14))</f>
        <v/>
      </c>
      <c r="C25" s="390" t="str">
        <f>IF($E25="","",VLOOKUP($E25,'1MD ELO (5)'!$A$7:$O$48,15))</f>
        <v/>
      </c>
      <c r="D25" s="471" t="str">
        <f>IF($E25="","",VLOOKUP($E25,'1MD ELO (5)'!$A$7:$O$48,5))</f>
        <v/>
      </c>
      <c r="E25" s="159"/>
      <c r="F25" s="487" t="str">
        <f>UPPER(IF($E25="","",VLOOKUP($E25,'1MD ELO (5)'!$A$7:$O$48,2)))</f>
        <v/>
      </c>
      <c r="G25" s="487" t="str">
        <f>IF($E25="","",VLOOKUP($E25,'1MD ELO (5)'!$A$7:$O$48,3))</f>
        <v/>
      </c>
      <c r="H25" s="487"/>
      <c r="I25" s="487" t="str">
        <f>IF($E25="","",VLOOKUP($E25,'1MD ELO (5)'!$A$7:$O$48,4))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x14ac:dyDescent="0.25">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x14ac:dyDescent="0.25">
      <c r="A27" s="171">
        <v>11</v>
      </c>
      <c r="B27" s="390" t="str">
        <f>IF($E27="","",VLOOKUP($E27,'1MD ELO (5)'!$A$7:$O$48,14))</f>
        <v/>
      </c>
      <c r="C27" s="390" t="str">
        <f>IF($E27="","",VLOOKUP($E27,'1MD ELO (5)'!$A$7:$O$48,15))</f>
        <v/>
      </c>
      <c r="D27" s="471" t="str">
        <f>IF($E27="","",VLOOKUP($E27,'1MD ELO (5)'!$A$7:$O$48,5))</f>
        <v/>
      </c>
      <c r="E27" s="159"/>
      <c r="F27" s="487" t="str">
        <f>UPPER(IF($E27="","",VLOOKUP($E27,'1MD ELO (5)'!$A$7:$O$48,2)))</f>
        <v/>
      </c>
      <c r="G27" s="487" t="str">
        <f>IF($E27="","",VLOOKUP($E27,'1MD ELO (5)'!$A$7:$O$48,3))</f>
        <v/>
      </c>
      <c r="H27" s="487"/>
      <c r="I27" s="487" t="str">
        <f>IF($E27="","",VLOOKUP($E27,'1MD ELO (5)'!$A$7:$O$48,4))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x14ac:dyDescent="0.25">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x14ac:dyDescent="0.25">
      <c r="A29" s="171">
        <v>12</v>
      </c>
      <c r="B29" s="390" t="str">
        <f>IF($E29="","",VLOOKUP($E29,'1MD ELO (5)'!$A$7:$O$48,14))</f>
        <v/>
      </c>
      <c r="C29" s="390" t="str">
        <f>IF($E29="","",VLOOKUP($E29,'1MD ELO (5)'!$A$7:$O$48,15))</f>
        <v/>
      </c>
      <c r="D29" s="471" t="str">
        <f>IF($E29="","",VLOOKUP($E29,'1MD ELO (5)'!$A$7:$O$48,5))</f>
        <v/>
      </c>
      <c r="E29" s="159"/>
      <c r="F29" s="487" t="str">
        <f>UPPER(IF($E29="","",VLOOKUP($E29,'1MD ELO (5)'!$A$7:$O$48,2)))</f>
        <v/>
      </c>
      <c r="G29" s="487" t="str">
        <f>IF($E29="","",VLOOKUP($E29,'1MD ELO (5)'!$A$7:$O$48,3))</f>
        <v/>
      </c>
      <c r="H29" s="487"/>
      <c r="I29" s="487" t="str">
        <f>IF($E29="","",VLOOKUP($E29,'1MD ELO (5)'!$A$7:$O$48,4))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x14ac:dyDescent="0.25">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x14ac:dyDescent="0.25">
      <c r="A31" s="171">
        <v>13</v>
      </c>
      <c r="B31" s="390" t="str">
        <f>IF($E31="","",VLOOKUP($E31,'1MD ELO (5)'!$A$7:$O$48,14))</f>
        <v/>
      </c>
      <c r="C31" s="390" t="str">
        <f>IF($E31="","",VLOOKUP($E31,'1MD ELO (5)'!$A$7:$O$48,15))</f>
        <v/>
      </c>
      <c r="D31" s="471" t="str">
        <f>IF($E31="","",VLOOKUP($E31,'1MD ELO (5)'!$A$7:$O$48,5))</f>
        <v/>
      </c>
      <c r="E31" s="159"/>
      <c r="F31" s="487" t="str">
        <f>UPPER(IF($E31="","",VLOOKUP($E31,'1MD ELO (5)'!$A$7:$O$48,2)))</f>
        <v/>
      </c>
      <c r="G31" s="487" t="str">
        <f>IF($E31="","",VLOOKUP($E31,'1MD ELO (5)'!$A$7:$O$48,3))</f>
        <v/>
      </c>
      <c r="H31" s="487"/>
      <c r="I31" s="487" t="str">
        <f>IF($E31="","",VLOOKUP($E31,'1MD ELO (5)'!$A$7:$O$48,4))</f>
        <v/>
      </c>
      <c r="J31" s="192"/>
      <c r="K31" s="161"/>
      <c r="L31" s="161"/>
      <c r="M31" s="161"/>
      <c r="N31" s="188"/>
      <c r="O31" s="161"/>
      <c r="P31" s="166"/>
      <c r="Q31" s="164"/>
      <c r="R31" s="246"/>
      <c r="S31" s="169"/>
      <c r="AI31" s="668"/>
      <c r="AJ31" s="668"/>
      <c r="AK31" s="668"/>
    </row>
    <row r="32" spans="1:39" s="38" customFormat="1" ht="9.6" customHeight="1" x14ac:dyDescent="0.25">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x14ac:dyDescent="0.25">
      <c r="A33" s="171">
        <v>14</v>
      </c>
      <c r="B33" s="390" t="str">
        <f>IF($E33="","",VLOOKUP($E33,'1MD ELO (5)'!$A$7:$O$48,14))</f>
        <v/>
      </c>
      <c r="C33" s="390" t="str">
        <f>IF($E33="","",VLOOKUP($E33,'1MD ELO (5)'!$A$7:$O$48,15))</f>
        <v/>
      </c>
      <c r="D33" s="471" t="str">
        <f>IF($E33="","",VLOOKUP($E33,'1MD ELO (5)'!$A$7:$O$48,5))</f>
        <v/>
      </c>
      <c r="E33" s="159"/>
      <c r="F33" s="487" t="str">
        <f>UPPER(IF($E33="","",VLOOKUP($E33,'1MD ELO (5)'!$A$7:$O$48,2)))</f>
        <v/>
      </c>
      <c r="G33" s="487" t="str">
        <f>IF($E33="","",VLOOKUP($E33,'1MD ELO (5)'!$A$7:$O$48,3))</f>
        <v/>
      </c>
      <c r="H33" s="487"/>
      <c r="I33" s="487" t="str">
        <f>IF($E33="","",VLOOKUP($E33,'1MD ELO (5)'!$A$7:$O$48,4))</f>
        <v/>
      </c>
      <c r="J33" s="180"/>
      <c r="K33" s="161"/>
      <c r="L33" s="181"/>
      <c r="M33" s="161"/>
      <c r="N33" s="188"/>
      <c r="O33" s="164"/>
      <c r="P33" s="166"/>
      <c r="Q33" s="164"/>
      <c r="R33" s="246"/>
      <c r="S33" s="169"/>
      <c r="AI33" s="668"/>
      <c r="AJ33" s="668"/>
      <c r="AK33" s="668"/>
    </row>
    <row r="34" spans="1:37" s="38" customFormat="1" ht="9.6" customHeight="1" x14ac:dyDescent="0.25">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x14ac:dyDescent="0.25">
      <c r="A35" s="171">
        <v>15</v>
      </c>
      <c r="B35" s="390" t="str">
        <f>IF($E35="","",VLOOKUP($E35,'1MD ELO (5)'!$A$7:$O$48,14))</f>
        <v/>
      </c>
      <c r="C35" s="390" t="str">
        <f>IF($E35="","",VLOOKUP($E35,'1MD ELO (5)'!$A$7:$O$48,15))</f>
        <v/>
      </c>
      <c r="D35" s="471" t="str">
        <f>IF($E35="","",VLOOKUP($E35,'1MD ELO (5)'!$A$7:$O$48,5))</f>
        <v/>
      </c>
      <c r="E35" s="159"/>
      <c r="F35" s="487" t="str">
        <f>UPPER(IF($E35="","",VLOOKUP($E35,'1MD ELO (5)'!$A$7:$O$48,2)))</f>
        <v/>
      </c>
      <c r="G35" s="487" t="str">
        <f>IF($E35="","",VLOOKUP($E35,'1MD ELO (5)'!$A$7:$O$48,3))</f>
        <v/>
      </c>
      <c r="H35" s="487"/>
      <c r="I35" s="487" t="str">
        <f>IF($E35="","",VLOOKUP($E35,'1MD ELO (5)'!$A$7:$O$48,4))</f>
        <v/>
      </c>
      <c r="J35" s="162"/>
      <c r="K35" s="161"/>
      <c r="L35" s="187"/>
      <c r="M35" s="161"/>
      <c r="N35" s="186"/>
      <c r="O35" s="164"/>
      <c r="P35" s="166"/>
      <c r="Q35" s="164"/>
      <c r="R35" s="246"/>
      <c r="S35" s="169"/>
      <c r="AI35" s="668"/>
      <c r="AJ35" s="668"/>
      <c r="AK35" s="668"/>
    </row>
    <row r="36" spans="1:37" s="38" customFormat="1" ht="9.6" customHeight="1" x14ac:dyDescent="0.25">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x14ac:dyDescent="0.25">
      <c r="A37" s="157">
        <v>16</v>
      </c>
      <c r="B37" s="390" t="str">
        <f>IF($E37="","",VLOOKUP($E37,'1MD ELO (5)'!$A$7:$O$48,14))</f>
        <v/>
      </c>
      <c r="C37" s="390" t="str">
        <f>IF($E37="","",VLOOKUP($E37,'1MD ELO (5)'!$A$7:$O$48,15))</f>
        <v/>
      </c>
      <c r="D37" s="471" t="str">
        <f>IF($E37="","",VLOOKUP($E37,'1MD ELO (5)'!$A$7:$O$48,5))</f>
        <v/>
      </c>
      <c r="E37" s="159"/>
      <c r="F37" s="160" t="str">
        <f>UPPER(IF($E37="","",VLOOKUP($E37,'1MD ELO (5)'!$A$7:$O$48,2)))</f>
        <v/>
      </c>
      <c r="G37" s="160" t="str">
        <f>IF($E37="","",VLOOKUP($E37,'1MD ELO (5)'!$A$7:$O$48,3))</f>
        <v/>
      </c>
      <c r="H37" s="160"/>
      <c r="I37" s="160" t="str">
        <f>IF($E37="","",VLOOKUP($E37,'1MD ELO (5)'!$A$7:$O$48,4))</f>
        <v/>
      </c>
      <c r="J37" s="190"/>
      <c r="K37" s="161"/>
      <c r="L37" s="161"/>
      <c r="M37" s="161"/>
      <c r="N37" s="186"/>
      <c r="O37" s="166"/>
      <c r="P37" s="166"/>
      <c r="Q37" s="164"/>
      <c r="R37" s="246"/>
      <c r="S37" s="169"/>
      <c r="AI37" s="668"/>
      <c r="AJ37" s="668"/>
      <c r="AK37" s="668"/>
    </row>
    <row r="38" spans="1:37" s="38" customFormat="1" ht="9.6" customHeight="1" x14ac:dyDescent="0.25">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x14ac:dyDescent="0.25">
      <c r="A39" s="157">
        <v>17</v>
      </c>
      <c r="B39" s="390" t="str">
        <f>IF($E39="","",VLOOKUP($E39,'1MD ELO (5)'!$A$7:$O$48,14))</f>
        <v/>
      </c>
      <c r="C39" s="390" t="str">
        <f>IF($E39="","",VLOOKUP($E39,'1MD ELO (5)'!$A$7:$O$48,15))</f>
        <v/>
      </c>
      <c r="D39" s="471" t="str">
        <f>IF($E39="","",VLOOKUP($E39,'1MD ELO (5)'!$A$7:$O$48,5))</f>
        <v/>
      </c>
      <c r="E39" s="159"/>
      <c r="F39" s="160" t="str">
        <f>UPPER(IF($E39="","",VLOOKUP($E39,'1MD ELO (5)'!$A$7:$O$48,2)))</f>
        <v/>
      </c>
      <c r="G39" s="160" t="str">
        <f>IF($E39="","",VLOOKUP($E39,'1MD ELO (5)'!$A$7:$O$48,3))</f>
        <v/>
      </c>
      <c r="H39" s="160"/>
      <c r="I39" s="160" t="str">
        <f>IF($E39="","",VLOOKUP($E39,'1MD ELO (5)'!$A$7:$O$48,4))</f>
        <v/>
      </c>
      <c r="J39" s="162"/>
      <c r="K39" s="161"/>
      <c r="L39" s="161"/>
      <c r="M39" s="161"/>
      <c r="N39" s="186"/>
      <c r="O39" s="175" t="s">
        <v>0</v>
      </c>
      <c r="P39" s="252"/>
      <c r="Q39" s="161"/>
      <c r="R39" s="246"/>
      <c r="S39" s="169"/>
      <c r="AI39" s="668"/>
      <c r="AJ39" s="668"/>
      <c r="AK39" s="668"/>
    </row>
    <row r="40" spans="1:37" s="38" customFormat="1" ht="9.6" customHeight="1" x14ac:dyDescent="0.25">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x14ac:dyDescent="0.25">
      <c r="A41" s="171">
        <v>18</v>
      </c>
      <c r="B41" s="390" t="str">
        <f>IF($E41="","",VLOOKUP($E41,'1MD ELO (5)'!$A$7:$O$48,14))</f>
        <v/>
      </c>
      <c r="C41" s="390" t="str">
        <f>IF($E41="","",VLOOKUP($E41,'1MD ELO (5)'!$A$7:$O$48,15))</f>
        <v/>
      </c>
      <c r="D41" s="471" t="str">
        <f>IF($E41="","",VLOOKUP($E41,'1MD ELO (5)'!$A$7:$O$48,5))</f>
        <v/>
      </c>
      <c r="E41" s="159"/>
      <c r="F41" s="487" t="str">
        <f>UPPER(IF($E41="","",VLOOKUP($E41,'1MD ELO (5)'!$A$7:$O$48,2)))</f>
        <v/>
      </c>
      <c r="G41" s="487" t="str">
        <f>IF($E41="","",VLOOKUP($E41,'1MD ELO (5)'!$A$7:$O$48,3))</f>
        <v/>
      </c>
      <c r="H41" s="487"/>
      <c r="I41" s="487" t="str">
        <f>IF($E41="","",VLOOKUP($E41,'1MD ELO (5)'!$A$7:$O$48,4))</f>
        <v/>
      </c>
      <c r="J41" s="180"/>
      <c r="K41" s="161"/>
      <c r="L41" s="181"/>
      <c r="M41" s="161"/>
      <c r="N41" s="186"/>
      <c r="O41" s="164"/>
      <c r="P41" s="166"/>
      <c r="Q41" s="957" t="str">
        <f>IF(Y3="","",CONCATENATE(AB1," pont"))</f>
        <v/>
      </c>
      <c r="R41" s="958"/>
      <c r="S41" s="169"/>
      <c r="AI41" s="668"/>
      <c r="AJ41" s="668"/>
      <c r="AK41" s="668"/>
    </row>
    <row r="42" spans="1:37" s="38" customFormat="1" ht="9.6" customHeight="1" x14ac:dyDescent="0.25">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x14ac:dyDescent="0.25">
      <c r="A43" s="171">
        <v>19</v>
      </c>
      <c r="B43" s="390" t="str">
        <f>IF($E43="","",VLOOKUP($E43,'1MD ELO (5)'!$A$7:$O$48,14))</f>
        <v/>
      </c>
      <c r="C43" s="390" t="str">
        <f>IF($E43="","",VLOOKUP($E43,'1MD ELO (5)'!$A$7:$O$48,15))</f>
        <v/>
      </c>
      <c r="D43" s="471" t="str">
        <f>IF($E43="","",VLOOKUP($E43,'1MD ELO (5)'!$A$7:$O$48,5))</f>
        <v/>
      </c>
      <c r="E43" s="159"/>
      <c r="F43" s="487" t="str">
        <f>UPPER(IF($E43="","",VLOOKUP($E43,'1MD ELO (5)'!$A$7:$O$48,2)))</f>
        <v/>
      </c>
      <c r="G43" s="487" t="str">
        <f>IF($E43="","",VLOOKUP($E43,'1MD ELO (5)'!$A$7:$O$48,3))</f>
        <v/>
      </c>
      <c r="H43" s="487"/>
      <c r="I43" s="487" t="str">
        <f>IF($E43="","",VLOOKUP($E43,'1MD ELO (5)'!$A$7:$O$48,4))</f>
        <v/>
      </c>
      <c r="J43" s="162"/>
      <c r="K43" s="161"/>
      <c r="L43" s="187"/>
      <c r="M43" s="161"/>
      <c r="N43" s="188"/>
      <c r="O43" s="164"/>
      <c r="P43" s="166"/>
      <c r="Q43" s="164"/>
      <c r="R43" s="246"/>
      <c r="S43" s="169"/>
      <c r="AI43" s="668"/>
      <c r="AJ43" s="668"/>
      <c r="AK43" s="668"/>
    </row>
    <row r="44" spans="1:37" s="38" customFormat="1" ht="9.6" customHeight="1" x14ac:dyDescent="0.25">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x14ac:dyDescent="0.25">
      <c r="A45" s="171">
        <v>20</v>
      </c>
      <c r="B45" s="390" t="str">
        <f>IF($E45="","",VLOOKUP($E45,'1MD ELO (5)'!$A$7:$O$48,14))</f>
        <v/>
      </c>
      <c r="C45" s="390" t="str">
        <f>IF($E45="","",VLOOKUP($E45,'1MD ELO (5)'!$A$7:$O$48,15))</f>
        <v/>
      </c>
      <c r="D45" s="471" t="str">
        <f>IF($E45="","",VLOOKUP($E45,'1MD ELO (5)'!$A$7:$O$48,5))</f>
        <v/>
      </c>
      <c r="E45" s="159"/>
      <c r="F45" s="487" t="str">
        <f>UPPER(IF($E45="","",VLOOKUP($E45,'1MD ELO (5)'!$A$7:$O$48,2)))</f>
        <v/>
      </c>
      <c r="G45" s="487" t="str">
        <f>IF($E45="","",VLOOKUP($E45,'1MD ELO (5)'!$A$7:$O$48,3))</f>
        <v/>
      </c>
      <c r="H45" s="487"/>
      <c r="I45" s="487" t="str">
        <f>IF($E45="","",VLOOKUP($E45,'1MD ELO (5)'!$A$7:$O$48,4))</f>
        <v/>
      </c>
      <c r="J45" s="190"/>
      <c r="K45" s="161"/>
      <c r="L45" s="161"/>
      <c r="M45" s="161"/>
      <c r="N45" s="188"/>
      <c r="O45" s="164"/>
      <c r="P45" s="166"/>
      <c r="Q45" s="164"/>
      <c r="R45" s="246"/>
      <c r="S45" s="169"/>
      <c r="AI45" s="668"/>
      <c r="AJ45" s="668"/>
      <c r="AK45" s="668"/>
    </row>
    <row r="46" spans="1:37" s="38" customFormat="1" ht="9.6" customHeight="1" x14ac:dyDescent="0.25">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x14ac:dyDescent="0.25">
      <c r="A47" s="171">
        <v>21</v>
      </c>
      <c r="B47" s="390" t="str">
        <f>IF($E47="","",VLOOKUP($E47,'1MD ELO (5)'!$A$7:$O$48,14))</f>
        <v/>
      </c>
      <c r="C47" s="390" t="str">
        <f>IF($E47="","",VLOOKUP($E47,'1MD ELO (5)'!$A$7:$O$48,15))</f>
        <v/>
      </c>
      <c r="D47" s="471" t="str">
        <f>IF($E47="","",VLOOKUP($E47,'1MD ELO (5)'!$A$7:$O$48,5))</f>
        <v/>
      </c>
      <c r="E47" s="159"/>
      <c r="F47" s="487" t="str">
        <f>UPPER(IF($E47="","",VLOOKUP($E47,'1MD ELO (5)'!$A$7:$O$48,2)))</f>
        <v/>
      </c>
      <c r="G47" s="487" t="str">
        <f>IF($E47="","",VLOOKUP($E47,'1MD ELO (5)'!$A$7:$O$48,3))</f>
        <v/>
      </c>
      <c r="H47" s="487"/>
      <c r="I47" s="487" t="str">
        <f>IF($E47="","",VLOOKUP($E47,'1MD ELO (5)'!$A$7:$O$48,4))</f>
        <v/>
      </c>
      <c r="J47" s="192"/>
      <c r="K47" s="161"/>
      <c r="L47" s="161"/>
      <c r="M47" s="161"/>
      <c r="N47" s="188"/>
      <c r="O47" s="161"/>
      <c r="P47" s="246"/>
      <c r="Q47" s="164"/>
      <c r="R47" s="246"/>
      <c r="S47" s="169"/>
      <c r="AI47" s="668"/>
      <c r="AJ47" s="668"/>
      <c r="AK47" s="668"/>
    </row>
    <row r="48" spans="1:37" s="38" customFormat="1" ht="9.6" customHeight="1" x14ac:dyDescent="0.25">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x14ac:dyDescent="0.25">
      <c r="A49" s="171">
        <v>22</v>
      </c>
      <c r="B49" s="390" t="str">
        <f>IF($E49="","",VLOOKUP($E49,'1MD ELO (5)'!$A$7:$O$48,14))</f>
        <v/>
      </c>
      <c r="C49" s="390" t="str">
        <f>IF($E49="","",VLOOKUP($E49,'1MD ELO (5)'!$A$7:$O$48,15))</f>
        <v/>
      </c>
      <c r="D49" s="471" t="str">
        <f>IF($E49="","",VLOOKUP($E49,'1MD ELO (5)'!$A$7:$O$48,5))</f>
        <v/>
      </c>
      <c r="E49" s="159"/>
      <c r="F49" s="487" t="str">
        <f>UPPER(IF($E49="","",VLOOKUP($E49,'1MD ELO (5)'!$A$7:$O$48,2)))</f>
        <v/>
      </c>
      <c r="G49" s="487" t="str">
        <f>IF($E49="","",VLOOKUP($E49,'1MD ELO (5)'!$A$7:$O$48,3))</f>
        <v/>
      </c>
      <c r="H49" s="487"/>
      <c r="I49" s="487" t="str">
        <f>IF($E49="","",VLOOKUP($E49,'1MD ELO (5)'!$A$7:$O$48,4))</f>
        <v/>
      </c>
      <c r="J49" s="180"/>
      <c r="K49" s="161"/>
      <c r="L49" s="181"/>
      <c r="M49" s="161"/>
      <c r="N49" s="188"/>
      <c r="O49" s="164"/>
      <c r="P49" s="246"/>
      <c r="Q49" s="164"/>
      <c r="R49" s="246"/>
      <c r="S49" s="169"/>
      <c r="AI49" s="668"/>
      <c r="AJ49" s="668"/>
      <c r="AK49" s="668"/>
    </row>
    <row r="50" spans="1:37" s="38" customFormat="1" ht="9.6" customHeight="1" x14ac:dyDescent="0.25">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x14ac:dyDescent="0.25">
      <c r="A51" s="171">
        <v>23</v>
      </c>
      <c r="B51" s="390" t="str">
        <f>IF($E51="","",VLOOKUP($E51,'1MD ELO (5)'!$A$7:$O$48,14))</f>
        <v/>
      </c>
      <c r="C51" s="390" t="str">
        <f>IF($E51="","",VLOOKUP($E51,'1MD ELO (5)'!$A$7:$O$48,15))</f>
        <v/>
      </c>
      <c r="D51" s="471" t="str">
        <f>IF($E51="","",VLOOKUP($E51,'1MD ELO (5)'!$A$7:$O$48,5))</f>
        <v/>
      </c>
      <c r="E51" s="159"/>
      <c r="F51" s="487" t="str">
        <f>UPPER(IF($E51="","",VLOOKUP($E51,'1MD ELO (5)'!$A$7:$O$48,2)))</f>
        <v/>
      </c>
      <c r="G51" s="487" t="str">
        <f>IF($E51="","",VLOOKUP($E51,'1MD ELO (5)'!$A$7:$O$48,3))</f>
        <v/>
      </c>
      <c r="H51" s="487"/>
      <c r="I51" s="487" t="str">
        <f>IF($E51="","",VLOOKUP($E51,'1MD ELO (5)'!$A$7:$O$48,4))</f>
        <v/>
      </c>
      <c r="J51" s="162"/>
      <c r="K51" s="161"/>
      <c r="L51" s="187"/>
      <c r="M51" s="161"/>
      <c r="N51" s="186"/>
      <c r="O51" s="164"/>
      <c r="P51" s="246"/>
      <c r="Q51" s="164"/>
      <c r="R51" s="246"/>
      <c r="S51" s="169"/>
      <c r="AI51" s="668"/>
      <c r="AJ51" s="668"/>
      <c r="AK51" s="668"/>
    </row>
    <row r="52" spans="1:37" s="38" customFormat="1" ht="9.6" customHeight="1" x14ac:dyDescent="0.25">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x14ac:dyDescent="0.25">
      <c r="A53" s="157">
        <v>24</v>
      </c>
      <c r="B53" s="390" t="str">
        <f>IF($E53="","",VLOOKUP($E53,'1MD ELO (5)'!$A$7:$O$48,14))</f>
        <v/>
      </c>
      <c r="C53" s="390" t="str">
        <f>IF($E53="","",VLOOKUP($E53,'1MD ELO (5)'!$A$7:$O$48,15))</f>
        <v/>
      </c>
      <c r="D53" s="471" t="str">
        <f>IF($E53="","",VLOOKUP($E53,'1MD ELO (5)'!$A$7:$O$48,5))</f>
        <v/>
      </c>
      <c r="E53" s="159"/>
      <c r="F53" s="160" t="str">
        <f>UPPER(IF($E53="","",VLOOKUP($E53,'1MD ELO (5)'!$A$7:$O$48,2)))</f>
        <v/>
      </c>
      <c r="G53" s="160" t="str">
        <f>IF($E53="","",VLOOKUP($E53,'1MD ELO (5)'!$A$7:$O$48,3))</f>
        <v/>
      </c>
      <c r="H53" s="160"/>
      <c r="I53" s="160" t="str">
        <f>IF($E53="","",VLOOKUP($E53,'1MD ELO (5)'!$A$7:$O$48,4))</f>
        <v/>
      </c>
      <c r="J53" s="190"/>
      <c r="K53" s="161"/>
      <c r="L53" s="161"/>
      <c r="M53" s="161"/>
      <c r="N53" s="186"/>
      <c r="O53" s="164"/>
      <c r="P53" s="246"/>
      <c r="Q53" s="164"/>
      <c r="R53" s="246"/>
      <c r="S53" s="169"/>
      <c r="AI53" s="668"/>
      <c r="AJ53" s="668"/>
      <c r="AK53" s="668"/>
    </row>
    <row r="54" spans="1:37" s="38" customFormat="1" ht="9.6" customHeight="1" x14ac:dyDescent="0.25">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x14ac:dyDescent="0.25">
      <c r="A55" s="157">
        <v>25</v>
      </c>
      <c r="B55" s="390" t="str">
        <f>IF($E55="","",VLOOKUP($E55,'1MD ELO (5)'!$A$7:$O$48,14))</f>
        <v/>
      </c>
      <c r="C55" s="390" t="str">
        <f>IF($E55="","",VLOOKUP($E55,'1MD ELO (5)'!$A$7:$O$48,15))</f>
        <v/>
      </c>
      <c r="D55" s="471" t="str">
        <f>IF($E55="","",VLOOKUP($E55,'1MD ELO (5)'!$A$7:$O$48,5))</f>
        <v/>
      </c>
      <c r="E55" s="159"/>
      <c r="F55" s="160" t="str">
        <f>UPPER(IF($E55="","",VLOOKUP($E55,'1MD ELO (5)'!$A$7:$O$48,2)))</f>
        <v/>
      </c>
      <c r="G55" s="160" t="str">
        <f>IF($E55="","",VLOOKUP($E55,'1MD ELO (5)'!$A$7:$O$48,3))</f>
        <v/>
      </c>
      <c r="H55" s="160"/>
      <c r="I55" s="160" t="str">
        <f>IF($E55="","",VLOOKUP($E55,'1MD ELO (5)'!$A$7:$O$48,4))</f>
        <v/>
      </c>
      <c r="J55" s="162"/>
      <c r="K55" s="161"/>
      <c r="L55" s="161"/>
      <c r="M55" s="161"/>
      <c r="N55" s="186"/>
      <c r="O55" s="164"/>
      <c r="P55" s="246"/>
      <c r="Q55" s="161"/>
      <c r="R55" s="166"/>
      <c r="S55" s="169"/>
      <c r="AI55" s="668"/>
      <c r="AJ55" s="668"/>
      <c r="AK55" s="668"/>
    </row>
    <row r="56" spans="1:37" s="38" customFormat="1" ht="9.6" customHeight="1" x14ac:dyDescent="0.25">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x14ac:dyDescent="0.25">
      <c r="A57" s="171">
        <v>26</v>
      </c>
      <c r="B57" s="390" t="str">
        <f>IF($E57="","",VLOOKUP($E57,'1MD ELO (5)'!$A$7:$O$48,14))</f>
        <v/>
      </c>
      <c r="C57" s="390" t="str">
        <f>IF($E57="","",VLOOKUP($E57,'1MD ELO (5)'!$A$7:$O$48,15))</f>
        <v/>
      </c>
      <c r="D57" s="471" t="str">
        <f>IF($E57="","",VLOOKUP($E57,'1MD ELO (5)'!$A$7:$O$48,5))</f>
        <v/>
      </c>
      <c r="E57" s="159"/>
      <c r="F57" s="487" t="str">
        <f>UPPER(IF($E57="","",VLOOKUP($E57,'1MD ELO (5)'!$A$7:$O$48,2)))</f>
        <v/>
      </c>
      <c r="G57" s="487" t="str">
        <f>IF($E57="","",VLOOKUP($E57,'1MD ELO (5)'!$A$7:$O$48,3))</f>
        <v/>
      </c>
      <c r="H57" s="487"/>
      <c r="I57" s="487" t="str">
        <f>IF($E57="","",VLOOKUP($E57,'1MD ELO (5)'!$A$7:$O$48,4))</f>
        <v/>
      </c>
      <c r="J57" s="180"/>
      <c r="K57" s="161"/>
      <c r="L57" s="181"/>
      <c r="M57" s="161"/>
      <c r="N57" s="186"/>
      <c r="O57" s="164"/>
      <c r="P57" s="246"/>
      <c r="Q57" s="164"/>
      <c r="R57" s="166"/>
      <c r="S57" s="169"/>
      <c r="AI57" s="668"/>
      <c r="AJ57" s="668"/>
      <c r="AK57" s="668"/>
    </row>
    <row r="58" spans="1:37" s="38" customFormat="1" ht="9.6" customHeight="1" x14ac:dyDescent="0.25">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x14ac:dyDescent="0.25">
      <c r="A59" s="171">
        <v>27</v>
      </c>
      <c r="B59" s="390" t="str">
        <f>IF($E59="","",VLOOKUP($E59,'1MD ELO (5)'!$A$7:$O$48,14))</f>
        <v/>
      </c>
      <c r="C59" s="390" t="str">
        <f>IF($E59="","",VLOOKUP($E59,'1MD ELO (5)'!$A$7:$O$48,15))</f>
        <v/>
      </c>
      <c r="D59" s="471" t="str">
        <f>IF($E59="","",VLOOKUP($E59,'1MD ELO (5)'!$A$7:$O$48,5))</f>
        <v/>
      </c>
      <c r="E59" s="159"/>
      <c r="F59" s="487" t="str">
        <f>UPPER(IF($E59="","",VLOOKUP($E59,'1MD ELO (5)'!$A$7:$O$48,2)))</f>
        <v/>
      </c>
      <c r="G59" s="487" t="str">
        <f>IF($E59="","",VLOOKUP($E59,'1MD ELO (5)'!$A$7:$O$48,3))</f>
        <v/>
      </c>
      <c r="H59" s="487"/>
      <c r="I59" s="487" t="str">
        <f>IF($E59="","",VLOOKUP($E59,'1MD ELO (5)'!$A$7:$O$48,4))</f>
        <v/>
      </c>
      <c r="J59" s="162"/>
      <c r="K59" s="161"/>
      <c r="L59" s="187"/>
      <c r="M59" s="161"/>
      <c r="N59" s="188"/>
      <c r="O59" s="164"/>
      <c r="P59" s="246"/>
      <c r="Q59" s="164"/>
      <c r="R59" s="166"/>
      <c r="S59" s="202"/>
      <c r="AI59" s="668"/>
      <c r="AJ59" s="668"/>
      <c r="AK59" s="668"/>
    </row>
    <row r="60" spans="1:37" s="38" customFormat="1" ht="9.6" customHeight="1" x14ac:dyDescent="0.25">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x14ac:dyDescent="0.25">
      <c r="A61" s="171">
        <v>28</v>
      </c>
      <c r="B61" s="390" t="str">
        <f>IF($E61="","",VLOOKUP($E61,'1MD ELO (5)'!$A$7:$O$48,14))</f>
        <v/>
      </c>
      <c r="C61" s="390" t="str">
        <f>IF($E61="","",VLOOKUP($E61,'1MD ELO (5)'!$A$7:$O$48,15))</f>
        <v/>
      </c>
      <c r="D61" s="471" t="str">
        <f>IF($E61="","",VLOOKUP($E61,'1MD ELO (5)'!$A$7:$O$48,5))</f>
        <v/>
      </c>
      <c r="E61" s="159"/>
      <c r="F61" s="487" t="str">
        <f>UPPER(IF($E61="","",VLOOKUP($E61,'1MD ELO (5)'!$A$7:$O$48,2)))</f>
        <v/>
      </c>
      <c r="G61" s="487" t="str">
        <f>IF($E61="","",VLOOKUP($E61,'1MD ELO (5)'!$A$7:$O$48,3))</f>
        <v/>
      </c>
      <c r="H61" s="487"/>
      <c r="I61" s="487" t="str">
        <f>IF($E61="","",VLOOKUP($E61,'1MD ELO (5)'!$A$7:$O$48,4))</f>
        <v/>
      </c>
      <c r="J61" s="190"/>
      <c r="K61" s="161"/>
      <c r="L61" s="161"/>
      <c r="M61" s="161"/>
      <c r="N61" s="188"/>
      <c r="O61" s="164"/>
      <c r="P61" s="246"/>
      <c r="Q61" s="164"/>
      <c r="R61" s="166"/>
      <c r="S61" s="169"/>
      <c r="AI61" s="668"/>
      <c r="AJ61" s="668"/>
      <c r="AK61" s="668"/>
    </row>
    <row r="62" spans="1:37" s="38" customFormat="1" ht="9.6" customHeight="1" x14ac:dyDescent="0.25">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x14ac:dyDescent="0.25">
      <c r="A63" s="171">
        <v>29</v>
      </c>
      <c r="B63" s="390" t="str">
        <f>IF($E63="","",VLOOKUP($E63,'1MD ELO (5)'!$A$7:$O$48,14))</f>
        <v/>
      </c>
      <c r="C63" s="390" t="str">
        <f>IF($E63="","",VLOOKUP($E63,'1MD ELO (5)'!$A$7:$O$48,15))</f>
        <v/>
      </c>
      <c r="D63" s="471" t="str">
        <f>IF($E63="","",VLOOKUP($E63,'1MD ELO (5)'!$A$7:$O$48,5))</f>
        <v/>
      </c>
      <c r="E63" s="159"/>
      <c r="F63" s="487" t="str">
        <f>UPPER(IF($E63="","",VLOOKUP($E63,'1MD ELO (5)'!$A$7:$O$48,2)))</f>
        <v/>
      </c>
      <c r="G63" s="487" t="str">
        <f>IF($E63="","",VLOOKUP($E63,'1MD ELO (5)'!$A$7:$O$48,3))</f>
        <v/>
      </c>
      <c r="H63" s="487"/>
      <c r="I63" s="487" t="str">
        <f>IF($E63="","",VLOOKUP($E63,'1MD ELO (5)'!$A$7:$O$48,4))</f>
        <v/>
      </c>
      <c r="J63" s="192"/>
      <c r="K63" s="161"/>
      <c r="L63" s="161"/>
      <c r="M63" s="161"/>
      <c r="N63" s="188"/>
      <c r="O63" s="161"/>
      <c r="P63" s="186"/>
      <c r="Q63" s="167"/>
      <c r="R63" s="168"/>
      <c r="S63" s="169"/>
      <c r="AI63" s="668"/>
      <c r="AJ63" s="668"/>
      <c r="AK63" s="668"/>
    </row>
    <row r="64" spans="1:37" s="38" customFormat="1" ht="9.6" customHeight="1" x14ac:dyDescent="0.25">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x14ac:dyDescent="0.25">
      <c r="A65" s="171">
        <v>30</v>
      </c>
      <c r="B65" s="390" t="str">
        <f>IF($E65="","",VLOOKUP($E65,'1MD ELO (5)'!$A$7:$O$48,14))</f>
        <v/>
      </c>
      <c r="C65" s="390" t="str">
        <f>IF($E65="","",VLOOKUP($E65,'1MD ELO (5)'!$A$7:$O$48,15))</f>
        <v/>
      </c>
      <c r="D65" s="471" t="str">
        <f>IF($E65="","",VLOOKUP($E65,'1MD ELO (5)'!$A$7:$O$48,5))</f>
        <v/>
      </c>
      <c r="E65" s="159"/>
      <c r="F65" s="487" t="str">
        <f>UPPER(IF($E65="","",VLOOKUP($E65,'1MD ELO (5)'!$A$7:$O$48,2)))</f>
        <v/>
      </c>
      <c r="G65" s="487" t="str">
        <f>IF($E65="","",VLOOKUP($E65,'1MD ELO (5)'!$A$7:$O$48,3))</f>
        <v/>
      </c>
      <c r="H65" s="487"/>
      <c r="I65" s="487" t="str">
        <f>IF($E65="","",VLOOKUP($E65,'1MD ELO (5)'!$A$7:$O$48,4))</f>
        <v/>
      </c>
      <c r="J65" s="180"/>
      <c r="K65" s="161"/>
      <c r="L65" s="181"/>
      <c r="M65" s="161"/>
      <c r="N65" s="188"/>
      <c r="O65" s="186"/>
      <c r="P65" s="186"/>
      <c r="Q65" s="167"/>
      <c r="R65" s="168"/>
      <c r="S65" s="169"/>
      <c r="AI65" s="668"/>
      <c r="AJ65" s="668"/>
      <c r="AK65" s="668"/>
    </row>
    <row r="66" spans="1:37" s="38" customFormat="1" ht="9.6" customHeight="1" x14ac:dyDescent="0.25">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x14ac:dyDescent="0.25">
      <c r="A67" s="171">
        <v>31</v>
      </c>
      <c r="B67" s="390" t="str">
        <f>IF($E67="","",VLOOKUP($E67,'1MD ELO (5)'!$A$7:$O$48,14))</f>
        <v/>
      </c>
      <c r="C67" s="390" t="str">
        <f>IF($E67="","",VLOOKUP($E67,'1MD ELO (5)'!$A$7:$O$48,15))</f>
        <v/>
      </c>
      <c r="D67" s="471" t="str">
        <f>IF($E67="","",VLOOKUP($E67,'1MD ELO (5)'!$A$7:$O$48,5))</f>
        <v/>
      </c>
      <c r="E67" s="159"/>
      <c r="F67" s="487" t="str">
        <f>UPPER(IF($E67="","",VLOOKUP($E67,'1MD ELO (5)'!$A$7:$O$48,2)))</f>
        <v/>
      </c>
      <c r="G67" s="487" t="str">
        <f>IF($E67="","",VLOOKUP($E67,'1MD ELO (5)'!$A$7:$O$48,3))</f>
        <v/>
      </c>
      <c r="H67" s="487"/>
      <c r="I67" s="487" t="str">
        <f>IF($E67="","",VLOOKUP($E67,'1MD ELO (5)'!$A$7:$O$48,4))</f>
        <v/>
      </c>
      <c r="J67" s="162"/>
      <c r="K67" s="161"/>
      <c r="L67" s="187"/>
      <c r="M67" s="161"/>
      <c r="N67" s="186"/>
      <c r="O67" s="186"/>
      <c r="P67" s="186"/>
      <c r="Q67" s="167"/>
      <c r="R67" s="168"/>
      <c r="S67" s="169"/>
      <c r="AI67" s="668"/>
      <c r="AJ67" s="668"/>
      <c r="AK67" s="668"/>
    </row>
    <row r="68" spans="1:37" s="38" customFormat="1" ht="9.6" customHeight="1" x14ac:dyDescent="0.25">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x14ac:dyDescent="0.25">
      <c r="A69" s="157">
        <v>32</v>
      </c>
      <c r="B69" s="390" t="str">
        <f>IF($E69="","",VLOOKUP($E69,'1MD ELO (5)'!$A$7:$O$48,14))</f>
        <v/>
      </c>
      <c r="C69" s="390" t="str">
        <f>IF($E69="","",VLOOKUP($E69,'1MD ELO (5)'!$A$7:$O$48,15))</f>
        <v/>
      </c>
      <c r="D69" s="471" t="str">
        <f>IF($E69="","",VLOOKUP($E69,'1MD ELO (5)'!$A$7:$O$48,5))</f>
        <v/>
      </c>
      <c r="E69" s="159"/>
      <c r="F69" s="160" t="str">
        <f>UPPER(IF($E69="","",VLOOKUP($E69,'1MD ELO (5)'!$A$7:$O$48,2)))</f>
        <v/>
      </c>
      <c r="G69" s="160" t="str">
        <f>IF($E69="","",VLOOKUP($E69,'1MD ELO (5)'!$A$7:$O$48,3))</f>
        <v/>
      </c>
      <c r="H69" s="160"/>
      <c r="I69" s="160" t="str">
        <f>IF($E69="","",VLOOKUP($E69,'1MD ELO (5)'!$A$7:$O$48,4))</f>
        <v/>
      </c>
      <c r="J69" s="190"/>
      <c r="K69" s="161"/>
      <c r="L69" s="161"/>
      <c r="M69" s="161"/>
      <c r="N69" s="161"/>
      <c r="O69" s="164"/>
      <c r="P69" s="166"/>
      <c r="Q69" s="167"/>
      <c r="R69" s="168"/>
      <c r="S69" s="169"/>
      <c r="AI69" s="668"/>
      <c r="AJ69" s="668"/>
      <c r="AK69" s="668"/>
    </row>
    <row r="70" spans="1:37" s="2" customFormat="1" ht="6.75" customHeight="1" x14ac:dyDescent="0.25">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x14ac:dyDescent="0.25">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x14ac:dyDescent="0.25">
      <c r="A72" s="452" t="s">
        <v>106</v>
      </c>
      <c r="B72" s="453"/>
      <c r="C72" s="454"/>
      <c r="D72" s="455"/>
      <c r="E72" s="224">
        <v>1</v>
      </c>
      <c r="F72" s="92" t="str">
        <f>IF(E72&gt;$R$79,,UPPER(VLOOKUP(E72,'1MD ELO (5)'!$A$7:$Q$134,2)))</f>
        <v/>
      </c>
      <c r="G72" s="225"/>
      <c r="H72" s="92"/>
      <c r="I72" s="91"/>
      <c r="J72" s="226" t="s">
        <v>7</v>
      </c>
      <c r="K72" s="221"/>
      <c r="L72" s="227"/>
      <c r="M72" s="221"/>
      <c r="N72" s="228"/>
      <c r="O72" s="229" t="s">
        <v>111</v>
      </c>
      <c r="P72" s="230"/>
      <c r="Q72" s="230"/>
      <c r="R72" s="231"/>
      <c r="AI72" s="670"/>
      <c r="AJ72" s="670"/>
      <c r="AK72" s="670"/>
    </row>
    <row r="73" spans="1:37" s="18" customFormat="1" ht="9" customHeight="1" x14ac:dyDescent="0.25">
      <c r="A73" s="236" t="s">
        <v>124</v>
      </c>
      <c r="B73" s="234"/>
      <c r="C73" s="448"/>
      <c r="D73" s="237"/>
      <c r="E73" s="224">
        <v>2</v>
      </c>
      <c r="F73" s="92" t="str">
        <f>IF(E73&gt;$R$79,,UPPER(VLOOKUP(E73,'1MD ELO (5)'!$A$7:$Q$134,2)))</f>
        <v/>
      </c>
      <c r="G73" s="225"/>
      <c r="H73" s="92"/>
      <c r="I73" s="91"/>
      <c r="J73" s="226" t="s">
        <v>8</v>
      </c>
      <c r="K73" s="221"/>
      <c r="L73" s="227"/>
      <c r="M73" s="221"/>
      <c r="N73" s="228"/>
      <c r="O73" s="232"/>
      <c r="P73" s="233"/>
      <c r="Q73" s="234"/>
      <c r="R73" s="235"/>
      <c r="AI73" s="670"/>
      <c r="AJ73" s="670"/>
      <c r="AK73" s="670"/>
    </row>
    <row r="74" spans="1:37" s="18" customFormat="1" ht="9" customHeight="1" x14ac:dyDescent="0.25">
      <c r="A74" s="379"/>
      <c r="B74" s="380"/>
      <c r="C74" s="449"/>
      <c r="D74" s="381"/>
      <c r="E74" s="224">
        <v>3</v>
      </c>
      <c r="F74" s="92" t="str">
        <f>IF(E74&gt;$R$79,,UPPER(VLOOKUP(E74,'1MD ELO (5)'!$A$7:$Q$134,2)))</f>
        <v/>
      </c>
      <c r="G74" s="225"/>
      <c r="H74" s="92"/>
      <c r="I74" s="91"/>
      <c r="J74" s="226" t="s">
        <v>9</v>
      </c>
      <c r="K74" s="221"/>
      <c r="L74" s="227"/>
      <c r="M74" s="221"/>
      <c r="N74" s="228"/>
      <c r="O74" s="229" t="s">
        <v>112</v>
      </c>
      <c r="P74" s="230"/>
      <c r="Q74" s="230"/>
      <c r="R74" s="231"/>
      <c r="AI74" s="670"/>
      <c r="AJ74" s="670"/>
      <c r="AK74" s="670"/>
    </row>
    <row r="75" spans="1:37" s="18" customFormat="1" ht="9" customHeight="1" x14ac:dyDescent="0.25">
      <c r="A75" s="238"/>
      <c r="B75" s="443"/>
      <c r="C75" s="443"/>
      <c r="D75" s="239"/>
      <c r="E75" s="224">
        <v>4</v>
      </c>
      <c r="F75" s="92" t="str">
        <f>IF(E75&gt;$R$79,,UPPER(VLOOKUP(E75,'1MD ELO (5)'!$A$7:$Q$134,2)))</f>
        <v/>
      </c>
      <c r="G75" s="225"/>
      <c r="H75" s="92"/>
      <c r="I75" s="91"/>
      <c r="J75" s="226" t="s">
        <v>10</v>
      </c>
      <c r="K75" s="221"/>
      <c r="L75" s="227"/>
      <c r="M75" s="221"/>
      <c r="N75" s="228"/>
      <c r="O75" s="221"/>
      <c r="P75" s="227"/>
      <c r="Q75" s="221"/>
      <c r="R75" s="228"/>
      <c r="AI75" s="670"/>
      <c r="AJ75" s="670"/>
      <c r="AK75" s="670"/>
    </row>
    <row r="76" spans="1:37" s="18" customFormat="1" ht="9" customHeight="1" x14ac:dyDescent="0.25">
      <c r="A76" s="366"/>
      <c r="B76" s="382"/>
      <c r="C76" s="382"/>
      <c r="D76" s="450"/>
      <c r="E76" s="224">
        <v>5</v>
      </c>
      <c r="F76" s="92" t="str">
        <f>IF(E76&gt;$R$79,,UPPER(VLOOKUP(E76,'1MD ELO (5)'!$A$7:$Q$134,2)))</f>
        <v/>
      </c>
      <c r="G76" s="225"/>
      <c r="H76" s="92"/>
      <c r="I76" s="91"/>
      <c r="J76" s="226" t="s">
        <v>11</v>
      </c>
      <c r="K76" s="221"/>
      <c r="L76" s="227"/>
      <c r="M76" s="221"/>
      <c r="N76" s="228"/>
      <c r="O76" s="234"/>
      <c r="P76" s="233"/>
      <c r="Q76" s="234"/>
      <c r="R76" s="235"/>
      <c r="AI76" s="670"/>
      <c r="AJ76" s="670"/>
      <c r="AK76" s="670"/>
    </row>
    <row r="77" spans="1:37" s="18" customFormat="1" ht="9" customHeight="1" x14ac:dyDescent="0.25">
      <c r="A77" s="367"/>
      <c r="B77" s="388"/>
      <c r="C77" s="443"/>
      <c r="D77" s="239"/>
      <c r="E77" s="224">
        <v>6</v>
      </c>
      <c r="F77" s="92" t="str">
        <f>IF(E77&gt;$R$79,,UPPER(VLOOKUP(E77,'1MD ELO (5)'!$A$7:$Q$134,2)))</f>
        <v/>
      </c>
      <c r="G77" s="225"/>
      <c r="H77" s="92"/>
      <c r="I77" s="91"/>
      <c r="J77" s="226" t="s">
        <v>12</v>
      </c>
      <c r="K77" s="221"/>
      <c r="L77" s="227"/>
      <c r="M77" s="221"/>
      <c r="N77" s="228"/>
      <c r="O77" s="229" t="s">
        <v>92</v>
      </c>
      <c r="P77" s="230"/>
      <c r="Q77" s="230"/>
      <c r="R77" s="231"/>
      <c r="AI77" s="670"/>
      <c r="AJ77" s="670"/>
      <c r="AK77" s="670"/>
    </row>
    <row r="78" spans="1:37" s="18" customFormat="1" ht="9" customHeight="1" x14ac:dyDescent="0.25">
      <c r="A78" s="367"/>
      <c r="B78" s="388"/>
      <c r="C78" s="444"/>
      <c r="D78" s="377"/>
      <c r="E78" s="224">
        <v>7</v>
      </c>
      <c r="F78" s="92" t="str">
        <f>IF(E78&gt;$R$79,,UPPER(VLOOKUP(E78,'1MD ELO (5)'!$A$7:$Q$134,2)))</f>
        <v/>
      </c>
      <c r="G78" s="225"/>
      <c r="H78" s="92"/>
      <c r="I78" s="91"/>
      <c r="J78" s="226" t="s">
        <v>13</v>
      </c>
      <c r="K78" s="221"/>
      <c r="L78" s="227"/>
      <c r="M78" s="221"/>
      <c r="N78" s="228"/>
      <c r="O78" s="221"/>
      <c r="P78" s="227"/>
      <c r="Q78" s="221"/>
      <c r="R78" s="228"/>
      <c r="AI78" s="670"/>
      <c r="AJ78" s="670"/>
      <c r="AK78" s="670"/>
    </row>
    <row r="79" spans="1:37" s="18" customFormat="1" ht="9" customHeight="1" x14ac:dyDescent="0.25">
      <c r="A79" s="368"/>
      <c r="B79" s="365"/>
      <c r="C79" s="445"/>
      <c r="D79" s="378"/>
      <c r="E79" s="240">
        <v>8</v>
      </c>
      <c r="F79" s="241" t="str">
        <f>IF(E79&gt;$R$79,,UPPER(VLOOKUP(E79,'1MD ELO (5)'!$A$7:$Q$134,2)))</f>
        <v/>
      </c>
      <c r="G79" s="242"/>
      <c r="H79" s="241"/>
      <c r="I79" s="243"/>
      <c r="J79" s="244" t="s">
        <v>14</v>
      </c>
      <c r="K79" s="234"/>
      <c r="L79" s="233"/>
      <c r="M79" s="234"/>
      <c r="N79" s="235"/>
      <c r="O79" s="234" t="str">
        <f>R4</f>
        <v>Dénes Tibor</v>
      </c>
      <c r="P79" s="233"/>
      <c r="Q79" s="234"/>
      <c r="R79" s="245">
        <f>MIN(8,'1MD ELO (5)'!Q5)</f>
        <v>8</v>
      </c>
      <c r="AI79" s="670"/>
      <c r="AJ79" s="670"/>
      <c r="AK79" s="670"/>
    </row>
  </sheetData>
  <mergeCells count="2">
    <mergeCell ref="A4:C4"/>
    <mergeCell ref="Q41:R41"/>
  </mergeCells>
  <conditionalFormatting sqref="H37 H39 H7 H67 H9 H11 H13 H15 H17 H21 H41 H43 H45 H47 H49 H51 H19 H23 H25 H27 H29 H31 H33 H35 H53 H55 H57 H59 H61 H63 H65 H69">
    <cfRule type="expression" dxfId="75" priority="11" stopIfTrue="1">
      <formula>AND($E7&lt;9,$C7&gt;0)</formula>
    </cfRule>
  </conditionalFormatting>
  <conditionalFormatting sqref="I8 I40 I16 M14 I20 M30 I24 I48 M46 I52 I32 I44 I36 I12 M62 I28 K18 K26 K34 K42 K50 K58 K66 K10 I56 I64 I68 I60 O22 O39 O54">
    <cfRule type="expression" dxfId="74" priority="8" stopIfTrue="1">
      <formula>AND($O$1="CU",I8="Umpire")</formula>
    </cfRule>
    <cfRule type="expression" dxfId="73" priority="9" stopIfTrue="1">
      <formula>AND($O$1="CU",I8&lt;&gt;"Umpire",J8&lt;&gt;"")</formula>
    </cfRule>
    <cfRule type="expression" dxfId="72" priority="10" stopIfTrue="1">
      <formula>AND($O$1="CU",I8&lt;&gt;"Umpire")</formula>
    </cfRule>
  </conditionalFormatting>
  <conditionalFormatting sqref="E67 E65 E63 E13 E61 E15 E17 E21 E19 E23 E25 E27 E29 E31 E33 E37 E35 E39 E41 E43 E47 E49 E45 E51 E53 E55 E57 E59 E69">
    <cfRule type="expression" dxfId="71" priority="7" stopIfTrue="1">
      <formula>AND($E13&lt;9,$C13&gt;0)</formula>
    </cfRule>
  </conditionalFormatting>
  <conditionalFormatting sqref="M10 M18 M26 M34 M42 M50 M58 M66 O14 O30 O46 O62 Q22 Q54 K8 K12 K16 K20 K24 K28 K32 K36 K40 K44 K48 K52 K56 K60 K64 K68">
    <cfRule type="expression" dxfId="70" priority="5" stopIfTrue="1">
      <formula>J8="as"</formula>
    </cfRule>
    <cfRule type="expression" dxfId="69" priority="6" stopIfTrue="1">
      <formula>J8="bs"</formula>
    </cfRule>
  </conditionalFormatting>
  <conditionalFormatting sqref="J8 J12 J16 J20 J24 J28 J32 J36 J40 J44 J48 J52 J56 J60 J64 J68 L66 L58 L50 L42 L34 L26 L18 L10 N14 N30 N46 N62 R79 P54 P39 P22">
    <cfRule type="expression" dxfId="68" priority="4" stopIfTrue="1">
      <formula>$O$1="CU"</formula>
    </cfRule>
  </conditionalFormatting>
  <conditionalFormatting sqref="Q38">
    <cfRule type="expression" dxfId="67" priority="2" stopIfTrue="1">
      <formula>P39="as"</formula>
    </cfRule>
    <cfRule type="expression" dxfId="66" priority="3" stopIfTrue="1">
      <formula>P39="bs"</formula>
    </cfRule>
  </conditionalFormatting>
  <conditionalFormatting sqref="E7 E9 E11">
    <cfRule type="expression" dxfId="65" priority="1" stopIfTrue="1">
      <formula>$E7&lt;9</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78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782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0">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33203125" customWidth="1"/>
    <col min="21" max="21" width="11.44140625" hidden="1" customWidth="1"/>
    <col min="25" max="34" width="9.109375" hidden="1" customWidth="1"/>
  </cols>
  <sheetData>
    <row r="1" spans="1:37" s="136" customFormat="1" ht="21.75" customHeight="1" x14ac:dyDescent="0.25">
      <c r="A1" s="93" t="str">
        <f>Altalanos!$A$6</f>
        <v>Diákolinmpia Pest Vármegye</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465">
        <f>Altalanos!$E$8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925">
        <f>Altalanos!$A$10</f>
        <v>0</v>
      </c>
      <c r="B4" s="925"/>
      <c r="C4" s="925"/>
      <c r="D4" s="432"/>
      <c r="E4" s="146"/>
      <c r="F4" s="146"/>
      <c r="G4" s="146">
        <f>Altalanos!$C$10</f>
        <v>0</v>
      </c>
      <c r="H4" s="100"/>
      <c r="I4" s="146"/>
      <c r="J4" s="147"/>
      <c r="K4" s="148"/>
      <c r="L4" s="147"/>
      <c r="M4" s="104"/>
      <c r="N4" s="147"/>
      <c r="O4" s="146"/>
      <c r="P4" s="147"/>
      <c r="Q4" s="146"/>
      <c r="R4" s="89" t="str">
        <f>Altalanos!$E$10</f>
        <v>Dénes Tibor</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0" customFormat="1" ht="11.1" customHeight="1" thickBot="1" x14ac:dyDescent="0.3">
      <c r="A6" s="783"/>
      <c r="B6" s="803"/>
      <c r="C6" s="804"/>
      <c r="D6" s="804"/>
      <c r="E6" s="803"/>
      <c r="F6" s="791" t="str">
        <f>IF(Y3="","",CONCATENATE(AH1," pont"))</f>
        <v/>
      </c>
      <c r="G6" s="793"/>
      <c r="H6" s="794"/>
      <c r="I6" s="793"/>
      <c r="J6" s="795"/>
      <c r="K6" s="792" t="str">
        <f>IF(Y3="","",CONCATENATE(AG1," pont"))</f>
        <v/>
      </c>
      <c r="L6" s="795"/>
      <c r="M6" s="792" t="str">
        <f>IF(Y3="","",CONCATENATE(AF1," pont"))</f>
        <v/>
      </c>
      <c r="N6" s="795"/>
      <c r="O6" s="792" t="str">
        <f>IF(Y3="","",CONCATENATE(AE1," pont"))</f>
        <v/>
      </c>
      <c r="P6" s="795"/>
      <c r="Q6" s="792" t="str">
        <f>IF(Y3="","",CONCATENATE(AD1," pont"))</f>
        <v/>
      </c>
      <c r="R6" s="796"/>
      <c r="Y6" s="798"/>
      <c r="Z6" s="798"/>
      <c r="AA6" s="798" t="s">
        <v>196</v>
      </c>
      <c r="AB6" s="799">
        <v>150</v>
      </c>
      <c r="AC6" s="799">
        <v>120</v>
      </c>
      <c r="AD6" s="799">
        <v>90</v>
      </c>
      <c r="AE6" s="799">
        <v>60</v>
      </c>
      <c r="AF6" s="799">
        <v>40</v>
      </c>
      <c r="AG6" s="799">
        <v>25</v>
      </c>
      <c r="AH6" s="799">
        <v>10</v>
      </c>
      <c r="AI6" s="801"/>
      <c r="AJ6" s="801"/>
      <c r="AK6" s="801"/>
    </row>
    <row r="7" spans="1:37" s="38" customFormat="1" ht="9" customHeight="1" x14ac:dyDescent="0.25">
      <c r="A7" s="157" t="s">
        <v>7</v>
      </c>
      <c r="B7" s="390" t="str">
        <f>IF($E7="","",VLOOKUP($E7,'1MD ELO (5)'!$A$7:$O$80,14))</f>
        <v/>
      </c>
      <c r="C7" s="390" t="str">
        <f>IF($E7="","",VLOOKUP($E7,'1MD ELO (5)'!$A$7:$O$80,15))</f>
        <v/>
      </c>
      <c r="D7" s="446" t="str">
        <f>IF($E7="","",VLOOKUP($E7,'1MD ELO (5)'!$A$7:$O$80,5))</f>
        <v/>
      </c>
      <c r="E7" s="159"/>
      <c r="F7" s="160" t="str">
        <f>UPPER(IF($E7="","",VLOOKUP($E7,'1MD ELO (5)'!$A$7:$O$80,2)))</f>
        <v/>
      </c>
      <c r="G7" s="160" t="str">
        <f>IF($E7="","",VLOOKUP($E7,'1MD ELO (5)'!$A$7:$O$80,3))</f>
        <v/>
      </c>
      <c r="H7" s="160"/>
      <c r="I7" s="160" t="str">
        <f>IF($E7="","",VLOOKUP($E7,'1MD ELO (5)'!$A$7:$O$80,4))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x14ac:dyDescent="0.25">
      <c r="A8" s="254" t="s">
        <v>8</v>
      </c>
      <c r="B8" s="390" t="str">
        <f>IF($E8="","",VLOOKUP($E8,'1MD ELO (5)'!$A$7:$O$80,14))</f>
        <v/>
      </c>
      <c r="C8" s="390" t="str">
        <f>IF($E8="","",VLOOKUP($E8,'1MD ELO (5)'!$A$7:$O$80,15))</f>
        <v/>
      </c>
      <c r="D8" s="446" t="str">
        <f>IF($E8="","",VLOOKUP($E8,'1MD ELO (5)'!$A$7:$O$80,5))</f>
        <v/>
      </c>
      <c r="E8" s="159"/>
      <c r="F8" s="487" t="str">
        <f>UPPER(IF($E8="","",VLOOKUP($E8,'1MD ELO (5)'!$A$7:$O$80,2)))</f>
        <v/>
      </c>
      <c r="G8" s="487" t="str">
        <f>IF($E8="","",VLOOKUP($E8,'1MD ELO (5)'!$A$7:$O$80,3))</f>
        <v/>
      </c>
      <c r="H8" s="487"/>
      <c r="I8" s="487" t="str">
        <f>IF($E8="","",VLOOKUP($E8,'1MD ELO (5)'!$A$7:$O$80,4))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x14ac:dyDescent="0.25">
      <c r="A9" s="171" t="s">
        <v>9</v>
      </c>
      <c r="B9" s="390" t="str">
        <f>IF($E9="","",VLOOKUP($E9,'1MD ELO (5)'!$A$7:$O$80,14))</f>
        <v/>
      </c>
      <c r="C9" s="390" t="str">
        <f>IF($E9="","",VLOOKUP($E9,'1MD ELO (5)'!$A$7:$O$80,15))</f>
        <v/>
      </c>
      <c r="D9" s="446" t="str">
        <f>IF($E9="","",VLOOKUP($E9,'1MD ELO (5)'!$A$7:$O$80,5))</f>
        <v/>
      </c>
      <c r="E9" s="159"/>
      <c r="F9" s="487" t="str">
        <f>UPPER(IF($E9="","",VLOOKUP($E9,'1MD ELO (5)'!$A$7:$O$80,2)))</f>
        <v/>
      </c>
      <c r="G9" s="487" t="str">
        <f>IF($E9="","",VLOOKUP($E9,'1MD ELO (5)'!$A$7:$O$80,3))</f>
        <v/>
      </c>
      <c r="H9" s="487"/>
      <c r="I9" s="487" t="str">
        <f>IF($E9="","",VLOOKUP($E9,'1MD ELO (5)'!$A$7:$O$80,4))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x14ac:dyDescent="0.25">
      <c r="A10" s="171" t="s">
        <v>10</v>
      </c>
      <c r="B10" s="390" t="str">
        <f>IF($E10="","",VLOOKUP($E10,'1MD ELO (5)'!$A$7:$O$80,14))</f>
        <v/>
      </c>
      <c r="C10" s="390" t="str">
        <f>IF($E10="","",VLOOKUP($E10,'1MD ELO (5)'!$A$7:$O$80,15))</f>
        <v/>
      </c>
      <c r="D10" s="446" t="str">
        <f>IF($E10="","",VLOOKUP($E10,'1MD ELO (5)'!$A$7:$O$80,5))</f>
        <v/>
      </c>
      <c r="E10" s="159"/>
      <c r="F10" s="487" t="str">
        <f>UPPER(IF($E10="","",VLOOKUP($E10,'1MD ELO (5)'!$A$7:$O$80,2)))</f>
        <v/>
      </c>
      <c r="G10" s="487" t="str">
        <f>IF($E10="","",VLOOKUP($E10,'1MD ELO (5)'!$A$7:$O$80,3))</f>
        <v/>
      </c>
      <c r="H10" s="487"/>
      <c r="I10" s="487" t="str">
        <f>IF($E10="","",VLOOKUP($E10,'1MD ELO (5)'!$A$7:$O$80,4))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t="s">
        <v>11</v>
      </c>
      <c r="B11" s="390" t="str">
        <f>IF($E11="","",VLOOKUP($E11,'1MD ELO (5)'!$A$7:$O$80,14))</f>
        <v/>
      </c>
      <c r="C11" s="390" t="str">
        <f>IF($E11="","",VLOOKUP($E11,'1MD ELO (5)'!$A$7:$O$80,15))</f>
        <v/>
      </c>
      <c r="D11" s="446" t="str">
        <f>IF($E11="","",VLOOKUP($E11,'1MD ELO (5)'!$A$7:$O$80,5))</f>
        <v/>
      </c>
      <c r="E11" s="159"/>
      <c r="F11" s="487" t="str">
        <f>UPPER(IF($E11="","",VLOOKUP($E11,'1MD ELO (5)'!$A$7:$O$80,2)))</f>
        <v/>
      </c>
      <c r="G11" s="487" t="str">
        <f>IF($E11="","",VLOOKUP($E11,'1MD ELO (5)'!$A$7:$O$80,3))</f>
        <v/>
      </c>
      <c r="H11" s="487"/>
      <c r="I11" s="487" t="str">
        <f>IF($E11="","",VLOOKUP($E11,'1MD ELO (5)'!$A$7:$O$80,4))</f>
        <v/>
      </c>
      <c r="J11" s="253"/>
      <c r="K11" s="177" t="str">
        <f>UPPER(IF(OR(J12="a",J12="as"),F11,IF(OR(J12="b",J12="bs"),F12,)))</f>
        <v/>
      </c>
      <c r="L11" s="185"/>
      <c r="M11" s="257"/>
      <c r="N11" s="258"/>
      <c r="O11" s="161"/>
      <c r="P11" s="188"/>
      <c r="Q11" s="778"/>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t="s">
        <v>12</v>
      </c>
      <c r="B12" s="390" t="str">
        <f>IF($E12="","",VLOOKUP($E12,'1MD ELO (5)'!$A$7:$O$80,14))</f>
        <v/>
      </c>
      <c r="C12" s="390" t="str">
        <f>IF($E12="","",VLOOKUP($E12,'1MD ELO (5)'!$A$7:$O$80,15))</f>
        <v/>
      </c>
      <c r="D12" s="446" t="str">
        <f>IF($E12="","",VLOOKUP($E12,'1MD ELO (5)'!$A$7:$O$80,5))</f>
        <v/>
      </c>
      <c r="E12" s="159"/>
      <c r="F12" s="487" t="str">
        <f>UPPER(IF($E12="","",VLOOKUP($E12,'1MD ELO (5)'!$A$7:$O$80,2)))</f>
        <v/>
      </c>
      <c r="G12" s="487" t="str">
        <f>IF($E12="","",VLOOKUP($E12,'1MD ELO (5)'!$A$7:$O$80,3))</f>
        <v/>
      </c>
      <c r="H12" s="487"/>
      <c r="I12" s="487" t="str">
        <f>IF($E12="","",VLOOKUP($E12,'1MD ELO (5)'!$A$7:$O$80,4))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254" t="s">
        <v>13</v>
      </c>
      <c r="B13" s="390" t="str">
        <f>IF($E13="","",VLOOKUP($E13,'1MD ELO (5)'!$A$7:$O$80,14))</f>
        <v/>
      </c>
      <c r="C13" s="390" t="str">
        <f>IF($E13="","",VLOOKUP($E13,'1MD ELO (5)'!$A$7:$O$80,15))</f>
        <v/>
      </c>
      <c r="D13" s="446" t="str">
        <f>IF($E13="","",VLOOKUP($E13,'1MD ELO (5)'!$A$7:$O$80,5))</f>
        <v/>
      </c>
      <c r="E13" s="159"/>
      <c r="F13" s="487" t="str">
        <f>UPPER(IF($E13="","",VLOOKUP($E13,'1MD ELO (5)'!$A$7:$O$80,2)))</f>
        <v/>
      </c>
      <c r="G13" s="487" t="str">
        <f>IF($E13="","",VLOOKUP($E13,'1MD ELO (5)'!$A$7:$O$80,3))</f>
        <v/>
      </c>
      <c r="H13" s="487"/>
      <c r="I13" s="487" t="str">
        <f>IF($E13="","",VLOOKUP($E13,'1MD ELO (5)'!$A$7:$O$80,4))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96" t="s">
        <v>14</v>
      </c>
      <c r="B14" s="390" t="str">
        <f>IF($E14="","",VLOOKUP($E14,'1MD ELO (5)'!$A$7:$O$80,14))</f>
        <v/>
      </c>
      <c r="C14" s="390" t="str">
        <f>IF($E14="","",VLOOKUP($E14,'1MD ELO (5)'!$A$7:$O$80,15))</f>
        <v/>
      </c>
      <c r="D14" s="446" t="str">
        <f>IF($E14="","",VLOOKUP($E14,'1MD ELO (5)'!$A$7:$O$80,5))</f>
        <v/>
      </c>
      <c r="E14" s="159"/>
      <c r="F14" s="160" t="str">
        <f>UPPER(IF($E14="","",VLOOKUP($E14,'1MD ELO (5)'!$A$7:$O$80,2)))</f>
        <v/>
      </c>
      <c r="G14" s="160" t="str">
        <f>IF($E14="","",VLOOKUP($E14,'1MD ELO (5)'!$A$7:$O$80,3))</f>
        <v/>
      </c>
      <c r="H14" s="160"/>
      <c r="I14" s="160" t="str">
        <f>IF($E14="","",VLOOKUP($E14,'1MD ELO (5)'!$A$7:$O$80,4))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57" t="s">
        <v>15</v>
      </c>
      <c r="B15" s="390" t="str">
        <f>IF($E15="","",VLOOKUP($E15,'1MD ELO (5)'!$A$7:$O$80,14))</f>
        <v/>
      </c>
      <c r="C15" s="390" t="str">
        <f>IF($E15="","",VLOOKUP($E15,'1MD ELO (5)'!$A$7:$O$80,15))</f>
        <v/>
      </c>
      <c r="D15" s="446" t="str">
        <f>IF($E15="","",VLOOKUP($E15,'1MD ELO (5)'!$A$7:$O$80,5))</f>
        <v/>
      </c>
      <c r="E15" s="159"/>
      <c r="F15" s="160" t="str">
        <f>UPPER(IF($E15="","",VLOOKUP($E15,'1MD ELO (5)'!$A$7:$O$80,2)))</f>
        <v/>
      </c>
      <c r="G15" s="160" t="str">
        <f>IF($E15="","",VLOOKUP($E15,'1MD ELO (5)'!$A$7:$O$80,3))</f>
        <v/>
      </c>
      <c r="H15" s="160"/>
      <c r="I15" s="160" t="str">
        <f>IF($E15="","",VLOOKUP($E15,'1MD ELO (5)'!$A$7:$O$80,4))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254" t="s">
        <v>16</v>
      </c>
      <c r="B16" s="390" t="str">
        <f>IF($E16="","",VLOOKUP($E16,'1MD ELO (5)'!$A$7:$O$80,14))</f>
        <v/>
      </c>
      <c r="C16" s="390" t="str">
        <f>IF($E16="","",VLOOKUP($E16,'1MD ELO (5)'!$A$7:$O$80,15))</f>
        <v/>
      </c>
      <c r="D16" s="446" t="str">
        <f>IF($E16="","",VLOOKUP($E16,'1MD ELO (5)'!$A$7:$O$80,5))</f>
        <v/>
      </c>
      <c r="E16" s="159"/>
      <c r="F16" s="487" t="str">
        <f>UPPER(IF($E16="","",VLOOKUP($E16,'1MD ELO (5)'!$A$7:$O$80,2)))</f>
        <v/>
      </c>
      <c r="G16" s="487" t="str">
        <f>IF($E16="","",VLOOKUP($E16,'1MD ELO (5)'!$A$7:$O$80,3))</f>
        <v/>
      </c>
      <c r="H16" s="487"/>
      <c r="I16" s="487" t="str">
        <f>IF($E16="","",VLOOKUP($E16,'1MD ELO (5)'!$A$7:$O$80,4))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x14ac:dyDescent="0.25">
      <c r="A17" s="171" t="s">
        <v>17</v>
      </c>
      <c r="B17" s="390" t="str">
        <f>IF($E17="","",VLOOKUP($E17,'1MD ELO (5)'!$A$7:$O$80,14))</f>
        <v/>
      </c>
      <c r="C17" s="390" t="str">
        <f>IF($E17="","",VLOOKUP($E17,'1MD ELO (5)'!$A$7:$O$80,15))</f>
        <v/>
      </c>
      <c r="D17" s="446" t="str">
        <f>IF($E17="","",VLOOKUP($E17,'1MD ELO (5)'!$A$7:$O$80,5))</f>
        <v/>
      </c>
      <c r="E17" s="159"/>
      <c r="F17" s="487" t="str">
        <f>UPPER(IF($E17="","",VLOOKUP($E17,'1MD ELO (5)'!$A$7:$O$80,2)))</f>
        <v/>
      </c>
      <c r="G17" s="487" t="str">
        <f>IF($E17="","",VLOOKUP($E17,'1MD ELO (5)'!$A$7:$O$80,3))</f>
        <v/>
      </c>
      <c r="H17" s="487"/>
      <c r="I17" s="487" t="str">
        <f>IF($E17="","",VLOOKUP($E17,'1MD ELO (5)'!$A$7:$O$80,4))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x14ac:dyDescent="0.25">
      <c r="A18" s="171" t="s">
        <v>18</v>
      </c>
      <c r="B18" s="390" t="str">
        <f>IF($E18="","",VLOOKUP($E18,'1MD ELO (5)'!$A$7:$O$80,14))</f>
        <v/>
      </c>
      <c r="C18" s="390" t="str">
        <f>IF($E18="","",VLOOKUP($E18,'1MD ELO (5)'!$A$7:$O$80,15))</f>
        <v/>
      </c>
      <c r="D18" s="446" t="str">
        <f>IF($E18="","",VLOOKUP($E18,'1MD ELO (5)'!$A$7:$O$80,5))</f>
        <v/>
      </c>
      <c r="E18" s="159"/>
      <c r="F18" s="487" t="str">
        <f>UPPER(IF($E18="","",VLOOKUP($E18,'1MD ELO (5)'!$A$7:$O$80,2)))</f>
        <v/>
      </c>
      <c r="G18" s="487" t="str">
        <f>IF($E18="","",VLOOKUP($E18,'1MD ELO (5)'!$A$7:$O$80,3))</f>
        <v/>
      </c>
      <c r="H18" s="487"/>
      <c r="I18" s="487" t="str">
        <f>IF($E18="","",VLOOKUP($E18,'1MD ELO (5)'!$A$7:$O$80,4))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x14ac:dyDescent="0.25">
      <c r="A19" s="171" t="s">
        <v>19</v>
      </c>
      <c r="B19" s="390" t="str">
        <f>IF($E19="","",VLOOKUP($E19,'1MD ELO (5)'!$A$7:$O$80,14))</f>
        <v/>
      </c>
      <c r="C19" s="390" t="str">
        <f>IF($E19="","",VLOOKUP($E19,'1MD ELO (5)'!$A$7:$O$80,15))</f>
        <v/>
      </c>
      <c r="D19" s="446" t="str">
        <f>IF($E19="","",VLOOKUP($E19,'1MD ELO (5)'!$A$7:$O$80,5))</f>
        <v/>
      </c>
      <c r="E19" s="159"/>
      <c r="F19" s="487" t="str">
        <f>UPPER(IF($E19="","",VLOOKUP($E19,'1MD ELO (5)'!$A$7:$O$80,2)))</f>
        <v/>
      </c>
      <c r="G19" s="487" t="str">
        <f>IF($E19="","",VLOOKUP($E19,'1MD ELO (5)'!$A$7:$O$80,3))</f>
        <v/>
      </c>
      <c r="H19" s="487"/>
      <c r="I19" s="487" t="str">
        <f>IF($E19="","",VLOOKUP($E19,'1MD ELO (5)'!$A$7:$O$80,4))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x14ac:dyDescent="0.25">
      <c r="A20" s="171" t="s">
        <v>20</v>
      </c>
      <c r="B20" s="390" t="str">
        <f>IF($E20="","",VLOOKUP($E20,'1MD ELO (5)'!$A$7:$O$80,14))</f>
        <v/>
      </c>
      <c r="C20" s="390" t="str">
        <f>IF($E20="","",VLOOKUP($E20,'1MD ELO (5)'!$A$7:$O$80,15))</f>
        <v/>
      </c>
      <c r="D20" s="446" t="str">
        <f>IF($E20="","",VLOOKUP($E20,'1MD ELO (5)'!$A$7:$O$80,5))</f>
        <v/>
      </c>
      <c r="E20" s="159"/>
      <c r="F20" s="487" t="str">
        <f>UPPER(IF($E20="","",VLOOKUP($E20,'1MD ELO (5)'!$A$7:$O$80,2)))</f>
        <v/>
      </c>
      <c r="G20" s="487" t="str">
        <f>IF($E20="","",VLOOKUP($E20,'1MD ELO (5)'!$A$7:$O$80,3))</f>
        <v/>
      </c>
      <c r="H20" s="487"/>
      <c r="I20" s="487" t="str">
        <f>IF($E20="","",VLOOKUP($E20,'1MD ELO (5)'!$A$7:$O$80,4))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x14ac:dyDescent="0.25">
      <c r="A21" s="254" t="s">
        <v>21</v>
      </c>
      <c r="B21" s="390" t="str">
        <f>IF($E21="","",VLOOKUP($E21,'1MD ELO (5)'!$A$7:$O$80,14))</f>
        <v/>
      </c>
      <c r="C21" s="390" t="str">
        <f>IF($E21="","",VLOOKUP($E21,'1MD ELO (5)'!$A$7:$O$80,15))</f>
        <v/>
      </c>
      <c r="D21" s="446" t="str">
        <f>IF($E21="","",VLOOKUP($E21,'1MD ELO (5)'!$A$7:$O$80,5))</f>
        <v/>
      </c>
      <c r="E21" s="159"/>
      <c r="F21" s="487" t="str">
        <f>UPPER(IF($E21="","",VLOOKUP($E21,'1MD ELO (5)'!$A$7:$O$80,2)))</f>
        <v/>
      </c>
      <c r="G21" s="487" t="str">
        <f>IF($E21="","",VLOOKUP($E21,'1MD ELO (5)'!$A$7:$O$80,3))</f>
        <v/>
      </c>
      <c r="H21" s="487"/>
      <c r="I21" s="487" t="str">
        <f>IF($E21="","",VLOOKUP($E21,'1MD ELO (5)'!$A$7:$O$80,4))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x14ac:dyDescent="0.25">
      <c r="A22" s="196" t="s">
        <v>22</v>
      </c>
      <c r="B22" s="390" t="str">
        <f>IF($E22="","",VLOOKUP($E22,'1MD ELO (5)'!$A$7:$O$80,14))</f>
        <v/>
      </c>
      <c r="C22" s="390" t="str">
        <f>IF($E22="","",VLOOKUP($E22,'1MD ELO (5)'!$A$7:$O$80,15))</f>
        <v/>
      </c>
      <c r="D22" s="446" t="str">
        <f>IF($E22="","",VLOOKUP($E22,'1MD ELO (5)'!$A$7:$O$80,5))</f>
        <v/>
      </c>
      <c r="E22" s="159"/>
      <c r="F22" s="160" t="str">
        <f>UPPER(IF($E22="","",VLOOKUP($E22,'1MD ELO (5)'!$A$7:$O$80,2)))</f>
        <v/>
      </c>
      <c r="G22" s="160" t="str">
        <f>IF($E22="","",VLOOKUP($E22,'1MD ELO (5)'!$A$7:$O$80,3))</f>
        <v/>
      </c>
      <c r="H22" s="160"/>
      <c r="I22" s="160" t="str">
        <f>IF($E22="","",VLOOKUP($E22,'1MD ELO (5)'!$A$7:$O$80,4))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x14ac:dyDescent="0.25">
      <c r="A23" s="157" t="s">
        <v>23</v>
      </c>
      <c r="B23" s="390" t="str">
        <f>IF($E23="","",VLOOKUP($E23,'1MD ELO (5)'!$A$7:$O$80,14))</f>
        <v/>
      </c>
      <c r="C23" s="390" t="str">
        <f>IF($E23="","",VLOOKUP($E23,'1MD ELO (5)'!$A$7:$O$80,15))</f>
        <v/>
      </c>
      <c r="D23" s="446" t="str">
        <f>IF($E23="","",VLOOKUP($E23,'1MD ELO (5)'!$A$7:$O$80,5))</f>
        <v/>
      </c>
      <c r="E23" s="159"/>
      <c r="F23" s="160" t="str">
        <f>UPPER(IF($E23="","",VLOOKUP($E23,'1MD ELO (5)'!$A$7:$O$80,2)))</f>
        <v/>
      </c>
      <c r="G23" s="160" t="str">
        <f>IF($E23="","",VLOOKUP($E23,'1MD ELO (5)'!$A$7:$O$80,3))</f>
        <v/>
      </c>
      <c r="H23" s="160"/>
      <c r="I23" s="160" t="str">
        <f>IF($E23="","",VLOOKUP($E23,'1MD ELO (5)'!$A$7:$O$80,4))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x14ac:dyDescent="0.25">
      <c r="A24" s="254" t="s">
        <v>24</v>
      </c>
      <c r="B24" s="390" t="str">
        <f>IF($E24="","",VLOOKUP($E24,'1MD ELO (5)'!$A$7:$O$80,14))</f>
        <v/>
      </c>
      <c r="C24" s="390" t="str">
        <f>IF($E24="","",VLOOKUP($E24,'1MD ELO (5)'!$A$7:$O$80,15))</f>
        <v/>
      </c>
      <c r="D24" s="446" t="str">
        <f>IF($E24="","",VLOOKUP($E24,'1MD ELO (5)'!$A$7:$O$80,5))</f>
        <v/>
      </c>
      <c r="E24" s="159"/>
      <c r="F24" s="487" t="str">
        <f>UPPER(IF($E24="","",VLOOKUP($E24,'1MD ELO (5)'!$A$7:$O$80,2)))</f>
        <v/>
      </c>
      <c r="G24" s="487" t="str">
        <f>IF($E24="","",VLOOKUP($E24,'1MD ELO (5)'!$A$7:$O$80,3))</f>
        <v/>
      </c>
      <c r="H24" s="487"/>
      <c r="I24" s="487" t="str">
        <f>IF($E24="","",VLOOKUP($E24,'1MD ELO (5)'!$A$7:$O$80,4))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x14ac:dyDescent="0.25">
      <c r="A25" s="171" t="s">
        <v>25</v>
      </c>
      <c r="B25" s="390" t="str">
        <f>IF($E25="","",VLOOKUP($E25,'1MD ELO (5)'!$A$7:$O$80,14))</f>
        <v/>
      </c>
      <c r="C25" s="390" t="str">
        <f>IF($E25="","",VLOOKUP($E25,'1MD ELO (5)'!$A$7:$O$80,15))</f>
        <v/>
      </c>
      <c r="D25" s="446" t="str">
        <f>IF($E25="","",VLOOKUP($E25,'1MD ELO (5)'!$A$7:$O$80,5))</f>
        <v/>
      </c>
      <c r="E25" s="159"/>
      <c r="F25" s="487" t="str">
        <f>UPPER(IF($E25="","",VLOOKUP($E25,'1MD ELO (5)'!$A$7:$O$80,2)))</f>
        <v/>
      </c>
      <c r="G25" s="487" t="str">
        <f>IF($E25="","",VLOOKUP($E25,'1MD ELO (5)'!$A$7:$O$80,3))</f>
        <v/>
      </c>
      <c r="H25" s="487"/>
      <c r="I25" s="487" t="str">
        <f>IF($E25="","",VLOOKUP($E25,'1MD ELO (5)'!$A$7:$O$80,4))</f>
        <v/>
      </c>
      <c r="J25" s="253"/>
      <c r="K25" s="177" t="str">
        <f>UPPER(IF(OR(J26="a",J26="as"),F25,IF(OR(J26="b",J26="bs"),F26,)))</f>
        <v/>
      </c>
      <c r="L25" s="256"/>
      <c r="M25" s="161"/>
      <c r="N25" s="188"/>
      <c r="O25" s="186"/>
      <c r="P25" s="186"/>
      <c r="Q25" s="959" t="str">
        <f>IF(Y3="","",CONCATENATE(AC1," pont"))</f>
        <v/>
      </c>
      <c r="R25" s="960"/>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x14ac:dyDescent="0.25">
      <c r="A26" s="171" t="s">
        <v>26</v>
      </c>
      <c r="B26" s="390" t="str">
        <f>IF($E26="","",VLOOKUP($E26,'1MD ELO (5)'!$A$7:$O$80,14))</f>
        <v/>
      </c>
      <c r="C26" s="390" t="str">
        <f>IF($E26="","",VLOOKUP($E26,'1MD ELO (5)'!$A$7:$O$80,15))</f>
        <v/>
      </c>
      <c r="D26" s="446" t="str">
        <f>IF($E26="","",VLOOKUP($E26,'1MD ELO (5)'!$A$7:$O$80,5))</f>
        <v/>
      </c>
      <c r="E26" s="159"/>
      <c r="F26" s="487" t="str">
        <f>UPPER(IF($E26="","",VLOOKUP($E26,'1MD ELO (5)'!$A$7:$O$80,2)))</f>
        <v/>
      </c>
      <c r="G26" s="487" t="str">
        <f>IF($E26="","",VLOOKUP($E26,'1MD ELO (5)'!$A$7:$O$80,3))</f>
        <v/>
      </c>
      <c r="H26" s="487"/>
      <c r="I26" s="487" t="str">
        <f>IF($E26="","",VLOOKUP($E26,'1MD ELO (5)'!$A$7:$O$80,4))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x14ac:dyDescent="0.25">
      <c r="A27" s="171" t="s">
        <v>27</v>
      </c>
      <c r="B27" s="390" t="str">
        <f>IF($E27="","",VLOOKUP($E27,'1MD ELO (5)'!$A$7:$O$80,14))</f>
        <v/>
      </c>
      <c r="C27" s="390" t="str">
        <f>IF($E27="","",VLOOKUP($E27,'1MD ELO (5)'!$A$7:$O$80,15))</f>
        <v/>
      </c>
      <c r="D27" s="446" t="str">
        <f>IF($E27="","",VLOOKUP($E27,'1MD ELO (5)'!$A$7:$O$80,5))</f>
        <v/>
      </c>
      <c r="E27" s="159"/>
      <c r="F27" s="487" t="str">
        <f>UPPER(IF($E27="","",VLOOKUP($E27,'1MD ELO (5)'!$A$7:$O$80,2)))</f>
        <v/>
      </c>
      <c r="G27" s="487" t="str">
        <f>IF($E27="","",VLOOKUP($E27,'1MD ELO (5)'!$A$7:$O$80,3))</f>
        <v/>
      </c>
      <c r="H27" s="487"/>
      <c r="I27" s="487" t="str">
        <f>IF($E27="","",VLOOKUP($E27,'1MD ELO (5)'!$A$7:$O$80,4))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x14ac:dyDescent="0.25">
      <c r="A28" s="171" t="s">
        <v>28</v>
      </c>
      <c r="B28" s="390" t="str">
        <f>IF($E28="","",VLOOKUP($E28,'1MD ELO (5)'!$A$7:$O$80,14))</f>
        <v/>
      </c>
      <c r="C28" s="390" t="str">
        <f>IF($E28="","",VLOOKUP($E28,'1MD ELO (5)'!$A$7:$O$80,15))</f>
        <v/>
      </c>
      <c r="D28" s="446" t="str">
        <f>IF($E28="","",VLOOKUP($E28,'1MD ELO (5)'!$A$7:$O$80,5))</f>
        <v/>
      </c>
      <c r="E28" s="159"/>
      <c r="F28" s="487" t="str">
        <f>UPPER(IF($E28="","",VLOOKUP($E28,'1MD ELO (5)'!$A$7:$O$80,2)))</f>
        <v/>
      </c>
      <c r="G28" s="487" t="str">
        <f>IF($E28="","",VLOOKUP($E28,'1MD ELO (5)'!$A$7:$O$80,3))</f>
        <v/>
      </c>
      <c r="H28" s="487"/>
      <c r="I28" s="487" t="str">
        <f>IF($E28="","",VLOOKUP($E28,'1MD ELO (5)'!$A$7:$O$80,4))</f>
        <v/>
      </c>
      <c r="J28" s="255"/>
      <c r="K28" s="161"/>
      <c r="L28" s="176"/>
      <c r="M28" s="177" t="str">
        <f>UPPER(IF(OR(L28="a",L28="as"),K27,IF(OR(L28="b",L28="bs"),K29,)))</f>
        <v/>
      </c>
      <c r="N28" s="259"/>
      <c r="O28" s="186"/>
      <c r="P28" s="188"/>
      <c r="Q28" s="186"/>
      <c r="R28" s="188"/>
      <c r="S28" s="169"/>
      <c r="AI28" s="668"/>
      <c r="AJ28" s="668"/>
      <c r="AK28" s="668"/>
    </row>
    <row r="29" spans="1:37" s="38" customFormat="1" ht="9.6" customHeight="1" x14ac:dyDescent="0.25">
      <c r="A29" s="254" t="s">
        <v>29</v>
      </c>
      <c r="B29" s="390" t="str">
        <f>IF($E29="","",VLOOKUP($E29,'1MD ELO (5)'!$A$7:$O$80,14))</f>
        <v/>
      </c>
      <c r="C29" s="390" t="str">
        <f>IF($E29="","",VLOOKUP($E29,'1MD ELO (5)'!$A$7:$O$80,15))</f>
        <v/>
      </c>
      <c r="D29" s="446" t="str">
        <f>IF($E29="","",VLOOKUP($E29,'1MD ELO (5)'!$A$7:$O$80,5))</f>
        <v/>
      </c>
      <c r="E29" s="159"/>
      <c r="F29" s="487" t="str">
        <f>UPPER(IF($E29="","",VLOOKUP($E29,'1MD ELO (5)'!$A$7:$O$80,2)))</f>
        <v/>
      </c>
      <c r="G29" s="487" t="str">
        <f>IF($E29="","",VLOOKUP($E29,'1MD ELO (5)'!$A$7:$O$80,3))</f>
        <v/>
      </c>
      <c r="H29" s="487"/>
      <c r="I29" s="487" t="str">
        <f>IF($E29="","",VLOOKUP($E29,'1MD ELO (5)'!$A$7:$O$80,4))</f>
        <v/>
      </c>
      <c r="J29" s="253"/>
      <c r="K29" s="177" t="str">
        <f>UPPER(IF(OR(J30="a",J30="as"),F29,IF(OR(J30="b",J30="bs"),F30,)))</f>
        <v/>
      </c>
      <c r="L29" s="194"/>
      <c r="M29" s="161"/>
      <c r="N29" s="186"/>
      <c r="O29" s="186"/>
      <c r="P29" s="188"/>
      <c r="Q29" s="186"/>
      <c r="R29" s="188"/>
      <c r="S29" s="169"/>
      <c r="AI29" s="668"/>
      <c r="AJ29" s="668"/>
      <c r="AK29" s="668"/>
    </row>
    <row r="30" spans="1:37" s="38" customFormat="1" ht="9.6" customHeight="1" x14ac:dyDescent="0.25">
      <c r="A30" s="196" t="s">
        <v>30</v>
      </c>
      <c r="B30" s="390" t="str">
        <f>IF($E30="","",VLOOKUP($E30,'1MD ELO (5)'!$A$7:$O$80,14))</f>
        <v/>
      </c>
      <c r="C30" s="390" t="str">
        <f>IF($E30="","",VLOOKUP($E30,'1MD ELO (5)'!$A$7:$O$80,15))</f>
        <v/>
      </c>
      <c r="D30" s="446" t="str">
        <f>IF($E30="","",VLOOKUP($E30,'1MD ELO (5)'!$A$7:$O$80,5))</f>
        <v/>
      </c>
      <c r="E30" s="159"/>
      <c r="F30" s="160" t="str">
        <f>UPPER(IF($E30="","",VLOOKUP($E30,'1MD ELO (5)'!$A$7:$O$80,2)))</f>
        <v/>
      </c>
      <c r="G30" s="160" t="str">
        <f>IF($E30="","",VLOOKUP($E30,'1MD ELO (5)'!$A$7:$O$80,3))</f>
        <v/>
      </c>
      <c r="H30" s="160"/>
      <c r="I30" s="160" t="str">
        <f>IF($E30="","",VLOOKUP($E30,'1MD ELO (5)'!$A$7:$O$80,4))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x14ac:dyDescent="0.25">
      <c r="A31" s="157" t="s">
        <v>31</v>
      </c>
      <c r="B31" s="390" t="str">
        <f>IF($E31="","",VLOOKUP($E31,'1MD ELO (5)'!$A$7:$O$80,14))</f>
        <v/>
      </c>
      <c r="C31" s="390" t="str">
        <f>IF($E31="","",VLOOKUP($E31,'1MD ELO (5)'!$A$7:$O$80,15))</f>
        <v/>
      </c>
      <c r="D31" s="446" t="str">
        <f>IF($E31="","",VLOOKUP($E31,'1MD ELO (5)'!$A$7:$O$80,5))</f>
        <v/>
      </c>
      <c r="E31" s="159"/>
      <c r="F31" s="160" t="str">
        <f>UPPER(IF($E31="","",VLOOKUP($E31,'1MD ELO (5)'!$A$7:$O$80,2)))</f>
        <v/>
      </c>
      <c r="G31" s="160" t="str">
        <f>IF($E31="","",VLOOKUP($E31,'1MD ELO (5)'!$A$7:$O$80,3))</f>
        <v/>
      </c>
      <c r="H31" s="160"/>
      <c r="I31" s="160" t="str">
        <f>IF($E31="","",VLOOKUP($E31,'1MD ELO (5)'!$A$7:$O$80,4))</f>
        <v/>
      </c>
      <c r="J31" s="253"/>
      <c r="K31" s="177" t="str">
        <f>UPPER(IF(OR(J32="a",J32="as"),F31,IF(OR(J32="b",J32="bs"),F32,)))</f>
        <v/>
      </c>
      <c r="L31" s="185"/>
      <c r="M31" s="186"/>
      <c r="N31" s="186"/>
      <c r="O31" s="186"/>
      <c r="P31" s="188"/>
      <c r="Q31" s="161"/>
      <c r="R31" s="186"/>
      <c r="S31" s="169"/>
      <c r="AI31" s="668"/>
      <c r="AJ31" s="668"/>
      <c r="AK31" s="668"/>
    </row>
    <row r="32" spans="1:37" s="38" customFormat="1" ht="9.6" customHeight="1" x14ac:dyDescent="0.25">
      <c r="A32" s="254" t="s">
        <v>32</v>
      </c>
      <c r="B32" s="390" t="str">
        <f>IF($E32="","",VLOOKUP($E32,'1MD ELO (5)'!$A$7:$O$80,14))</f>
        <v/>
      </c>
      <c r="C32" s="390" t="str">
        <f>IF($E32="","",VLOOKUP($E32,'1MD ELO (5)'!$A$7:$O$80,15))</f>
        <v/>
      </c>
      <c r="D32" s="446" t="str">
        <f>IF($E32="","",VLOOKUP($E32,'1MD ELO (5)'!$A$7:$O$80,5))</f>
        <v/>
      </c>
      <c r="E32" s="159"/>
      <c r="F32" s="487" t="str">
        <f>UPPER(IF($E32="","",VLOOKUP($E32,'1MD ELO (5)'!$A$7:$O$80,2)))</f>
        <v/>
      </c>
      <c r="G32" s="487" t="str">
        <f>IF($E32="","",VLOOKUP($E32,'1MD ELO (5)'!$A$7:$O$80,3))</f>
        <v/>
      </c>
      <c r="H32" s="487"/>
      <c r="I32" s="487" t="str">
        <f>IF($E32="","",VLOOKUP($E32,'1MD ELO (5)'!$A$7:$O$80,4))</f>
        <v/>
      </c>
      <c r="J32" s="255"/>
      <c r="K32" s="161"/>
      <c r="L32" s="176"/>
      <c r="M32" s="177" t="str">
        <f>UPPER(IF(OR(L32="a",L32="as"),K31,IF(OR(L32="b",L32="bs"),K33,)))</f>
        <v/>
      </c>
      <c r="N32" s="185"/>
      <c r="O32" s="186"/>
      <c r="P32" s="188"/>
      <c r="Q32" s="186"/>
      <c r="R32" s="186"/>
      <c r="S32" s="169"/>
    </row>
    <row r="33" spans="1:19" s="38" customFormat="1" ht="9.6" customHeight="1" x14ac:dyDescent="0.25">
      <c r="A33" s="171" t="s">
        <v>33</v>
      </c>
      <c r="B33" s="390" t="str">
        <f>IF($E33="","",VLOOKUP($E33,'1MD ELO (5)'!$A$7:$O$80,14))</f>
        <v/>
      </c>
      <c r="C33" s="390" t="str">
        <f>IF($E33="","",VLOOKUP($E33,'1MD ELO (5)'!$A$7:$O$80,15))</f>
        <v/>
      </c>
      <c r="D33" s="446" t="str">
        <f>IF($E33="","",VLOOKUP($E33,'1MD ELO (5)'!$A$7:$O$80,5))</f>
        <v/>
      </c>
      <c r="E33" s="159"/>
      <c r="F33" s="487" t="str">
        <f>UPPER(IF($E33="","",VLOOKUP($E33,'1MD ELO (5)'!$A$7:$O$80,2)))</f>
        <v/>
      </c>
      <c r="G33" s="487" t="str">
        <f>IF($E33="","",VLOOKUP($E33,'1MD ELO (5)'!$A$7:$O$80,3))</f>
        <v/>
      </c>
      <c r="H33" s="487"/>
      <c r="I33" s="487" t="str">
        <f>IF($E33="","",VLOOKUP($E33,'1MD ELO (5)'!$A$7:$O$80,4))</f>
        <v/>
      </c>
      <c r="J33" s="253"/>
      <c r="K33" s="177" t="str">
        <f>UPPER(IF(OR(J34="a",J34="as"),F33,IF(OR(J34="b",J34="bs"),F34,)))</f>
        <v/>
      </c>
      <c r="L33" s="256"/>
      <c r="M33" s="161"/>
      <c r="N33" s="188"/>
      <c r="O33" s="186"/>
      <c r="P33" s="188"/>
      <c r="Q33" s="186"/>
      <c r="R33" s="186"/>
      <c r="S33" s="169"/>
    </row>
    <row r="34" spans="1:19" s="38" customFormat="1" ht="9.6" customHeight="1" x14ac:dyDescent="0.25">
      <c r="A34" s="171" t="s">
        <v>34</v>
      </c>
      <c r="B34" s="390" t="str">
        <f>IF($E34="","",VLOOKUP($E34,'1MD ELO (5)'!$A$7:$O$80,14))</f>
        <v/>
      </c>
      <c r="C34" s="390" t="str">
        <f>IF($E34="","",VLOOKUP($E34,'1MD ELO (5)'!$A$7:$O$80,15))</f>
        <v/>
      </c>
      <c r="D34" s="446" t="str">
        <f>IF($E34="","",VLOOKUP($E34,'1MD ELO (5)'!$A$7:$O$80,5))</f>
        <v/>
      </c>
      <c r="E34" s="159"/>
      <c r="F34" s="487" t="str">
        <f>UPPER(IF($E34="","",VLOOKUP($E34,'1MD ELO (5)'!$A$7:$O$80,2)))</f>
        <v/>
      </c>
      <c r="G34" s="487" t="str">
        <f>IF($E34="","",VLOOKUP($E34,'1MD ELO (5)'!$A$7:$O$80,3))</f>
        <v/>
      </c>
      <c r="H34" s="487"/>
      <c r="I34" s="487" t="str">
        <f>IF($E34="","",VLOOKUP($E34,'1MD ELO (5)'!$A$7:$O$80,4))</f>
        <v/>
      </c>
      <c r="J34" s="255"/>
      <c r="K34" s="161"/>
      <c r="L34" s="186"/>
      <c r="M34" s="175" t="s">
        <v>0</v>
      </c>
      <c r="N34" s="184"/>
      <c r="O34" s="177" t="str">
        <f>UPPER(IF(OR(N34="a",N34="as"),M32,IF(OR(N34="b",N34="bs"),M36,)))</f>
        <v/>
      </c>
      <c r="P34" s="194"/>
      <c r="Q34" s="186"/>
      <c r="R34" s="186"/>
      <c r="S34" s="169"/>
    </row>
    <row r="35" spans="1:19" s="38" customFormat="1" ht="9.6" customHeight="1" x14ac:dyDescent="0.25">
      <c r="A35" s="171" t="s">
        <v>35</v>
      </c>
      <c r="B35" s="390" t="str">
        <f>IF($E35="","",VLOOKUP($E35,'1MD ELO (5)'!$A$7:$O$80,14))</f>
        <v/>
      </c>
      <c r="C35" s="390" t="str">
        <f>IF($E35="","",VLOOKUP($E35,'1MD ELO (5)'!$A$7:$O$80,15))</f>
        <v/>
      </c>
      <c r="D35" s="446" t="str">
        <f>IF($E35="","",VLOOKUP($E35,'1MD ELO (5)'!$A$7:$O$80,5))</f>
        <v/>
      </c>
      <c r="E35" s="159"/>
      <c r="F35" s="487" t="str">
        <f>UPPER(IF($E35="","",VLOOKUP($E35,'1MD ELO (5)'!$A$7:$O$80,2)))</f>
        <v/>
      </c>
      <c r="G35" s="487" t="str">
        <f>IF($E35="","",VLOOKUP($E35,'1MD ELO (5)'!$A$7:$O$80,3))</f>
        <v/>
      </c>
      <c r="H35" s="487"/>
      <c r="I35" s="487" t="str">
        <f>IF($E35="","",VLOOKUP($E35,'1MD ELO (5)'!$A$7:$O$80,4))</f>
        <v/>
      </c>
      <c r="J35" s="253"/>
      <c r="K35" s="177" t="str">
        <f>UPPER(IF(OR(J36="a",J36="as"),F35,IF(OR(J36="b",J36="bs"),F36,)))</f>
        <v/>
      </c>
      <c r="L35" s="185"/>
      <c r="M35" s="257"/>
      <c r="N35" s="258"/>
      <c r="O35" s="161"/>
      <c r="P35" s="186"/>
      <c r="Q35" s="186"/>
      <c r="R35" s="186"/>
      <c r="S35" s="169"/>
    </row>
    <row r="36" spans="1:19" s="38" customFormat="1" ht="9.6" customHeight="1" x14ac:dyDescent="0.25">
      <c r="A36" s="171" t="s">
        <v>36</v>
      </c>
      <c r="B36" s="390" t="str">
        <f>IF($E36="","",VLOOKUP($E36,'1MD ELO (5)'!$A$7:$O$80,14))</f>
        <v/>
      </c>
      <c r="C36" s="390" t="str">
        <f>IF($E36="","",VLOOKUP($E36,'1MD ELO (5)'!$A$7:$O$80,15))</f>
        <v/>
      </c>
      <c r="D36" s="446" t="str">
        <f>IF($E36="","",VLOOKUP($E36,'1MD ELO (5)'!$A$7:$O$80,5))</f>
        <v/>
      </c>
      <c r="E36" s="159"/>
      <c r="F36" s="487" t="str">
        <f>UPPER(IF($E36="","",VLOOKUP($E36,'1MD ELO (5)'!$A$7:$O$80,2)))</f>
        <v/>
      </c>
      <c r="G36" s="487" t="str">
        <f>IF($E36="","",VLOOKUP($E36,'1MD ELO (5)'!$A$7:$O$80,3))</f>
        <v/>
      </c>
      <c r="H36" s="487"/>
      <c r="I36" s="487" t="str">
        <f>IF($E36="","",VLOOKUP($E36,'1MD ELO (5)'!$A$7:$O$80,4))</f>
        <v/>
      </c>
      <c r="J36" s="255"/>
      <c r="K36" s="161"/>
      <c r="L36" s="176"/>
      <c r="M36" s="177" t="str">
        <f>UPPER(IF(OR(L36="a",L36="as"),K35,IF(OR(L36="b",L36="bs"),K37,)))</f>
        <v/>
      </c>
      <c r="N36" s="259"/>
      <c r="O36" s="262" t="s">
        <v>129</v>
      </c>
      <c r="P36" s="263"/>
      <c r="Q36" s="262" t="s">
        <v>128</v>
      </c>
      <c r="R36" s="263"/>
      <c r="S36" s="169"/>
    </row>
    <row r="37" spans="1:19" s="38" customFormat="1" ht="9.6" customHeight="1" x14ac:dyDescent="0.25">
      <c r="A37" s="254" t="s">
        <v>37</v>
      </c>
      <c r="B37" s="390" t="str">
        <f>IF($E37="","",VLOOKUP($E37,'1MD ELO (5)'!$A$7:$O$80,14))</f>
        <v/>
      </c>
      <c r="C37" s="390" t="str">
        <f>IF($E37="","",VLOOKUP($E37,'1MD ELO (5)'!$A$7:$O$80,15))</f>
        <v/>
      </c>
      <c r="D37" s="446" t="str">
        <f>IF($E37="","",VLOOKUP($E37,'1MD ELO (5)'!$A$7:$O$80,5))</f>
        <v/>
      </c>
      <c r="E37" s="159"/>
      <c r="F37" s="487" t="str">
        <f>UPPER(IF($E37="","",VLOOKUP($E37,'1MD ELO (5)'!$A$7:$O$80,2)))</f>
        <v/>
      </c>
      <c r="G37" s="487" t="str">
        <f>IF($E37="","",VLOOKUP($E37,'1MD ELO (5)'!$A$7:$O$80,3))</f>
        <v/>
      </c>
      <c r="H37" s="487"/>
      <c r="I37" s="487" t="str">
        <f>IF($E37="","",VLOOKUP($E37,'1MD ELO (5)'!$A$7:$O$80,4))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x14ac:dyDescent="0.25">
      <c r="A38" s="196" t="s">
        <v>38</v>
      </c>
      <c r="B38" s="390" t="str">
        <f>IF($E38="","",VLOOKUP($E38,'1MD ELO (5)'!$A$7:$O$80,14))</f>
        <v/>
      </c>
      <c r="C38" s="390" t="str">
        <f>IF($E38="","",VLOOKUP($E38,'1MD ELO (5)'!$A$7:$O$80,15))</f>
        <v/>
      </c>
      <c r="D38" s="446" t="str">
        <f>IF($E38="","",VLOOKUP($E38,'1MD ELO (5)'!$A$7:$O$80,5))</f>
        <v/>
      </c>
      <c r="E38" s="159"/>
      <c r="F38" s="160" t="str">
        <f>UPPER(IF($E38="","",VLOOKUP($E38,'1MD ELO (5)'!$A$7:$O$80,2)))</f>
        <v/>
      </c>
      <c r="G38" s="160" t="str">
        <f>IF($E38="","",VLOOKUP($E38,'1MD ELO (5)'!$A$7:$O$80,3))</f>
        <v/>
      </c>
      <c r="H38" s="160"/>
      <c r="I38" s="160" t="str">
        <f>IF($E38="","",VLOOKUP($E38,'1MD ELO (5)'!$A$7:$O$80,4))</f>
        <v/>
      </c>
      <c r="J38" s="255"/>
      <c r="K38" s="161"/>
      <c r="L38" s="186"/>
      <c r="M38" s="186"/>
      <c r="N38" s="266"/>
      <c r="O38" s="267" t="s">
        <v>0</v>
      </c>
      <c r="P38" s="268"/>
      <c r="Q38" s="264" t="str">
        <f>UPPER(IF(OR(P38="a",P38="as"),O37,IF(OR(P38="b",P38="bs"),O39,)))</f>
        <v/>
      </c>
      <c r="R38" s="265"/>
      <c r="S38" s="169"/>
    </row>
    <row r="39" spans="1:19" s="38" customFormat="1" ht="9.6" customHeight="1" x14ac:dyDescent="0.25">
      <c r="A39" s="157" t="s">
        <v>39</v>
      </c>
      <c r="B39" s="390" t="str">
        <f>IF($E39="","",VLOOKUP($E39,'1MD ELO (5)'!$A$7:$O$80,14))</f>
        <v/>
      </c>
      <c r="C39" s="390" t="str">
        <f>IF($E39="","",VLOOKUP($E39,'1MD ELO (5)'!$A$7:$O$80,15))</f>
        <v/>
      </c>
      <c r="D39" s="446" t="str">
        <f>IF($E39="","",VLOOKUP($E39,'1MD ELO (5)'!$A$7:$O$80,5))</f>
        <v/>
      </c>
      <c r="E39" s="159"/>
      <c r="F39" s="160" t="str">
        <f>UPPER(IF($E39="","",VLOOKUP($E39,'1MD ELO (5)'!$A$7:$O$80,2)))</f>
        <v/>
      </c>
      <c r="G39" s="160" t="str">
        <f>IF($E39="","",VLOOKUP($E39,'1MD ELO (5)'!$A$7:$O$80,3))</f>
        <v/>
      </c>
      <c r="H39" s="160"/>
      <c r="I39" s="160" t="str">
        <f>IF($E39="","",VLOOKUP($E39,'1MD ELO (5)'!$A$7:$O$80,4))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x14ac:dyDescent="0.25">
      <c r="A40" s="254" t="s">
        <v>40</v>
      </c>
      <c r="B40" s="390" t="str">
        <f>IF($E40="","",VLOOKUP($E40,'1MD ELO (5)'!$A$7:$O$80,14))</f>
        <v/>
      </c>
      <c r="C40" s="390" t="str">
        <f>IF($E40="","",VLOOKUP($E40,'1MD ELO (5)'!$A$7:$O$80,15))</f>
        <v/>
      </c>
      <c r="D40" s="446" t="str">
        <f>IF($E40="","",VLOOKUP($E40,'1MD ELO (5)'!$A$7:$O$80,5))</f>
        <v/>
      </c>
      <c r="E40" s="159"/>
      <c r="F40" s="487" t="str">
        <f>UPPER(IF($E40="","",VLOOKUP($E40,'1MD ELO (5)'!$A$7:$O$80,2)))</f>
        <v/>
      </c>
      <c r="G40" s="487" t="str">
        <f>IF($E40="","",VLOOKUP($E40,'1MD ELO (5)'!$A$7:$O$80,3))</f>
        <v/>
      </c>
      <c r="H40" s="487"/>
      <c r="I40" s="487" t="str">
        <f>IF($E40="","",VLOOKUP($E40,'1MD ELO (5)'!$A$7:$O$80,4))</f>
        <v/>
      </c>
      <c r="J40" s="255"/>
      <c r="K40" s="161"/>
      <c r="L40" s="176"/>
      <c r="M40" s="177" t="str">
        <f>UPPER(IF(OR(L40="a",L40="as"),K39,IF(OR(L40="b",L40="bs"),K41,)))</f>
        <v/>
      </c>
      <c r="N40" s="185"/>
      <c r="O40" s="263"/>
      <c r="P40" s="263"/>
      <c r="Q40" s="263"/>
      <c r="R40" s="263"/>
      <c r="S40" s="169"/>
    </row>
    <row r="41" spans="1:19" s="38" customFormat="1" ht="9.6" customHeight="1" x14ac:dyDescent="0.25">
      <c r="A41" s="171" t="s">
        <v>41</v>
      </c>
      <c r="B41" s="390" t="str">
        <f>IF($E41="","",VLOOKUP($E41,'1MD ELO (5)'!$A$7:$O$80,14))</f>
        <v/>
      </c>
      <c r="C41" s="390" t="str">
        <f>IF($E41="","",VLOOKUP($E41,'1MD ELO (5)'!$A$7:$O$80,15))</f>
        <v/>
      </c>
      <c r="D41" s="446" t="str">
        <f>IF($E41="","",VLOOKUP($E41,'1MD ELO (5)'!$A$7:$O$80,5))</f>
        <v/>
      </c>
      <c r="E41" s="159"/>
      <c r="F41" s="487" t="str">
        <f>UPPER(IF($E41="","",VLOOKUP($E41,'1MD ELO (5)'!$A$7:$O$80,2)))</f>
        <v/>
      </c>
      <c r="G41" s="487" t="str">
        <f>IF($E41="","",VLOOKUP($E41,'1MD ELO (5)'!$A$7:$O$80,3))</f>
        <v/>
      </c>
      <c r="H41" s="487"/>
      <c r="I41" s="487" t="str">
        <f>IF($E41="","",VLOOKUP($E41,'1MD ELO (5)'!$A$7:$O$80,4))</f>
        <v/>
      </c>
      <c r="J41" s="253"/>
      <c r="K41" s="177" t="str">
        <f>UPPER(IF(OR(J42="a",J42="as"),F41,IF(OR(J42="b",J42="bs"),F42,)))</f>
        <v/>
      </c>
      <c r="L41" s="256"/>
      <c r="M41" s="161"/>
      <c r="N41" s="188"/>
      <c r="O41" s="263"/>
      <c r="P41" s="263"/>
      <c r="Q41" s="959" t="str">
        <f>IF(Y3="","",CONCATENATE(AB1," pont"))</f>
        <v/>
      </c>
      <c r="R41" s="959"/>
      <c r="S41" s="169"/>
    </row>
    <row r="42" spans="1:19" s="38" customFormat="1" ht="9.6" customHeight="1" x14ac:dyDescent="0.25">
      <c r="A42" s="171" t="s">
        <v>42</v>
      </c>
      <c r="B42" s="390" t="str">
        <f>IF($E42="","",VLOOKUP($E42,'1MD ELO (5)'!$A$7:$O$80,14))</f>
        <v/>
      </c>
      <c r="C42" s="390" t="str">
        <f>IF($E42="","",VLOOKUP($E42,'1MD ELO (5)'!$A$7:$O$80,15))</f>
        <v/>
      </c>
      <c r="D42" s="446" t="str">
        <f>IF($E42="","",VLOOKUP($E42,'1MD ELO (5)'!$A$7:$O$80,5))</f>
        <v/>
      </c>
      <c r="E42" s="159"/>
      <c r="F42" s="487" t="str">
        <f>UPPER(IF($E42="","",VLOOKUP($E42,'1MD ELO (5)'!$A$7:$O$80,2)))</f>
        <v/>
      </c>
      <c r="G42" s="487" t="str">
        <f>IF($E42="","",VLOOKUP($E42,'1MD ELO (5)'!$A$7:$O$80,3))</f>
        <v/>
      </c>
      <c r="H42" s="487"/>
      <c r="I42" s="487" t="str">
        <f>IF($E42="","",VLOOKUP($E42,'1MD ELO (5)'!$A$7:$O$80,4))</f>
        <v/>
      </c>
      <c r="J42" s="255"/>
      <c r="K42" s="161"/>
      <c r="L42" s="186"/>
      <c r="M42" s="175" t="s">
        <v>0</v>
      </c>
      <c r="N42" s="184"/>
      <c r="O42" s="177" t="str">
        <f>UPPER(IF(OR(N42="a",N42="as"),M40,IF(OR(N42="b",N42="bs"),M44,)))</f>
        <v/>
      </c>
      <c r="P42" s="185"/>
      <c r="Q42" s="186"/>
      <c r="R42" s="186"/>
      <c r="S42" s="169"/>
    </row>
    <row r="43" spans="1:19" s="38" customFormat="1" ht="9.6" customHeight="1" x14ac:dyDescent="0.25">
      <c r="A43" s="171" t="s">
        <v>43</v>
      </c>
      <c r="B43" s="390" t="str">
        <f>IF($E43="","",VLOOKUP($E43,'1MD ELO (5)'!$A$7:$O$80,14))</f>
        <v/>
      </c>
      <c r="C43" s="390" t="str">
        <f>IF($E43="","",VLOOKUP($E43,'1MD ELO (5)'!$A$7:$O$80,15))</f>
        <v/>
      </c>
      <c r="D43" s="446" t="str">
        <f>IF($E43="","",VLOOKUP($E43,'1MD ELO (5)'!$A$7:$O$80,5))</f>
        <v/>
      </c>
      <c r="E43" s="159"/>
      <c r="F43" s="487" t="str">
        <f>UPPER(IF($E43="","",VLOOKUP($E43,'1MD ELO (5)'!$A$7:$O$80,2)))</f>
        <v/>
      </c>
      <c r="G43" s="487" t="str">
        <f>IF($E43="","",VLOOKUP($E43,'1MD ELO (5)'!$A$7:$O$80,3))</f>
        <v/>
      </c>
      <c r="H43" s="487"/>
      <c r="I43" s="487" t="str">
        <f>IF($E43="","",VLOOKUP($E43,'1MD ELO (5)'!$A$7:$O$80,4))</f>
        <v/>
      </c>
      <c r="J43" s="253"/>
      <c r="K43" s="177" t="str">
        <f>UPPER(IF(OR(J44="a",J44="as"),F43,IF(OR(J44="b",J44="bs"),F44,)))</f>
        <v/>
      </c>
      <c r="L43" s="185"/>
      <c r="M43" s="257"/>
      <c r="N43" s="258"/>
      <c r="O43" s="161"/>
      <c r="P43" s="188"/>
      <c r="Q43" s="186"/>
      <c r="R43" s="186"/>
      <c r="S43" s="169"/>
    </row>
    <row r="44" spans="1:19" s="38" customFormat="1" ht="9.6" customHeight="1" x14ac:dyDescent="0.25">
      <c r="A44" s="171" t="s">
        <v>44</v>
      </c>
      <c r="B44" s="390" t="str">
        <f>IF($E44="","",VLOOKUP($E44,'1MD ELO (5)'!$A$7:$O$80,14))</f>
        <v/>
      </c>
      <c r="C44" s="390" t="str">
        <f>IF($E44="","",VLOOKUP($E44,'1MD ELO (5)'!$A$7:$O$80,15))</f>
        <v/>
      </c>
      <c r="D44" s="446" t="str">
        <f>IF($E44="","",VLOOKUP($E44,'1MD ELO (5)'!$A$7:$O$80,5))</f>
        <v/>
      </c>
      <c r="E44" s="159"/>
      <c r="F44" s="487" t="str">
        <f>UPPER(IF($E44="","",VLOOKUP($E44,'1MD ELO (5)'!$A$7:$O$80,2)))</f>
        <v/>
      </c>
      <c r="G44" s="487" t="str">
        <f>IF($E44="","",VLOOKUP($E44,'1MD ELO (5)'!$A$7:$O$80,3))</f>
        <v/>
      </c>
      <c r="H44" s="487"/>
      <c r="I44" s="487" t="str">
        <f>IF($E44="","",VLOOKUP($E44,'1MD ELO (5)'!$A$7:$O$80,4))</f>
        <v/>
      </c>
      <c r="J44" s="255"/>
      <c r="K44" s="161"/>
      <c r="L44" s="176"/>
      <c r="M44" s="177" t="str">
        <f>UPPER(IF(OR(L44="a",L44="as"),K43,IF(OR(L44="b",L44="bs"),K45,)))</f>
        <v/>
      </c>
      <c r="N44" s="259"/>
      <c r="O44" s="186"/>
      <c r="P44" s="188"/>
      <c r="Q44" s="186"/>
      <c r="R44" s="186"/>
      <c r="S44" s="169"/>
    </row>
    <row r="45" spans="1:19" s="38" customFormat="1" ht="9.6" customHeight="1" x14ac:dyDescent="0.25">
      <c r="A45" s="254" t="s">
        <v>45</v>
      </c>
      <c r="B45" s="390" t="str">
        <f>IF($E45="","",VLOOKUP($E45,'1MD ELO (5)'!$A$7:$O$80,14))</f>
        <v/>
      </c>
      <c r="C45" s="390" t="str">
        <f>IF($E45="","",VLOOKUP($E45,'1MD ELO (5)'!$A$7:$O$80,15))</f>
        <v/>
      </c>
      <c r="D45" s="446" t="str">
        <f>IF($E45="","",VLOOKUP($E45,'1MD ELO (5)'!$A$7:$O$80,5))</f>
        <v/>
      </c>
      <c r="E45" s="159"/>
      <c r="F45" s="487" t="str">
        <f>UPPER(IF($E45="","",VLOOKUP($E45,'1MD ELO (5)'!$A$7:$O$80,2)))</f>
        <v/>
      </c>
      <c r="G45" s="487" t="str">
        <f>IF($E45="","",VLOOKUP($E45,'1MD ELO (5)'!$A$7:$O$80,3))</f>
        <v/>
      </c>
      <c r="H45" s="487"/>
      <c r="I45" s="487" t="str">
        <f>IF($E45="","",VLOOKUP($E45,'1MD ELO (5)'!$A$7:$O$80,4))</f>
        <v/>
      </c>
      <c r="J45" s="253"/>
      <c r="K45" s="177" t="str">
        <f>UPPER(IF(OR(J46="a",J46="as"),F45,IF(OR(J46="b",J46="bs"),F46,)))</f>
        <v/>
      </c>
      <c r="L45" s="194"/>
      <c r="M45" s="161"/>
      <c r="N45" s="186"/>
      <c r="O45" s="186"/>
      <c r="P45" s="188"/>
      <c r="Q45" s="186"/>
      <c r="R45" s="186"/>
      <c r="S45" s="169"/>
    </row>
    <row r="46" spans="1:19" s="38" customFormat="1" ht="9.6" customHeight="1" x14ac:dyDescent="0.25">
      <c r="A46" s="196" t="s">
        <v>46</v>
      </c>
      <c r="B46" s="390" t="str">
        <f>IF($E46="","",VLOOKUP($E46,'1MD ELO (5)'!$A$7:$O$80,14))</f>
        <v/>
      </c>
      <c r="C46" s="390" t="str">
        <f>IF($E46="","",VLOOKUP($E46,'1MD ELO (5)'!$A$7:$O$80,15))</f>
        <v/>
      </c>
      <c r="D46" s="446" t="str">
        <f>IF($E46="","",VLOOKUP($E46,'1MD ELO (5)'!$A$7:$O$80,5))</f>
        <v/>
      </c>
      <c r="E46" s="159"/>
      <c r="F46" s="160" t="str">
        <f>UPPER(IF($E46="","",VLOOKUP($E46,'1MD ELO (5)'!$A$7:$O$80,2)))</f>
        <v/>
      </c>
      <c r="G46" s="160" t="str">
        <f>IF($E46="","",VLOOKUP($E46,'1MD ELO (5)'!$A$7:$O$80,3))</f>
        <v/>
      </c>
      <c r="H46" s="160"/>
      <c r="I46" s="160" t="str">
        <f>IF($E46="","",VLOOKUP($E46,'1MD ELO (5)'!$A$7:$O$80,4))</f>
        <v/>
      </c>
      <c r="J46" s="255"/>
      <c r="K46" s="161"/>
      <c r="L46" s="186"/>
      <c r="M46" s="186"/>
      <c r="N46" s="260"/>
      <c r="O46" s="175" t="s">
        <v>0</v>
      </c>
      <c r="P46" s="184"/>
      <c r="Q46" s="177" t="str">
        <f>UPPER(IF(OR(P46="a",P46="as"),O42,IF(OR(P46="b",P46="bs"),O50,)))</f>
        <v/>
      </c>
      <c r="R46" s="185"/>
      <c r="S46" s="169"/>
    </row>
    <row r="47" spans="1:19" s="38" customFormat="1" ht="9.6" customHeight="1" x14ac:dyDescent="0.25">
      <c r="A47" s="157" t="s">
        <v>47</v>
      </c>
      <c r="B47" s="390" t="str">
        <f>IF($E47="","",VLOOKUP($E47,'1MD ELO (5)'!$A$7:$O$80,14))</f>
        <v/>
      </c>
      <c r="C47" s="390" t="str">
        <f>IF($E47="","",VLOOKUP($E47,'1MD ELO (5)'!$A$7:$O$80,15))</f>
        <v/>
      </c>
      <c r="D47" s="446" t="str">
        <f>IF($E47="","",VLOOKUP($E47,'1MD ELO (5)'!$A$7:$O$80,5))</f>
        <v/>
      </c>
      <c r="E47" s="159"/>
      <c r="F47" s="160" t="str">
        <f>UPPER(IF($E47="","",VLOOKUP($E47,'1MD ELO (5)'!$A$7:$O$80,2)))</f>
        <v/>
      </c>
      <c r="G47" s="160" t="str">
        <f>IF($E47="","",VLOOKUP($E47,'1MD ELO (5)'!$A$7:$O$80,3))</f>
        <v/>
      </c>
      <c r="H47" s="160"/>
      <c r="I47" s="160" t="str">
        <f>IF($E47="","",VLOOKUP($E47,'1MD ELO (5)'!$A$7:$O$80,4))</f>
        <v/>
      </c>
      <c r="J47" s="253"/>
      <c r="K47" s="177" t="str">
        <f>UPPER(IF(OR(J48="a",J48="as"),F47,IF(OR(J48="b",J48="bs"),F48,)))</f>
        <v/>
      </c>
      <c r="L47" s="185"/>
      <c r="M47" s="186"/>
      <c r="N47" s="186"/>
      <c r="O47" s="186"/>
      <c r="P47" s="188"/>
      <c r="Q47" s="161"/>
      <c r="R47" s="188"/>
      <c r="S47" s="169"/>
    </row>
    <row r="48" spans="1:19" s="38" customFormat="1" ht="9.6" customHeight="1" x14ac:dyDescent="0.25">
      <c r="A48" s="254" t="s">
        <v>48</v>
      </c>
      <c r="B48" s="390" t="str">
        <f>IF($E48="","",VLOOKUP($E48,'1MD ELO (5)'!$A$7:$O$80,14))</f>
        <v/>
      </c>
      <c r="C48" s="390" t="str">
        <f>IF($E48="","",VLOOKUP($E48,'1MD ELO (5)'!$A$7:$O$80,15))</f>
        <v/>
      </c>
      <c r="D48" s="446" t="str">
        <f>IF($E48="","",VLOOKUP($E48,'1MD ELO (5)'!$A$7:$O$80,5))</f>
        <v/>
      </c>
      <c r="E48" s="159"/>
      <c r="F48" s="487" t="str">
        <f>UPPER(IF($E48="","",VLOOKUP($E48,'1MD ELO (5)'!$A$7:$O$80,2)))</f>
        <v/>
      </c>
      <c r="G48" s="487" t="str">
        <f>IF($E48="","",VLOOKUP($E48,'1MD ELO (5)'!$A$7:$O$80,3))</f>
        <v/>
      </c>
      <c r="H48" s="487"/>
      <c r="I48" s="487" t="str">
        <f>IF($E48="","",VLOOKUP($E48,'1MD ELO (5)'!$A$7:$O$80,4))</f>
        <v/>
      </c>
      <c r="J48" s="255"/>
      <c r="K48" s="161"/>
      <c r="L48" s="176"/>
      <c r="M48" s="177" t="str">
        <f>UPPER(IF(OR(L48="a",L48="as"),K47,IF(OR(L48="b",L48="bs"),K49,)))</f>
        <v/>
      </c>
      <c r="N48" s="185"/>
      <c r="O48" s="186"/>
      <c r="P48" s="188"/>
      <c r="Q48" s="186"/>
      <c r="R48" s="188"/>
      <c r="S48" s="169"/>
    </row>
    <row r="49" spans="1:19" s="38" customFormat="1" ht="9.6" customHeight="1" x14ac:dyDescent="0.25">
      <c r="A49" s="171" t="s">
        <v>49</v>
      </c>
      <c r="B49" s="390" t="str">
        <f>IF($E49="","",VLOOKUP($E49,'1MD ELO (5)'!$A$7:$O$80,14))</f>
        <v/>
      </c>
      <c r="C49" s="390" t="str">
        <f>IF($E49="","",VLOOKUP($E49,'1MD ELO (5)'!$A$7:$O$80,15))</f>
        <v/>
      </c>
      <c r="D49" s="446" t="str">
        <f>IF($E49="","",VLOOKUP($E49,'1MD ELO (5)'!$A$7:$O$80,5))</f>
        <v/>
      </c>
      <c r="E49" s="159"/>
      <c r="F49" s="487" t="str">
        <f>UPPER(IF($E49="","",VLOOKUP($E49,'1MD ELO (5)'!$A$7:$O$80,2)))</f>
        <v/>
      </c>
      <c r="G49" s="487" t="str">
        <f>IF($E49="","",VLOOKUP($E49,'1MD ELO (5)'!$A$7:$O$80,3))</f>
        <v/>
      </c>
      <c r="H49" s="487"/>
      <c r="I49" s="487" t="str">
        <f>IF($E49="","",VLOOKUP($E49,'1MD ELO (5)'!$A$7:$O$80,4))</f>
        <v/>
      </c>
      <c r="J49" s="253"/>
      <c r="K49" s="177" t="str">
        <f>UPPER(IF(OR(J50="a",J50="as"),F49,IF(OR(J50="b",J50="bs"),F50,)))</f>
        <v/>
      </c>
      <c r="L49" s="256"/>
      <c r="M49" s="161"/>
      <c r="N49" s="188"/>
      <c r="O49" s="186"/>
      <c r="P49" s="188"/>
      <c r="Q49" s="186"/>
      <c r="R49" s="188"/>
      <c r="S49" s="169"/>
    </row>
    <row r="50" spans="1:19" s="38" customFormat="1" ht="9.6" customHeight="1" x14ac:dyDescent="0.25">
      <c r="A50" s="171" t="s">
        <v>50</v>
      </c>
      <c r="B50" s="390" t="str">
        <f>IF($E50="","",VLOOKUP($E50,'1MD ELO (5)'!$A$7:$O$80,14))</f>
        <v/>
      </c>
      <c r="C50" s="390" t="str">
        <f>IF($E50="","",VLOOKUP($E50,'1MD ELO (5)'!$A$7:$O$80,15))</f>
        <v/>
      </c>
      <c r="D50" s="446" t="str">
        <f>IF($E50="","",VLOOKUP($E50,'1MD ELO (5)'!$A$7:$O$80,5))</f>
        <v/>
      </c>
      <c r="E50" s="159"/>
      <c r="F50" s="487" t="str">
        <f>UPPER(IF($E50="","",VLOOKUP($E50,'1MD ELO (5)'!$A$7:$O$80,2)))</f>
        <v/>
      </c>
      <c r="G50" s="487" t="str">
        <f>IF($E50="","",VLOOKUP($E50,'1MD ELO (5)'!$A$7:$O$80,3))</f>
        <v/>
      </c>
      <c r="H50" s="487"/>
      <c r="I50" s="487" t="str">
        <f>IF($E50="","",VLOOKUP($E50,'1MD ELO (5)'!$A$7:$O$80,4))</f>
        <v/>
      </c>
      <c r="J50" s="255"/>
      <c r="K50" s="161"/>
      <c r="L50" s="186"/>
      <c r="M50" s="175" t="s">
        <v>0</v>
      </c>
      <c r="N50" s="184"/>
      <c r="O50" s="177" t="str">
        <f>UPPER(IF(OR(N50="a",N50="as"),M48,IF(OR(N50="b",N50="bs"),M52,)))</f>
        <v/>
      </c>
      <c r="P50" s="194"/>
      <c r="Q50" s="186"/>
      <c r="R50" s="188"/>
      <c r="S50" s="169"/>
    </row>
    <row r="51" spans="1:19" s="38" customFormat="1" ht="9.6" customHeight="1" x14ac:dyDescent="0.25">
      <c r="A51" s="171" t="s">
        <v>51</v>
      </c>
      <c r="B51" s="390" t="str">
        <f>IF($E51="","",VLOOKUP($E51,'1MD ELO (5)'!$A$7:$O$80,14))</f>
        <v/>
      </c>
      <c r="C51" s="390" t="str">
        <f>IF($E51="","",VLOOKUP($E51,'1MD ELO (5)'!$A$7:$O$80,15))</f>
        <v/>
      </c>
      <c r="D51" s="446" t="str">
        <f>IF($E51="","",VLOOKUP($E51,'1MD ELO (5)'!$A$7:$O$80,5))</f>
        <v/>
      </c>
      <c r="E51" s="159"/>
      <c r="F51" s="487" t="str">
        <f>UPPER(IF($E51="","",VLOOKUP($E51,'1MD ELO (5)'!$A$7:$O$80,2)))</f>
        <v/>
      </c>
      <c r="G51" s="487" t="str">
        <f>IF($E51="","",VLOOKUP($E51,'1MD ELO (5)'!$A$7:$O$80,3))</f>
        <v/>
      </c>
      <c r="H51" s="487"/>
      <c r="I51" s="487" t="str">
        <f>IF($E51="","",VLOOKUP($E51,'1MD ELO (5)'!$A$7:$O$80,4))</f>
        <v/>
      </c>
      <c r="J51" s="253"/>
      <c r="K51" s="177" t="str">
        <f>UPPER(IF(OR(J52="a",J52="as"),F51,IF(OR(J52="b",J52="bs"),F52,)))</f>
        <v/>
      </c>
      <c r="L51" s="185"/>
      <c r="M51" s="257"/>
      <c r="N51" s="258"/>
      <c r="O51" s="161"/>
      <c r="P51" s="186"/>
      <c r="Q51" s="186"/>
      <c r="R51" s="188"/>
      <c r="S51" s="169"/>
    </row>
    <row r="52" spans="1:19" s="38" customFormat="1" ht="9.6" customHeight="1" x14ac:dyDescent="0.25">
      <c r="A52" s="171" t="s">
        <v>52</v>
      </c>
      <c r="B52" s="390" t="str">
        <f>IF($E52="","",VLOOKUP($E52,'1MD ELO (5)'!$A$7:$O$80,14))</f>
        <v/>
      </c>
      <c r="C52" s="390" t="str">
        <f>IF($E52="","",VLOOKUP($E52,'1MD ELO (5)'!$A$7:$O$80,15))</f>
        <v/>
      </c>
      <c r="D52" s="446" t="str">
        <f>IF($E52="","",VLOOKUP($E52,'1MD ELO (5)'!$A$7:$O$80,5))</f>
        <v/>
      </c>
      <c r="E52" s="159"/>
      <c r="F52" s="487" t="str">
        <f>UPPER(IF($E52="","",VLOOKUP($E52,'1MD ELO (5)'!$A$7:$O$80,2)))</f>
        <v/>
      </c>
      <c r="G52" s="487" t="str">
        <f>IF($E52="","",VLOOKUP($E52,'1MD ELO (5)'!$A$7:$O$80,3))</f>
        <v/>
      </c>
      <c r="H52" s="487"/>
      <c r="I52" s="487" t="str">
        <f>IF($E52="","",VLOOKUP($E52,'1MD ELO (5)'!$A$7:$O$80,4))</f>
        <v/>
      </c>
      <c r="J52" s="255"/>
      <c r="K52" s="161"/>
      <c r="L52" s="176"/>
      <c r="M52" s="177" t="str">
        <f>UPPER(IF(OR(L52="a",L52="as"),K51,IF(OR(L52="b",L52="bs"),K53,)))</f>
        <v/>
      </c>
      <c r="N52" s="259"/>
      <c r="O52" s="186"/>
      <c r="P52" s="186"/>
      <c r="Q52" s="186"/>
      <c r="R52" s="188"/>
      <c r="S52" s="169"/>
    </row>
    <row r="53" spans="1:19" s="38" customFormat="1" ht="9.6" customHeight="1" x14ac:dyDescent="0.25">
      <c r="A53" s="254" t="s">
        <v>53</v>
      </c>
      <c r="B53" s="390" t="str">
        <f>IF($E53="","",VLOOKUP($E53,'1MD ELO (5)'!$A$7:$O$80,14))</f>
        <v/>
      </c>
      <c r="C53" s="390" t="str">
        <f>IF($E53="","",VLOOKUP($E53,'1MD ELO (5)'!$A$7:$O$80,15))</f>
        <v/>
      </c>
      <c r="D53" s="446" t="str">
        <f>IF($E53="","",VLOOKUP($E53,'1MD ELO (5)'!$A$7:$O$80,5))</f>
        <v/>
      </c>
      <c r="E53" s="159"/>
      <c r="F53" s="487" t="str">
        <f>UPPER(IF($E53="","",VLOOKUP($E53,'1MD ELO (5)'!$A$7:$O$80,2)))</f>
        <v/>
      </c>
      <c r="G53" s="487" t="str">
        <f>IF($E53="","",VLOOKUP($E53,'1MD ELO (5)'!$A$7:$O$80,3))</f>
        <v/>
      </c>
      <c r="H53" s="487"/>
      <c r="I53" s="487" t="str">
        <f>IF($E53="","",VLOOKUP($E53,'1MD ELO (5)'!$A$7:$O$80,4))</f>
        <v/>
      </c>
      <c r="J53" s="253"/>
      <c r="K53" s="177" t="str">
        <f>UPPER(IF(OR(J54="a",J54="as"),F53,IF(OR(J54="b",J54="bs"),F54,)))</f>
        <v/>
      </c>
      <c r="L53" s="194"/>
      <c r="M53" s="161"/>
      <c r="N53" s="186"/>
      <c r="O53" s="186"/>
      <c r="P53" s="186"/>
      <c r="Q53" s="186"/>
      <c r="R53" s="188"/>
      <c r="S53" s="169"/>
    </row>
    <row r="54" spans="1:19" s="38" customFormat="1" ht="9.6" customHeight="1" x14ac:dyDescent="0.25">
      <c r="A54" s="196" t="s">
        <v>54</v>
      </c>
      <c r="B54" s="390" t="str">
        <f>IF($E54="","",VLOOKUP($E54,'1MD ELO (5)'!$A$7:$O$80,14))</f>
        <v/>
      </c>
      <c r="C54" s="390" t="str">
        <f>IF($E54="","",VLOOKUP($E54,'1MD ELO (5)'!$A$7:$O$80,15))</f>
        <v/>
      </c>
      <c r="D54" s="446" t="str">
        <f>IF($E54="","",VLOOKUP($E54,'1MD ELO (5)'!$A$7:$O$80,5))</f>
        <v/>
      </c>
      <c r="E54" s="159"/>
      <c r="F54" s="160" t="str">
        <f>UPPER(IF($E54="","",VLOOKUP($E54,'1MD ELO (5)'!$A$7:$O$80,2)))</f>
        <v/>
      </c>
      <c r="G54" s="160" t="str">
        <f>IF($E54="","",VLOOKUP($E54,'1MD ELO (5)'!$A$7:$O$80,3))</f>
        <v/>
      </c>
      <c r="H54" s="160"/>
      <c r="I54" s="160" t="str">
        <f>IF($E54="","",VLOOKUP($E54,'1MD ELO (5)'!$A$7:$O$80,4))</f>
        <v/>
      </c>
      <c r="J54" s="255"/>
      <c r="K54" s="161"/>
      <c r="L54" s="186"/>
      <c r="M54" s="186"/>
      <c r="N54" s="260"/>
      <c r="O54" s="261" t="s">
        <v>136</v>
      </c>
      <c r="P54" s="250"/>
      <c r="Q54" s="177" t="str">
        <f>UPPER(IF(OR(P55="a",P55="as"),Q46,IF(OR(P55="b",P55="bs"),Q62,)))</f>
        <v/>
      </c>
      <c r="R54" s="251"/>
      <c r="S54" s="169"/>
    </row>
    <row r="55" spans="1:19" s="38" customFormat="1" ht="9.6" customHeight="1" x14ac:dyDescent="0.25">
      <c r="A55" s="157" t="s">
        <v>55</v>
      </c>
      <c r="B55" s="390" t="str">
        <f>IF($E55="","",VLOOKUP($E55,'1MD ELO (5)'!$A$7:$O$80,14))</f>
        <v/>
      </c>
      <c r="C55" s="390" t="str">
        <f>IF($E55="","",VLOOKUP($E55,'1MD ELO (5)'!$A$7:$O$80,15))</f>
        <v/>
      </c>
      <c r="D55" s="446" t="str">
        <f>IF($E55="","",VLOOKUP($E55,'1MD ELO (5)'!$A$7:$O$80,5))</f>
        <v/>
      </c>
      <c r="E55" s="159"/>
      <c r="F55" s="160" t="str">
        <f>UPPER(IF($E55="","",VLOOKUP($E55,'1MD ELO (5)'!$A$7:$O$80,2)))</f>
        <v/>
      </c>
      <c r="G55" s="160" t="str">
        <f>IF($E55="","",VLOOKUP($E55,'1MD ELO (5)'!$A$7:$O$80,3))</f>
        <v/>
      </c>
      <c r="H55" s="160"/>
      <c r="I55" s="160" t="str">
        <f>IF($E55="","",VLOOKUP($E55,'1MD ELO (5)'!$A$7:$O$80,4))</f>
        <v/>
      </c>
      <c r="J55" s="253"/>
      <c r="K55" s="177" t="str">
        <f>UPPER(IF(OR(J56="a",J56="as"),F55,IF(OR(J56="b",J56="bs"),F56,)))</f>
        <v/>
      </c>
      <c r="L55" s="185"/>
      <c r="M55" s="186"/>
      <c r="N55" s="186"/>
      <c r="O55" s="175" t="s">
        <v>0</v>
      </c>
      <c r="P55" s="252"/>
      <c r="Q55" s="161"/>
      <c r="R55" s="246"/>
      <c r="S55" s="169"/>
    </row>
    <row r="56" spans="1:19" s="38" customFormat="1" ht="9.6" customHeight="1" x14ac:dyDescent="0.25">
      <c r="A56" s="254" t="s">
        <v>56</v>
      </c>
      <c r="B56" s="390" t="str">
        <f>IF($E56="","",VLOOKUP($E56,'1MD ELO (5)'!$A$7:$O$80,14))</f>
        <v/>
      </c>
      <c r="C56" s="390" t="str">
        <f>IF($E56="","",VLOOKUP($E56,'1MD ELO (5)'!$A$7:$O$80,15))</f>
        <v/>
      </c>
      <c r="D56" s="446" t="str">
        <f>IF($E56="","",VLOOKUP($E56,'1MD ELO (5)'!$A$7:$O$80,5))</f>
        <v/>
      </c>
      <c r="E56" s="159"/>
      <c r="F56" s="487" t="str">
        <f>UPPER(IF($E56="","",VLOOKUP($E56,'1MD ELO (5)'!$A$7:$O$80,2)))</f>
        <v/>
      </c>
      <c r="G56" s="487" t="str">
        <f>IF($E56="","",VLOOKUP($E56,'1MD ELO (5)'!$A$7:$O$80,3))</f>
        <v/>
      </c>
      <c r="H56" s="487"/>
      <c r="I56" s="487" t="str">
        <f>IF($E56="","",VLOOKUP($E56,'1MD ELO (5)'!$A$7:$O$80,4))</f>
        <v/>
      </c>
      <c r="J56" s="255"/>
      <c r="K56" s="161"/>
      <c r="L56" s="176"/>
      <c r="M56" s="177" t="str">
        <f>UPPER(IF(OR(L56="a",L56="as"),K55,IF(OR(L56="b",L56="bs"),K57,)))</f>
        <v/>
      </c>
      <c r="N56" s="185"/>
      <c r="O56" s="186"/>
      <c r="P56" s="186"/>
      <c r="Q56" s="186"/>
      <c r="R56" s="188"/>
      <c r="S56" s="169"/>
    </row>
    <row r="57" spans="1:19" s="38" customFormat="1" ht="9.6" customHeight="1" x14ac:dyDescent="0.25">
      <c r="A57" s="171" t="s">
        <v>57</v>
      </c>
      <c r="B57" s="390" t="str">
        <f>IF($E57="","",VLOOKUP($E57,'1MD ELO (5)'!$A$7:$O$80,14))</f>
        <v/>
      </c>
      <c r="C57" s="390" t="str">
        <f>IF($E57="","",VLOOKUP($E57,'1MD ELO (5)'!$A$7:$O$80,15))</f>
        <v/>
      </c>
      <c r="D57" s="446" t="str">
        <f>IF($E57="","",VLOOKUP($E57,'1MD ELO (5)'!$A$7:$O$80,5))</f>
        <v/>
      </c>
      <c r="E57" s="159"/>
      <c r="F57" s="487" t="str">
        <f>UPPER(IF($E57="","",VLOOKUP($E57,'1MD ELO (5)'!$A$7:$O$80,2)))</f>
        <v/>
      </c>
      <c r="G57" s="487" t="str">
        <f>IF($E57="","",VLOOKUP($E57,'1MD ELO (5)'!$A$7:$O$80,3))</f>
        <v/>
      </c>
      <c r="H57" s="487"/>
      <c r="I57" s="487" t="str">
        <f>IF($E57="","",VLOOKUP($E57,'1MD ELO (5)'!$A$7:$O$80,4))</f>
        <v/>
      </c>
      <c r="J57" s="253"/>
      <c r="K57" s="177" t="str">
        <f>UPPER(IF(OR(J58="a",J58="as"),F57,IF(OR(J58="b",J58="bs"),F58,)))</f>
        <v/>
      </c>
      <c r="L57" s="256"/>
      <c r="M57" s="161"/>
      <c r="N57" s="188"/>
      <c r="O57" s="186"/>
      <c r="P57" s="186"/>
      <c r="Q57" s="959" t="str">
        <f>IF(Y3="","",CONCATENATE(AC1," pont"))</f>
        <v/>
      </c>
      <c r="R57" s="960"/>
      <c r="S57" s="169"/>
    </row>
    <row r="58" spans="1:19" s="38" customFormat="1" ht="9.6" customHeight="1" x14ac:dyDescent="0.25">
      <c r="A58" s="171" t="s">
        <v>58</v>
      </c>
      <c r="B58" s="390" t="str">
        <f>IF($E58="","",VLOOKUP($E58,'1MD ELO (5)'!$A$7:$O$80,14))</f>
        <v/>
      </c>
      <c r="C58" s="390" t="str">
        <f>IF($E58="","",VLOOKUP($E58,'1MD ELO (5)'!$A$7:$O$80,15))</f>
        <v/>
      </c>
      <c r="D58" s="446" t="str">
        <f>IF($E58="","",VLOOKUP($E58,'1MD ELO (5)'!$A$7:$O$80,5))</f>
        <v/>
      </c>
      <c r="E58" s="159"/>
      <c r="F58" s="487" t="str">
        <f>UPPER(IF($E58="","",VLOOKUP($E58,'1MD ELO (5)'!$A$7:$O$80,2)))</f>
        <v/>
      </c>
      <c r="G58" s="487" t="str">
        <f>IF($E58="","",VLOOKUP($E58,'1MD ELO (5)'!$A$7:$O$80,3))</f>
        <v/>
      </c>
      <c r="H58" s="487"/>
      <c r="I58" s="487" t="str">
        <f>IF($E58="","",VLOOKUP($E58,'1MD ELO (5)'!$A$7:$O$80,4))</f>
        <v/>
      </c>
      <c r="J58" s="255"/>
      <c r="K58" s="161"/>
      <c r="L58" s="186"/>
      <c r="M58" s="175" t="s">
        <v>0</v>
      </c>
      <c r="N58" s="184"/>
      <c r="O58" s="177" t="str">
        <f>UPPER(IF(OR(N58="a",N58="as"),M56,IF(OR(N58="b",N58="bs"),M60,)))</f>
        <v/>
      </c>
      <c r="P58" s="185"/>
      <c r="Q58" s="186"/>
      <c r="R58" s="188"/>
      <c r="S58" s="169"/>
    </row>
    <row r="59" spans="1:19" s="38" customFormat="1" ht="9.6" customHeight="1" x14ac:dyDescent="0.25">
      <c r="A59" s="171" t="s">
        <v>59</v>
      </c>
      <c r="B59" s="390" t="str">
        <f>IF($E59="","",VLOOKUP($E59,'1MD ELO (5)'!$A$7:$O$80,14))</f>
        <v/>
      </c>
      <c r="C59" s="390" t="str">
        <f>IF($E59="","",VLOOKUP($E59,'1MD ELO (5)'!$A$7:$O$80,15))</f>
        <v/>
      </c>
      <c r="D59" s="446" t="str">
        <f>IF($E59="","",VLOOKUP($E59,'1MD ELO (5)'!$A$7:$O$80,5))</f>
        <v/>
      </c>
      <c r="E59" s="159"/>
      <c r="F59" s="487" t="str">
        <f>UPPER(IF($E59="","",VLOOKUP($E59,'1MD ELO (5)'!$A$7:$O$80,2)))</f>
        <v/>
      </c>
      <c r="G59" s="487" t="str">
        <f>IF($E59="","",VLOOKUP($E59,'1MD ELO (5)'!$A$7:$O$80,3))</f>
        <v/>
      </c>
      <c r="H59" s="487"/>
      <c r="I59" s="487" t="str">
        <f>IF($E59="","",VLOOKUP($E59,'1MD ELO (5)'!$A$7:$O$80,4))</f>
        <v/>
      </c>
      <c r="J59" s="253"/>
      <c r="K59" s="177" t="str">
        <f>UPPER(IF(OR(J60="a",J60="as"),F59,IF(OR(J60="b",J60="bs"),F60,)))</f>
        <v/>
      </c>
      <c r="L59" s="185"/>
      <c r="M59" s="257"/>
      <c r="N59" s="258"/>
      <c r="O59" s="161"/>
      <c r="P59" s="188"/>
      <c r="Q59" s="186"/>
      <c r="R59" s="188"/>
      <c r="S59" s="169"/>
    </row>
    <row r="60" spans="1:19" s="38" customFormat="1" ht="9.6" customHeight="1" x14ac:dyDescent="0.25">
      <c r="A60" s="171" t="s">
        <v>60</v>
      </c>
      <c r="B60" s="390" t="str">
        <f>IF($E60="","",VLOOKUP($E60,'1MD ELO (5)'!$A$7:$O$80,14))</f>
        <v/>
      </c>
      <c r="C60" s="390" t="str">
        <f>IF($E60="","",VLOOKUP($E60,'1MD ELO (5)'!$A$7:$O$80,15))</f>
        <v/>
      </c>
      <c r="D60" s="446" t="str">
        <f>IF($E60="","",VLOOKUP($E60,'1MD ELO (5)'!$A$7:$O$80,5))</f>
        <v/>
      </c>
      <c r="E60" s="159"/>
      <c r="F60" s="487" t="str">
        <f>UPPER(IF($E60="","",VLOOKUP($E60,'1MD ELO (5)'!$A$7:$O$80,2)))</f>
        <v/>
      </c>
      <c r="G60" s="487" t="str">
        <f>IF($E60="","",VLOOKUP($E60,'1MD ELO (5)'!$A$7:$O$80,3))</f>
        <v/>
      </c>
      <c r="H60" s="487"/>
      <c r="I60" s="487" t="str">
        <f>IF($E60="","",VLOOKUP($E60,'1MD ELO (5)'!$A$7:$O$80,4))</f>
        <v/>
      </c>
      <c r="J60" s="255"/>
      <c r="K60" s="161"/>
      <c r="L60" s="176"/>
      <c r="M60" s="177" t="str">
        <f>UPPER(IF(OR(L60="a",L60="as"),K59,IF(OR(L60="b",L60="bs"),K61,)))</f>
        <v/>
      </c>
      <c r="N60" s="259"/>
      <c r="O60" s="186"/>
      <c r="P60" s="188"/>
      <c r="Q60" s="186"/>
      <c r="R60" s="188"/>
      <c r="S60" s="169"/>
    </row>
    <row r="61" spans="1:19" s="38" customFormat="1" ht="9.6" customHeight="1" x14ac:dyDescent="0.25">
      <c r="A61" s="254" t="s">
        <v>61</v>
      </c>
      <c r="B61" s="390" t="str">
        <f>IF($E61="","",VLOOKUP($E61,'1MD ELO (5)'!$A$7:$O$80,14))</f>
        <v/>
      </c>
      <c r="C61" s="390" t="str">
        <f>IF($E61="","",VLOOKUP($E61,'1MD ELO (5)'!$A$7:$O$80,15))</f>
        <v/>
      </c>
      <c r="D61" s="446" t="str">
        <f>IF($E61="","",VLOOKUP($E61,'1MD ELO (5)'!$A$7:$O$80,5))</f>
        <v/>
      </c>
      <c r="E61" s="159"/>
      <c r="F61" s="487" t="str">
        <f>UPPER(IF($E61="","",VLOOKUP($E61,'1MD ELO (5)'!$A$7:$O$80,2)))</f>
        <v/>
      </c>
      <c r="G61" s="487" t="str">
        <f>IF($E61="","",VLOOKUP($E61,'1MD ELO (5)'!$A$7:$O$80,3))</f>
        <v/>
      </c>
      <c r="H61" s="487"/>
      <c r="I61" s="487" t="str">
        <f>IF($E61="","",VLOOKUP($E61,'1MD ELO (5)'!$A$7:$O$80,4))</f>
        <v/>
      </c>
      <c r="J61" s="253"/>
      <c r="K61" s="177" t="str">
        <f>UPPER(IF(OR(J62="a",J62="as"),F61,IF(OR(J62="b",J62="bs"),F62,)))</f>
        <v/>
      </c>
      <c r="L61" s="194"/>
      <c r="M61" s="161"/>
      <c r="N61" s="186"/>
      <c r="O61" s="186"/>
      <c r="P61" s="188"/>
      <c r="Q61" s="186"/>
      <c r="R61" s="188"/>
      <c r="S61" s="169"/>
    </row>
    <row r="62" spans="1:19" s="38" customFormat="1" ht="9.6" customHeight="1" x14ac:dyDescent="0.25">
      <c r="A62" s="196" t="s">
        <v>62</v>
      </c>
      <c r="B62" s="390" t="str">
        <f>IF($E62="","",VLOOKUP($E62,'1MD ELO (5)'!$A$7:$O$80,14))</f>
        <v/>
      </c>
      <c r="C62" s="390" t="str">
        <f>IF($E62="","",VLOOKUP($E62,'1MD ELO (5)'!$A$7:$O$80,15))</f>
        <v/>
      </c>
      <c r="D62" s="446" t="str">
        <f>IF($E62="","",VLOOKUP($E62,'1MD ELO (5)'!$A$7:$O$80,5))</f>
        <v/>
      </c>
      <c r="E62" s="159"/>
      <c r="F62" s="160" t="str">
        <f>UPPER(IF($E62="","",VLOOKUP($E62,'1MD ELO (5)'!$A$7:$O$80,2)))</f>
        <v/>
      </c>
      <c r="G62" s="160" t="str">
        <f>IF($E62="","",VLOOKUP($E62,'1MD ELO (5)'!$A$7:$O$80,3))</f>
        <v/>
      </c>
      <c r="H62" s="160"/>
      <c r="I62" s="160" t="str">
        <f>IF($E62="","",VLOOKUP($E62,'1MD ELO (5)'!$A$7:$O$80,4))</f>
        <v/>
      </c>
      <c r="J62" s="255"/>
      <c r="K62" s="161"/>
      <c r="L62" s="186"/>
      <c r="M62" s="186"/>
      <c r="N62" s="260"/>
      <c r="O62" s="175" t="s">
        <v>0</v>
      </c>
      <c r="P62" s="184"/>
      <c r="Q62" s="177" t="str">
        <f>UPPER(IF(OR(P62="a",P62="as"),O58,IF(OR(P62="b",P62="bs"),O66,)))</f>
        <v/>
      </c>
      <c r="R62" s="194"/>
      <c r="S62" s="169"/>
    </row>
    <row r="63" spans="1:19" s="38" customFormat="1" ht="9.6" customHeight="1" x14ac:dyDescent="0.25">
      <c r="A63" s="157" t="s">
        <v>63</v>
      </c>
      <c r="B63" s="390" t="str">
        <f>IF($E63="","",VLOOKUP($E63,'1MD ELO (5)'!$A$7:$O$80,14))</f>
        <v/>
      </c>
      <c r="C63" s="390" t="str">
        <f>IF($E63="","",VLOOKUP($E63,'1MD ELO (5)'!$A$7:$O$80,15))</f>
        <v/>
      </c>
      <c r="D63" s="446" t="str">
        <f>IF($E63="","",VLOOKUP($E63,'1MD ELO (5)'!$A$7:$O$80,5))</f>
        <v/>
      </c>
      <c r="E63" s="159"/>
      <c r="F63" s="160" t="str">
        <f>UPPER(IF($E63="","",VLOOKUP($E63,'1MD ELO (5)'!$A$7:$O$80,2)))</f>
        <v/>
      </c>
      <c r="G63" s="160" t="str">
        <f>IF($E63="","",VLOOKUP($E63,'1MD ELO (5)'!$A$7:$O$80,3))</f>
        <v/>
      </c>
      <c r="H63" s="160"/>
      <c r="I63" s="160" t="str">
        <f>IF($E63="","",VLOOKUP($E63,'1MD ELO (5)'!$A$7:$O$80,4))</f>
        <v/>
      </c>
      <c r="J63" s="253"/>
      <c r="K63" s="177" t="str">
        <f>UPPER(IF(OR(J64="a",J64="as"),F63,IF(OR(J64="b",J64="bs"),F64,)))</f>
        <v/>
      </c>
      <c r="L63" s="185"/>
      <c r="M63" s="186"/>
      <c r="N63" s="186"/>
      <c r="O63" s="186"/>
      <c r="P63" s="188"/>
      <c r="Q63" s="161"/>
      <c r="R63" s="186"/>
      <c r="S63" s="169"/>
    </row>
    <row r="64" spans="1:19" s="38" customFormat="1" ht="9.6" customHeight="1" x14ac:dyDescent="0.25">
      <c r="A64" s="254" t="s">
        <v>64</v>
      </c>
      <c r="B64" s="390" t="str">
        <f>IF($E64="","",VLOOKUP($E64,'1MD ELO (5)'!$A$7:$O$80,14))</f>
        <v/>
      </c>
      <c r="C64" s="390" t="str">
        <f>IF($E64="","",VLOOKUP($E64,'1MD ELO (5)'!$A$7:$O$80,15))</f>
        <v/>
      </c>
      <c r="D64" s="446" t="str">
        <f>IF($E64="","",VLOOKUP($E64,'1MD ELO (5)'!$A$7:$O$80,5))</f>
        <v/>
      </c>
      <c r="E64" s="159"/>
      <c r="F64" s="487" t="str">
        <f>UPPER(IF($E64="","",VLOOKUP($E64,'1MD ELO (5)'!$A$7:$O$80,2)))</f>
        <v/>
      </c>
      <c r="G64" s="487" t="str">
        <f>IF($E64="","",VLOOKUP($E64,'1MD ELO (5)'!$A$7:$O$80,3))</f>
        <v/>
      </c>
      <c r="H64" s="487"/>
      <c r="I64" s="487" t="str">
        <f>IF($E64="","",VLOOKUP($E64,'1MD ELO (5)'!$A$7:$O$80,4))</f>
        <v/>
      </c>
      <c r="J64" s="255"/>
      <c r="K64" s="161"/>
      <c r="L64" s="176"/>
      <c r="M64" s="177" t="str">
        <f>UPPER(IF(OR(L64="a",L64="as"),K63,IF(OR(L64="b",L64="bs"),K65,)))</f>
        <v/>
      </c>
      <c r="N64" s="185"/>
      <c r="O64" s="186"/>
      <c r="P64" s="188"/>
      <c r="Q64" s="186"/>
      <c r="R64" s="186"/>
      <c r="S64" s="169"/>
    </row>
    <row r="65" spans="1:19" s="38" customFormat="1" ht="9.6" customHeight="1" x14ac:dyDescent="0.25">
      <c r="A65" s="171" t="s">
        <v>65</v>
      </c>
      <c r="B65" s="390" t="str">
        <f>IF($E65="","",VLOOKUP($E65,'1MD ELO (5)'!$A$7:$O$80,14))</f>
        <v/>
      </c>
      <c r="C65" s="390" t="str">
        <f>IF($E65="","",VLOOKUP($E65,'1MD ELO (5)'!$A$7:$O$80,15))</f>
        <v/>
      </c>
      <c r="D65" s="446" t="str">
        <f>IF($E65="","",VLOOKUP($E65,'1MD ELO (5)'!$A$7:$O$80,5))</f>
        <v/>
      </c>
      <c r="E65" s="159"/>
      <c r="F65" s="487" t="str">
        <f>UPPER(IF($E65="","",VLOOKUP($E65,'1MD ELO (5)'!$A$7:$O$80,2)))</f>
        <v/>
      </c>
      <c r="G65" s="487" t="str">
        <f>IF($E65="","",VLOOKUP($E65,'1MD ELO (5)'!$A$7:$O$80,3))</f>
        <v/>
      </c>
      <c r="H65" s="487"/>
      <c r="I65" s="487" t="str">
        <f>IF($E65="","",VLOOKUP($E65,'1MD ELO (5)'!$A$7:$O$80,4))</f>
        <v/>
      </c>
      <c r="J65" s="253"/>
      <c r="K65" s="177" t="str">
        <f>UPPER(IF(OR(J66="a",J66="as"),F65,IF(OR(J66="b",J66="bs"),F66,)))</f>
        <v/>
      </c>
      <c r="L65" s="256"/>
      <c r="M65" s="161"/>
      <c r="N65" s="188"/>
      <c r="O65" s="186"/>
      <c r="P65" s="188"/>
      <c r="Q65" s="186"/>
      <c r="R65" s="186"/>
      <c r="S65" s="169"/>
    </row>
    <row r="66" spans="1:19" s="38" customFormat="1" ht="9.6" customHeight="1" x14ac:dyDescent="0.25">
      <c r="A66" s="171" t="s">
        <v>66</v>
      </c>
      <c r="B66" s="390" t="str">
        <f>IF($E66="","",VLOOKUP($E66,'1MD ELO (5)'!$A$7:$O$80,14))</f>
        <v/>
      </c>
      <c r="C66" s="390" t="str">
        <f>IF($E66="","",VLOOKUP($E66,'1MD ELO (5)'!$A$7:$O$80,15))</f>
        <v/>
      </c>
      <c r="D66" s="446" t="str">
        <f>IF($E66="","",VLOOKUP($E66,'1MD ELO (5)'!$A$7:$O$80,5))</f>
        <v/>
      </c>
      <c r="E66" s="159"/>
      <c r="F66" s="487" t="str">
        <f>UPPER(IF($E66="","",VLOOKUP($E66,'1MD ELO (5)'!$A$7:$O$80,2)))</f>
        <v/>
      </c>
      <c r="G66" s="487" t="str">
        <f>IF($E66="","",VLOOKUP($E66,'1MD ELO (5)'!$A$7:$O$80,3))</f>
        <v/>
      </c>
      <c r="H66" s="487"/>
      <c r="I66" s="487" t="str">
        <f>IF($E66="","",VLOOKUP($E66,'1MD ELO (5)'!$A$7:$O$80,4))</f>
        <v/>
      </c>
      <c r="J66" s="255"/>
      <c r="K66" s="161"/>
      <c r="L66" s="186"/>
      <c r="M66" s="175" t="s">
        <v>0</v>
      </c>
      <c r="N66" s="184"/>
      <c r="O66" s="177" t="str">
        <f>UPPER(IF(OR(N66="a",N66="as"),M64,IF(OR(N66="b",N66="bs"),M68,)))</f>
        <v/>
      </c>
      <c r="P66" s="194"/>
      <c r="Q66" s="186"/>
      <c r="R66" s="186"/>
      <c r="S66" s="169"/>
    </row>
    <row r="67" spans="1:19" s="38" customFormat="1" ht="9.6" customHeight="1" x14ac:dyDescent="0.25">
      <c r="A67" s="171" t="s">
        <v>67</v>
      </c>
      <c r="B67" s="390" t="str">
        <f>IF($E67="","",VLOOKUP($E67,'1MD ELO (5)'!$A$7:$O$80,14))</f>
        <v/>
      </c>
      <c r="C67" s="390" t="str">
        <f>IF($E67="","",VLOOKUP($E67,'1MD ELO (5)'!$A$7:$O$80,15))</f>
        <v/>
      </c>
      <c r="D67" s="446" t="str">
        <f>IF($E67="","",VLOOKUP($E67,'1MD ELO (5)'!$A$7:$O$80,5))</f>
        <v/>
      </c>
      <c r="E67" s="159"/>
      <c r="F67" s="487" t="str">
        <f>UPPER(IF($E67="","",VLOOKUP($E67,'1MD ELO (5)'!$A$7:$O$80,2)))</f>
        <v/>
      </c>
      <c r="G67" s="487" t="str">
        <f>IF($E67="","",VLOOKUP($E67,'1MD ELO (5)'!$A$7:$O$80,3))</f>
        <v/>
      </c>
      <c r="H67" s="487"/>
      <c r="I67" s="487" t="str">
        <f>IF($E67="","",VLOOKUP($E67,'1MD ELO (5)'!$A$7:$O$80,4))</f>
        <v/>
      </c>
      <c r="J67" s="253"/>
      <c r="K67" s="177" t="str">
        <f>UPPER(IF(OR(J68="a",J68="as"),F67,IF(OR(J68="b",J68="bs"),F68,)))</f>
        <v/>
      </c>
      <c r="L67" s="185"/>
      <c r="M67" s="257"/>
      <c r="N67" s="258"/>
      <c r="O67" s="161"/>
      <c r="P67" s="186"/>
      <c r="Q67" s="186"/>
      <c r="R67" s="186"/>
      <c r="S67" s="169"/>
    </row>
    <row r="68" spans="1:19" s="38" customFormat="1" ht="9.6" customHeight="1" x14ac:dyDescent="0.25">
      <c r="A68" s="171" t="s">
        <v>68</v>
      </c>
      <c r="B68" s="390" t="str">
        <f>IF($E68="","",VLOOKUP($E68,'1MD ELO (5)'!$A$7:$O$80,14))</f>
        <v/>
      </c>
      <c r="C68" s="390" t="str">
        <f>IF($E68="","",VLOOKUP($E68,'1MD ELO (5)'!$A$7:$O$80,15))</f>
        <v/>
      </c>
      <c r="D68" s="446" t="str">
        <f>IF($E68="","",VLOOKUP($E68,'1MD ELO (5)'!$A$7:$O$80,5))</f>
        <v/>
      </c>
      <c r="E68" s="159"/>
      <c r="F68" s="487" t="str">
        <f>UPPER(IF($E68="","",VLOOKUP($E68,'1MD ELO (5)'!$A$7:$O$80,2)))</f>
        <v/>
      </c>
      <c r="G68" s="487" t="str">
        <f>IF($E68="","",VLOOKUP($E68,'1MD ELO (5)'!$A$7:$O$80,3))</f>
        <v/>
      </c>
      <c r="H68" s="487"/>
      <c r="I68" s="487" t="str">
        <f>IF($E68="","",VLOOKUP($E68,'1MD ELO (5)'!$A$7:$O$80,4))</f>
        <v/>
      </c>
      <c r="J68" s="255"/>
      <c r="K68" s="161"/>
      <c r="L68" s="176"/>
      <c r="M68" s="177" t="str">
        <f>UPPER(IF(OR(L68="a",L68="as"),K67,IF(OR(L68="b",L68="bs"),K69,)))</f>
        <v/>
      </c>
      <c r="N68" s="259"/>
      <c r="O68" s="186"/>
      <c r="P68" s="186"/>
      <c r="Q68" s="186"/>
      <c r="R68" s="186"/>
      <c r="S68" s="169"/>
    </row>
    <row r="69" spans="1:19" s="38" customFormat="1" ht="9.6" customHeight="1" x14ac:dyDescent="0.25">
      <c r="A69" s="254" t="s">
        <v>69</v>
      </c>
      <c r="B69" s="390" t="str">
        <f>IF($E69="","",VLOOKUP($E69,'1MD ELO (5)'!$A$7:$O$80,14))</f>
        <v/>
      </c>
      <c r="C69" s="390" t="str">
        <f>IF($E69="","",VLOOKUP($E69,'1MD ELO (5)'!$A$7:$O$80,15))</f>
        <v/>
      </c>
      <c r="D69" s="446" t="str">
        <f>IF($E69="","",VLOOKUP($E69,'1MD ELO (5)'!$A$7:$O$80,5))</f>
        <v/>
      </c>
      <c r="E69" s="159"/>
      <c r="F69" s="487" t="str">
        <f>UPPER(IF($E69="","",VLOOKUP($E69,'1MD ELO (5)'!$A$7:$O$80,2)))</f>
        <v/>
      </c>
      <c r="G69" s="487" t="str">
        <f>IF($E69="","",VLOOKUP($E69,'1MD ELO (5)'!$A$7:$O$80,3))</f>
        <v/>
      </c>
      <c r="H69" s="487"/>
      <c r="I69" s="487" t="str">
        <f>IF($E69="","",VLOOKUP($E69,'1MD ELO (5)'!$A$7:$O$80,4))</f>
        <v/>
      </c>
      <c r="J69" s="253"/>
      <c r="K69" s="177" t="str">
        <f>UPPER(IF(OR(J70="a",J70="as"),F69,IF(OR(J70="b",J70="bs"),F70,)))</f>
        <v/>
      </c>
      <c r="L69" s="194"/>
      <c r="M69" s="161"/>
      <c r="N69" s="186"/>
      <c r="O69" s="186"/>
      <c r="P69" s="186"/>
      <c r="Q69" s="186"/>
      <c r="R69" s="186"/>
      <c r="S69" s="169"/>
    </row>
    <row r="70" spans="1:19" s="38" customFormat="1" ht="9.6" customHeight="1" x14ac:dyDescent="0.25">
      <c r="A70" s="196" t="s">
        <v>70</v>
      </c>
      <c r="B70" s="390" t="str">
        <f>IF($E70="","",VLOOKUP($E70,'1MD ELO (5)'!$A$7:$O$80,14))</f>
        <v/>
      </c>
      <c r="C70" s="390" t="str">
        <f>IF($E70="","",VLOOKUP($E70,'1MD ELO (5)'!$A$7:$O$80,15))</f>
        <v/>
      </c>
      <c r="D70" s="446" t="str">
        <f>IF($E70="","",VLOOKUP($E70,'1MD ELO (5)'!$A$7:$O$80,5))</f>
        <v/>
      </c>
      <c r="E70" s="159"/>
      <c r="F70" s="160" t="str">
        <f>UPPER(IF($E70="","",VLOOKUP($E70,'1MD ELO (5)'!$A$7:$O$80,2)))</f>
        <v/>
      </c>
      <c r="G70" s="160" t="str">
        <f>IF($E70="","",VLOOKUP($E70,'1MD ELO (5)'!$A$7:$O$80,3))</f>
        <v/>
      </c>
      <c r="H70" s="160"/>
      <c r="I70" s="160" t="str">
        <f>IF($E70="","",VLOOKUP($E70,'1MD ELO (5)'!$A$7:$O$80,4))</f>
        <v/>
      </c>
      <c r="J70" s="255"/>
      <c r="K70" s="161"/>
      <c r="L70" s="186"/>
      <c r="M70" s="186"/>
      <c r="N70" s="260"/>
      <c r="O70" s="186"/>
      <c r="P70" s="186"/>
      <c r="Q70" s="186"/>
      <c r="R70" s="186"/>
      <c r="S70" s="169"/>
    </row>
    <row r="71" spans="1:19" s="38" customFormat="1" ht="6" customHeight="1" x14ac:dyDescent="0.25">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x14ac:dyDescent="0.25">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x14ac:dyDescent="0.25">
      <c r="A73" s="452" t="s">
        <v>106</v>
      </c>
      <c r="B73" s="453"/>
      <c r="C73" s="454"/>
      <c r="D73" s="455"/>
      <c r="E73" s="224">
        <v>1</v>
      </c>
      <c r="F73" s="278" t="str">
        <f>IF(E73&gt;$R$80,,UPPER(VLOOKUP(E73,'1MD ELO (5)'!$A$7:$Q$134,2)))</f>
        <v/>
      </c>
      <c r="G73" s="224">
        <v>9</v>
      </c>
      <c r="H73" s="92" t="str">
        <f>IF(G73&gt;$R$80,,UPPER(VLOOKUP(G73,'1MD ELO (5)'!$A$7:$Q$134,2)))</f>
        <v/>
      </c>
      <c r="I73" s="91"/>
      <c r="J73" s="226" t="s">
        <v>7</v>
      </c>
      <c r="K73" s="221"/>
      <c r="L73" s="227"/>
      <c r="M73" s="221"/>
      <c r="N73" s="228"/>
      <c r="O73" s="229" t="s">
        <v>111</v>
      </c>
      <c r="P73" s="230"/>
      <c r="Q73" s="230"/>
      <c r="R73" s="231"/>
    </row>
    <row r="74" spans="1:19" s="18" customFormat="1" ht="9" customHeight="1" x14ac:dyDescent="0.25">
      <c r="A74" s="236" t="s">
        <v>124</v>
      </c>
      <c r="B74" s="234"/>
      <c r="C74" s="448"/>
      <c r="D74" s="237"/>
      <c r="E74" s="224">
        <v>2</v>
      </c>
      <c r="F74" s="278" t="str">
        <f>IF(E74&gt;$R$80,,UPPER(VLOOKUP(E74,'1MD ELO (5)'!$A$7:$Q$134,2)))</f>
        <v/>
      </c>
      <c r="G74" s="224">
        <v>10</v>
      </c>
      <c r="H74" s="92" t="str">
        <f>IF(G74&gt;$R$80,,UPPER(VLOOKUP(G74,'1MD ELO (5)'!$A$7:$Q$134,2)))</f>
        <v/>
      </c>
      <c r="I74" s="91"/>
      <c r="J74" s="226" t="s">
        <v>8</v>
      </c>
      <c r="K74" s="221"/>
      <c r="L74" s="227"/>
      <c r="M74" s="221"/>
      <c r="N74" s="228"/>
      <c r="O74" s="232"/>
      <c r="P74" s="233"/>
      <c r="Q74" s="234"/>
      <c r="R74" s="235"/>
    </row>
    <row r="75" spans="1:19" s="18" customFormat="1" ht="9" customHeight="1" x14ac:dyDescent="0.25">
      <c r="A75" s="379"/>
      <c r="B75" s="380"/>
      <c r="C75" s="449"/>
      <c r="D75" s="381"/>
      <c r="E75" s="224">
        <v>3</v>
      </c>
      <c r="F75" s="278" t="str">
        <f>IF(E75&gt;$R$80,,UPPER(VLOOKUP(E75,'1MD ELO (5)'!$A$7:$Q$134,2)))</f>
        <v/>
      </c>
      <c r="G75" s="224">
        <v>11</v>
      </c>
      <c r="H75" s="92" t="str">
        <f>IF(G75&gt;$R$80,,UPPER(VLOOKUP(G75,'1MD ELO (5)'!$A$7:$Q$134,2)))</f>
        <v/>
      </c>
      <c r="I75" s="91"/>
      <c r="J75" s="226" t="s">
        <v>9</v>
      </c>
      <c r="K75" s="221"/>
      <c r="L75" s="227"/>
      <c r="M75" s="221"/>
      <c r="N75" s="228"/>
      <c r="O75" s="229" t="s">
        <v>112</v>
      </c>
      <c r="P75" s="230"/>
      <c r="Q75" s="230"/>
      <c r="R75" s="231"/>
    </row>
    <row r="76" spans="1:19" s="18" customFormat="1" ht="9" customHeight="1" x14ac:dyDescent="0.25">
      <c r="A76" s="238"/>
      <c r="B76" s="443"/>
      <c r="C76" s="443"/>
      <c r="D76" s="239"/>
      <c r="E76" s="224">
        <v>4</v>
      </c>
      <c r="F76" s="278" t="str">
        <f>IF(E76&gt;$R$80,,UPPER(VLOOKUP(E76,'1MD ELO (5)'!$A$7:$Q$134,2)))</f>
        <v/>
      </c>
      <c r="G76" s="224">
        <v>12</v>
      </c>
      <c r="H76" s="92" t="str">
        <f>IF(G76&gt;$R$80,,UPPER(VLOOKUP(G76,'1MD ELO (5)'!$A$7:$Q$134,2)))</f>
        <v/>
      </c>
      <c r="I76" s="91"/>
      <c r="J76" s="226" t="s">
        <v>10</v>
      </c>
      <c r="K76" s="221"/>
      <c r="L76" s="227"/>
      <c r="M76" s="221"/>
      <c r="N76" s="228"/>
      <c r="O76" s="221"/>
      <c r="P76" s="227"/>
      <c r="Q76" s="221"/>
      <c r="R76" s="228"/>
    </row>
    <row r="77" spans="1:19" s="18" customFormat="1" ht="9" customHeight="1" x14ac:dyDescent="0.25">
      <c r="A77" s="366"/>
      <c r="B77" s="382"/>
      <c r="C77" s="382"/>
      <c r="D77" s="450"/>
      <c r="E77" s="224">
        <v>5</v>
      </c>
      <c r="F77" s="278" t="str">
        <f>IF(E77&gt;$R$80,,UPPER(VLOOKUP(E77,'1MD ELO (5)'!$A$7:$Q$134,2)))</f>
        <v/>
      </c>
      <c r="G77" s="224">
        <v>13</v>
      </c>
      <c r="H77" s="92" t="str">
        <f>IF(G77&gt;$R$80,,UPPER(VLOOKUP(G77,'1MD ELO (5)'!$A$7:$Q$134,2)))</f>
        <v/>
      </c>
      <c r="I77" s="91"/>
      <c r="J77" s="226" t="s">
        <v>11</v>
      </c>
      <c r="K77" s="221"/>
      <c r="L77" s="227"/>
      <c r="M77" s="221"/>
      <c r="N77" s="228"/>
      <c r="O77" s="234"/>
      <c r="P77" s="233"/>
      <c r="Q77" s="234"/>
      <c r="R77" s="235"/>
    </row>
    <row r="78" spans="1:19" s="18" customFormat="1" ht="9" customHeight="1" x14ac:dyDescent="0.25">
      <c r="A78" s="367"/>
      <c r="B78" s="388"/>
      <c r="C78" s="443"/>
      <c r="D78" s="239"/>
      <c r="E78" s="224">
        <v>6</v>
      </c>
      <c r="F78" s="278" t="str">
        <f>IF(E78&gt;$R$80,,UPPER(VLOOKUP(E78,'1MD ELO (5)'!$A$7:$Q$134,2)))</f>
        <v/>
      </c>
      <c r="G78" s="224">
        <v>14</v>
      </c>
      <c r="H78" s="92" t="str">
        <f>IF(G78&gt;$R$80,,UPPER(VLOOKUP(G78,'1MD ELO (5)'!$A$7:$Q$134,2)))</f>
        <v/>
      </c>
      <c r="I78" s="91"/>
      <c r="J78" s="226" t="s">
        <v>12</v>
      </c>
      <c r="K78" s="221"/>
      <c r="L78" s="227"/>
      <c r="M78" s="221"/>
      <c r="N78" s="228"/>
      <c r="O78" s="229" t="s">
        <v>92</v>
      </c>
      <c r="P78" s="230"/>
      <c r="Q78" s="230"/>
      <c r="R78" s="231"/>
    </row>
    <row r="79" spans="1:19" s="18" customFormat="1" ht="9" customHeight="1" x14ac:dyDescent="0.25">
      <c r="A79" s="367"/>
      <c r="B79" s="388"/>
      <c r="C79" s="444"/>
      <c r="D79" s="377"/>
      <c r="E79" s="224">
        <v>7</v>
      </c>
      <c r="F79" s="278" t="str">
        <f>IF(E79&gt;$R$80,,UPPER(VLOOKUP(E79,'1MD ELO (5)'!$A$7:$Q$134,2)))</f>
        <v/>
      </c>
      <c r="G79" s="224">
        <v>15</v>
      </c>
      <c r="H79" s="92" t="str">
        <f>IF(G79&gt;$R$80,,UPPER(VLOOKUP(G79,'1MD ELO (5)'!$A$7:$Q$134,2)))</f>
        <v/>
      </c>
      <c r="I79" s="91"/>
      <c r="J79" s="226" t="s">
        <v>13</v>
      </c>
      <c r="K79" s="221"/>
      <c r="L79" s="227"/>
      <c r="M79" s="221"/>
      <c r="N79" s="228"/>
      <c r="O79" s="221"/>
      <c r="P79" s="227"/>
      <c r="Q79" s="221"/>
      <c r="R79" s="228"/>
    </row>
    <row r="80" spans="1:19" s="18" customFormat="1" ht="9" customHeight="1" x14ac:dyDescent="0.25">
      <c r="A80" s="368"/>
      <c r="B80" s="365"/>
      <c r="C80" s="445"/>
      <c r="D80" s="378"/>
      <c r="E80" s="240">
        <v>8</v>
      </c>
      <c r="F80" s="279" t="str">
        <f>IF(E80&gt;$R$80,,UPPER(VLOOKUP(E80,'1MD ELO (5)'!$A$7:$Q$134,2)))</f>
        <v/>
      </c>
      <c r="G80" s="240">
        <v>16</v>
      </c>
      <c r="H80" s="241" t="str">
        <f>IF(G80&gt;$R$80,,UPPER(VLOOKUP(G80,'1MD ELO (5)'!$A$7:$Q$134,2)))</f>
        <v/>
      </c>
      <c r="I80" s="243"/>
      <c r="J80" s="244" t="s">
        <v>14</v>
      </c>
      <c r="K80" s="234"/>
      <c r="L80" s="233"/>
      <c r="M80" s="234"/>
      <c r="N80" s="235"/>
      <c r="O80" s="234" t="str">
        <f>R4</f>
        <v>Dénes Tibor</v>
      </c>
      <c r="P80" s="233"/>
      <c r="Q80" s="234"/>
      <c r="R80" s="245">
        <f>MIN(16,'1MD ELO (5)'!Q5)</f>
        <v>16</v>
      </c>
    </row>
    <row r="81" ht="15.75" customHeight="1" x14ac:dyDescent="0.25"/>
    <row r="82" ht="9" customHeight="1" x14ac:dyDescent="0.25"/>
  </sheetData>
  <mergeCells count="4">
    <mergeCell ref="A4:C4"/>
    <mergeCell ref="Q25:R25"/>
    <mergeCell ref="Q41:R41"/>
    <mergeCell ref="Q57:R57"/>
  </mergeCells>
  <conditionalFormatting sqref="H7:H70">
    <cfRule type="expression" dxfId="64" priority="15" stopIfTrue="1">
      <formula>AND($E7&lt;9,$C7&gt;0)</formula>
    </cfRule>
  </conditionalFormatting>
  <conditionalFormatting sqref="G7:G70 I7:I70">
    <cfRule type="expression" dxfId="63" priority="14" stopIfTrue="1">
      <formula>AND($E7&lt;17,$C7&gt;0)</formula>
    </cfRule>
  </conditionalFormatting>
  <conditionalFormatting sqref="M58 M42 M26 M10 M50 M34 M18 M66 O14 O30 O46 O62 O55 O23 O38">
    <cfRule type="expression" dxfId="62" priority="11" stopIfTrue="1">
      <formula>AND($O$1="CU",M10="Umpire")</formula>
    </cfRule>
    <cfRule type="expression" dxfId="61" priority="12" stopIfTrue="1">
      <formula>AND($O$1="CU",M10&lt;&gt;"Umpire",N10&lt;&gt;"")</formula>
    </cfRule>
    <cfRule type="expression" dxfId="60" priority="13" stopIfTrue="1">
      <formula>AND($O$1="CU",M10&lt;&gt;"Umpire")</formula>
    </cfRule>
  </conditionalFormatting>
  <conditionalFormatting sqref="M8 M12 M16 M20 M24 M28 M32 M36 M40 M44 M48 M52 M56 M60 M64 M68 O18 O26 O34 O42 O50 O58 O66 Q14 Q30 Q46 Q62 O10 Q38">
    <cfRule type="expression" dxfId="59" priority="9" stopIfTrue="1">
      <formula>L8="as"</formula>
    </cfRule>
    <cfRule type="expression" dxfId="58" priority="10" stopIfTrue="1">
      <formula>L8="bs"</formula>
    </cfRule>
  </conditionalFormatting>
  <conditionalFormatting sqref="K7 K9 K11 K13 K15 K17 K19 K21 K23 K25 K27 K29 K31 K33 K35 K37 K39 K41 K43 K45 K47 K49 K51 K53 K55 K57 K59 K61 K63 K65 K67 K69 Q22 Q54">
    <cfRule type="expression" dxfId="57" priority="7" stopIfTrue="1">
      <formula>J8="as"</formula>
    </cfRule>
    <cfRule type="expression" dxfId="56"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55" priority="6" stopIfTrue="1">
      <formula>$O$1="CU"</formula>
    </cfRule>
  </conditionalFormatting>
  <conditionalFormatting sqref="E7:E70">
    <cfRule type="expression" dxfId="54" priority="5" stopIfTrue="1">
      <formula>$E7&lt;17</formula>
    </cfRule>
  </conditionalFormatting>
  <conditionalFormatting sqref="O37">
    <cfRule type="expression" dxfId="53" priority="3" stopIfTrue="1">
      <formula>P23="as"</formula>
    </cfRule>
    <cfRule type="expression" dxfId="52" priority="4" stopIfTrue="1">
      <formula>P23="bs"</formula>
    </cfRule>
  </conditionalFormatting>
  <conditionalFormatting sqref="O39">
    <cfRule type="expression" dxfId="51" priority="1" stopIfTrue="1">
      <formula>P55="as"</formula>
    </cfRule>
    <cfRule type="expression" dxfId="50" priority="2"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18849"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718850"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6">
    <tabColor indexed="42"/>
  </sheetPr>
  <dimension ref="A1:P87"/>
  <sheetViews>
    <sheetView showGridLines="0" showZeros="0" zoomScale="86" workbookViewId="0">
      <pane ySplit="7" topLeftCell="A8" activePane="bottomLeft" state="frozen"/>
      <selection activeCell="F2" sqref="F2"/>
      <selection pane="bottomLeft" activeCell="S12" sqref="S12"/>
    </sheetView>
  </sheetViews>
  <sheetFormatPr defaultRowHeight="13.2" x14ac:dyDescent="0.25"/>
  <cols>
    <col min="1" max="1" width="4.33203125" customWidth="1"/>
    <col min="2" max="2" width="12.44140625" customWidth="1"/>
    <col min="3" max="3" width="12.6640625" customWidth="1"/>
    <col min="4" max="4" width="10.5546875" style="45" customWidth="1"/>
    <col min="5" max="5" width="11.6640625" style="45" customWidth="1"/>
    <col min="6" max="6" width="5.88671875" style="45" customWidth="1"/>
    <col min="7" max="7" width="1.6640625" style="45" customWidth="1"/>
    <col min="8" max="8" width="12.33203125" style="102" customWidth="1"/>
    <col min="9" max="9" width="12.5546875" style="45" customWidth="1"/>
    <col min="10" max="10" width="12.88671875" style="45" customWidth="1"/>
    <col min="11" max="11" width="10.88671875" style="45" customWidth="1"/>
    <col min="12" max="12" width="6.5546875" style="45" customWidth="1"/>
    <col min="13" max="13" width="6" style="45" customWidth="1"/>
    <col min="14" max="16" width="5.88671875" style="45" customWidth="1"/>
  </cols>
  <sheetData>
    <row r="1" spans="1:16" ht="24.6" x14ac:dyDescent="0.4">
      <c r="A1" s="93" t="str">
        <f>Altalanos!$A$6</f>
        <v>Diákolinmpia Pest Vármegye</v>
      </c>
      <c r="B1" s="93"/>
      <c r="C1" s="93"/>
      <c r="D1" s="94"/>
      <c r="E1" s="94"/>
      <c r="F1" s="385"/>
      <c r="G1" s="385"/>
      <c r="H1" s="438" t="s">
        <v>137</v>
      </c>
      <c r="I1" s="94"/>
      <c r="J1" s="95"/>
      <c r="K1" s="95"/>
      <c r="L1" s="95"/>
      <c r="M1" s="95"/>
      <c r="N1" s="95"/>
      <c r="O1" s="286"/>
      <c r="P1" s="109"/>
    </row>
    <row r="2" spans="1:16" ht="13.8" thickBot="1" x14ac:dyDescent="0.3">
      <c r="A2" s="96">
        <f>Altalanos!$A$8</f>
        <v>0</v>
      </c>
      <c r="B2" s="96" t="s">
        <v>122</v>
      </c>
      <c r="C2" s="465">
        <f>Altalanos!$E$8</f>
        <v>0</v>
      </c>
      <c r="D2" s="287"/>
      <c r="E2" s="287"/>
      <c r="F2" s="287"/>
      <c r="G2" s="287"/>
      <c r="H2" s="438" t="s">
        <v>138</v>
      </c>
      <c r="I2" s="103"/>
      <c r="J2" s="103"/>
      <c r="K2" s="86"/>
      <c r="L2" s="86"/>
      <c r="M2" s="86"/>
      <c r="N2" s="86"/>
      <c r="O2" s="288"/>
      <c r="P2" s="111"/>
    </row>
    <row r="3" spans="1:16" s="2" customFormat="1" x14ac:dyDescent="0.25">
      <c r="A3" s="477" t="s">
        <v>144</v>
      </c>
      <c r="B3" s="478"/>
      <c r="C3" s="479"/>
      <c r="D3" s="480"/>
      <c r="E3" s="481"/>
      <c r="F3" s="23"/>
      <c r="G3" s="23"/>
      <c r="H3" s="121"/>
      <c r="I3" s="23"/>
      <c r="J3" s="30"/>
      <c r="K3" s="30"/>
      <c r="L3" s="30"/>
      <c r="M3" s="289" t="s">
        <v>92</v>
      </c>
      <c r="N3" s="124"/>
      <c r="O3" s="124"/>
      <c r="P3" s="290"/>
    </row>
    <row r="4" spans="1:16" s="2" customFormat="1" x14ac:dyDescent="0.25">
      <c r="A4" s="55" t="s">
        <v>82</v>
      </c>
      <c r="B4" s="55"/>
      <c r="C4" s="53" t="s">
        <v>79</v>
      </c>
      <c r="D4" s="53"/>
      <c r="E4" s="53"/>
      <c r="F4" s="53"/>
      <c r="G4" s="53"/>
      <c r="H4" s="53" t="s">
        <v>87</v>
      </c>
      <c r="I4" s="55"/>
      <c r="J4" s="56"/>
      <c r="K4" s="56"/>
      <c r="L4" s="56" t="s">
        <v>88</v>
      </c>
      <c r="M4" s="283"/>
      <c r="N4" s="291"/>
      <c r="O4" s="291"/>
      <c r="P4" s="128"/>
    </row>
    <row r="5" spans="1:16" s="2" customFormat="1" ht="13.8" thickBot="1" x14ac:dyDescent="0.3">
      <c r="A5" s="925">
        <f>Altalanos!$A$10</f>
        <v>0</v>
      </c>
      <c r="B5" s="925"/>
      <c r="C5" s="146">
        <f>Altalanos!$C$10</f>
        <v>0</v>
      </c>
      <c r="D5" s="98"/>
      <c r="E5" s="98"/>
      <c r="F5" s="98"/>
      <c r="G5" s="98"/>
      <c r="H5" s="148"/>
      <c r="I5" s="104"/>
      <c r="J5" s="89"/>
      <c r="K5" s="89"/>
      <c r="L5" s="89" t="str">
        <f>Altalanos!$E$10</f>
        <v>Dénes Tibor</v>
      </c>
      <c r="M5" s="129"/>
      <c r="N5" s="104"/>
      <c r="O5" s="104"/>
      <c r="P5" s="130">
        <f>COUNTA(P8:P87)</f>
        <v>0</v>
      </c>
    </row>
    <row r="6" spans="1:16" s="292" customFormat="1" ht="12" customHeight="1" x14ac:dyDescent="0.25">
      <c r="A6" s="293"/>
      <c r="B6" s="961" t="s">
        <v>139</v>
      </c>
      <c r="C6" s="962"/>
      <c r="D6" s="962"/>
      <c r="E6" s="962"/>
      <c r="F6" s="962"/>
      <c r="G6" s="684"/>
      <c r="H6" s="963" t="s">
        <v>140</v>
      </c>
      <c r="I6" s="962"/>
      <c r="J6" s="962"/>
      <c r="K6" s="962"/>
      <c r="L6" s="964"/>
      <c r="M6" s="963" t="s">
        <v>141</v>
      </c>
      <c r="N6" s="962"/>
      <c r="O6" s="962"/>
      <c r="P6" s="964"/>
    </row>
    <row r="7" spans="1:16" ht="47.25" customHeight="1" thickBot="1" x14ac:dyDescent="0.3">
      <c r="A7" s="114" t="s">
        <v>89</v>
      </c>
      <c r="B7" s="115" t="s">
        <v>85</v>
      </c>
      <c r="C7" s="115" t="s">
        <v>86</v>
      </c>
      <c r="D7" s="115" t="s">
        <v>90</v>
      </c>
      <c r="E7" s="115" t="s">
        <v>91</v>
      </c>
      <c r="F7" s="744" t="s">
        <v>214</v>
      </c>
      <c r="G7" s="492" t="s">
        <v>213</v>
      </c>
      <c r="H7" s="114" t="s">
        <v>85</v>
      </c>
      <c r="I7" s="115" t="s">
        <v>86</v>
      </c>
      <c r="J7" s="115" t="s">
        <v>90</v>
      </c>
      <c r="K7" s="115" t="s">
        <v>91</v>
      </c>
      <c r="L7" s="116" t="s">
        <v>215</v>
      </c>
      <c r="M7" s="114" t="s">
        <v>213</v>
      </c>
      <c r="N7" s="284" t="s">
        <v>142</v>
      </c>
      <c r="O7" s="115" t="s">
        <v>143</v>
      </c>
      <c r="P7" s="116" t="s">
        <v>100</v>
      </c>
    </row>
    <row r="8" spans="1:16" s="11" customFormat="1" ht="18.899999999999999" customHeight="1" x14ac:dyDescent="0.25">
      <c r="A8" s="751">
        <v>1</v>
      </c>
      <c r="B8" s="496"/>
      <c r="C8" s="105"/>
      <c r="D8" s="106"/>
      <c r="E8" s="106"/>
      <c r="F8" s="119"/>
      <c r="G8" s="742"/>
      <c r="H8" s="493"/>
      <c r="I8" s="295"/>
      <c r="J8" s="106"/>
      <c r="K8" s="106"/>
      <c r="L8" s="107"/>
      <c r="M8" s="106"/>
      <c r="N8" s="107"/>
      <c r="O8" s="491">
        <f t="shared" ref="O8:O26" si="0">SUM(F8,L8)</f>
        <v>0</v>
      </c>
      <c r="P8" s="107"/>
    </row>
    <row r="9" spans="1:16" s="11" customFormat="1" ht="18.899999999999999" customHeight="1" x14ac:dyDescent="0.25">
      <c r="A9" s="752">
        <v>2</v>
      </c>
      <c r="B9" s="496"/>
      <c r="C9" s="105"/>
      <c r="D9" s="106"/>
      <c r="E9" s="106"/>
      <c r="F9" s="119"/>
      <c r="G9" s="742"/>
      <c r="H9" s="493"/>
      <c r="I9" s="295"/>
      <c r="J9" s="106"/>
      <c r="K9" s="106"/>
      <c r="L9" s="119"/>
      <c r="M9" s="106"/>
      <c r="N9" s="107"/>
      <c r="O9" s="491">
        <f t="shared" si="0"/>
        <v>0</v>
      </c>
      <c r="P9" s="107"/>
    </row>
    <row r="10" spans="1:16" s="11" customFormat="1" ht="18.899999999999999" customHeight="1" x14ac:dyDescent="0.25">
      <c r="A10" s="752">
        <v>3</v>
      </c>
      <c r="B10" s="496"/>
      <c r="C10" s="105"/>
      <c r="D10" s="106"/>
      <c r="E10" s="106"/>
      <c r="F10" s="119"/>
      <c r="G10" s="742"/>
      <c r="H10" s="493"/>
      <c r="I10" s="295"/>
      <c r="J10" s="106"/>
      <c r="K10" s="106"/>
      <c r="L10" s="119"/>
      <c r="M10" s="106"/>
      <c r="N10" s="107"/>
      <c r="O10" s="491">
        <f t="shared" si="0"/>
        <v>0</v>
      </c>
      <c r="P10" s="107"/>
    </row>
    <row r="11" spans="1:16" s="11" customFormat="1" ht="18.899999999999999" customHeight="1" x14ac:dyDescent="0.25">
      <c r="A11" s="752">
        <v>4</v>
      </c>
      <c r="B11" s="496"/>
      <c r="C11" s="105"/>
      <c r="D11" s="106"/>
      <c r="E11" s="768"/>
      <c r="F11" s="107"/>
      <c r="G11" s="742"/>
      <c r="H11" s="496"/>
      <c r="I11" s="105"/>
      <c r="J11" s="106"/>
      <c r="K11" s="768"/>
      <c r="L11" s="107"/>
      <c r="M11" s="106"/>
      <c r="N11" s="107"/>
      <c r="O11" s="491">
        <f t="shared" si="0"/>
        <v>0</v>
      </c>
      <c r="P11" s="107"/>
    </row>
    <row r="12" spans="1:16" s="11" customFormat="1" ht="18.899999999999999" customHeight="1" x14ac:dyDescent="0.25">
      <c r="A12" s="752">
        <v>5</v>
      </c>
      <c r="B12" s="496"/>
      <c r="C12" s="105"/>
      <c r="D12" s="106"/>
      <c r="E12" s="106"/>
      <c r="F12" s="119"/>
      <c r="G12" s="742"/>
      <c r="H12" s="493"/>
      <c r="I12" s="295"/>
      <c r="J12" s="106"/>
      <c r="K12" s="106"/>
      <c r="L12" s="119"/>
      <c r="M12" s="106"/>
      <c r="N12" s="107"/>
      <c r="O12" s="491">
        <f t="shared" si="0"/>
        <v>0</v>
      </c>
      <c r="P12" s="107"/>
    </row>
    <row r="13" spans="1:16" s="11" customFormat="1" ht="18.899999999999999" customHeight="1" x14ac:dyDescent="0.25">
      <c r="A13" s="752">
        <v>6</v>
      </c>
      <c r="B13" s="496"/>
      <c r="C13" s="105"/>
      <c r="D13" s="106"/>
      <c r="E13" s="768"/>
      <c r="F13" s="107"/>
      <c r="G13" s="742"/>
      <c r="H13" s="496"/>
      <c r="I13" s="105"/>
      <c r="J13" s="106"/>
      <c r="K13" s="768"/>
      <c r="L13" s="107"/>
      <c r="M13" s="106"/>
      <c r="N13" s="107"/>
      <c r="O13" s="491">
        <f t="shared" si="0"/>
        <v>0</v>
      </c>
      <c r="P13" s="107"/>
    </row>
    <row r="14" spans="1:16" s="11" customFormat="1" ht="18.899999999999999" customHeight="1" x14ac:dyDescent="0.25">
      <c r="A14" s="752">
        <v>7</v>
      </c>
      <c r="B14" s="496"/>
      <c r="C14" s="105"/>
      <c r="D14" s="106"/>
      <c r="E14" s="768"/>
      <c r="F14" s="107"/>
      <c r="G14" s="742"/>
      <c r="H14" s="496"/>
      <c r="I14" s="105"/>
      <c r="J14" s="106"/>
      <c r="K14" s="768"/>
      <c r="L14" s="107"/>
      <c r="M14" s="106"/>
      <c r="N14" s="107"/>
      <c r="O14" s="491">
        <f t="shared" si="0"/>
        <v>0</v>
      </c>
      <c r="P14" s="107"/>
    </row>
    <row r="15" spans="1:16" s="11" customFormat="1" ht="18.899999999999999" customHeight="1" x14ac:dyDescent="0.25">
      <c r="A15" s="752">
        <v>8</v>
      </c>
      <c r="B15" s="496"/>
      <c r="C15" s="105"/>
      <c r="D15" s="106"/>
      <c r="E15" s="768"/>
      <c r="F15" s="107"/>
      <c r="G15" s="742"/>
      <c r="H15" s="496"/>
      <c r="I15" s="105"/>
      <c r="J15" s="106"/>
      <c r="K15" s="768"/>
      <c r="L15" s="107"/>
      <c r="M15" s="106"/>
      <c r="N15" s="107"/>
      <c r="O15" s="491">
        <f t="shared" si="0"/>
        <v>0</v>
      </c>
      <c r="P15" s="107"/>
    </row>
    <row r="16" spans="1:16" s="11" customFormat="1" ht="18.899999999999999" customHeight="1" x14ac:dyDescent="0.25">
      <c r="A16" s="752">
        <v>9</v>
      </c>
      <c r="B16" s="496"/>
      <c r="C16" s="105"/>
      <c r="D16" s="106"/>
      <c r="E16" s="768"/>
      <c r="F16" s="107"/>
      <c r="G16" s="742"/>
      <c r="H16" s="496"/>
      <c r="I16" s="105"/>
      <c r="J16" s="106"/>
      <c r="K16" s="768"/>
      <c r="L16" s="107"/>
      <c r="M16" s="106"/>
      <c r="N16" s="296"/>
      <c r="O16" s="491">
        <f t="shared" si="0"/>
        <v>0</v>
      </c>
      <c r="P16" s="107"/>
    </row>
    <row r="17" spans="1:16" s="11" customFormat="1" ht="18.899999999999999" customHeight="1" x14ac:dyDescent="0.25">
      <c r="A17" s="752">
        <v>10</v>
      </c>
      <c r="B17" s="496"/>
      <c r="C17" s="105"/>
      <c r="D17" s="106"/>
      <c r="E17" s="768"/>
      <c r="F17" s="107"/>
      <c r="G17" s="742"/>
      <c r="H17" s="496"/>
      <c r="I17" s="105"/>
      <c r="J17" s="106"/>
      <c r="K17" s="768"/>
      <c r="L17" s="107"/>
      <c r="M17" s="106"/>
      <c r="N17" s="107"/>
      <c r="O17" s="491">
        <f t="shared" si="0"/>
        <v>0</v>
      </c>
      <c r="P17" s="107"/>
    </row>
    <row r="18" spans="1:16" s="11" customFormat="1" ht="18.899999999999999" customHeight="1" x14ac:dyDescent="0.25">
      <c r="A18" s="752">
        <v>11</v>
      </c>
      <c r="B18" s="496"/>
      <c r="C18" s="105"/>
      <c r="D18" s="106"/>
      <c r="E18" s="768"/>
      <c r="F18" s="107"/>
      <c r="G18" s="742"/>
      <c r="H18" s="496"/>
      <c r="I18" s="105"/>
      <c r="J18" s="106"/>
      <c r="K18" s="769"/>
      <c r="L18" s="107"/>
      <c r="M18" s="106"/>
      <c r="N18" s="107"/>
      <c r="O18" s="491">
        <f t="shared" si="0"/>
        <v>0</v>
      </c>
      <c r="P18" s="107"/>
    </row>
    <row r="19" spans="1:16" s="11" customFormat="1" ht="18.899999999999999" customHeight="1" x14ac:dyDescent="0.25">
      <c r="A19" s="752">
        <v>12</v>
      </c>
      <c r="B19" s="496"/>
      <c r="C19" s="105"/>
      <c r="D19" s="106"/>
      <c r="E19" s="768"/>
      <c r="F19" s="107"/>
      <c r="G19" s="742"/>
      <c r="H19" s="496"/>
      <c r="I19" s="105"/>
      <c r="J19" s="106"/>
      <c r="K19" s="768"/>
      <c r="L19" s="107"/>
      <c r="M19" s="106"/>
      <c r="N19" s="107"/>
      <c r="O19" s="491">
        <f t="shared" si="0"/>
        <v>0</v>
      </c>
      <c r="P19" s="107"/>
    </row>
    <row r="20" spans="1:16" s="11" customFormat="1" ht="18.899999999999999" customHeight="1" x14ac:dyDescent="0.25">
      <c r="A20" s="752">
        <v>13</v>
      </c>
      <c r="B20" s="496"/>
      <c r="C20" s="105"/>
      <c r="D20" s="106"/>
      <c r="E20" s="768"/>
      <c r="F20" s="107"/>
      <c r="G20" s="742"/>
      <c r="H20" s="496"/>
      <c r="I20" s="105"/>
      <c r="J20" s="106"/>
      <c r="K20" s="768"/>
      <c r="L20" s="107"/>
      <c r="M20" s="106"/>
      <c r="N20" s="107"/>
      <c r="O20" s="491">
        <f t="shared" si="0"/>
        <v>0</v>
      </c>
      <c r="P20" s="107"/>
    </row>
    <row r="21" spans="1:16" s="11" customFormat="1" ht="18.899999999999999" customHeight="1" x14ac:dyDescent="0.25">
      <c r="A21" s="752">
        <v>14</v>
      </c>
      <c r="B21" s="496"/>
      <c r="C21" s="105"/>
      <c r="D21" s="106"/>
      <c r="E21" s="768"/>
      <c r="F21" s="107"/>
      <c r="G21" s="742"/>
      <c r="H21" s="496"/>
      <c r="I21" s="105"/>
      <c r="J21" s="106"/>
      <c r="K21" s="770"/>
      <c r="L21" s="107"/>
      <c r="M21" s="106"/>
      <c r="N21" s="107"/>
      <c r="O21" s="491">
        <f t="shared" si="0"/>
        <v>0</v>
      </c>
      <c r="P21" s="107"/>
    </row>
    <row r="22" spans="1:16" s="11" customFormat="1" ht="18.899999999999999" customHeight="1" x14ac:dyDescent="0.25">
      <c r="A22" s="752">
        <v>15</v>
      </c>
      <c r="B22" s="496"/>
      <c r="C22" s="105"/>
      <c r="D22" s="106"/>
      <c r="E22" s="768"/>
      <c r="F22" s="107"/>
      <c r="G22" s="742"/>
      <c r="H22" s="496"/>
      <c r="I22" s="105"/>
      <c r="J22" s="106"/>
      <c r="K22" s="768"/>
      <c r="L22" s="107"/>
      <c r="M22" s="106"/>
      <c r="N22" s="107"/>
      <c r="O22" s="491">
        <f t="shared" si="0"/>
        <v>0</v>
      </c>
      <c r="P22" s="107"/>
    </row>
    <row r="23" spans="1:16" s="11" customFormat="1" ht="18.899999999999999" customHeight="1" x14ac:dyDescent="0.25">
      <c r="A23" s="495">
        <v>16</v>
      </c>
      <c r="B23" s="496"/>
      <c r="C23" s="105"/>
      <c r="D23" s="106"/>
      <c r="E23" s="768"/>
      <c r="F23" s="107"/>
      <c r="G23" s="742"/>
      <c r="H23" s="496"/>
      <c r="I23" s="105"/>
      <c r="J23" s="106"/>
      <c r="K23" s="768"/>
      <c r="L23" s="107"/>
      <c r="M23" s="106"/>
      <c r="N23" s="107"/>
      <c r="O23" s="491">
        <f t="shared" si="0"/>
        <v>0</v>
      </c>
      <c r="P23" s="107"/>
    </row>
    <row r="24" spans="1:16" s="35" customFormat="1" ht="18.899999999999999" customHeight="1" x14ac:dyDescent="0.2">
      <c r="A24" s="495">
        <v>17</v>
      </c>
      <c r="B24" s="496"/>
      <c r="C24" s="105"/>
      <c r="D24" s="106"/>
      <c r="E24" s="768"/>
      <c r="F24" s="107"/>
      <c r="G24" s="742"/>
      <c r="H24" s="496"/>
      <c r="I24" s="105"/>
      <c r="J24" s="106"/>
      <c r="K24" s="768"/>
      <c r="L24" s="107"/>
      <c r="M24" s="106"/>
      <c r="N24" s="107"/>
      <c r="O24" s="491">
        <f t="shared" si="0"/>
        <v>0</v>
      </c>
      <c r="P24" s="107"/>
    </row>
    <row r="25" spans="1:16" s="35" customFormat="1" ht="18.899999999999999" customHeight="1" x14ac:dyDescent="0.2">
      <c r="A25" s="495">
        <v>18</v>
      </c>
      <c r="B25" s="496"/>
      <c r="C25" s="105"/>
      <c r="D25" s="106"/>
      <c r="E25" s="768"/>
      <c r="F25" s="107"/>
      <c r="G25" s="742"/>
      <c r="H25" s="496"/>
      <c r="I25" s="105"/>
      <c r="J25" s="106"/>
      <c r="K25" s="768"/>
      <c r="L25" s="107"/>
      <c r="M25" s="106"/>
      <c r="N25" s="107"/>
      <c r="O25" s="491">
        <f t="shared" si="0"/>
        <v>0</v>
      </c>
      <c r="P25" s="107"/>
    </row>
    <row r="26" spans="1:16" s="35" customFormat="1" ht="18.899999999999999" customHeight="1" x14ac:dyDescent="0.2">
      <c r="A26" s="495">
        <v>19</v>
      </c>
      <c r="B26" s="496"/>
      <c r="C26" s="105"/>
      <c r="D26" s="106"/>
      <c r="E26" s="768"/>
      <c r="F26" s="107"/>
      <c r="G26" s="742"/>
      <c r="H26" s="496"/>
      <c r="I26" s="105"/>
      <c r="J26" s="106"/>
      <c r="K26" s="768"/>
      <c r="L26" s="107"/>
      <c r="M26" s="106"/>
      <c r="N26" s="107"/>
      <c r="O26" s="491">
        <f t="shared" si="0"/>
        <v>0</v>
      </c>
      <c r="P26" s="107"/>
    </row>
    <row r="27" spans="1:16" s="35" customFormat="1" ht="18.899999999999999" customHeight="1" x14ac:dyDescent="0.2">
      <c r="A27" s="495">
        <v>20</v>
      </c>
      <c r="B27" s="496"/>
      <c r="C27" s="105"/>
      <c r="D27" s="106"/>
      <c r="E27" s="106"/>
      <c r="F27" s="119"/>
      <c r="G27" s="742"/>
      <c r="H27" s="493"/>
      <c r="I27" s="295"/>
      <c r="J27" s="106"/>
      <c r="K27" s="106"/>
      <c r="L27" s="119"/>
      <c r="M27" s="106"/>
      <c r="N27" s="107"/>
      <c r="O27" s="491"/>
      <c r="P27" s="107"/>
    </row>
    <row r="28" spans="1:16" s="35" customFormat="1" ht="18.899999999999999" customHeight="1" thickBot="1" x14ac:dyDescent="0.25">
      <c r="A28" s="495">
        <v>21</v>
      </c>
      <c r="B28" s="496"/>
      <c r="C28" s="105"/>
      <c r="D28" s="106"/>
      <c r="E28" s="106"/>
      <c r="F28" s="119"/>
      <c r="G28" s="742"/>
      <c r="H28" s="493"/>
      <c r="I28" s="295"/>
      <c r="J28" s="106"/>
      <c r="K28" s="106"/>
      <c r="L28" s="119"/>
      <c r="M28" s="106"/>
      <c r="N28" s="107"/>
      <c r="O28" s="491"/>
      <c r="P28" s="107"/>
    </row>
    <row r="29" spans="1:16" s="35" customFormat="1" ht="18.899999999999999" customHeight="1" x14ac:dyDescent="0.2">
      <c r="A29" s="751">
        <v>22</v>
      </c>
      <c r="B29" s="496"/>
      <c r="C29" s="105"/>
      <c r="D29" s="106"/>
      <c r="E29" s="106"/>
      <c r="F29" s="119"/>
      <c r="G29" s="742"/>
      <c r="H29" s="493"/>
      <c r="I29" s="295"/>
      <c r="J29" s="106"/>
      <c r="K29" s="106"/>
      <c r="L29" s="119"/>
      <c r="M29" s="106"/>
      <c r="N29" s="107"/>
      <c r="O29" s="491"/>
      <c r="P29" s="107"/>
    </row>
    <row r="30" spans="1:16" s="35" customFormat="1" ht="18.899999999999999" customHeight="1" x14ac:dyDescent="0.2">
      <c r="A30" s="752">
        <v>23</v>
      </c>
      <c r="B30" s="496"/>
      <c r="C30" s="105"/>
      <c r="D30" s="106"/>
      <c r="E30" s="106"/>
      <c r="F30" s="119"/>
      <c r="G30" s="742"/>
      <c r="H30" s="493"/>
      <c r="I30" s="295"/>
      <c r="J30" s="106"/>
      <c r="K30" s="106"/>
      <c r="L30" s="119"/>
      <c r="M30" s="106"/>
      <c r="N30" s="107"/>
      <c r="O30" s="491"/>
      <c r="P30" s="107"/>
    </row>
    <row r="31" spans="1:16" s="35" customFormat="1" ht="18.899999999999999" customHeight="1" x14ac:dyDescent="0.2">
      <c r="A31" s="752">
        <v>24</v>
      </c>
      <c r="B31" s="496"/>
      <c r="C31" s="105"/>
      <c r="D31" s="106"/>
      <c r="E31" s="106"/>
      <c r="F31" s="119"/>
      <c r="G31" s="742"/>
      <c r="H31" s="493"/>
      <c r="I31" s="295"/>
      <c r="J31" s="106"/>
      <c r="K31" s="106"/>
      <c r="L31" s="119"/>
      <c r="M31" s="106"/>
      <c r="N31" s="107"/>
      <c r="O31" s="491"/>
      <c r="P31" s="107"/>
    </row>
    <row r="32" spans="1:16" ht="18.899999999999999" customHeight="1" thickBot="1" x14ac:dyDescent="0.3">
      <c r="A32" s="752">
        <v>25</v>
      </c>
      <c r="B32" s="496"/>
      <c r="C32" s="105"/>
      <c r="D32" s="106"/>
      <c r="E32" s="106"/>
      <c r="F32" s="119"/>
      <c r="G32" s="742"/>
      <c r="H32" s="493"/>
      <c r="I32" s="295"/>
      <c r="J32" s="106"/>
      <c r="K32" s="106"/>
      <c r="L32" s="119"/>
      <c r="M32" s="106"/>
      <c r="N32" s="107"/>
      <c r="O32" s="491"/>
      <c r="P32" s="107"/>
    </row>
    <row r="33" spans="1:16" ht="18.899999999999999" customHeight="1" x14ac:dyDescent="0.25">
      <c r="A33" s="751">
        <v>26</v>
      </c>
      <c r="B33" s="496"/>
      <c r="C33" s="105"/>
      <c r="D33" s="106"/>
      <c r="E33" s="106"/>
      <c r="F33" s="119"/>
      <c r="G33" s="742"/>
      <c r="H33" s="493"/>
      <c r="I33" s="295"/>
      <c r="J33" s="106"/>
      <c r="K33" s="106"/>
      <c r="L33" s="119"/>
      <c r="M33" s="106"/>
      <c r="N33" s="107"/>
      <c r="O33" s="491"/>
      <c r="P33" s="107"/>
    </row>
    <row r="34" spans="1:16" ht="18.899999999999999" customHeight="1" x14ac:dyDescent="0.25">
      <c r="A34" s="752">
        <v>27</v>
      </c>
      <c r="B34" s="496"/>
      <c r="C34" s="105"/>
      <c r="D34" s="106"/>
      <c r="E34" s="106"/>
      <c r="F34" s="119"/>
      <c r="G34" s="742"/>
      <c r="H34" s="493"/>
      <c r="I34" s="295"/>
      <c r="J34" s="106"/>
      <c r="K34" s="106"/>
      <c r="L34" s="119"/>
      <c r="M34" s="106"/>
      <c r="N34" s="107"/>
      <c r="O34" s="491"/>
      <c r="P34" s="107"/>
    </row>
    <row r="35" spans="1:16" ht="18.899999999999999" customHeight="1" x14ac:dyDescent="0.25">
      <c r="A35" s="752">
        <v>28</v>
      </c>
      <c r="B35" s="496"/>
      <c r="C35" s="105"/>
      <c r="D35" s="106"/>
      <c r="E35" s="106"/>
      <c r="F35" s="119"/>
      <c r="G35" s="742"/>
      <c r="H35" s="493"/>
      <c r="I35" s="295"/>
      <c r="J35" s="106"/>
      <c r="K35" s="106"/>
      <c r="L35" s="119"/>
      <c r="M35" s="106"/>
      <c r="N35" s="107"/>
      <c r="O35" s="491"/>
      <c r="P35" s="107"/>
    </row>
    <row r="36" spans="1:16" ht="18.899999999999999" customHeight="1" x14ac:dyDescent="0.25">
      <c r="A36" s="752">
        <v>29</v>
      </c>
      <c r="B36" s="496"/>
      <c r="C36" s="105"/>
      <c r="D36" s="106"/>
      <c r="E36" s="106"/>
      <c r="F36" s="119"/>
      <c r="G36" s="742"/>
      <c r="H36" s="493"/>
      <c r="I36" s="295"/>
      <c r="J36" s="106"/>
      <c r="K36" s="106"/>
      <c r="L36" s="119"/>
      <c r="M36" s="106"/>
      <c r="N36" s="107"/>
      <c r="O36" s="491"/>
      <c r="P36" s="107"/>
    </row>
    <row r="37" spans="1:16" ht="18.899999999999999" customHeight="1" x14ac:dyDescent="0.25">
      <c r="A37" s="752">
        <v>30</v>
      </c>
      <c r="B37" s="496"/>
      <c r="C37" s="105"/>
      <c r="D37" s="106"/>
      <c r="E37" s="106"/>
      <c r="F37" s="119"/>
      <c r="G37" s="742"/>
      <c r="H37" s="493"/>
      <c r="I37" s="295"/>
      <c r="J37" s="106"/>
      <c r="K37" s="106"/>
      <c r="L37" s="119"/>
      <c r="M37" s="106"/>
      <c r="N37" s="107"/>
      <c r="O37" s="491"/>
      <c r="P37" s="107"/>
    </row>
    <row r="38" spans="1:16" ht="18.899999999999999" customHeight="1" x14ac:dyDescent="0.25">
      <c r="A38" s="752">
        <v>31</v>
      </c>
      <c r="B38" s="496"/>
      <c r="C38" s="105"/>
      <c r="D38" s="106"/>
      <c r="E38" s="106"/>
      <c r="F38" s="119"/>
      <c r="G38" s="742"/>
      <c r="H38" s="493"/>
      <c r="I38" s="295"/>
      <c r="J38" s="106"/>
      <c r="K38" s="106"/>
      <c r="L38" s="119"/>
      <c r="M38" s="106"/>
      <c r="N38" s="107"/>
      <c r="O38" s="491"/>
      <c r="P38" s="107"/>
    </row>
    <row r="39" spans="1:16" ht="18.899999999999999" customHeight="1" x14ac:dyDescent="0.25">
      <c r="A39" s="752">
        <v>32</v>
      </c>
      <c r="B39" s="496"/>
      <c r="C39" s="105"/>
      <c r="D39" s="106"/>
      <c r="E39" s="106"/>
      <c r="F39" s="119"/>
      <c r="G39" s="742"/>
      <c r="H39" s="493"/>
      <c r="I39" s="295"/>
      <c r="J39" s="106"/>
      <c r="K39" s="106"/>
      <c r="L39" s="119"/>
      <c r="M39" s="106"/>
      <c r="N39" s="107"/>
      <c r="O39" s="491"/>
      <c r="P39" s="107"/>
    </row>
    <row r="40" spans="1:16" ht="18.899999999999999" customHeight="1" x14ac:dyDescent="0.25">
      <c r="A40" s="495"/>
      <c r="B40" s="496"/>
      <c r="C40" s="105"/>
      <c r="D40" s="106"/>
      <c r="E40" s="106"/>
      <c r="F40" s="119"/>
      <c r="G40" s="742"/>
      <c r="H40" s="493"/>
      <c r="I40" s="295"/>
      <c r="J40" s="106"/>
      <c r="K40" s="106"/>
      <c r="L40" s="119"/>
      <c r="M40" s="106"/>
      <c r="N40" s="107"/>
      <c r="O40" s="491"/>
      <c r="P40" s="107"/>
    </row>
    <row r="41" spans="1:16" ht="18.899999999999999" customHeight="1" x14ac:dyDescent="0.25">
      <c r="A41" s="495"/>
      <c r="B41" s="496"/>
      <c r="C41" s="105"/>
      <c r="D41" s="106"/>
      <c r="E41" s="106"/>
      <c r="F41" s="119"/>
      <c r="G41" s="742"/>
      <c r="H41" s="493"/>
      <c r="I41" s="295"/>
      <c r="J41" s="106"/>
      <c r="K41" s="106"/>
      <c r="L41" s="119"/>
      <c r="M41" s="106"/>
      <c r="N41" s="107"/>
      <c r="O41" s="491"/>
      <c r="P41" s="107"/>
    </row>
    <row r="42" spans="1:16" ht="18.899999999999999" customHeight="1" x14ac:dyDescent="0.25">
      <c r="A42" s="495"/>
      <c r="B42" s="496"/>
      <c r="C42" s="105"/>
      <c r="D42" s="106"/>
      <c r="E42" s="106"/>
      <c r="F42" s="119"/>
      <c r="G42" s="742"/>
      <c r="H42" s="493"/>
      <c r="I42" s="295"/>
      <c r="J42" s="106"/>
      <c r="K42" s="106"/>
      <c r="L42" s="119"/>
      <c r="M42" s="106"/>
      <c r="N42" s="107"/>
      <c r="O42" s="491"/>
      <c r="P42" s="107"/>
    </row>
    <row r="43" spans="1:16" ht="18.899999999999999" customHeight="1" x14ac:dyDescent="0.25">
      <c r="A43" s="495"/>
      <c r="B43" s="496"/>
      <c r="C43" s="105"/>
      <c r="D43" s="106"/>
      <c r="E43" s="106"/>
      <c r="F43" s="119"/>
      <c r="G43" s="742"/>
      <c r="H43" s="493"/>
      <c r="I43" s="295"/>
      <c r="J43" s="106"/>
      <c r="K43" s="106"/>
      <c r="L43" s="119"/>
      <c r="M43" s="106"/>
      <c r="N43" s="107"/>
      <c r="O43" s="491"/>
      <c r="P43" s="107"/>
    </row>
    <row r="44" spans="1:16" ht="18.899999999999999" customHeight="1" x14ac:dyDescent="0.25">
      <c r="A44" s="495"/>
      <c r="B44" s="496"/>
      <c r="C44" s="105"/>
      <c r="D44" s="106"/>
      <c r="E44" s="106"/>
      <c r="F44" s="119"/>
      <c r="G44" s="742"/>
      <c r="H44" s="493"/>
      <c r="I44" s="295"/>
      <c r="J44" s="106"/>
      <c r="K44" s="106"/>
      <c r="L44" s="119"/>
      <c r="M44" s="106"/>
      <c r="N44" s="107"/>
      <c r="O44" s="491"/>
      <c r="P44" s="107"/>
    </row>
    <row r="45" spans="1:16" ht="18.899999999999999" customHeight="1" x14ac:dyDescent="0.25">
      <c r="A45" s="495"/>
      <c r="B45" s="496"/>
      <c r="C45" s="105"/>
      <c r="D45" s="106"/>
      <c r="E45" s="106"/>
      <c r="F45" s="119"/>
      <c r="G45" s="742"/>
      <c r="H45" s="493"/>
      <c r="I45" s="295"/>
      <c r="J45" s="106"/>
      <c r="K45" s="106"/>
      <c r="L45" s="119"/>
      <c r="M45" s="106"/>
      <c r="N45" s="107"/>
      <c r="O45" s="491"/>
      <c r="P45" s="107"/>
    </row>
    <row r="46" spans="1:16" ht="18.899999999999999" customHeight="1" x14ac:dyDescent="0.25">
      <c r="A46" s="495"/>
      <c r="B46" s="496"/>
      <c r="C46" s="105"/>
      <c r="D46" s="106"/>
      <c r="E46" s="106"/>
      <c r="F46" s="119"/>
      <c r="G46" s="742"/>
      <c r="H46" s="493"/>
      <c r="I46" s="295"/>
      <c r="J46" s="106"/>
      <c r="K46" s="106"/>
      <c r="L46" s="119"/>
      <c r="M46" s="106"/>
      <c r="N46" s="107"/>
      <c r="O46" s="491"/>
      <c r="P46" s="107"/>
    </row>
    <row r="47" spans="1:16" ht="18.899999999999999" customHeight="1" x14ac:dyDescent="0.25">
      <c r="A47" s="495"/>
      <c r="B47" s="496"/>
      <c r="C47" s="105"/>
      <c r="D47" s="106"/>
      <c r="E47" s="106"/>
      <c r="F47" s="119"/>
      <c r="G47" s="742"/>
      <c r="H47" s="493"/>
      <c r="I47" s="295"/>
      <c r="J47" s="106"/>
      <c r="K47" s="106"/>
      <c r="L47" s="119"/>
      <c r="M47" s="106"/>
      <c r="N47" s="107"/>
      <c r="O47" s="491"/>
      <c r="P47" s="107"/>
    </row>
    <row r="48" spans="1:16" ht="18.899999999999999" customHeight="1" x14ac:dyDescent="0.25">
      <c r="A48" s="495"/>
      <c r="B48" s="496"/>
      <c r="C48" s="105"/>
      <c r="D48" s="106"/>
      <c r="E48" s="106"/>
      <c r="F48" s="119"/>
      <c r="G48" s="742"/>
      <c r="H48" s="493"/>
      <c r="I48" s="295"/>
      <c r="J48" s="106"/>
      <c r="K48" s="106"/>
      <c r="L48" s="119"/>
      <c r="M48" s="106"/>
      <c r="N48" s="107"/>
      <c r="O48" s="491"/>
      <c r="P48" s="107"/>
    </row>
    <row r="49" spans="1:16" ht="18.899999999999999" customHeight="1" x14ac:dyDescent="0.25">
      <c r="A49" s="495"/>
      <c r="B49" s="496"/>
      <c r="C49" s="105"/>
      <c r="D49" s="106"/>
      <c r="E49" s="106"/>
      <c r="F49" s="119"/>
      <c r="G49" s="742"/>
      <c r="H49" s="493"/>
      <c r="I49" s="295"/>
      <c r="J49" s="106"/>
      <c r="K49" s="106"/>
      <c r="L49" s="119"/>
      <c r="M49" s="106"/>
      <c r="N49" s="107"/>
      <c r="O49" s="491"/>
      <c r="P49" s="107"/>
    </row>
    <row r="50" spans="1:16" ht="18.899999999999999" customHeight="1" x14ac:dyDescent="0.25">
      <c r="A50" s="495"/>
      <c r="B50" s="496"/>
      <c r="C50" s="105"/>
      <c r="D50" s="106"/>
      <c r="E50" s="106"/>
      <c r="F50" s="119"/>
      <c r="G50" s="742"/>
      <c r="H50" s="493"/>
      <c r="I50" s="295"/>
      <c r="J50" s="106"/>
      <c r="K50" s="106"/>
      <c r="L50" s="119"/>
      <c r="M50" s="106"/>
      <c r="N50" s="107"/>
      <c r="O50" s="491"/>
      <c r="P50" s="107"/>
    </row>
    <row r="51" spans="1:16" ht="18.899999999999999" customHeight="1" x14ac:dyDescent="0.25">
      <c r="A51" s="495"/>
      <c r="B51" s="496"/>
      <c r="C51" s="105"/>
      <c r="D51" s="106"/>
      <c r="E51" s="106"/>
      <c r="F51" s="119"/>
      <c r="G51" s="742"/>
      <c r="H51" s="493"/>
      <c r="I51" s="295"/>
      <c r="J51" s="106"/>
      <c r="K51" s="106"/>
      <c r="L51" s="119"/>
      <c r="M51" s="106"/>
      <c r="N51" s="107"/>
      <c r="O51" s="491"/>
      <c r="P51" s="107"/>
    </row>
    <row r="52" spans="1:16" ht="18.899999999999999" customHeight="1" x14ac:dyDescent="0.25">
      <c r="A52" s="495"/>
      <c r="B52" s="496"/>
      <c r="C52" s="105"/>
      <c r="D52" s="106"/>
      <c r="E52" s="106"/>
      <c r="F52" s="119"/>
      <c r="G52" s="742"/>
      <c r="H52" s="493"/>
      <c r="I52" s="295"/>
      <c r="J52" s="106"/>
      <c r="K52" s="106"/>
      <c r="L52" s="119"/>
      <c r="M52" s="106"/>
      <c r="N52" s="107"/>
      <c r="O52" s="491"/>
      <c r="P52" s="107"/>
    </row>
    <row r="53" spans="1:16" ht="18.899999999999999" customHeight="1" x14ac:dyDescent="0.25">
      <c r="A53" s="495"/>
      <c r="B53" s="496"/>
      <c r="C53" s="105"/>
      <c r="D53" s="106"/>
      <c r="E53" s="106"/>
      <c r="F53" s="119"/>
      <c r="G53" s="742"/>
      <c r="H53" s="493"/>
      <c r="I53" s="295"/>
      <c r="J53" s="106"/>
      <c r="K53" s="106"/>
      <c r="L53" s="119"/>
      <c r="M53" s="106"/>
      <c r="N53" s="107"/>
      <c r="O53" s="491"/>
      <c r="P53" s="107"/>
    </row>
    <row r="54" spans="1:16" ht="18.899999999999999" customHeight="1" x14ac:dyDescent="0.25">
      <c r="A54" s="495"/>
      <c r="B54" s="496"/>
      <c r="C54" s="105"/>
      <c r="D54" s="106"/>
      <c r="E54" s="106"/>
      <c r="F54" s="119"/>
      <c r="G54" s="742"/>
      <c r="H54" s="493"/>
      <c r="I54" s="295"/>
      <c r="J54" s="106"/>
      <c r="K54" s="106"/>
      <c r="L54" s="119"/>
      <c r="M54" s="106"/>
      <c r="N54" s="107"/>
      <c r="O54" s="491"/>
      <c r="P54" s="107"/>
    </row>
    <row r="55" spans="1:16" ht="18.899999999999999" customHeight="1" x14ac:dyDescent="0.25">
      <c r="A55" s="495"/>
      <c r="B55" s="496"/>
      <c r="C55" s="105"/>
      <c r="D55" s="106"/>
      <c r="E55" s="106"/>
      <c r="F55" s="119"/>
      <c r="G55" s="742"/>
      <c r="H55" s="493"/>
      <c r="I55" s="295"/>
      <c r="J55" s="106"/>
      <c r="K55" s="106"/>
      <c r="L55" s="107"/>
      <c r="M55" s="106"/>
      <c r="N55" s="107"/>
      <c r="O55" s="491"/>
      <c r="P55" s="107"/>
    </row>
    <row r="56" spans="1:16" ht="18.899999999999999" customHeight="1" x14ac:dyDescent="0.25">
      <c r="A56" s="495"/>
      <c r="B56" s="496"/>
      <c r="C56" s="105"/>
      <c r="D56" s="106"/>
      <c r="E56" s="768"/>
      <c r="F56" s="107"/>
      <c r="G56" s="742"/>
      <c r="H56" s="496"/>
      <c r="I56" s="105"/>
      <c r="J56" s="106"/>
      <c r="K56" s="768"/>
      <c r="L56" s="107"/>
      <c r="M56" s="106"/>
      <c r="N56" s="107"/>
      <c r="O56" s="491"/>
      <c r="P56" s="107"/>
    </row>
    <row r="57" spans="1:16" ht="18.899999999999999" customHeight="1" x14ac:dyDescent="0.25">
      <c r="A57" s="495"/>
      <c r="B57" s="496"/>
      <c r="C57" s="105"/>
      <c r="D57" s="106"/>
      <c r="E57" s="106"/>
      <c r="F57" s="119"/>
      <c r="G57" s="742"/>
      <c r="H57" s="493"/>
      <c r="I57" s="295"/>
      <c r="J57" s="106"/>
      <c r="K57" s="106"/>
      <c r="L57" s="119"/>
      <c r="M57" s="106"/>
      <c r="N57" s="107"/>
      <c r="O57" s="491"/>
      <c r="P57" s="107"/>
    </row>
    <row r="58" spans="1:16" ht="18.899999999999999" customHeight="1" x14ac:dyDescent="0.25">
      <c r="A58" s="495"/>
      <c r="B58" s="496"/>
      <c r="C58" s="105"/>
      <c r="D58" s="106"/>
      <c r="E58" s="768"/>
      <c r="F58" s="107"/>
      <c r="G58" s="742"/>
      <c r="H58" s="496"/>
      <c r="I58" s="105"/>
      <c r="J58" s="106"/>
      <c r="K58" s="768"/>
      <c r="L58" s="107"/>
      <c r="M58" s="106"/>
      <c r="N58" s="107"/>
      <c r="O58" s="491"/>
      <c r="P58" s="107"/>
    </row>
    <row r="59" spans="1:16" ht="18.899999999999999" customHeight="1" x14ac:dyDescent="0.25">
      <c r="A59" s="495"/>
      <c r="B59" s="496"/>
      <c r="C59" s="105"/>
      <c r="D59" s="106"/>
      <c r="E59" s="768"/>
      <c r="F59" s="107"/>
      <c r="G59" s="742"/>
      <c r="H59" s="496"/>
      <c r="I59" s="105"/>
      <c r="J59" s="106"/>
      <c r="K59" s="768"/>
      <c r="L59" s="107"/>
      <c r="M59" s="106"/>
      <c r="N59" s="107"/>
      <c r="O59" s="491"/>
      <c r="P59" s="107"/>
    </row>
    <row r="60" spans="1:16" ht="18.899999999999999" customHeight="1" x14ac:dyDescent="0.25">
      <c r="A60" s="495"/>
      <c r="B60" s="496"/>
      <c r="C60" s="105"/>
      <c r="D60" s="106"/>
      <c r="E60" s="768"/>
      <c r="F60" s="107"/>
      <c r="G60" s="742"/>
      <c r="H60" s="496"/>
      <c r="I60" s="105"/>
      <c r="J60" s="106"/>
      <c r="K60" s="768"/>
      <c r="L60" s="107"/>
      <c r="M60" s="106"/>
      <c r="N60" s="107"/>
      <c r="O60" s="491"/>
      <c r="P60" s="107"/>
    </row>
    <row r="61" spans="1:16" ht="18.899999999999999" customHeight="1" x14ac:dyDescent="0.25">
      <c r="A61" s="495"/>
      <c r="B61" s="496"/>
      <c r="C61" s="105"/>
      <c r="D61" s="106"/>
      <c r="E61" s="768"/>
      <c r="F61" s="107"/>
      <c r="G61" s="742"/>
      <c r="H61" s="496"/>
      <c r="I61" s="105"/>
      <c r="J61" s="106"/>
      <c r="K61" s="768"/>
      <c r="L61" s="107"/>
      <c r="M61" s="106"/>
      <c r="N61" s="296"/>
      <c r="O61" s="491"/>
      <c r="P61" s="107"/>
    </row>
    <row r="62" spans="1:16" ht="18.899999999999999" customHeight="1" x14ac:dyDescent="0.25">
      <c r="A62" s="495"/>
      <c r="B62" s="496"/>
      <c r="C62" s="105"/>
      <c r="D62" s="106"/>
      <c r="E62" s="768"/>
      <c r="F62" s="107"/>
      <c r="G62" s="742"/>
      <c r="H62" s="496"/>
      <c r="I62" s="105"/>
      <c r="J62" s="106"/>
      <c r="K62" s="768"/>
      <c r="L62" s="107"/>
      <c r="M62" s="106"/>
      <c r="N62" s="107"/>
      <c r="O62" s="491"/>
      <c r="P62" s="107"/>
    </row>
    <row r="63" spans="1:16" ht="18.75" customHeight="1" x14ac:dyDescent="0.25">
      <c r="A63" s="495"/>
      <c r="B63" s="496"/>
      <c r="C63" s="105"/>
      <c r="D63" s="106"/>
      <c r="E63" s="768"/>
      <c r="F63" s="107"/>
      <c r="G63" s="742"/>
      <c r="H63" s="496"/>
      <c r="I63" s="105"/>
      <c r="J63" s="106"/>
      <c r="K63" s="769"/>
      <c r="L63" s="107"/>
      <c r="M63" s="106"/>
      <c r="N63" s="107"/>
      <c r="O63" s="491"/>
      <c r="P63" s="107"/>
    </row>
    <row r="64" spans="1:16" ht="18.899999999999999" customHeight="1" x14ac:dyDescent="0.25">
      <c r="A64" s="495"/>
      <c r="B64" s="496"/>
      <c r="C64" s="105"/>
      <c r="D64" s="106"/>
      <c r="E64" s="768"/>
      <c r="F64" s="107"/>
      <c r="G64" s="742"/>
      <c r="H64" s="496"/>
      <c r="I64" s="105"/>
      <c r="J64" s="106"/>
      <c r="K64" s="768"/>
      <c r="L64" s="107"/>
      <c r="M64" s="106"/>
      <c r="N64" s="107"/>
      <c r="O64" s="491"/>
      <c r="P64" s="107"/>
    </row>
    <row r="65" spans="1:16" ht="18.899999999999999" customHeight="1" x14ac:dyDescent="0.25">
      <c r="A65" s="495"/>
      <c r="B65" s="496"/>
      <c r="C65" s="105"/>
      <c r="D65" s="106"/>
      <c r="E65" s="768"/>
      <c r="F65" s="107"/>
      <c r="G65" s="742"/>
      <c r="H65" s="496"/>
      <c r="I65" s="105"/>
      <c r="J65" s="106"/>
      <c r="K65" s="768"/>
      <c r="L65" s="107"/>
      <c r="M65" s="106"/>
      <c r="N65" s="107"/>
      <c r="O65" s="491"/>
      <c r="P65" s="107"/>
    </row>
    <row r="66" spans="1:16" ht="18.899999999999999" customHeight="1" x14ac:dyDescent="0.25">
      <c r="A66" s="495"/>
      <c r="B66" s="496"/>
      <c r="C66" s="105"/>
      <c r="D66" s="106"/>
      <c r="E66" s="768"/>
      <c r="F66" s="107"/>
      <c r="G66" s="742"/>
      <c r="H66" s="496"/>
      <c r="I66" s="105"/>
      <c r="J66" s="106"/>
      <c r="K66" s="770"/>
      <c r="L66" s="107"/>
      <c r="M66" s="106"/>
      <c r="N66" s="107"/>
      <c r="O66" s="491"/>
      <c r="P66" s="107"/>
    </row>
    <row r="67" spans="1:16" ht="18.899999999999999" customHeight="1" x14ac:dyDescent="0.25">
      <c r="A67" s="495"/>
      <c r="B67" s="496"/>
      <c r="C67" s="105"/>
      <c r="D67" s="106"/>
      <c r="E67" s="768"/>
      <c r="F67" s="107"/>
      <c r="G67" s="742"/>
      <c r="H67" s="496"/>
      <c r="I67" s="105"/>
      <c r="J67" s="106"/>
      <c r="K67" s="768"/>
      <c r="L67" s="107"/>
      <c r="M67" s="106"/>
      <c r="N67" s="107"/>
      <c r="O67" s="491"/>
      <c r="P67" s="107"/>
    </row>
    <row r="68" spans="1:16" ht="19.5" customHeight="1" x14ac:dyDescent="0.25">
      <c r="A68" s="495"/>
      <c r="B68" s="496"/>
      <c r="C68" s="105"/>
      <c r="D68" s="106"/>
      <c r="E68" s="768"/>
      <c r="F68" s="107"/>
      <c r="G68" s="742"/>
      <c r="H68" s="496"/>
      <c r="I68" s="105"/>
      <c r="J68" s="106"/>
      <c r="K68" s="768"/>
      <c r="L68" s="107"/>
      <c r="M68" s="106"/>
      <c r="N68" s="107"/>
      <c r="O68" s="491"/>
      <c r="P68" s="107"/>
    </row>
    <row r="69" spans="1:16" ht="19.5" customHeight="1" x14ac:dyDescent="0.25">
      <c r="A69" s="495"/>
      <c r="B69" s="496"/>
      <c r="C69" s="105"/>
      <c r="D69" s="106"/>
      <c r="E69" s="768"/>
      <c r="F69" s="107"/>
      <c r="G69" s="742"/>
      <c r="H69" s="496"/>
      <c r="I69" s="105"/>
      <c r="J69" s="106"/>
      <c r="K69" s="768"/>
      <c r="L69" s="107"/>
      <c r="M69" s="106"/>
      <c r="N69" s="107"/>
      <c r="O69" s="491"/>
      <c r="P69" s="107"/>
    </row>
    <row r="70" spans="1:16" ht="19.5" customHeight="1" x14ac:dyDescent="0.25">
      <c r="A70" s="495"/>
      <c r="B70" s="496"/>
      <c r="C70" s="105"/>
      <c r="D70" s="106"/>
      <c r="E70" s="768"/>
      <c r="F70" s="107"/>
      <c r="G70" s="742"/>
      <c r="H70" s="496"/>
      <c r="I70" s="105"/>
      <c r="J70" s="106"/>
      <c r="K70" s="768"/>
      <c r="L70" s="107"/>
      <c r="M70" s="106"/>
      <c r="N70" s="107"/>
      <c r="O70" s="491"/>
      <c r="P70" s="107"/>
    </row>
    <row r="71" spans="1:16" ht="19.5" customHeight="1" x14ac:dyDescent="0.25">
      <c r="A71" s="495"/>
      <c r="B71" s="496"/>
      <c r="C71" s="105"/>
      <c r="D71" s="106"/>
      <c r="E71" s="768"/>
      <c r="F71" s="107"/>
      <c r="G71" s="742"/>
      <c r="H71" s="496"/>
      <c r="I71" s="105"/>
      <c r="J71" s="106"/>
      <c r="K71" s="768"/>
      <c r="L71" s="107"/>
      <c r="M71" s="106"/>
      <c r="N71" s="107"/>
      <c r="O71" s="491"/>
      <c r="P71" s="107"/>
    </row>
    <row r="72" spans="1:16" ht="19.5" customHeight="1" x14ac:dyDescent="0.25">
      <c r="A72" s="495"/>
      <c r="B72" s="496"/>
      <c r="C72" s="105"/>
      <c r="D72" s="106"/>
      <c r="E72" s="106"/>
      <c r="F72" s="119"/>
      <c r="G72" s="742"/>
      <c r="H72" s="493"/>
      <c r="I72" s="295"/>
      <c r="J72" s="106"/>
      <c r="K72" s="106"/>
      <c r="L72" s="107"/>
      <c r="M72" s="106"/>
      <c r="N72" s="107"/>
      <c r="O72" s="491"/>
      <c r="P72" s="107"/>
    </row>
    <row r="73" spans="1:16" ht="19.5" customHeight="1" x14ac:dyDescent="0.25">
      <c r="A73" s="495"/>
      <c r="B73" s="496"/>
      <c r="C73" s="105"/>
      <c r="D73" s="106"/>
      <c r="E73" s="768"/>
      <c r="F73" s="107"/>
      <c r="G73" s="742"/>
      <c r="H73" s="496"/>
      <c r="I73" s="105"/>
      <c r="J73" s="106"/>
      <c r="K73" s="768"/>
      <c r="L73" s="107"/>
      <c r="M73" s="106"/>
      <c r="N73" s="107"/>
      <c r="O73" s="491"/>
      <c r="P73" s="107"/>
    </row>
    <row r="74" spans="1:16" ht="19.5" customHeight="1" x14ac:dyDescent="0.25">
      <c r="A74" s="495"/>
      <c r="B74" s="496"/>
      <c r="C74" s="105"/>
      <c r="D74" s="106"/>
      <c r="E74" s="768"/>
      <c r="F74" s="107"/>
      <c r="G74" s="742"/>
      <c r="H74" s="496"/>
      <c r="I74" s="105"/>
      <c r="J74" s="106"/>
      <c r="K74" s="768"/>
      <c r="L74" s="107"/>
      <c r="M74" s="106"/>
      <c r="N74" s="107"/>
      <c r="O74" s="491"/>
      <c r="P74" s="107"/>
    </row>
    <row r="75" spans="1:16" ht="19.5" customHeight="1" x14ac:dyDescent="0.25">
      <c r="A75" s="495"/>
      <c r="B75" s="496"/>
      <c r="C75" s="105"/>
      <c r="D75" s="106"/>
      <c r="E75" s="768"/>
      <c r="F75" s="107"/>
      <c r="G75" s="742"/>
      <c r="H75" s="496"/>
      <c r="I75" s="105"/>
      <c r="J75" s="106"/>
      <c r="K75" s="768"/>
      <c r="L75" s="107"/>
      <c r="M75" s="106"/>
      <c r="N75" s="107"/>
      <c r="O75" s="491"/>
      <c r="P75" s="107"/>
    </row>
    <row r="76" spans="1:16" ht="19.5" customHeight="1" x14ac:dyDescent="0.25">
      <c r="A76" s="495"/>
      <c r="B76" s="496"/>
      <c r="C76" s="105"/>
      <c r="D76" s="106"/>
      <c r="E76" s="768"/>
      <c r="F76" s="107"/>
      <c r="G76" s="742"/>
      <c r="H76" s="496"/>
      <c r="I76" s="105"/>
      <c r="J76" s="106"/>
      <c r="K76" s="768"/>
      <c r="L76" s="107"/>
      <c r="M76" s="106"/>
      <c r="N76" s="107"/>
      <c r="O76" s="491"/>
      <c r="P76" s="107"/>
    </row>
    <row r="77" spans="1:16" ht="19.5" customHeight="1" x14ac:dyDescent="0.25">
      <c r="A77" s="495"/>
      <c r="B77" s="496"/>
      <c r="C77" s="105"/>
      <c r="D77" s="106"/>
      <c r="E77" s="768"/>
      <c r="F77" s="107"/>
      <c r="G77" s="742"/>
      <c r="H77" s="496"/>
      <c r="I77" s="105"/>
      <c r="J77" s="106"/>
      <c r="K77" s="768"/>
      <c r="L77" s="107"/>
      <c r="M77" s="106"/>
      <c r="N77" s="296"/>
      <c r="O77" s="491"/>
      <c r="P77" s="107"/>
    </row>
    <row r="78" spans="1:16" ht="19.5" customHeight="1" x14ac:dyDescent="0.25">
      <c r="A78" s="495"/>
      <c r="B78" s="496"/>
      <c r="C78" s="105"/>
      <c r="D78" s="106"/>
      <c r="E78" s="768"/>
      <c r="F78" s="107"/>
      <c r="G78" s="742"/>
      <c r="H78" s="496"/>
      <c r="I78" s="105"/>
      <c r="J78" s="106"/>
      <c r="K78" s="768"/>
      <c r="L78" s="107"/>
      <c r="M78" s="106"/>
      <c r="N78" s="107"/>
      <c r="O78" s="491"/>
      <c r="P78" s="107"/>
    </row>
    <row r="79" spans="1:16" ht="19.5" customHeight="1" x14ac:dyDescent="0.25">
      <c r="A79" s="495"/>
      <c r="B79" s="496"/>
      <c r="C79" s="105"/>
      <c r="D79" s="106"/>
      <c r="E79" s="768"/>
      <c r="F79" s="107"/>
      <c r="G79" s="742"/>
      <c r="H79" s="496"/>
      <c r="I79" s="105"/>
      <c r="J79" s="106"/>
      <c r="K79" s="769"/>
      <c r="L79" s="107"/>
      <c r="M79" s="106"/>
      <c r="N79" s="107"/>
      <c r="O79" s="491"/>
      <c r="P79" s="107"/>
    </row>
    <row r="80" spans="1:16" ht="19.5" customHeight="1" x14ac:dyDescent="0.25">
      <c r="A80" s="495"/>
      <c r="B80" s="496"/>
      <c r="C80" s="105"/>
      <c r="D80" s="106"/>
      <c r="E80" s="768"/>
      <c r="F80" s="107"/>
      <c r="G80" s="742"/>
      <c r="H80" s="496"/>
      <c r="I80" s="105"/>
      <c r="J80" s="106"/>
      <c r="K80" s="768"/>
      <c r="L80" s="107"/>
      <c r="M80" s="106"/>
      <c r="N80" s="107"/>
      <c r="O80" s="491"/>
      <c r="P80" s="107"/>
    </row>
    <row r="81" spans="1:16" ht="19.5" customHeight="1" x14ac:dyDescent="0.25">
      <c r="A81" s="495"/>
      <c r="B81" s="496"/>
      <c r="C81" s="105"/>
      <c r="D81" s="106"/>
      <c r="E81" s="768"/>
      <c r="F81" s="107"/>
      <c r="G81" s="742"/>
      <c r="H81" s="496"/>
      <c r="I81" s="105"/>
      <c r="J81" s="106"/>
      <c r="K81" s="768"/>
      <c r="L81" s="107"/>
      <c r="M81" s="106"/>
      <c r="N81" s="107"/>
      <c r="O81" s="491"/>
      <c r="P81" s="107"/>
    </row>
    <row r="82" spans="1:16" ht="19.5" customHeight="1" x14ac:dyDescent="0.25">
      <c r="A82" s="495"/>
      <c r="B82" s="496"/>
      <c r="C82" s="105"/>
      <c r="D82" s="106"/>
      <c r="E82" s="768"/>
      <c r="F82" s="107"/>
      <c r="G82" s="742"/>
      <c r="H82" s="496"/>
      <c r="I82" s="105"/>
      <c r="J82" s="106"/>
      <c r="K82" s="770"/>
      <c r="L82" s="107"/>
      <c r="M82" s="106"/>
      <c r="N82" s="107"/>
      <c r="O82" s="491"/>
      <c r="P82" s="107"/>
    </row>
    <row r="83" spans="1:16" ht="19.5" customHeight="1" x14ac:dyDescent="0.25">
      <c r="A83" s="495"/>
      <c r="B83" s="496"/>
      <c r="C83" s="105"/>
      <c r="D83" s="106"/>
      <c r="E83" s="768"/>
      <c r="F83" s="107"/>
      <c r="G83" s="742"/>
      <c r="H83" s="496"/>
      <c r="I83" s="105"/>
      <c r="J83" s="106"/>
      <c r="K83" s="768"/>
      <c r="L83" s="107"/>
      <c r="M83" s="106"/>
      <c r="N83" s="107"/>
      <c r="O83" s="491"/>
      <c r="P83" s="107"/>
    </row>
    <row r="84" spans="1:16" ht="19.5" customHeight="1" x14ac:dyDescent="0.25">
      <c r="A84" s="495"/>
      <c r="B84" s="496"/>
      <c r="C84" s="105"/>
      <c r="D84" s="106"/>
      <c r="E84" s="768"/>
      <c r="F84" s="107"/>
      <c r="G84" s="742"/>
      <c r="H84" s="496"/>
      <c r="I84" s="105"/>
      <c r="J84" s="106"/>
      <c r="K84" s="768"/>
      <c r="L84" s="107"/>
      <c r="M84" s="106"/>
      <c r="N84" s="107"/>
      <c r="O84" s="491"/>
      <c r="P84" s="107"/>
    </row>
    <row r="85" spans="1:16" ht="19.5" customHeight="1" x14ac:dyDescent="0.25">
      <c r="A85" s="495"/>
      <c r="B85" s="496"/>
      <c r="C85" s="105"/>
      <c r="D85" s="106"/>
      <c r="E85" s="768"/>
      <c r="F85" s="107"/>
      <c r="G85" s="742"/>
      <c r="H85" s="496"/>
      <c r="I85" s="105"/>
      <c r="J85" s="106"/>
      <c r="K85" s="768"/>
      <c r="L85" s="107"/>
      <c r="M85" s="106"/>
      <c r="N85" s="107"/>
      <c r="O85" s="491"/>
      <c r="P85" s="107"/>
    </row>
    <row r="86" spans="1:16" ht="19.5" customHeight="1" x14ac:dyDescent="0.25">
      <c r="A86" s="495"/>
      <c r="B86" s="496"/>
      <c r="C86" s="105"/>
      <c r="D86" s="106"/>
      <c r="E86" s="768"/>
      <c r="F86" s="107"/>
      <c r="G86" s="742"/>
      <c r="H86" s="496"/>
      <c r="I86" s="105"/>
      <c r="J86" s="106"/>
      <c r="K86" s="768"/>
      <c r="L86" s="107"/>
      <c r="M86" s="106"/>
      <c r="N86" s="107"/>
      <c r="O86" s="491"/>
      <c r="P86" s="107"/>
    </row>
    <row r="87" spans="1:16" ht="19.5" customHeight="1" thickBot="1" x14ac:dyDescent="0.3">
      <c r="A87" s="495"/>
      <c r="B87" s="497"/>
      <c r="C87" s="369"/>
      <c r="D87" s="494"/>
      <c r="E87" s="771"/>
      <c r="F87" s="772"/>
      <c r="G87" s="743"/>
      <c r="H87" s="497"/>
      <c r="I87" s="369"/>
      <c r="J87" s="494"/>
      <c r="K87" s="771"/>
      <c r="L87" s="772"/>
      <c r="M87" s="106"/>
      <c r="N87" s="107"/>
      <c r="O87" s="491"/>
      <c r="P87" s="107"/>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19873"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7">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Diákolinmpia Pest Vármegye</v>
      </c>
      <c r="B1" s="138"/>
      <c r="I1" s="384"/>
      <c r="J1" s="137"/>
      <c r="K1" s="297" t="s">
        <v>145</v>
      </c>
      <c r="L1" s="297"/>
      <c r="M1" s="298"/>
      <c r="N1" s="137"/>
      <c r="O1" s="137"/>
      <c r="P1" s="137"/>
      <c r="R1" s="137"/>
    </row>
    <row r="2" spans="1:21" s="108" customFormat="1" x14ac:dyDescent="0.25">
      <c r="A2" s="473" t="s">
        <v>122</v>
      </c>
      <c r="B2" s="96"/>
      <c r="C2" s="96"/>
      <c r="D2" s="96"/>
      <c r="E2" s="96"/>
      <c r="F2" s="465">
        <f>Altalanos!$E$8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925">
        <f>Altalanos!$A$10</f>
        <v>0</v>
      </c>
      <c r="B4" s="925"/>
      <c r="C4" s="925"/>
      <c r="D4" s="145"/>
      <c r="E4" s="432"/>
      <c r="F4" s="145"/>
      <c r="G4" s="146">
        <f>Altalanos!$C$10</f>
        <v>0</v>
      </c>
      <c r="H4" s="301"/>
      <c r="I4" s="145"/>
      <c r="J4" s="302"/>
      <c r="K4" s="148"/>
      <c r="L4" s="147"/>
      <c r="M4" s="104"/>
      <c r="N4" s="302"/>
      <c r="O4" s="145"/>
      <c r="P4" s="302"/>
      <c r="Q4" s="145"/>
      <c r="R4" s="89" t="str">
        <f>Altalanos!$E$10</f>
        <v>Dénes Tibor</v>
      </c>
    </row>
    <row r="5" spans="1:21" s="19" customFormat="1" ht="9.6" x14ac:dyDescent="0.25">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0" customFormat="1" ht="10.5" customHeight="1" thickBot="1" x14ac:dyDescent="0.3">
      <c r="A6" s="805"/>
      <c r="B6" s="785"/>
      <c r="C6" s="785"/>
      <c r="D6" s="785"/>
      <c r="E6" s="785"/>
      <c r="F6" s="806"/>
      <c r="G6" s="806"/>
      <c r="I6" s="806"/>
      <c r="J6" s="807"/>
      <c r="K6" s="785"/>
      <c r="L6" s="807"/>
      <c r="M6" s="785"/>
      <c r="N6" s="807"/>
      <c r="O6" s="785"/>
      <c r="P6" s="807"/>
      <c r="Q6" s="785"/>
      <c r="R6" s="808"/>
    </row>
    <row r="7" spans="1:21" s="38" customFormat="1" ht="10.5" customHeight="1" x14ac:dyDescent="0.25">
      <c r="A7" s="307">
        <v>1</v>
      </c>
      <c r="B7" s="390" t="str">
        <f>IF($D7="","",VLOOKUP($D7,'1D ELO (5)'!$A$7:$P$23,14))</f>
        <v/>
      </c>
      <c r="C7" s="390" t="str">
        <f>IF($D7="","",VLOOKUP($D7,'1D ELO (5)'!$A$7:$P$23,15))</f>
        <v/>
      </c>
      <c r="D7" s="159"/>
      <c r="E7" s="679" t="str">
        <f>UPPER(IF($D7="","",VLOOKUP($D7,'1D ELO (5)'!$A$7:$P$23,5)))</f>
        <v/>
      </c>
      <c r="F7" s="680" t="str">
        <f>UPPER(IF($D7="","",VLOOKUP($D7,'1D ELO (5)'!$A$7:$P$23,2)))</f>
        <v/>
      </c>
      <c r="G7" s="680" t="str">
        <f>IF($D7="","",VLOOKUP($D7,'1D ELO (5)'!$A$7:$P$23,3))</f>
        <v/>
      </c>
      <c r="H7" s="681"/>
      <c r="I7" s="680" t="str">
        <f>IF($D7="","",VLOOKUP($D7,'1D ELO (5)'!$A$7:$P$23,4))</f>
        <v/>
      </c>
      <c r="J7" s="309"/>
      <c r="K7" s="163"/>
      <c r="L7" s="165"/>
      <c r="M7" s="163"/>
      <c r="N7" s="165"/>
      <c r="O7" s="163"/>
      <c r="P7" s="165"/>
      <c r="Q7" s="163"/>
      <c r="R7" s="166"/>
      <c r="S7" s="169"/>
      <c r="U7" s="170" t="str">
        <f>Birók!P21</f>
        <v>Bíró</v>
      </c>
    </row>
    <row r="8" spans="1:21" s="38" customFormat="1" ht="9.6" customHeight="1" x14ac:dyDescent="0.25">
      <c r="A8" s="281"/>
      <c r="B8" s="310"/>
      <c r="C8" s="310"/>
      <c r="D8" s="310"/>
      <c r="E8" s="679" t="str">
        <f>UPPER(IF($D7="","",VLOOKUP($D7,'1D ELO (5)'!$A$7:$P$23,11)))</f>
        <v/>
      </c>
      <c r="F8" s="680" t="str">
        <f>UPPER(IF($D7="","",VLOOKUP($D7,'1D ELO (5)'!$A$7:$P$23,8)))</f>
        <v/>
      </c>
      <c r="G8" s="680" t="str">
        <f>IF($D7="","",VLOOKUP($D7,'1D ELO (5)'!$A$7:$P$23,9))</f>
        <v/>
      </c>
      <c r="H8" s="681"/>
      <c r="I8" s="680" t="str">
        <f>IF($D7="","",VLOOKUP($D7,'1D ELO (5)'!$A$7:$P$23,10))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(5)'!$A$7:$P$23,14))</f>
        <v/>
      </c>
      <c r="C11" s="390" t="str">
        <f>IF($D11="","",VLOOKUP($D11,'1D ELO (5)'!$A$7:$P$23,15))</f>
        <v/>
      </c>
      <c r="D11" s="159"/>
      <c r="E11" s="498" t="str">
        <f>UPPER(IF($D11="","",VLOOKUP($D11,'1D ELO (5)'!$A$7:$P$23,5)))</f>
        <v/>
      </c>
      <c r="F11" s="487" t="str">
        <f>UPPER(IF($D11="","",VLOOKUP($D11,'1D ELO (5)'!$A$7:$P$23,2)))</f>
        <v/>
      </c>
      <c r="G11" s="487" t="str">
        <f>IF($D11="","",VLOOKUP($D11,'1D ELO (5)'!$A$7:$P$23,3))</f>
        <v/>
      </c>
      <c r="H11" s="499"/>
      <c r="I11" s="487" t="str">
        <f>IF($D11="","",VLOOKUP($D11,'1D ELO (5)'!$A$7:$P$23,4))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(5)'!$A$7:$P$23,11)))</f>
        <v/>
      </c>
      <c r="F12" s="487" t="str">
        <f>UPPER(IF($D11="","",VLOOKUP($D11,'1D ELO (5)'!$A$7:$P$23,8)))</f>
        <v/>
      </c>
      <c r="G12" s="487" t="str">
        <f>IF($D11="","",VLOOKUP($D11,'1D ELO (5)'!$A$7:$P$23,9))</f>
        <v/>
      </c>
      <c r="H12" s="499"/>
      <c r="I12" s="487" t="str">
        <f>IF($D11="","",VLOOKUP($D11,'1D ELO (5)'!$A$7:$P$23,10))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(5)'!$A$7:$P$23,14))</f>
        <v/>
      </c>
      <c r="C15" s="390" t="str">
        <f>IF($D15="","",VLOOKUP($D15,'1D ELO (5)'!$A$7:$P$23,15))</f>
        <v/>
      </c>
      <c r="D15" s="159"/>
      <c r="E15" s="498" t="str">
        <f>UPPER(IF($D15="","",VLOOKUP($D15,'1D ELO (5)'!$A$7:$P$23,5)))</f>
        <v/>
      </c>
      <c r="F15" s="487" t="str">
        <f>UPPER(IF($D15="","",VLOOKUP($D15,'1D ELO (5)'!$A$7:$P$23,2)))</f>
        <v/>
      </c>
      <c r="G15" s="487" t="str">
        <f>IF($D15="","",VLOOKUP($D15,'1D ELO (5)'!$A$7:$P$23,3))</f>
        <v/>
      </c>
      <c r="H15" s="499"/>
      <c r="I15" s="487" t="str">
        <f>IF($D15="","",VLOOKUP($D15,'1D ELO (5)'!$A$7:$P$23,4))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(5)'!$A$7:$P$23,11)))</f>
        <v/>
      </c>
      <c r="F16" s="487" t="str">
        <f>UPPER(IF($D15="","",VLOOKUP($D15,'1D ELO (5)'!$A$7:$P$23,8)))</f>
        <v/>
      </c>
      <c r="G16" s="487" t="str">
        <f>IF($D15="","",VLOOKUP($D15,'1D ELO (5)'!$A$7:$P$23,9))</f>
        <v/>
      </c>
      <c r="H16" s="499"/>
      <c r="I16" s="487" t="str">
        <f>IF($D15="","",VLOOKUP($D15,'1D ELO (5)'!$A$7:$P$23,10))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(5)'!$A$7:$P$23,14))</f>
        <v/>
      </c>
      <c r="C19" s="390" t="str">
        <f>IF($D19="","",VLOOKUP($D19,'1D ELO (5)'!$A$7:$P$23,15))</f>
        <v/>
      </c>
      <c r="D19" s="159"/>
      <c r="E19" s="498" t="str">
        <f>UPPER(IF($D19="","",VLOOKUP($D19,'1D ELO (5)'!$A$7:$P$23,5)))</f>
        <v/>
      </c>
      <c r="F19" s="487" t="str">
        <f>UPPER(IF($D19="","",VLOOKUP($D19,'1D ELO (5)'!$A$7:$P$23,2)))</f>
        <v/>
      </c>
      <c r="G19" s="487" t="str">
        <f>IF($D19="","",VLOOKUP($D19,'1D ELO (5)'!$A$7:$P$23,3))</f>
        <v/>
      </c>
      <c r="H19" s="499"/>
      <c r="I19" s="487" t="str">
        <f>IF($D19="","",VLOOKUP($D19,'1D ELO (5)'!$A$7:$P$23,4))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(5)'!$A$7:$P$23,11)))</f>
        <v/>
      </c>
      <c r="F20" s="487" t="str">
        <f>UPPER(IF($D19="","",VLOOKUP($D19,'1D ELO (5)'!$A$7:$P$23,8)))</f>
        <v/>
      </c>
      <c r="G20" s="487" t="str">
        <f>IF($D19="","",VLOOKUP($D19,'1D ELO (5)'!$A$7:$P$23,9))</f>
        <v/>
      </c>
      <c r="H20" s="499"/>
      <c r="I20" s="487" t="str">
        <f>IF($D19="","",VLOOKUP($D19,'1D ELO (5)'!$A$7:$P$23,10))</f>
        <v/>
      </c>
      <c r="J20" s="311"/>
      <c r="K20" s="163"/>
      <c r="L20" s="165"/>
      <c r="M20" s="285"/>
      <c r="N20" s="323"/>
      <c r="O20" s="163"/>
      <c r="P20" s="165"/>
      <c r="Q20" s="163"/>
      <c r="R20" s="166"/>
      <c r="S20" s="169"/>
    </row>
    <row r="21" spans="1:19" s="38" customFormat="1" ht="9.6" customHeight="1" x14ac:dyDescent="0.25">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 (5)'!$A$7:$P$23,14))</f>
        <v/>
      </c>
      <c r="C23" s="390" t="str">
        <f>IF($D23="","",VLOOKUP($D23,'1D ELO (5)'!$A$7:$P$23,15))</f>
        <v/>
      </c>
      <c r="D23" s="159"/>
      <c r="E23" s="498" t="str">
        <f>UPPER(IF($D23="","",VLOOKUP($D23,'1D ELO (5)'!$A$7:$P$23,5)))</f>
        <v/>
      </c>
      <c r="F23" s="487" t="str">
        <f>UPPER(IF($D23="","",VLOOKUP($D23,'1D ELO (5)'!$A$7:$P$23,2)))</f>
        <v/>
      </c>
      <c r="G23" s="487" t="str">
        <f>IF($D23="","",VLOOKUP($D23,'1D ELO (5)'!$A$7:$P$23,3))</f>
        <v/>
      </c>
      <c r="H23" s="499"/>
      <c r="I23" s="487" t="str">
        <f>IF($D23="","",VLOOKUP($D23,'1D ELO (5)'!$A$7:$P$23,4))</f>
        <v/>
      </c>
      <c r="J23" s="309"/>
      <c r="K23" s="163"/>
      <c r="L23" s="165"/>
      <c r="M23" s="163"/>
      <c r="N23" s="318"/>
      <c r="O23" s="163"/>
      <c r="P23" s="415"/>
      <c r="Q23" s="163"/>
      <c r="R23" s="166"/>
      <c r="S23" s="169"/>
    </row>
    <row r="24" spans="1:19" s="38" customFormat="1" ht="9.6" customHeight="1" x14ac:dyDescent="0.25">
      <c r="A24" s="281"/>
      <c r="B24" s="310"/>
      <c r="C24" s="310"/>
      <c r="D24" s="310"/>
      <c r="E24" s="498" t="str">
        <f>UPPER(IF($D23="","",VLOOKUP($D23,'1D ELO (5)'!$A$7:$P$23,11)))</f>
        <v/>
      </c>
      <c r="F24" s="487" t="str">
        <f>UPPER(IF($D23="","",VLOOKUP($D23,'1D ELO (5)'!$A$7:$P$23,8)))</f>
        <v/>
      </c>
      <c r="G24" s="487" t="str">
        <f>IF($D23="","",VLOOKUP($D23,'1D ELO (5)'!$A$7:$P$23,9))</f>
        <v/>
      </c>
      <c r="H24" s="499"/>
      <c r="I24" s="487" t="str">
        <f>IF($D23="","",VLOOKUP($D23,'1D ELO (5)'!$A$7:$P$23,10))</f>
        <v/>
      </c>
      <c r="J24" s="311"/>
      <c r="K24" s="156" t="str">
        <f>IF(J24="a",F23,IF(J24="b",F25,""))</f>
        <v/>
      </c>
      <c r="L24" s="165"/>
      <c r="M24" s="163"/>
      <c r="N24" s="318"/>
      <c r="O24" s="163"/>
      <c r="P24" s="403"/>
      <c r="Q24" s="163"/>
      <c r="R24" s="166"/>
      <c r="S24" s="169"/>
    </row>
    <row r="25" spans="1:19" s="38" customFormat="1" ht="9.6" customHeight="1" x14ac:dyDescent="0.25">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x14ac:dyDescent="0.25">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x14ac:dyDescent="0.25">
      <c r="A27" s="281">
        <v>6</v>
      </c>
      <c r="B27" s="390" t="str">
        <f>IF($D27="","",VLOOKUP($D27,'1D ELO (5)'!$A$7:$P$23,14))</f>
        <v/>
      </c>
      <c r="C27" s="390" t="str">
        <f>IF($D27="","",VLOOKUP($D27,'1D ELO (5)'!$A$7:$P$23,15))</f>
        <v/>
      </c>
      <c r="D27" s="159"/>
      <c r="E27" s="498" t="str">
        <f>UPPER(IF($D27="","",VLOOKUP($D27,'1D ELO (5)'!$A$7:$P$23,5)))</f>
        <v/>
      </c>
      <c r="F27" s="487" t="str">
        <f>UPPER(IF($D27="","",VLOOKUP($D27,'1D ELO (5)'!$A$7:$P$23,2)))</f>
        <v/>
      </c>
      <c r="G27" s="487" t="str">
        <f>IF($D27="","",VLOOKUP($D27,'1D ELO (5)'!$A$7:$P$23,3))</f>
        <v/>
      </c>
      <c r="H27" s="499"/>
      <c r="I27" s="487" t="str">
        <f>IF($D27="","",VLOOKUP($D27,'1D ELO (5)'!$A$7:$P$23,4))</f>
        <v/>
      </c>
      <c r="J27" s="317"/>
      <c r="K27" s="163"/>
      <c r="L27" s="318"/>
      <c r="M27" s="201"/>
      <c r="N27" s="322"/>
      <c r="O27" s="163"/>
      <c r="P27" s="403"/>
      <c r="Q27" s="163"/>
      <c r="R27" s="166"/>
      <c r="S27" s="169"/>
    </row>
    <row r="28" spans="1:19" s="38" customFormat="1" ht="9.6" customHeight="1" x14ac:dyDescent="0.25">
      <c r="A28" s="281"/>
      <c r="B28" s="310"/>
      <c r="C28" s="310"/>
      <c r="D28" s="310"/>
      <c r="E28" s="498" t="str">
        <f>UPPER(IF($D27="","",VLOOKUP($D27,'1D ELO (5)'!$A$7:$P$23,11)))</f>
        <v/>
      </c>
      <c r="F28" s="487" t="str">
        <f>UPPER(IF($D27="","",VLOOKUP($D27,'1D ELO (5)'!$A$7:$P$23,8)))</f>
        <v/>
      </c>
      <c r="G28" s="487" t="str">
        <f>IF($D27="","",VLOOKUP($D27,'1D ELO (5)'!$A$7:$P$23,9))</f>
        <v/>
      </c>
      <c r="H28" s="499"/>
      <c r="I28" s="487" t="str">
        <f>IF($D27="","",VLOOKUP($D27,'1D ELO (5)'!$A$7:$P$23,10))</f>
        <v/>
      </c>
      <c r="J28" s="311"/>
      <c r="K28" s="163"/>
      <c r="L28" s="318"/>
      <c r="M28" s="285"/>
      <c r="N28" s="323"/>
      <c r="O28" s="163"/>
      <c r="P28" s="403"/>
      <c r="Q28" s="163"/>
      <c r="R28" s="166"/>
      <c r="S28" s="169"/>
    </row>
    <row r="29" spans="1:19" s="38" customFormat="1" ht="9.6" customHeight="1" x14ac:dyDescent="0.25">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x14ac:dyDescent="0.25">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x14ac:dyDescent="0.25">
      <c r="A31" s="321">
        <v>7</v>
      </c>
      <c r="B31" s="390" t="str">
        <f>IF($D31="","",VLOOKUP($D31,'1D ELO (5)'!$A$7:$P$23,14))</f>
        <v/>
      </c>
      <c r="C31" s="390" t="str">
        <f>IF($D31="","",VLOOKUP($D31,'1D ELO (5)'!$A$7:$P$23,15))</f>
        <v/>
      </c>
      <c r="D31" s="159"/>
      <c r="E31" s="498" t="str">
        <f>UPPER(IF($D31="","",VLOOKUP($D31,'1D ELO (5)'!$A$7:$P$23,5)))</f>
        <v/>
      </c>
      <c r="F31" s="487" t="str">
        <f>UPPER(IF($D31="","",VLOOKUP($D31,'1D ELO (5)'!$A$7:$P$23,2)))</f>
        <v/>
      </c>
      <c r="G31" s="487" t="str">
        <f>IF($D31="","",VLOOKUP($D31,'1D ELO (5)'!$A$7:$P$23,3))</f>
        <v/>
      </c>
      <c r="H31" s="499"/>
      <c r="I31" s="487" t="str">
        <f>IF($D31="","",VLOOKUP($D31,'1D ELO (5)'!$A$7:$P$23,4))</f>
        <v/>
      </c>
      <c r="J31" s="309"/>
      <c r="K31" s="163"/>
      <c r="L31" s="318"/>
      <c r="M31" s="163"/>
      <c r="N31" s="165"/>
      <c r="O31" s="201"/>
      <c r="P31" s="403"/>
      <c r="Q31" s="163"/>
      <c r="R31" s="166"/>
      <c r="S31" s="169"/>
    </row>
    <row r="32" spans="1:19" s="38" customFormat="1" ht="9.6" customHeight="1" x14ac:dyDescent="0.25">
      <c r="A32" s="281"/>
      <c r="B32" s="310"/>
      <c r="C32" s="310"/>
      <c r="D32" s="310"/>
      <c r="E32" s="498" t="str">
        <f>UPPER(IF($D31="","",VLOOKUP($D31,'1D ELO (5)'!$A$7:$P$23,11)))</f>
        <v/>
      </c>
      <c r="F32" s="487" t="str">
        <f>UPPER(IF($D31="","",VLOOKUP($D31,'1D ELO (5)'!$A$7:$P$23,8)))</f>
        <v/>
      </c>
      <c r="G32" s="487" t="str">
        <f>IF($D31="","",VLOOKUP($D31,'1D ELO (5)'!$A$7:$P$23,9))</f>
        <v/>
      </c>
      <c r="H32" s="499"/>
      <c r="I32" s="487" t="str">
        <f>IF($D31="","",VLOOKUP($D31,'1D ELO (5)'!$A$7:$P$23,10))</f>
        <v/>
      </c>
      <c r="J32" s="311"/>
      <c r="K32" s="156" t="str">
        <f>IF(J32="a",F31,IF(J32="b",F33,""))</f>
        <v/>
      </c>
      <c r="L32" s="318"/>
      <c r="M32" s="163"/>
      <c r="N32" s="165"/>
      <c r="O32" s="163"/>
      <c r="P32" s="403"/>
      <c r="Q32" s="163"/>
      <c r="R32" s="166"/>
      <c r="S32" s="169"/>
    </row>
    <row r="33" spans="1:19" s="38" customFormat="1" ht="9.6" customHeight="1" x14ac:dyDescent="0.25">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x14ac:dyDescent="0.25">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x14ac:dyDescent="0.25">
      <c r="A35" s="307">
        <v>8</v>
      </c>
      <c r="B35" s="390" t="str">
        <f>IF($D35="","",VLOOKUP($D35,'1D ELO (5)'!$A$7:$P$23,14))</f>
        <v/>
      </c>
      <c r="C35" s="390" t="str">
        <f>IF($D35="","",VLOOKUP($D35,'1D ELO (5)'!$A$7:$P$23,15))</f>
        <v/>
      </c>
      <c r="D35" s="159"/>
      <c r="E35" s="498" t="str">
        <f>UPPER(IF($D35="","",VLOOKUP($D35,'1D ELO (5)'!$A$7:$P$23,5)))</f>
        <v/>
      </c>
      <c r="F35" s="160" t="str">
        <f>UPPER(IF($D35="","",VLOOKUP($D35,'1D ELO (5)'!$A$7:$P$23,2)))</f>
        <v/>
      </c>
      <c r="G35" s="160" t="str">
        <f>IF($D35="","",VLOOKUP($D35,'1D ELO (5)'!$A$7:$P$23,3))</f>
        <v/>
      </c>
      <c r="H35" s="308"/>
      <c r="I35" s="160" t="str">
        <f>IF($D35="","",VLOOKUP($D35,'1D ELO (5)'!$A$7:$P$23,4))</f>
        <v/>
      </c>
      <c r="J35" s="317"/>
      <c r="K35" s="163"/>
      <c r="L35" s="165"/>
      <c r="M35" s="201"/>
      <c r="N35" s="314"/>
      <c r="O35" s="163"/>
      <c r="P35" s="403"/>
      <c r="Q35" s="163"/>
      <c r="R35" s="166"/>
      <c r="S35" s="169"/>
    </row>
    <row r="36" spans="1:19" s="38" customFormat="1" ht="9.6" customHeight="1" x14ac:dyDescent="0.25">
      <c r="A36" s="281"/>
      <c r="B36" s="310"/>
      <c r="C36" s="310"/>
      <c r="D36" s="310"/>
      <c r="E36" s="679" t="str">
        <f>UPPER(IF($D35="","",VLOOKUP($D35,'1D ELO (5)'!$A$7:$P$23,11)))</f>
        <v/>
      </c>
      <c r="F36" s="680" t="str">
        <f>UPPER(IF($D35="","",VLOOKUP($D35,'1D ELO (5)'!$A$7:$P$23,8)))</f>
        <v/>
      </c>
      <c r="G36" s="680" t="str">
        <f>IF($D35="","",VLOOKUP($D35,'1D ELO (5)'!$A$7:$P$23,9))</f>
        <v/>
      </c>
      <c r="H36" s="681"/>
      <c r="I36" s="680" t="str">
        <f>IF($D35="","",VLOOKUP($D35,'1D ELO (5)'!$A$7:$P$23,10))</f>
        <v/>
      </c>
      <c r="J36" s="311"/>
      <c r="K36" s="163"/>
      <c r="L36" s="165"/>
      <c r="M36" s="285"/>
      <c r="N36" s="319"/>
      <c r="O36" s="163"/>
      <c r="P36" s="403"/>
      <c r="Q36" s="163"/>
      <c r="R36" s="166"/>
      <c r="S36" s="169"/>
    </row>
    <row r="37" spans="1:19" s="38" customFormat="1" ht="9.6" customHeight="1" x14ac:dyDescent="0.25">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x14ac:dyDescent="0.25">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x14ac:dyDescent="0.25">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x14ac:dyDescent="0.25">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x14ac:dyDescent="0.25">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x14ac:dyDescent="0.25">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x14ac:dyDescent="0.25">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x14ac:dyDescent="0.25">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x14ac:dyDescent="0.25">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x14ac:dyDescent="0.25">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x14ac:dyDescent="0.25">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x14ac:dyDescent="0.25">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x14ac:dyDescent="0.25">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x14ac:dyDescent="0.25">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x14ac:dyDescent="0.25">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x14ac:dyDescent="0.25">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x14ac:dyDescent="0.25">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x14ac:dyDescent="0.25">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x14ac:dyDescent="0.25">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x14ac:dyDescent="0.25">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x14ac:dyDescent="0.25">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x14ac:dyDescent="0.25">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x14ac:dyDescent="0.25">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x14ac:dyDescent="0.25">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x14ac:dyDescent="0.25">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x14ac:dyDescent="0.25">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x14ac:dyDescent="0.25">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x14ac:dyDescent="0.25">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x14ac:dyDescent="0.25">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x14ac:dyDescent="0.25">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x14ac:dyDescent="0.25">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x14ac:dyDescent="0.25">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x14ac:dyDescent="0.25">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x14ac:dyDescent="0.25">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442"/>
      <c r="F72" s="92">
        <f>IF(D72&gt;$R$79,,UPPER(VLOOKUP(D72,'1D ELO (5)'!$A$7:$L$23,2)))</f>
        <v>0</v>
      </c>
      <c r="G72" s="90"/>
      <c r="H72" s="90"/>
      <c r="I72" s="333"/>
      <c r="J72" s="334" t="s">
        <v>7</v>
      </c>
      <c r="K72" s="221"/>
      <c r="L72" s="227"/>
      <c r="M72" s="221"/>
      <c r="N72" s="228"/>
      <c r="O72" s="229" t="s">
        <v>157</v>
      </c>
      <c r="P72" s="230"/>
      <c r="Q72" s="230"/>
      <c r="R72" s="231"/>
    </row>
    <row r="73" spans="1:19" s="18" customFormat="1" ht="9" customHeight="1" x14ac:dyDescent="0.25">
      <c r="A73" s="236" t="s">
        <v>159</v>
      </c>
      <c r="B73" s="234"/>
      <c r="C73" s="237"/>
      <c r="D73" s="224"/>
      <c r="E73" s="442"/>
      <c r="F73" s="92">
        <f>IF(D72&gt;$R$79,,UPPER(VLOOKUP(D72,'1D ELO (5)'!$A$7:$L$23,8)))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443"/>
      <c r="F74" s="92">
        <f>IF(D74&gt;$R$79,,UPPER(VLOOKUP(D74,'1D ELO (5)'!$A$7:$L$23,2)))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418"/>
      <c r="E75" s="443"/>
      <c r="F75" s="241">
        <f>IF(D74&gt;$R$79,,UPPER(VLOOKUP(D74,'1D ELO (5)'!$A$7:$L$23,8)))</f>
        <v>0</v>
      </c>
      <c r="G75" s="335"/>
      <c r="H75" s="335"/>
      <c r="I75" s="336"/>
      <c r="J75" s="334"/>
      <c r="K75" s="221"/>
      <c r="L75" s="227"/>
      <c r="M75" s="221"/>
      <c r="N75" s="228"/>
      <c r="O75" s="221"/>
      <c r="P75" s="227"/>
      <c r="Q75" s="221"/>
      <c r="R75" s="228"/>
    </row>
    <row r="76" spans="1:19" s="18" customFormat="1" ht="9" customHeight="1" x14ac:dyDescent="0.25">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x14ac:dyDescent="0.25">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x14ac:dyDescent="0.25">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x14ac:dyDescent="0.25">
      <c r="A79" s="368"/>
      <c r="B79" s="365"/>
      <c r="C79" s="378"/>
      <c r="D79" s="391"/>
      <c r="E79" s="445"/>
      <c r="F79" s="389"/>
      <c r="G79" s="365"/>
      <c r="H79" s="365"/>
      <c r="I79" s="420"/>
      <c r="J79" s="337"/>
      <c r="K79" s="234"/>
      <c r="L79" s="233"/>
      <c r="M79" s="234"/>
      <c r="N79" s="235"/>
      <c r="O79" s="234" t="str">
        <f>R4</f>
        <v>Dénes Tibor</v>
      </c>
      <c r="P79" s="233"/>
      <c r="Q79" s="234"/>
      <c r="R79" s="338">
        <f>MIN(4,'1D ELO (5)'!$P$5)</f>
        <v>0</v>
      </c>
    </row>
    <row r="80" spans="1:19" ht="15.75" customHeight="1" x14ac:dyDescent="0.25"/>
    <row r="81" ht="9" customHeight="1" x14ac:dyDescent="0.25"/>
  </sheetData>
  <mergeCells count="1">
    <mergeCell ref="A4:C4"/>
  </mergeCells>
  <conditionalFormatting sqref="I10 K30 M22 I34 I26 I18 K14 O38:O68">
    <cfRule type="expression" dxfId="49" priority="8" stopIfTrue="1">
      <formula>AND($O$1="CU",I10="Umpire")</formula>
    </cfRule>
    <cfRule type="expression" dxfId="48" priority="9" stopIfTrue="1">
      <formula>AND($O$1="CU",I10&lt;&gt;"Umpire",J10&lt;&gt;"")</formula>
    </cfRule>
    <cfRule type="expression" dxfId="47" priority="10" stopIfTrue="1">
      <formula>AND($O$1="CU",I10&lt;&gt;"Umpire")</formula>
    </cfRule>
  </conditionalFormatting>
  <conditionalFormatting sqref="M13 M29 K17 K25 O21 K33 Q37 K9">
    <cfRule type="expression" dxfId="46" priority="6" stopIfTrue="1">
      <formula>J10="as"</formula>
    </cfRule>
    <cfRule type="expression" dxfId="45" priority="7" stopIfTrue="1">
      <formula>J10="bs"</formula>
    </cfRule>
  </conditionalFormatting>
  <conditionalFormatting sqref="M14 M30 K18 K26 O22 K34 K10 Q38:Q68">
    <cfRule type="expression" dxfId="44" priority="4" stopIfTrue="1">
      <formula>J10="as"</formula>
    </cfRule>
    <cfRule type="expression" dxfId="43" priority="5" stopIfTrue="1">
      <formula>J10="bs"</formula>
    </cfRule>
  </conditionalFormatting>
  <conditionalFormatting sqref="J10 J18 J26 J34 L30 L14 N22">
    <cfRule type="expression" dxfId="42" priority="3" stopIfTrue="1">
      <formula>$O$1="CU"</formula>
    </cfRule>
  </conditionalFormatting>
  <conditionalFormatting sqref="E7:F7 E31:F31 E11:F11 E15:F15 E19:F19 E23:F23 E27:F27 E35:F35">
    <cfRule type="cellIs" dxfId="41" priority="2" stopIfTrue="1" operator="equal">
      <formula>"Bye"</formula>
    </cfRule>
  </conditionalFormatting>
  <conditionalFormatting sqref="D7 D11 D15 D19 D23 D27 D31 D35">
    <cfRule type="cellIs" dxfId="40" priority="1" stopIfTrue="1" operator="lessThan">
      <formula>3</formula>
    </cfRule>
  </conditionalFormatting>
  <dataValidations count="1">
    <dataValidation type="list" allowBlank="1" showInputMessage="1" sqref="I10 O38:O68 I34 K14 I26 M22 I18 K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0897"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0898"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6.88671875" customWidth="1"/>
    <col min="6" max="6" width="12.6640625" customWidth="1"/>
    <col min="7" max="7" width="2.6640625" customWidth="1"/>
    <col min="8" max="8" width="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Diákolinmpia Pest Vármegye</v>
      </c>
      <c r="B1" s="138"/>
      <c r="I1" s="384"/>
      <c r="J1" s="137"/>
      <c r="K1" s="297" t="s">
        <v>145</v>
      </c>
      <c r="L1" s="297"/>
      <c r="M1" s="298"/>
      <c r="N1" s="137"/>
      <c r="O1" s="137"/>
      <c r="P1" s="137" t="s">
        <v>3</v>
      </c>
      <c r="R1" s="137"/>
    </row>
    <row r="2" spans="1:21" s="108" customFormat="1" x14ac:dyDescent="0.25">
      <c r="A2" s="486" t="s">
        <v>122</v>
      </c>
      <c r="B2" s="96"/>
      <c r="C2" s="96"/>
      <c r="D2" s="96"/>
      <c r="E2" s="96"/>
      <c r="F2" s="465">
        <f>Altalanos!$E$8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925">
        <f>Altalanos!$A$10</f>
        <v>0</v>
      </c>
      <c r="B4" s="925"/>
      <c r="C4" s="925"/>
      <c r="D4" s="145"/>
      <c r="E4" s="145"/>
      <c r="F4" s="145"/>
      <c r="G4" s="146">
        <f>Altalanos!$C$10</f>
        <v>0</v>
      </c>
      <c r="H4" s="301"/>
      <c r="I4" s="145"/>
      <c r="J4" s="302"/>
      <c r="K4" s="148"/>
      <c r="L4" s="147"/>
      <c r="M4" s="104"/>
      <c r="N4" s="302"/>
      <c r="O4" s="145"/>
      <c r="P4" s="302"/>
      <c r="Q4" s="145"/>
      <c r="R4" s="89" t="str">
        <f>Altalanos!$E$10</f>
        <v>Dénes Tibor</v>
      </c>
    </row>
    <row r="5" spans="1:21" s="19" customFormat="1" ht="9.6" x14ac:dyDescent="0.25">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90" customFormat="1" ht="11.25" customHeight="1" thickBot="1" x14ac:dyDescent="0.3">
      <c r="A6" s="805"/>
      <c r="B6" s="785"/>
      <c r="C6" s="785"/>
      <c r="D6" s="785"/>
      <c r="E6" s="785"/>
      <c r="F6" s="806"/>
      <c r="G6" s="806"/>
      <c r="I6" s="806"/>
      <c r="J6" s="807"/>
      <c r="K6" s="785"/>
      <c r="L6" s="807"/>
      <c r="M6" s="785"/>
      <c r="N6" s="807"/>
      <c r="O6" s="785"/>
      <c r="P6" s="807"/>
      <c r="Q6" s="785"/>
      <c r="R6" s="808"/>
    </row>
    <row r="7" spans="1:21" s="38" customFormat="1" ht="10.5" customHeight="1" x14ac:dyDescent="0.25">
      <c r="A7" s="307">
        <v>1</v>
      </c>
      <c r="B7" s="390" t="str">
        <f>IF($D7="","",VLOOKUP($D7,'1D ELO (5)'!$A$7:$P$23,14))</f>
        <v/>
      </c>
      <c r="C7" s="390" t="str">
        <f>IF($D7="","",VLOOKUP($D7,'1D ELO (5)'!$A$7:$P$33,15))</f>
        <v/>
      </c>
      <c r="D7" s="159"/>
      <c r="E7" s="503" t="str">
        <f>UPPER(IF($D7="","",VLOOKUP($D7,'1D ELO (5)'!$A$7:$P$33,5)))</f>
        <v/>
      </c>
      <c r="F7" s="160" t="str">
        <f>UPPER(IF($D7="","",VLOOKUP($D7,'1D ELO (5)'!$A$7:$P$33,2)))</f>
        <v/>
      </c>
      <c r="G7" s="160" t="str">
        <f>IF($D7="","",VLOOKUP($D7,'1D ELO (5)'!$A$7:$P$33,3))</f>
        <v/>
      </c>
      <c r="H7" s="308"/>
      <c r="I7" s="160" t="str">
        <f>IF($D7="","",VLOOKUP($D7,'1D ELO (5)'!$A$7:$P$33,4))</f>
        <v/>
      </c>
      <c r="J7" s="309"/>
      <c r="K7" s="163"/>
      <c r="L7" s="165"/>
      <c r="M7" s="163"/>
      <c r="N7" s="165"/>
      <c r="O7" s="163"/>
      <c r="P7" s="165"/>
      <c r="Q7" s="163"/>
      <c r="R7" s="166"/>
      <c r="S7" s="169"/>
      <c r="T7" s="779"/>
      <c r="U7" s="170" t="str">
        <f>Birók!P21</f>
        <v>Bíró</v>
      </c>
    </row>
    <row r="8" spans="1:21" s="38" customFormat="1" ht="9.6" customHeight="1" x14ac:dyDescent="0.25">
      <c r="A8" s="281"/>
      <c r="B8" s="310"/>
      <c r="C8" s="310"/>
      <c r="D8" s="310"/>
      <c r="E8" s="503" t="str">
        <f>UPPER(IF($D7="","",VLOOKUP($D7,'1D ELO (5)'!$A$7:$P$33,11)))</f>
        <v/>
      </c>
      <c r="F8" s="160" t="str">
        <f>UPPER(IF($D7="","",VLOOKUP($D7,'1D ELO (5)'!$A$7:$P$33,8)))</f>
        <v/>
      </c>
      <c r="G8" s="160" t="str">
        <f>IF($D7="","",VLOOKUP($D7,'1D ELO (5)'!$A$7:$P$33,9))</f>
        <v/>
      </c>
      <c r="H8" s="308"/>
      <c r="I8" s="160" t="str">
        <f>IF($D7="","",VLOOKUP($D7,'1D ELO (5)'!$A$7:$P$33,10))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(5)'!$A$7:$P$23,14))</f>
        <v/>
      </c>
      <c r="C11" s="390" t="str">
        <f>IF($D11="","",VLOOKUP($D11,'1D ELO (5)'!$A$7:$P$33,15))</f>
        <v/>
      </c>
      <c r="D11" s="159"/>
      <c r="E11" s="498" t="str">
        <f>UPPER(IF($D11="","",VLOOKUP($D11,'1D ELO (5)'!$A$7:$P$33,5)))</f>
        <v/>
      </c>
      <c r="F11" s="487" t="str">
        <f>UPPER(IF($D11="","",VLOOKUP($D11,'1D ELO (5)'!$A$7:$P$33,2)))</f>
        <v/>
      </c>
      <c r="G11" s="487" t="str">
        <f>IF($D11="","",VLOOKUP($D11,'1D ELO (5)'!$A$7:$P$33,3))</f>
        <v/>
      </c>
      <c r="H11" s="499"/>
      <c r="I11" s="487" t="str">
        <f>IF($D11="","",VLOOKUP($D11,'1D ELO (5)'!$A$7:$P$33,4))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(5)'!$A$7:$P$33,11)))</f>
        <v/>
      </c>
      <c r="F12" s="487" t="str">
        <f>UPPER(IF($D11="","",VLOOKUP($D11,'1D ELO (5)'!$A$7:$P$33,8)))</f>
        <v/>
      </c>
      <c r="G12" s="487" t="str">
        <f>IF($D11="","",VLOOKUP($D11,'1D ELO (5)'!$A$7:$P$33,9))</f>
        <v/>
      </c>
      <c r="H12" s="499"/>
      <c r="I12" s="487" t="str">
        <f>IF($D11="","",VLOOKUP($D11,'1D ELO (5)'!$A$7:$P$33,10))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(5)'!$A$7:$P$23,14))</f>
        <v/>
      </c>
      <c r="C15" s="390" t="str">
        <f>IF($D15="","",VLOOKUP($D15,'1D ELO (5)'!$A$7:$P$33,15))</f>
        <v/>
      </c>
      <c r="D15" s="159"/>
      <c r="E15" s="498" t="str">
        <f>UPPER(IF($D15="","",VLOOKUP($D15,'1D ELO (5)'!$A$7:$P$33,5)))</f>
        <v/>
      </c>
      <c r="F15" s="487" t="str">
        <f>UPPER(IF($D15="","",VLOOKUP($D15,'1D ELO (5)'!$A$7:$P$33,2)))</f>
        <v/>
      </c>
      <c r="G15" s="487" t="str">
        <f>IF($D15="","",VLOOKUP($D15,'1D ELO (5)'!$A$7:$P$33,3))</f>
        <v/>
      </c>
      <c r="H15" s="499"/>
      <c r="I15" s="487" t="str">
        <f>IF($D15="","",VLOOKUP($D15,'1D ELO (5)'!$A$7:$P$33,4))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(5)'!$A$7:$P$33,11)))</f>
        <v/>
      </c>
      <c r="F16" s="487" t="str">
        <f>UPPER(IF($D15="","",VLOOKUP($D15,'1D ELO (5)'!$A$7:$P$33,8)))</f>
        <v/>
      </c>
      <c r="G16" s="487" t="str">
        <f>IF($D15="","",VLOOKUP($D15,'1D ELO (5)'!$A$7:$P$33,9))</f>
        <v/>
      </c>
      <c r="H16" s="499"/>
      <c r="I16" s="487" t="str">
        <f>IF($D15="","",VLOOKUP($D15,'1D ELO (5)'!$A$7:$P$33,10))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(5)'!$A$7:$P$23,14))</f>
        <v/>
      </c>
      <c r="C19" s="390" t="str">
        <f>IF($D19="","",VLOOKUP($D19,'1D ELO (5)'!$A$7:$P$33,15))</f>
        <v/>
      </c>
      <c r="D19" s="159"/>
      <c r="E19" s="498" t="str">
        <f>UPPER(IF($D19="","",VLOOKUP($D19,'1D ELO (5)'!$A$7:$P$33,5)))</f>
        <v/>
      </c>
      <c r="F19" s="487" t="str">
        <f>UPPER(IF($D19="","",VLOOKUP($D19,'1D ELO (5)'!$A$7:$P$33,2)))</f>
        <v/>
      </c>
      <c r="G19" s="487" t="str">
        <f>IF($D19="","",VLOOKUP($D19,'1D ELO (5)'!$A$7:$P$33,3))</f>
        <v/>
      </c>
      <c r="H19" s="499"/>
      <c r="I19" s="487" t="str">
        <f>IF($D19="","",VLOOKUP($D19,'1D ELO (5)'!$A$7:$P$33,4))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(5)'!$A$7:$P$33,11)))</f>
        <v/>
      </c>
      <c r="F20" s="487" t="str">
        <f>UPPER(IF($D19="","",VLOOKUP($D19,'1D ELO (5)'!$A$7:$P$33,8)))</f>
        <v/>
      </c>
      <c r="G20" s="487" t="str">
        <f>IF($D19="","",VLOOKUP($D19,'1D ELO (5)'!$A$7:$P$33,9))</f>
        <v/>
      </c>
      <c r="H20" s="499"/>
      <c r="I20" s="487" t="str">
        <f>IF($D19="","",VLOOKUP($D19,'1D ELO (5)'!$A$7:$P$33,10))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x14ac:dyDescent="0.25">
      <c r="A23" s="307">
        <v>5</v>
      </c>
      <c r="B23" s="390" t="str">
        <f>IF($D23="","",VLOOKUP($D23,'1D ELO (5)'!$A$7:$P$23,14))</f>
        <v/>
      </c>
      <c r="C23" s="390" t="str">
        <f>IF($D23="","",VLOOKUP($D23,'1D ELO (5)'!$A$7:$P$33,15))</f>
        <v/>
      </c>
      <c r="D23" s="159"/>
      <c r="E23" s="503" t="str">
        <f>UPPER(IF($D23="","",VLOOKUP($D23,'1D ELO (5)'!$A$7:$P$33,5)))</f>
        <v/>
      </c>
      <c r="F23" s="160" t="str">
        <f>UPPER(IF($D23="","",VLOOKUP($D23,'1D ELO (5)'!$A$7:$P$33,2)))</f>
        <v/>
      </c>
      <c r="G23" s="160" t="str">
        <f>IF($D23="","",VLOOKUP($D23,'1D ELO (5)'!$A$7:$P$33,3))</f>
        <v/>
      </c>
      <c r="H23" s="308"/>
      <c r="I23" s="160" t="str">
        <f>IF($D23="","",VLOOKUP($D23,'1D ELO (5)'!$A$7:$P$33,4))</f>
        <v/>
      </c>
      <c r="J23" s="309"/>
      <c r="K23" s="163"/>
      <c r="L23" s="165"/>
      <c r="M23" s="163"/>
      <c r="N23" s="318"/>
      <c r="O23" s="163"/>
      <c r="P23" s="318"/>
      <c r="Q23" s="163"/>
      <c r="R23" s="166"/>
      <c r="S23" s="169"/>
    </row>
    <row r="24" spans="1:19" s="38" customFormat="1" ht="9.6" customHeight="1" x14ac:dyDescent="0.25">
      <c r="A24" s="281"/>
      <c r="B24" s="310"/>
      <c r="C24" s="310"/>
      <c r="D24" s="310"/>
      <c r="E24" s="679" t="str">
        <f>UPPER(IF($D23="","",VLOOKUP($D23,'1D ELO (5)'!$A$7:$P$33,11)))</f>
        <v/>
      </c>
      <c r="F24" s="680" t="str">
        <f>UPPER(IF($D23="","",VLOOKUP($D23,'1D ELO (5)'!$A$7:$P$33,8)))</f>
        <v/>
      </c>
      <c r="G24" s="680" t="str">
        <f>IF($D23="","",VLOOKUP($D23,'1D ELO (5)'!$A$7:$P$33,9))</f>
        <v/>
      </c>
      <c r="H24" s="681"/>
      <c r="I24" s="680" t="str">
        <f>IF($D23="","",VLOOKUP($D23,'1D ELO (5)'!$A$7:$P$33,10))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 (5)'!$A$7:$P$23,14))</f>
        <v/>
      </c>
      <c r="C27" s="390" t="str">
        <f>IF($D27="","",VLOOKUP($D27,'1D ELO (5)'!$A$7:$P$33,15))</f>
        <v/>
      </c>
      <c r="D27" s="159"/>
      <c r="E27" s="498" t="str">
        <f>UPPER(IF($D27="","",VLOOKUP($D27,'1D ELO (5)'!$A$7:$P$33,5)))</f>
        <v/>
      </c>
      <c r="F27" s="487" t="str">
        <f>UPPER(IF($D27="","",VLOOKUP($D27,'1D ELO (5)'!$A$7:$P$33,2)))</f>
        <v/>
      </c>
      <c r="G27" s="487" t="str">
        <f>IF($D27="","",VLOOKUP($D27,'1D ELO (5)'!$A$7:$P$33,3))</f>
        <v/>
      </c>
      <c r="H27" s="499"/>
      <c r="I27" s="487" t="str">
        <f>IF($D27="","",VLOOKUP($D27,'1D ELO (5)'!$A$7:$P$33,4))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 (5)'!$A$7:$P$33,11)))</f>
        <v/>
      </c>
      <c r="F28" s="487" t="str">
        <f>UPPER(IF($D27="","",VLOOKUP($D27,'1D ELO (5)'!$A$7:$P$33,8)))</f>
        <v/>
      </c>
      <c r="G28" s="487" t="str">
        <f>IF($D27="","",VLOOKUP($D27,'1D ELO (5)'!$A$7:$P$33,9))</f>
        <v/>
      </c>
      <c r="H28" s="499"/>
      <c r="I28" s="487" t="str">
        <f>IF($D27="","",VLOOKUP($D27,'1D ELO (5)'!$A$7:$P$33,10))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 (5)'!$A$7:$P$23,14))</f>
        <v/>
      </c>
      <c r="C31" s="390" t="str">
        <f>IF($D31="","",VLOOKUP($D31,'1D ELO (5)'!$A$7:$P$33,15))</f>
        <v/>
      </c>
      <c r="D31" s="159"/>
      <c r="E31" s="498" t="str">
        <f>UPPER(IF($D31="","",VLOOKUP($D31,'1D ELO (5)'!$A$7:$P$33,5)))</f>
        <v/>
      </c>
      <c r="F31" s="487" t="str">
        <f>UPPER(IF($D31="","",VLOOKUP($D31,'1D ELO (5)'!$A$7:$P$33,2)))</f>
        <v/>
      </c>
      <c r="G31" s="487" t="str">
        <f>IF($D31="","",VLOOKUP($D31,'1D ELO (5)'!$A$7:$P$33,3))</f>
        <v/>
      </c>
      <c r="H31" s="499"/>
      <c r="I31" s="487" t="str">
        <f>IF($D31="","",VLOOKUP($D31,'1D ELO (5)'!$A$7:$P$33,4))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 (5)'!$A$7:$P$33,11)))</f>
        <v/>
      </c>
      <c r="F32" s="487" t="str">
        <f>UPPER(IF($D31="","",VLOOKUP($D31,'1D ELO (5)'!$A$7:$P$33,8)))</f>
        <v/>
      </c>
      <c r="G32" s="487" t="str">
        <f>IF($D31="","",VLOOKUP($D31,'1D ELO (5)'!$A$7:$P$33,9))</f>
        <v/>
      </c>
      <c r="H32" s="499"/>
      <c r="I32" s="487" t="str">
        <f>IF($D31="","",VLOOKUP($D31,'1D ELO (5)'!$A$7:$P$33,10))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281">
        <v>8</v>
      </c>
      <c r="B35" s="390" t="str">
        <f>IF($D35="","",VLOOKUP($D35,'1D ELO (5)'!$A$7:$P$23,14))</f>
        <v/>
      </c>
      <c r="C35" s="390" t="str">
        <f>IF($D35="","",VLOOKUP($D35,'1D ELO (5)'!$A$7:$P$33,15))</f>
        <v/>
      </c>
      <c r="D35" s="159"/>
      <c r="E35" s="498" t="str">
        <f>UPPER(IF($D35="","",VLOOKUP($D35,'1D ELO (5)'!$A$7:$P$33,5)))</f>
        <v/>
      </c>
      <c r="F35" s="487" t="str">
        <f>UPPER(IF($D35="","",VLOOKUP($D35,'1D ELO (5)'!$A$7:$P$33,2)))</f>
        <v/>
      </c>
      <c r="G35" s="487" t="str">
        <f>IF($D35="","",VLOOKUP($D35,'1D ELO (5)'!$A$7:$P$33,3))</f>
        <v/>
      </c>
      <c r="H35" s="499"/>
      <c r="I35" s="487" t="str">
        <f>IF($D35="","",VLOOKUP($D35,'1D ELO (5)'!$A$7:$P$33,4))</f>
        <v/>
      </c>
      <c r="J35" s="317"/>
      <c r="K35" s="163"/>
      <c r="L35" s="165"/>
      <c r="M35" s="201"/>
      <c r="N35" s="314"/>
      <c r="O35" s="163"/>
      <c r="P35" s="318"/>
      <c r="Q35" s="163"/>
      <c r="R35" s="166"/>
      <c r="S35" s="169"/>
    </row>
    <row r="36" spans="1:19" s="38" customFormat="1" ht="9.6" customHeight="1" x14ac:dyDescent="0.25">
      <c r="A36" s="281"/>
      <c r="B36" s="310"/>
      <c r="C36" s="310"/>
      <c r="D36" s="310"/>
      <c r="E36" s="498" t="str">
        <f>UPPER(IF($D35="","",VLOOKUP($D35,'1D ELO (5)'!$A$7:$P$33,11)))</f>
        <v/>
      </c>
      <c r="F36" s="487" t="str">
        <f>UPPER(IF($D35="","",VLOOKUP($D35,'1D ELO (5)'!$A$7:$P$33,8)))</f>
        <v/>
      </c>
      <c r="G36" s="487" t="str">
        <f>IF($D35="","",VLOOKUP($D35,'1D ELO (5)'!$A$7:$P$33,9))</f>
        <v/>
      </c>
      <c r="H36" s="499"/>
      <c r="I36" s="487" t="str">
        <f>IF($D35="","",VLOOKUP($D35,'1D ELO (5)'!$A$7:$P$33,10))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21">
        <v>9</v>
      </c>
      <c r="B39" s="390" t="str">
        <f>IF($D39="","",VLOOKUP($D39,'1D ELO (5)'!$A$7:$P$23,14))</f>
        <v/>
      </c>
      <c r="C39" s="390" t="str">
        <f>IF($D39="","",VLOOKUP($D39,'1D ELO (5)'!$A$7:$P$33,15))</f>
        <v/>
      </c>
      <c r="D39" s="159"/>
      <c r="E39" s="498" t="str">
        <f>UPPER(IF($D39="","",VLOOKUP($D39,'1D ELO (5)'!$A$7:$P$33,5)))</f>
        <v/>
      </c>
      <c r="F39" s="487" t="str">
        <f>UPPER(IF($D39="","",VLOOKUP($D39,'1D ELO (5)'!$A$7:$P$33,2)))</f>
        <v/>
      </c>
      <c r="G39" s="487" t="str">
        <f>IF($D39="","",VLOOKUP($D39,'1D ELO (5)'!$A$7:$P$33,3))</f>
        <v/>
      </c>
      <c r="H39" s="499"/>
      <c r="I39" s="487" t="str">
        <f>IF($D39="","",VLOOKUP($D39,'1D ELO (5)'!$A$7:$P$33,4))</f>
        <v/>
      </c>
      <c r="J39" s="309"/>
      <c r="K39" s="163"/>
      <c r="L39" s="165"/>
      <c r="M39" s="163"/>
      <c r="N39" s="165"/>
      <c r="O39" s="163"/>
      <c r="P39" s="318"/>
      <c r="Q39" s="201"/>
      <c r="R39" s="166"/>
      <c r="S39" s="169"/>
    </row>
    <row r="40" spans="1:19" s="38" customFormat="1" ht="9.6" customHeight="1" x14ac:dyDescent="0.25">
      <c r="A40" s="281"/>
      <c r="B40" s="310"/>
      <c r="C40" s="310"/>
      <c r="D40" s="310"/>
      <c r="E40" s="498" t="str">
        <f>UPPER(IF($D39="","",VLOOKUP($D39,'1D ELO (5)'!$A$7:$P$33,11)))</f>
        <v/>
      </c>
      <c r="F40" s="487" t="str">
        <f>UPPER(IF($D39="","",VLOOKUP($D39,'1D ELO (5)'!$A$7:$P$33,8)))</f>
        <v/>
      </c>
      <c r="G40" s="487" t="str">
        <f>IF($D39="","",VLOOKUP($D39,'1D ELO (5)'!$A$7:$P$33,9))</f>
        <v/>
      </c>
      <c r="H40" s="499"/>
      <c r="I40" s="487" t="str">
        <f>IF($D39="","",VLOOKUP($D39,'1D ELO (5)'!$A$7:$P$33,10))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 (5)'!$A$7:$P$23,14))</f>
        <v/>
      </c>
      <c r="C43" s="390" t="str">
        <f>IF($D43="","",VLOOKUP($D43,'1D ELO (5)'!$A$7:$P$33,15))</f>
        <v/>
      </c>
      <c r="D43" s="159"/>
      <c r="E43" s="498" t="str">
        <f>UPPER(IF($D43="","",VLOOKUP($D43,'1D ELO (5)'!$A$7:$P$33,5)))</f>
        <v/>
      </c>
      <c r="F43" s="487" t="str">
        <f>UPPER(IF($D43="","",VLOOKUP($D43,'1D ELO (5)'!$A$7:$P$33,2)))</f>
        <v/>
      </c>
      <c r="G43" s="487" t="str">
        <f>IF($D43="","",VLOOKUP($D43,'1D ELO (5)'!$A$7:$P$33,3))</f>
        <v/>
      </c>
      <c r="H43" s="499"/>
      <c r="I43" s="487" t="str">
        <f>IF($D43="","",VLOOKUP($D43,'1D ELO (5)'!$A$7:$P$33,4))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 (5)'!$A$7:$P$33,11)))</f>
        <v/>
      </c>
      <c r="F44" s="487" t="str">
        <f>UPPER(IF($D43="","",VLOOKUP($D43,'1D ELO (5)'!$A$7:$P$33,8)))</f>
        <v/>
      </c>
      <c r="G44" s="487" t="str">
        <f>IF($D43="","",VLOOKUP($D43,'1D ELO (5)'!$A$7:$P$33,9))</f>
        <v/>
      </c>
      <c r="H44" s="499"/>
      <c r="I44" s="487" t="str">
        <f>IF($D43="","",VLOOKUP($D43,'1D ELO (5)'!$A$7:$P$33,10))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 (5)'!$A$7:$P$23,14))</f>
        <v/>
      </c>
      <c r="C47" s="390" t="str">
        <f>IF($D47="","",VLOOKUP($D47,'1D ELO (5)'!$A$7:$P$33,15))</f>
        <v/>
      </c>
      <c r="D47" s="159"/>
      <c r="E47" s="498" t="str">
        <f>UPPER(IF($D47="","",VLOOKUP($D47,'1D ELO (5)'!$A$7:$P$33,5)))</f>
        <v/>
      </c>
      <c r="F47" s="487" t="str">
        <f>UPPER(IF($D47="","",VLOOKUP($D47,'1D ELO (5)'!$A$7:$P$33,2)))</f>
        <v/>
      </c>
      <c r="G47" s="487" t="str">
        <f>IF($D47="","",VLOOKUP($D47,'1D ELO (5)'!$A$7:$P$33,3))</f>
        <v/>
      </c>
      <c r="H47" s="499"/>
      <c r="I47" s="487" t="str">
        <f>IF($D47="","",VLOOKUP($D47,'1D ELO (5)'!$A$7:$P$33,4))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 (5)'!$A$7:$P$33,11)))</f>
        <v/>
      </c>
      <c r="F48" s="487" t="str">
        <f>UPPER(IF($D47="","",VLOOKUP($D47,'1D ELO (5)'!$A$7:$P$33,8)))</f>
        <v/>
      </c>
      <c r="G48" s="487" t="str">
        <f>IF($D47="","",VLOOKUP($D47,'1D ELO (5)'!$A$7:$P$33,9))</f>
        <v/>
      </c>
      <c r="H48" s="499"/>
      <c r="I48" s="487" t="str">
        <f>IF($D47="","",VLOOKUP($D47,'1D ELO (5)'!$A$7:$P$33,10))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x14ac:dyDescent="0.25">
      <c r="A51" s="327">
        <v>12</v>
      </c>
      <c r="B51" s="390" t="str">
        <f>IF($D51="","",VLOOKUP($D51,'1D ELO (5)'!$A$7:$P$23,14))</f>
        <v/>
      </c>
      <c r="C51" s="390" t="str">
        <f>IF($D51="","",VLOOKUP($D51,'1D ELO (5)'!$A$7:$P$33,15))</f>
        <v/>
      </c>
      <c r="D51" s="159"/>
      <c r="E51" s="503" t="str">
        <f>UPPER(IF($D51="","",VLOOKUP($D51,'1D ELO (5)'!$A$7:$P$33,5)))</f>
        <v/>
      </c>
      <c r="F51" s="160" t="str">
        <f>UPPER(IF($D51="","",VLOOKUP($D51,'1D ELO (5)'!$A$7:$P$33,2)))</f>
        <v/>
      </c>
      <c r="G51" s="160" t="str">
        <f>IF($D51="","",VLOOKUP($D51,'1D ELO (5)'!$A$7:$P$33,3))</f>
        <v/>
      </c>
      <c r="H51" s="308"/>
      <c r="I51" s="160" t="str">
        <f>IF($D51="","",VLOOKUP($D51,'1D ELO (5)'!$A$7:$P$33,4))</f>
        <v/>
      </c>
      <c r="J51" s="317"/>
      <c r="K51" s="163"/>
      <c r="L51" s="165"/>
      <c r="M51" s="201"/>
      <c r="N51" s="322"/>
      <c r="O51" s="163"/>
      <c r="P51" s="318"/>
      <c r="Q51" s="163"/>
      <c r="R51" s="166"/>
      <c r="S51" s="169"/>
    </row>
    <row r="52" spans="1:19" s="38" customFormat="1" ht="9.6" customHeight="1" x14ac:dyDescent="0.25">
      <c r="A52" s="281"/>
      <c r="B52" s="310"/>
      <c r="C52" s="310"/>
      <c r="D52" s="310"/>
      <c r="E52" s="679" t="str">
        <f>UPPER(IF($D51="","",VLOOKUP($D51,'1D ELO (5)'!$A$7:$P$33,11)))</f>
        <v/>
      </c>
      <c r="F52" s="680" t="str">
        <f>UPPER(IF($D51="","",VLOOKUP($D51,'1D ELO (5)'!$A$7:$P$33,8)))</f>
        <v/>
      </c>
      <c r="G52" s="680" t="str">
        <f>IF($D51="","",VLOOKUP($D51,'1D ELO (5)'!$A$7:$P$33,9))</f>
        <v/>
      </c>
      <c r="H52" s="681"/>
      <c r="I52" s="680" t="str">
        <f>IF($D51="","",VLOOKUP($D51,'1D ELO (5)'!$A$7:$P$33,10))</f>
        <v/>
      </c>
      <c r="J52" s="311"/>
      <c r="K52" s="163"/>
      <c r="L52" s="165"/>
      <c r="M52" s="285"/>
      <c r="N52" s="323"/>
      <c r="O52" s="163"/>
      <c r="P52" s="318"/>
      <c r="Q52" s="163"/>
      <c r="R52" s="166"/>
      <c r="S52" s="169"/>
    </row>
    <row r="53" spans="1:19" s="38" customFormat="1" ht="9.6" customHeight="1" x14ac:dyDescent="0.25">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 (5)'!$A$7:$P$23,14))</f>
        <v/>
      </c>
      <c r="C55" s="390" t="str">
        <f>IF($D55="","",VLOOKUP($D55,'1D ELO (5)'!$A$7:$P$33,15))</f>
        <v/>
      </c>
      <c r="D55" s="159"/>
      <c r="E55" s="498" t="str">
        <f>UPPER(IF($D55="","",VLOOKUP($D55,'1D ELO (5)'!$A$7:$P$33,5)))</f>
        <v/>
      </c>
      <c r="F55" s="487" t="str">
        <f>UPPER(IF($D55="","",VLOOKUP($D55,'1D ELO (5)'!$A$7:$P$33,2)))</f>
        <v/>
      </c>
      <c r="G55" s="487" t="str">
        <f>IF($D55="","",VLOOKUP($D55,'1D ELO (5)'!$A$7:$P$33,3))</f>
        <v/>
      </c>
      <c r="H55" s="499"/>
      <c r="I55" s="487" t="str">
        <f>IF($D55="","",VLOOKUP($D55,'1D ELO (5)'!$A$7:$P$33,4))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 (5)'!$A$7:$P$33,11)))</f>
        <v/>
      </c>
      <c r="F56" s="487" t="str">
        <f>UPPER(IF($D55="","",VLOOKUP($D55,'1D ELO (5)'!$A$7:$P$33,8)))</f>
        <v/>
      </c>
      <c r="G56" s="487" t="str">
        <f>IF($D55="","",VLOOKUP($D55,'1D ELO (5)'!$A$7:$P$33,9))</f>
        <v/>
      </c>
      <c r="H56" s="499"/>
      <c r="I56" s="487" t="str">
        <f>IF($D55="","",VLOOKUP($D55,'1D ELO (5)'!$A$7:$P$33,10))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 (5)'!$A$7:$P$23,14))</f>
        <v/>
      </c>
      <c r="C59" s="390" t="str">
        <f>IF($D59="","",VLOOKUP($D59,'1D ELO (5)'!$A$7:$P$33,15))</f>
        <v/>
      </c>
      <c r="D59" s="159"/>
      <c r="E59" s="498" t="str">
        <f>UPPER(IF($D59="","",VLOOKUP($D59,'1D ELO (5)'!$A$7:$P$33,5)))</f>
        <v/>
      </c>
      <c r="F59" s="487" t="str">
        <f>UPPER(IF($D59="","",VLOOKUP($D59,'1D ELO (5)'!$A$7:$P$33,2)))</f>
        <v/>
      </c>
      <c r="G59" s="487" t="str">
        <f>IF($D59="","",VLOOKUP($D59,'1D ELO (5)'!$A$7:$P$33,3))</f>
        <v/>
      </c>
      <c r="H59" s="499"/>
      <c r="I59" s="487" t="str">
        <f>IF($D59="","",VLOOKUP($D59,'1D ELO (5)'!$A$7:$P$33,4))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 (5)'!$A$7:$P$33,11)))</f>
        <v/>
      </c>
      <c r="F60" s="487" t="str">
        <f>UPPER(IF($D59="","",VLOOKUP($D59,'1D ELO (5)'!$A$7:$P$33,8)))</f>
        <v/>
      </c>
      <c r="G60" s="487" t="str">
        <f>IF($D59="","",VLOOKUP($D59,'1D ELO (5)'!$A$7:$P$33,9))</f>
        <v/>
      </c>
      <c r="H60" s="499"/>
      <c r="I60" s="487" t="str">
        <f>IF($D59="","",VLOOKUP($D59,'1D ELO (5)'!$A$7:$P$33,10))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 (5)'!$A$7:$P$23,14))</f>
        <v/>
      </c>
      <c r="C63" s="390" t="str">
        <f>IF($D63="","",VLOOKUP($D63,'1D ELO (5)'!$A$7:$P$33,15))</f>
        <v/>
      </c>
      <c r="D63" s="159"/>
      <c r="E63" s="498" t="str">
        <f>UPPER(IF($D63="","",VLOOKUP($D63,'1D ELO (5)'!$A$7:$P$33,5)))</f>
        <v/>
      </c>
      <c r="F63" s="487" t="str">
        <f>UPPER(IF($D63="","",VLOOKUP($D63,'1D ELO (5)'!$A$7:$P$33,2)))</f>
        <v/>
      </c>
      <c r="G63" s="487" t="str">
        <f>IF($D63="","",VLOOKUP($D63,'1D ELO (5)'!$A$7:$P$33,3))</f>
        <v/>
      </c>
      <c r="H63" s="499"/>
      <c r="I63" s="487" t="str">
        <f>IF($D63="","",VLOOKUP($D63,'1D ELO (5)'!$A$7:$P$33,4))</f>
        <v/>
      </c>
      <c r="J63" s="309"/>
      <c r="K63" s="163"/>
      <c r="L63" s="318"/>
      <c r="M63" s="163"/>
      <c r="N63" s="165"/>
      <c r="O63" s="201"/>
      <c r="P63" s="165"/>
      <c r="Q63" s="163"/>
      <c r="R63" s="166"/>
      <c r="S63" s="169"/>
    </row>
    <row r="64" spans="1:19" s="38" customFormat="1" ht="9.6" customHeight="1" x14ac:dyDescent="0.25">
      <c r="A64" s="281"/>
      <c r="B64" s="310"/>
      <c r="C64" s="310"/>
      <c r="D64" s="310"/>
      <c r="E64" s="498" t="str">
        <f>UPPER(IF($D63="","",VLOOKUP($D63,'1D ELO (5)'!$A$7:$P$33,11)))</f>
        <v/>
      </c>
      <c r="F64" s="487" t="str">
        <f>UPPER(IF($D63="","",VLOOKUP($D63,'1D ELO (5)'!$A$7:$P$33,8)))</f>
        <v/>
      </c>
      <c r="G64" s="487" t="str">
        <f>IF($D63="","",VLOOKUP($D63,'1D ELO (5)'!$A$7:$P$33,9))</f>
        <v/>
      </c>
      <c r="H64" s="499"/>
      <c r="I64" s="487" t="str">
        <f>IF($D63="","",VLOOKUP($D63,'1D ELO (5)'!$A$7:$P$33,10))</f>
        <v/>
      </c>
      <c r="J64" s="311"/>
      <c r="K64" s="156" t="str">
        <f>IF(J64="a",F63,IF(J64="b",F65,""))</f>
        <v/>
      </c>
      <c r="L64" s="318"/>
      <c r="M64" s="163"/>
      <c r="N64" s="165"/>
      <c r="O64" s="163"/>
      <c r="P64" s="165"/>
      <c r="Q64" s="163"/>
      <c r="R64" s="166"/>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x14ac:dyDescent="0.25">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x14ac:dyDescent="0.25">
      <c r="A67" s="327">
        <v>16</v>
      </c>
      <c r="B67" s="390" t="str">
        <f>IF($D67="","",VLOOKUP($D67,'1D ELO (5)'!$A$7:$P$23,14))</f>
        <v/>
      </c>
      <c r="C67" s="390" t="str">
        <f>IF($D67="","",VLOOKUP($D67,'1D ELO (5)'!$A$7:$P$33,15))</f>
        <v/>
      </c>
      <c r="D67" s="159"/>
      <c r="E67" s="503" t="str">
        <f>UPPER(IF($D67="","",VLOOKUP($D67,'1D ELO (5)'!$A$7:$P$33,5)))</f>
        <v/>
      </c>
      <c r="F67" s="160" t="str">
        <f>UPPER(IF($D67="","",VLOOKUP($D67,'1D ELO (5)'!$A$7:$P$33,2)))</f>
        <v/>
      </c>
      <c r="G67" s="160" t="str">
        <f>IF($D67="","",VLOOKUP($D67,'1D ELO (5)'!$A$7:$P$33,3))</f>
        <v/>
      </c>
      <c r="H67" s="308"/>
      <c r="I67" s="160" t="str">
        <f>IF($D67="","",VLOOKUP($D67,'1D ELO (5)'!$A$7:$P$33,4))</f>
        <v/>
      </c>
      <c r="J67" s="317"/>
      <c r="K67" s="163"/>
      <c r="L67" s="165"/>
      <c r="M67" s="201"/>
      <c r="N67" s="314"/>
      <c r="O67" s="163"/>
      <c r="P67" s="165"/>
      <c r="Q67" s="163"/>
      <c r="R67" s="166"/>
      <c r="S67" s="169"/>
    </row>
    <row r="68" spans="1:19" s="38" customFormat="1" ht="9.6" customHeight="1" x14ac:dyDescent="0.25">
      <c r="A68" s="281"/>
      <c r="B68" s="310"/>
      <c r="C68" s="310"/>
      <c r="D68" s="310"/>
      <c r="E68" s="679" t="str">
        <f>UPPER(IF($D67="","",VLOOKUP($D67,'1D ELO (5)'!$A$7:$P$33,11)))</f>
        <v/>
      </c>
      <c r="F68" s="680" t="str">
        <f>UPPER(IF($D67="","",VLOOKUP($D67,'1D ELO (5)'!$A$7:$P$33,8)))</f>
        <v/>
      </c>
      <c r="G68" s="680" t="str">
        <f>IF($D67="","",VLOOKUP($D67,'1D ELO (5)'!$A$7:$P$33,9))</f>
        <v/>
      </c>
      <c r="H68" s="681"/>
      <c r="I68" s="680" t="str">
        <f>IF($D67="","",VLOOKUP($D67,'1D ELO (5)'!$A$7:$P$33,10))</f>
        <v/>
      </c>
      <c r="J68" s="311"/>
      <c r="K68" s="163"/>
      <c r="L68" s="165"/>
      <c r="M68" s="285"/>
      <c r="N68" s="319"/>
      <c r="O68" s="163"/>
      <c r="P68" s="165"/>
      <c r="Q68" s="163"/>
      <c r="R68" s="166"/>
      <c r="S68" s="169"/>
    </row>
    <row r="69" spans="1:19" s="38" customFormat="1" ht="9.6" customHeight="1" x14ac:dyDescent="0.25">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x14ac:dyDescent="0.25">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224"/>
      <c r="F72" s="92">
        <f>IF(D72&gt;$R$79,,UPPER(VLOOKUP(D72,'1D ELO (5)'!$A$7:$L$23,2)))</f>
        <v>0</v>
      </c>
      <c r="G72" s="90"/>
      <c r="H72" s="90"/>
      <c r="I72" s="333"/>
      <c r="J72" s="334" t="s">
        <v>7</v>
      </c>
      <c r="K72" s="221"/>
      <c r="L72" s="227"/>
      <c r="M72" s="221"/>
      <c r="N72" s="228"/>
      <c r="O72" s="229" t="s">
        <v>157</v>
      </c>
      <c r="P72" s="230"/>
      <c r="Q72" s="230"/>
      <c r="R72" s="231"/>
    </row>
    <row r="73" spans="1:19" s="18" customFormat="1" ht="9" customHeight="1" x14ac:dyDescent="0.25">
      <c r="A73" s="236" t="s">
        <v>124</v>
      </c>
      <c r="B73" s="234"/>
      <c r="C73" s="237"/>
      <c r="D73" s="224"/>
      <c r="E73" s="224"/>
      <c r="F73" s="92">
        <f>IF(D72&gt;$R$79,,UPPER(VLOOKUP(D72,'1D ELO (5)'!$A$7:$L$23,8)))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224"/>
      <c r="F74" s="92">
        <f>IF(D74&gt;$R$79,,UPPER(VLOOKUP(D74,'1D ELO (5)'!$A$7:$L$23,2)))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 (5)'!$A$7:$L$23,8)))</f>
        <v>0</v>
      </c>
      <c r="G75" s="90"/>
      <c r="H75" s="90"/>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 (5)'!$A$7:$L$23,2)))</f>
        <v>0</v>
      </c>
      <c r="G76" s="90"/>
      <c r="H76" s="90"/>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 (5)'!$A$7:$L$23,8)))</f>
        <v>0</v>
      </c>
      <c r="G77" s="90"/>
      <c r="H77" s="90"/>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 (5)'!$A$7:$L$23,2)))</f>
        <v>0</v>
      </c>
      <c r="G78" s="90"/>
      <c r="H78" s="90"/>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 (5)'!$A$7:$L$23,8)))</f>
        <v>0</v>
      </c>
      <c r="G79" s="335"/>
      <c r="H79" s="335"/>
      <c r="I79" s="336"/>
      <c r="J79" s="337"/>
      <c r="K79" s="234"/>
      <c r="L79" s="233"/>
      <c r="M79" s="234"/>
      <c r="N79" s="235"/>
      <c r="O79" s="234" t="str">
        <f>R4</f>
        <v>Dénes Tibor</v>
      </c>
      <c r="P79" s="233"/>
      <c r="Q79" s="234"/>
      <c r="R79" s="338">
        <f>MIN(4,'1D ELO (5)'!$P$5)</f>
        <v>0</v>
      </c>
    </row>
    <row r="80" spans="1:19" ht="15.75" customHeight="1" x14ac:dyDescent="0.25"/>
    <row r="81" ht="9" customHeight="1" x14ac:dyDescent="0.25"/>
  </sheetData>
  <mergeCells count="1">
    <mergeCell ref="A4:C4"/>
  </mergeCells>
  <conditionalFormatting sqref="I10 I58 I42 I50 I34 I26 I18 I66 K30 M22 O38 K62 K46 M54 K14">
    <cfRule type="expression" dxfId="39" priority="8" stopIfTrue="1">
      <formula>AND($O$1="CU",I10="Umpire")</formula>
    </cfRule>
    <cfRule type="expression" dxfId="38" priority="9" stopIfTrue="1">
      <formula>AND($O$1="CU",I10&lt;&gt;"Umpire",J10&lt;&gt;"")</formula>
    </cfRule>
    <cfRule type="expression" dxfId="37" priority="10" stopIfTrue="1">
      <formula>AND($O$1="CU",I10&lt;&gt;"Umpire")</formula>
    </cfRule>
  </conditionalFormatting>
  <conditionalFormatting sqref="M13 M29 M45 M61 O21 O53 Q37 K9 K17 K25 K33 K41 K49 K57 K65">
    <cfRule type="expression" dxfId="36" priority="6" stopIfTrue="1">
      <formula>J10="as"</formula>
    </cfRule>
    <cfRule type="expression" dxfId="35" priority="7" stopIfTrue="1">
      <formula>J10="bs"</formula>
    </cfRule>
  </conditionalFormatting>
  <conditionalFormatting sqref="M14 M30 M46 M62 O22 O54 Q38 K10 K18 K26 K34 K42 K50 K58 K66">
    <cfRule type="expression" dxfId="34" priority="4" stopIfTrue="1">
      <formula>J10="as"</formula>
    </cfRule>
    <cfRule type="expression" dxfId="33" priority="5" stopIfTrue="1">
      <formula>J10="bs"</formula>
    </cfRule>
  </conditionalFormatting>
  <conditionalFormatting sqref="J10 J18 J26 J34 J42 J50 J58 J66 L62 L46 L30 L14 N22 N54 P38">
    <cfRule type="expression" dxfId="32" priority="3" stopIfTrue="1">
      <formula>$O$1="CU"</formula>
    </cfRule>
  </conditionalFormatting>
  <conditionalFormatting sqref="E7:F7 E63:F63 E11:F11 E15:F15 E19:F19 E23:F23 E27:F27 E31:F31 E35:F35 E39:F39 E43:F43 E47:F47 E51:F51 E55:F55 E59:F59 E67:F67">
    <cfRule type="cellIs" dxfId="31" priority="2" stopIfTrue="1" operator="equal">
      <formula>"Bye"</formula>
    </cfRule>
  </conditionalFormatting>
  <conditionalFormatting sqref="D63 D7 D11 D15 D19 D23 D27 D31 D35 D39 D43 D47 D51 D55 D59 D67">
    <cfRule type="cellIs" dxfId="30" priority="1" stopIfTrue="1" operator="lessThan">
      <formula>5</formula>
    </cfRule>
  </conditionalFormatting>
  <dataValidations count="1">
    <dataValidation type="list" allowBlank="1" showInputMessage="1" sqref="I10 K14 M22 K30 O38 M54 K46 K62 I66 I34 I50 I26 I58 I18 I42">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1921"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1922"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9">
    <tabColor indexed="17"/>
  </sheetPr>
  <dimension ref="A1:U154"/>
  <sheetViews>
    <sheetView showGridLines="0" showZeros="0" workbookViewId="0">
      <selection activeCell="S20" sqref="S20"/>
    </sheetView>
  </sheetViews>
  <sheetFormatPr defaultRowHeight="13.2" x14ac:dyDescent="0.25"/>
  <cols>
    <col min="1" max="2" width="3.33203125" customWidth="1"/>
    <col min="3" max="3" width="4.6640625" customWidth="1"/>
    <col min="4" max="4" width="4.33203125" customWidth="1"/>
    <col min="5" max="5" width="6.88671875" style="2" customWidth="1"/>
    <col min="6" max="6" width="10.109375" customWidth="1"/>
    <col min="7" max="7" width="2.6640625" customWidth="1"/>
    <col min="8" max="8" width="6.1093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Diákolinmpia Pest Vármegye</v>
      </c>
      <c r="B1" s="138"/>
      <c r="E1" s="6"/>
      <c r="I1" s="384"/>
      <c r="J1" s="137"/>
      <c r="K1" s="297" t="s">
        <v>145</v>
      </c>
      <c r="L1" s="297"/>
      <c r="M1" s="298"/>
      <c r="N1" s="137"/>
      <c r="O1" s="137"/>
      <c r="P1" s="137"/>
      <c r="R1" s="137"/>
    </row>
    <row r="2" spans="1:21" s="108" customFormat="1" x14ac:dyDescent="0.25">
      <c r="A2" s="486" t="s">
        <v>122</v>
      </c>
      <c r="B2" s="96"/>
      <c r="C2" s="96"/>
      <c r="D2" s="96"/>
      <c r="E2" s="87"/>
      <c r="F2" s="464">
        <f>Altalanos!$D$8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925">
        <f>Altalanos!$A$10</f>
        <v>0</v>
      </c>
      <c r="B4" s="925"/>
      <c r="C4" s="925"/>
      <c r="D4" s="145"/>
      <c r="E4" s="145"/>
      <c r="F4" s="145"/>
      <c r="G4" s="146">
        <f>Altalanos!$C$10</f>
        <v>0</v>
      </c>
      <c r="H4" s="301"/>
      <c r="I4" s="145"/>
      <c r="J4" s="302"/>
      <c r="K4" s="148"/>
      <c r="L4" s="147"/>
      <c r="M4" s="104"/>
      <c r="N4" s="302"/>
      <c r="O4" s="145"/>
      <c r="P4" s="302"/>
      <c r="Q4" s="145"/>
      <c r="R4" s="89" t="str">
        <f>Altalanos!$E$10</f>
        <v>Dénes Tibor</v>
      </c>
    </row>
    <row r="5" spans="1:21" s="19" customFormat="1" ht="9.6" x14ac:dyDescent="0.25">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0" customFormat="1" ht="12" customHeight="1" thickBot="1" x14ac:dyDescent="0.3">
      <c r="A6" s="805"/>
      <c r="B6" s="785"/>
      <c r="C6" s="785"/>
      <c r="D6" s="785"/>
      <c r="E6" s="785"/>
      <c r="F6" s="806"/>
      <c r="G6" s="806"/>
      <c r="I6" s="806"/>
      <c r="J6" s="807"/>
      <c r="K6" s="785"/>
      <c r="L6" s="807"/>
      <c r="M6" s="785"/>
      <c r="N6" s="807"/>
      <c r="O6" s="785"/>
      <c r="P6" s="807"/>
      <c r="Q6" s="785"/>
      <c r="R6" s="808"/>
    </row>
    <row r="7" spans="1:21" s="38" customFormat="1" ht="10.5" customHeight="1" x14ac:dyDescent="0.25">
      <c r="A7" s="307">
        <v>1</v>
      </c>
      <c r="B7" s="390" t="str">
        <f>IF($D7="","",VLOOKUP($D7,'1D ELO (5)'!$A$7:$P$39,14))</f>
        <v/>
      </c>
      <c r="C7" s="390" t="str">
        <f>IF($D7="","",VLOOKUP($D7,'1D ELO (5)'!$A$7:$P$39,15))</f>
        <v/>
      </c>
      <c r="D7" s="159"/>
      <c r="E7" s="503" t="str">
        <f>UPPER(IF($D7="","",VLOOKUP($D7,'1D ELO (5)'!$A$7:$P$33,5)))</f>
        <v/>
      </c>
      <c r="F7" s="160" t="str">
        <f>UPPER(IF($D7="","",VLOOKUP($D7,'1D ELO (5)'!$A$7:$P$33,2)))</f>
        <v/>
      </c>
      <c r="G7" s="160" t="str">
        <f>IF($D7="","",VLOOKUP($D7,'1D ELO (5)'!$A$7:$P$33,3))</f>
        <v/>
      </c>
      <c r="H7" s="308"/>
      <c r="I7" s="160" t="str">
        <f>IF($D7="","",VLOOKUP($D7,'1D ELO (5)'!$A$7:$P$33,4))</f>
        <v/>
      </c>
      <c r="J7" s="309"/>
      <c r="K7" s="163"/>
      <c r="L7" s="165"/>
      <c r="M7" s="163"/>
      <c r="N7" s="165"/>
      <c r="O7" s="163"/>
      <c r="P7" s="165"/>
      <c r="Q7" s="163"/>
      <c r="R7" s="280" t="s">
        <v>153</v>
      </c>
      <c r="S7" s="169"/>
      <c r="U7" s="170" t="str">
        <f>Birók!P21</f>
        <v>Bíró</v>
      </c>
    </row>
    <row r="8" spans="1:21" s="38" customFormat="1" ht="9.6" customHeight="1" x14ac:dyDescent="0.25">
      <c r="A8" s="281"/>
      <c r="B8" s="310"/>
      <c r="C8" s="310"/>
      <c r="D8" s="310"/>
      <c r="E8" s="503" t="str">
        <f>UPPER(IF($D7="","",VLOOKUP($D7,'1D ELO (5)'!$A$7:$P$33,11)))</f>
        <v/>
      </c>
      <c r="F8" s="160" t="str">
        <f>UPPER(IF($D7="","",VLOOKUP($D7,'1D ELO (5)'!$A$7:$P$33,8)))</f>
        <v/>
      </c>
      <c r="G8" s="160" t="str">
        <f>IF($D7="","",VLOOKUP($D7,'1D ELO (5)'!$A$7:$P$33,9))</f>
        <v/>
      </c>
      <c r="H8" s="308"/>
      <c r="I8" s="160" t="str">
        <f>IF($D7="","",VLOOKUP($D7,'1D ELO (5)'!$A$7:$P$33,10))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(5)'!$A$7:$P$39,14))</f>
        <v/>
      </c>
      <c r="C11" s="390" t="str">
        <f>IF($D11="","",VLOOKUP($D11,'1D ELO (5)'!$A$7:$P$39,15))</f>
        <v/>
      </c>
      <c r="D11" s="159"/>
      <c r="E11" s="498" t="str">
        <f>UPPER(IF($D11="","",VLOOKUP($D11,'1D ELO (5)'!$A$7:$P$39,5)))</f>
        <v/>
      </c>
      <c r="F11" s="487" t="str">
        <f>UPPER(IF($D11="","",VLOOKUP($D11,'1D ELO (5)'!$A$7:$P$39,2)))</f>
        <v/>
      </c>
      <c r="G11" s="487" t="str">
        <f>IF($D11="","",VLOOKUP($D11,'1D ELO (5)'!$A$7:$P$39,3))</f>
        <v/>
      </c>
      <c r="H11" s="499"/>
      <c r="I11" s="487" t="str">
        <f>IF($D11="","",VLOOKUP($D11,'1D ELO (5)'!$A$7:$P$39,4))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(5)'!$A$7:$P$33,11)))</f>
        <v/>
      </c>
      <c r="F12" s="487" t="str">
        <f>UPPER(IF($D11="","",VLOOKUP($D11,'1D ELO (5)'!$A$7:$P$33,8)))</f>
        <v/>
      </c>
      <c r="G12" s="487" t="str">
        <f>IF($D11="","",VLOOKUP($D11,'1D ELO (5)'!$A$7:$P$33,9))</f>
        <v/>
      </c>
      <c r="H12" s="499"/>
      <c r="I12" s="487" t="str">
        <f>IF($D11="","",VLOOKUP($D11,'1D ELO (5)'!$A$7:$P$33,10))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(5)'!$A$7:$P$39,14))</f>
        <v/>
      </c>
      <c r="C15" s="390" t="str">
        <f>IF($D15="","",VLOOKUP($D15,'1D ELO (5)'!$A$7:$P$39,15))</f>
        <v/>
      </c>
      <c r="D15" s="159"/>
      <c r="E15" s="498" t="str">
        <f>UPPER(IF($D15="","",VLOOKUP($D15,'1D ELO (5)'!$A$7:$P$39,5)))</f>
        <v/>
      </c>
      <c r="F15" s="487" t="str">
        <f>UPPER(IF($D15="","",VLOOKUP($D15,'1D ELO (5)'!$A$7:$P$39,2)))</f>
        <v/>
      </c>
      <c r="G15" s="487" t="str">
        <f>IF($D15="","",VLOOKUP($D15,'1D ELO (5)'!$A$7:$P$39,3))</f>
        <v/>
      </c>
      <c r="H15" s="499"/>
      <c r="I15" s="487" t="str">
        <f>IF($D15="","",VLOOKUP($D15,'1D ELO (5)'!$A$7:$P$39,4))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(5)'!$A$7:$P$33,11)))</f>
        <v/>
      </c>
      <c r="F16" s="487" t="str">
        <f>UPPER(IF($D15="","",VLOOKUP($D15,'1D ELO (5)'!$A$7:$P$33,8)))</f>
        <v/>
      </c>
      <c r="G16" s="487" t="str">
        <f>IF($D15="","",VLOOKUP($D15,'1D ELO (5)'!$A$7:$P$33,9))</f>
        <v/>
      </c>
      <c r="H16" s="499"/>
      <c r="I16" s="487" t="str">
        <f>IF($D15="","",VLOOKUP($D15,'1D ELO (5)'!$A$7:$P$33,10))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(5)'!$A$7:$P$39,14))</f>
        <v/>
      </c>
      <c r="C19" s="390" t="str">
        <f>IF($D19="","",VLOOKUP($D19,'1D ELO (5)'!$A$7:$P$39,15))</f>
        <v/>
      </c>
      <c r="D19" s="159"/>
      <c r="E19" s="498" t="str">
        <f>UPPER(IF($D19="","",VLOOKUP($D19,'1D ELO (5)'!$A$7:$P$39,5)))</f>
        <v/>
      </c>
      <c r="F19" s="487" t="str">
        <f>UPPER(IF($D19="","",VLOOKUP($D19,'1D ELO (5)'!$A$7:$P$39,2)))</f>
        <v/>
      </c>
      <c r="G19" s="487" t="str">
        <f>IF($D19="","",VLOOKUP($D19,'1D ELO (5)'!$A$7:$P$39,3))</f>
        <v/>
      </c>
      <c r="H19" s="499"/>
      <c r="I19" s="487" t="str">
        <f>IF($D19="","",VLOOKUP($D19,'1D ELO (5)'!$A$7:$P$39,4))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(5)'!$A$7:$P$33,11)))</f>
        <v/>
      </c>
      <c r="F20" s="487" t="str">
        <f>UPPER(IF($D19="","",VLOOKUP($D19,'1D ELO (5)'!$A$7:$P$33,8)))</f>
        <v/>
      </c>
      <c r="G20" s="487" t="str">
        <f>IF($D19="","",VLOOKUP($D19,'1D ELO (5)'!$A$7:$P$33,9))</f>
        <v/>
      </c>
      <c r="H20" s="499"/>
      <c r="I20" s="487" t="str">
        <f>IF($D19="","",VLOOKUP($D19,'1D ELO (5)'!$A$7:$P$33,10))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 (5)'!$A$7:$P$39,14))</f>
        <v/>
      </c>
      <c r="C23" s="390" t="str">
        <f>IF($D23="","",VLOOKUP($D23,'1D ELO (5)'!$A$7:$P$39,15))</f>
        <v/>
      </c>
      <c r="D23" s="159"/>
      <c r="E23" s="498" t="str">
        <f>UPPER(IF($D23="","",VLOOKUP($D23,'1D ELO (5)'!$A$7:$P$39,5)))</f>
        <v/>
      </c>
      <c r="F23" s="487" t="str">
        <f>UPPER(IF($D23="","",VLOOKUP($D23,'1D ELO (5)'!$A$7:$P$39,2)))</f>
        <v/>
      </c>
      <c r="G23" s="487" t="str">
        <f>IF($D23="","",VLOOKUP($D23,'1D ELO (5)'!$A$7:$P$39,3))</f>
        <v/>
      </c>
      <c r="H23" s="499"/>
      <c r="I23" s="487" t="str">
        <f>IF($D23="","",VLOOKUP($D23,'1D ELO (5)'!$A$7:$P$39,4))</f>
        <v/>
      </c>
      <c r="J23" s="309"/>
      <c r="K23" s="163"/>
      <c r="L23" s="165"/>
      <c r="M23" s="163"/>
      <c r="N23" s="318"/>
      <c r="O23" s="163"/>
      <c r="P23" s="318"/>
      <c r="Q23" s="163"/>
      <c r="R23" s="166"/>
      <c r="S23" s="169"/>
    </row>
    <row r="24" spans="1:19" s="38" customFormat="1" ht="9.6" customHeight="1" x14ac:dyDescent="0.25">
      <c r="A24" s="281"/>
      <c r="B24" s="310"/>
      <c r="C24" s="310"/>
      <c r="D24" s="310"/>
      <c r="E24" s="498" t="str">
        <f>UPPER(IF($D23="","",VLOOKUP($D23,'1D ELO (5)'!$A$7:$P$33,11)))</f>
        <v/>
      </c>
      <c r="F24" s="487" t="str">
        <f>UPPER(IF($D23="","",VLOOKUP($D23,'1D ELO (5)'!$A$7:$P$33,8)))</f>
        <v/>
      </c>
      <c r="G24" s="487" t="str">
        <f>IF($D23="","",VLOOKUP($D23,'1D ELO (5)'!$A$7:$P$33,9))</f>
        <v/>
      </c>
      <c r="H24" s="499"/>
      <c r="I24" s="487" t="str">
        <f>IF($D23="","",VLOOKUP($D23,'1D ELO (5)'!$A$7:$P$33,10))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 (5)'!$A$7:$P$39,14))</f>
        <v/>
      </c>
      <c r="C27" s="390" t="str">
        <f>IF($D27="","",VLOOKUP($D27,'1D ELO (5)'!$A$7:$P$39,15))</f>
        <v/>
      </c>
      <c r="D27" s="159"/>
      <c r="E27" s="498" t="str">
        <f>UPPER(IF($D27="","",VLOOKUP($D27,'1D ELO (5)'!$A$7:$P$39,5)))</f>
        <v/>
      </c>
      <c r="F27" s="487" t="str">
        <f>UPPER(IF($D27="","",VLOOKUP($D27,'1D ELO (5)'!$A$7:$P$39,2)))</f>
        <v/>
      </c>
      <c r="G27" s="487" t="str">
        <f>IF($D27="","",VLOOKUP($D27,'1D ELO (5)'!$A$7:$P$39,3))</f>
        <v/>
      </c>
      <c r="H27" s="499"/>
      <c r="I27" s="487" t="str">
        <f>IF($D27="","",VLOOKUP($D27,'1D ELO (5)'!$A$7:$P$39,4))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 (5)'!$A$7:$P$33,11)))</f>
        <v/>
      </c>
      <c r="F28" s="487" t="str">
        <f>UPPER(IF($D27="","",VLOOKUP($D27,'1D ELO (5)'!$A$7:$P$33,8)))</f>
        <v/>
      </c>
      <c r="G28" s="487" t="str">
        <f>IF($D27="","",VLOOKUP($D27,'1D ELO (5)'!$A$7:$P$33,9))</f>
        <v/>
      </c>
      <c r="H28" s="499"/>
      <c r="I28" s="487" t="str">
        <f>IF($D27="","",VLOOKUP($D27,'1D ELO (5)'!$A$7:$P$33,10))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 (5)'!$A$7:$P$39,14))</f>
        <v/>
      </c>
      <c r="C31" s="390" t="str">
        <f>IF($D31="","",VLOOKUP($D31,'1D ELO (5)'!$A$7:$P$39,15))</f>
        <v/>
      </c>
      <c r="D31" s="159"/>
      <c r="E31" s="498" t="str">
        <f>UPPER(IF($D31="","",VLOOKUP($D31,'1D ELO (5)'!$A$7:$P$39,5)))</f>
        <v/>
      </c>
      <c r="F31" s="487" t="str">
        <f>UPPER(IF($D31="","",VLOOKUP($D31,'1D ELO (5)'!$A$7:$P$39,2)))</f>
        <v/>
      </c>
      <c r="G31" s="487" t="str">
        <f>IF($D31="","",VLOOKUP($D31,'1D ELO (5)'!$A$7:$P$39,3))</f>
        <v/>
      </c>
      <c r="H31" s="499"/>
      <c r="I31" s="487" t="str">
        <f>IF($D31="","",VLOOKUP($D31,'1D ELO (5)'!$A$7:$P$39,4))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 (5)'!$A$7:$P$33,11)))</f>
        <v/>
      </c>
      <c r="F32" s="487" t="str">
        <f>UPPER(IF($D31="","",VLOOKUP($D31,'1D ELO (5)'!$A$7:$P$33,8)))</f>
        <v/>
      </c>
      <c r="G32" s="487" t="str">
        <f>IF($D31="","",VLOOKUP($D31,'1D ELO (5)'!$A$7:$P$33,9))</f>
        <v/>
      </c>
      <c r="H32" s="499"/>
      <c r="I32" s="487" t="str">
        <f>IF($D31="","",VLOOKUP($D31,'1D ELO (5)'!$A$7:$P$33,10))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307">
        <v>8</v>
      </c>
      <c r="B35" s="390" t="str">
        <f>IF($D35="","",VLOOKUP($D35,'1D ELO (5)'!$A$7:$P$39,14))</f>
        <v/>
      </c>
      <c r="C35" s="390" t="str">
        <f>IF($D35="","",VLOOKUP($D35,'1D ELO (5)'!$A$7:$P$39,15))</f>
        <v/>
      </c>
      <c r="D35" s="159"/>
      <c r="E35" s="679" t="str">
        <f>UPPER(IF($D35="","",VLOOKUP($D35,'1D ELO (5)'!$A$7:$P$39,5)))</f>
        <v/>
      </c>
      <c r="F35" s="680" t="str">
        <f>UPPER(IF($D35="","",VLOOKUP($D35,'1D ELO (5)'!$A$7:$P$39,2)))</f>
        <v/>
      </c>
      <c r="G35" s="680" t="str">
        <f>IF($D35="","",VLOOKUP($D35,'1D ELO (5)'!$A$7:$P$39,3))</f>
        <v/>
      </c>
      <c r="H35" s="681"/>
      <c r="I35" s="680" t="str">
        <f>IF($D35="","",VLOOKUP($D35,'1D ELO (5)'!$A$7:$P$39,4))</f>
        <v/>
      </c>
      <c r="J35" s="317"/>
      <c r="K35" s="163"/>
      <c r="L35" s="165"/>
      <c r="M35" s="201"/>
      <c r="N35" s="314"/>
      <c r="O35" s="163"/>
      <c r="P35" s="318"/>
      <c r="Q35" s="163"/>
      <c r="R35" s="166"/>
      <c r="S35" s="169"/>
    </row>
    <row r="36" spans="1:19" s="38" customFormat="1" ht="9.6" customHeight="1" x14ac:dyDescent="0.25">
      <c r="A36" s="281"/>
      <c r="B36" s="310"/>
      <c r="C36" s="310"/>
      <c r="D36" s="310"/>
      <c r="E36" s="679" t="str">
        <f>UPPER(IF($D35="","",VLOOKUP($D35,'1D ELO (5)'!$A$7:$P$33,11)))</f>
        <v/>
      </c>
      <c r="F36" s="680" t="str">
        <f>UPPER(IF($D35="","",VLOOKUP($D35,'1D ELO (5)'!$A$7:$P$33,8)))</f>
        <v/>
      </c>
      <c r="G36" s="680" t="str">
        <f>IF($D35="","",VLOOKUP($D35,'1D ELO (5)'!$A$7:$P$33,9))</f>
        <v/>
      </c>
      <c r="H36" s="681"/>
      <c r="I36" s="680" t="str">
        <f>IF($D35="","",VLOOKUP($D35,'1D ELO (5)'!$A$7:$P$33,10))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07">
        <v>9</v>
      </c>
      <c r="B39" s="390" t="str">
        <f>IF($D39="","",VLOOKUP($D39,'1D ELO (5)'!$A$7:$P$39,14))</f>
        <v/>
      </c>
      <c r="C39" s="390" t="str">
        <f>IF($D39="","",VLOOKUP($D39,'1D ELO (5)'!$A$7:$P$39,15))</f>
        <v/>
      </c>
      <c r="D39" s="159"/>
      <c r="E39" s="503" t="str">
        <f>UPPER(IF($D39="","",VLOOKUP($D39,'1D ELO (5)'!$A$7:$P$39,5)))</f>
        <v/>
      </c>
      <c r="F39" s="680" t="str">
        <f>UPPER(IF($D39="","",VLOOKUP($D39,'1D ELO (5)'!$A$7:$P$39,2)))</f>
        <v/>
      </c>
      <c r="G39" s="680" t="str">
        <f>IF($D39="","",VLOOKUP($D39,'1D ELO (5)'!$A$7:$P$39,3))</f>
        <v/>
      </c>
      <c r="H39" s="681"/>
      <c r="I39" s="680" t="str">
        <f>IF($D39="","",VLOOKUP($D39,'1D ELO (5)'!$A$7:$P$39,4))</f>
        <v/>
      </c>
      <c r="J39" s="309"/>
      <c r="K39" s="163"/>
      <c r="L39" s="165"/>
      <c r="M39" s="163"/>
      <c r="N39" s="165"/>
      <c r="O39" s="163"/>
      <c r="P39" s="318"/>
      <c r="Q39" s="201"/>
      <c r="R39" s="166"/>
      <c r="S39" s="169"/>
    </row>
    <row r="40" spans="1:19" s="38" customFormat="1" ht="9.6" customHeight="1" x14ac:dyDescent="0.25">
      <c r="A40" s="281"/>
      <c r="B40" s="310"/>
      <c r="C40" s="310"/>
      <c r="D40" s="310"/>
      <c r="E40" s="503" t="str">
        <f>UPPER(IF($D39="","",VLOOKUP($D39,'1D ELO (5)'!$A$7:$P$33,11)))</f>
        <v/>
      </c>
      <c r="F40" s="160" t="str">
        <f>UPPER(IF($D39="","",VLOOKUP($D39,'1D ELO (5)'!$A$7:$P$33,8)))</f>
        <v/>
      </c>
      <c r="G40" s="160" t="str">
        <f>IF($D39="","",VLOOKUP($D39,'1D ELO (5)'!$A$7:$P$33,9))</f>
        <v/>
      </c>
      <c r="H40" s="308"/>
      <c r="I40" s="160" t="str">
        <f>IF($D39="","",VLOOKUP($D39,'1D ELO (5)'!$A$7:$P$33,10))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 (5)'!$A$7:$P$39,13))</f>
        <v/>
      </c>
      <c r="C43" s="390" t="str">
        <f>IF($D43="","",VLOOKUP($D43,'1D ELO (5)'!$A$7:$P$39,15))</f>
        <v/>
      </c>
      <c r="D43" s="159"/>
      <c r="E43" s="498" t="str">
        <f>UPPER(IF($D43="","",VLOOKUP($D43,'1D ELO (5)'!$A$7:$P$39,5)))</f>
        <v/>
      </c>
      <c r="F43" s="487" t="str">
        <f>UPPER(IF($D43="","",VLOOKUP($D43,'1D ELO (5)'!$A$7:$P$39,2)))</f>
        <v/>
      </c>
      <c r="G43" s="487" t="str">
        <f>IF($D43="","",VLOOKUP($D43,'1D ELO (5)'!$A$7:$P$39,3))</f>
        <v/>
      </c>
      <c r="H43" s="499"/>
      <c r="I43" s="487" t="str">
        <f>IF($D43="","",VLOOKUP($D43,'1D ELO (5)'!$A$7:$P$39,4))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 (5)'!$A$7:$P$33,11)))</f>
        <v/>
      </c>
      <c r="F44" s="487" t="str">
        <f>UPPER(IF($D43="","",VLOOKUP($D43,'1D ELO (5)'!$A$7:$P$33,8)))</f>
        <v/>
      </c>
      <c r="G44" s="487" t="str">
        <f>IF($D43="","",VLOOKUP($D43,'1D ELO (5)'!$A$7:$P$33,9))</f>
        <v/>
      </c>
      <c r="H44" s="499"/>
      <c r="I44" s="487" t="str">
        <f>IF($D43="","",VLOOKUP($D43,'1D ELO (5)'!$A$7:$P$33,10))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 (5)'!$A$7:$P$39,14))</f>
        <v/>
      </c>
      <c r="C47" s="390" t="str">
        <f>IF($D47="","",VLOOKUP($D47,'1D ELO (5)'!$A$7:$P$39,15))</f>
        <v/>
      </c>
      <c r="D47" s="159"/>
      <c r="E47" s="498" t="str">
        <f>UPPER(IF($D47="","",VLOOKUP($D47,'1D ELO (5)'!$A$7:$P$39,5)))</f>
        <v/>
      </c>
      <c r="F47" s="487" t="str">
        <f>UPPER(IF($D47="","",VLOOKUP($D47,'1D ELO (5)'!$A$7:$P$39,2)))</f>
        <v/>
      </c>
      <c r="G47" s="487" t="str">
        <f>IF($D47="","",VLOOKUP($D47,'1D ELO (5)'!$A$7:$P$39,3))</f>
        <v/>
      </c>
      <c r="H47" s="499"/>
      <c r="I47" s="487" t="str">
        <f>IF($D47="","",VLOOKUP($D47,'1D ELO (5)'!$A$7:$P$39,4))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 (5)'!$A$7:$P$33,11)))</f>
        <v/>
      </c>
      <c r="F48" s="487" t="str">
        <f>UPPER(IF($D47="","",VLOOKUP($D47,'1D ELO (5)'!$A$7:$P$33,8)))</f>
        <v/>
      </c>
      <c r="G48" s="487" t="str">
        <f>IF($D47="","",VLOOKUP($D47,'1D ELO (5)'!$A$7:$P$33,9))</f>
        <v/>
      </c>
      <c r="H48" s="499"/>
      <c r="I48" s="487" t="str">
        <f>IF($D47="","",VLOOKUP($D47,'1D ELO (5)'!$A$7:$P$33,10))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x14ac:dyDescent="0.25">
      <c r="A51" s="281">
        <v>12</v>
      </c>
      <c r="B51" s="390" t="str">
        <f>IF($D51="","",VLOOKUP($D51,'1D ELO (5)'!$A$7:$P$39,14))</f>
        <v/>
      </c>
      <c r="C51" s="390" t="str">
        <f>IF($D51="","",VLOOKUP($D51,'1D ELO (5)'!$A$7:$P$39,15))</f>
        <v/>
      </c>
      <c r="D51" s="159"/>
      <c r="E51" s="498" t="str">
        <f>UPPER(IF($D51="","",VLOOKUP($D51,'1D ELO (5)'!$A$7:$P$39,5)))</f>
        <v/>
      </c>
      <c r="F51" s="487" t="str">
        <f>UPPER(IF($D51="","",VLOOKUP($D51,'1D ELO (5)'!$A$7:$P$39,2)))</f>
        <v/>
      </c>
      <c r="G51" s="487" t="str">
        <f>IF($D51="","",VLOOKUP($D51,'1D ELO (5)'!$A$7:$P$39,3))</f>
        <v/>
      </c>
      <c r="H51" s="499"/>
      <c r="I51" s="487" t="str">
        <f>IF($D51="","",VLOOKUP($D51,'1D ELO (5)'!$A$7:$P$39,4))</f>
        <v/>
      </c>
      <c r="J51" s="317"/>
      <c r="K51" s="163"/>
      <c r="L51" s="165"/>
      <c r="M51" s="201"/>
      <c r="N51" s="322"/>
      <c r="O51" s="163"/>
      <c r="P51" s="318"/>
      <c r="Q51" s="163"/>
      <c r="R51" s="166"/>
      <c r="S51" s="169"/>
    </row>
    <row r="52" spans="1:19" s="38" customFormat="1" ht="9.6" customHeight="1" x14ac:dyDescent="0.25">
      <c r="A52" s="281"/>
      <c r="B52" s="310"/>
      <c r="C52" s="310"/>
      <c r="D52" s="310"/>
      <c r="E52" s="498" t="str">
        <f>UPPER(IF($D51="","",VLOOKUP($D51,'1D ELO (5)'!$A$7:$P$33,11)))</f>
        <v/>
      </c>
      <c r="F52" s="487" t="str">
        <f>UPPER(IF($D51="","",VLOOKUP($D51,'1D ELO (5)'!$A$7:$P$33,8)))</f>
        <v/>
      </c>
      <c r="G52" s="487" t="str">
        <f>IF($D51="","",VLOOKUP($D51,'1D ELO (5)'!$A$7:$P$33,9))</f>
        <v/>
      </c>
      <c r="H52" s="499"/>
      <c r="I52" s="487" t="str">
        <f>IF($D51="","",VLOOKUP($D51,'1D ELO (5)'!$A$7:$P$33,10))</f>
        <v/>
      </c>
      <c r="J52" s="311"/>
      <c r="K52" s="163"/>
      <c r="L52" s="165"/>
      <c r="M52" s="285"/>
      <c r="N52" s="323"/>
      <c r="O52" s="163"/>
      <c r="P52" s="318"/>
      <c r="Q52" s="163"/>
      <c r="R52" s="166"/>
      <c r="S52" s="169"/>
    </row>
    <row r="53" spans="1:19" s="38" customFormat="1" ht="9.6" customHeight="1" x14ac:dyDescent="0.25">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 (5)'!$A$7:$P$39,14))</f>
        <v/>
      </c>
      <c r="C55" s="390" t="str">
        <f>IF($D55="","",VLOOKUP($D55,'1D ELO (5)'!$A$7:$P$39,15))</f>
        <v/>
      </c>
      <c r="D55" s="159"/>
      <c r="E55" s="498" t="str">
        <f>UPPER(IF($D55="","",VLOOKUP($D55,'1D ELO (5)'!$A$7:$P$39,5)))</f>
        <v/>
      </c>
      <c r="F55" s="487" t="str">
        <f>UPPER(IF($D55="","",VLOOKUP($D55,'1D ELO (5)'!$A$7:$P$39,2)))</f>
        <v/>
      </c>
      <c r="G55" s="487" t="str">
        <f>IF($D55="","",VLOOKUP($D55,'1D ELO (5)'!$A$7:$P$39,3))</f>
        <v/>
      </c>
      <c r="H55" s="499"/>
      <c r="I55" s="487" t="str">
        <f>IF($D55="","",VLOOKUP($D55,'1D ELO (5)'!$A$7:$P$39,4))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 (5)'!$A$7:$P$33,11)))</f>
        <v/>
      </c>
      <c r="F56" s="487" t="str">
        <f>UPPER(IF($D55="","",VLOOKUP($D55,'1D ELO (5)'!$A$7:$P$33,8)))</f>
        <v/>
      </c>
      <c r="G56" s="487" t="str">
        <f>IF($D55="","",VLOOKUP($D55,'1D ELO (5)'!$A$7:$P$33,9))</f>
        <v/>
      </c>
      <c r="H56" s="499"/>
      <c r="I56" s="487" t="str">
        <f>IF($D55="","",VLOOKUP($D55,'1D ELO (5)'!$A$7:$P$33,10))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 (5)'!$A$7:$P$39,14))</f>
        <v/>
      </c>
      <c r="C59" s="390" t="str">
        <f>IF($D59="","",VLOOKUP($D59,'1D ELO (5)'!$A$7:$P$39,15))</f>
        <v/>
      </c>
      <c r="D59" s="159"/>
      <c r="E59" s="498" t="str">
        <f>UPPER(IF($D59="","",VLOOKUP($D59,'1D ELO (5)'!$A$7:$P$39,5)))</f>
        <v/>
      </c>
      <c r="F59" s="487" t="str">
        <f>UPPER(IF($D59="","",VLOOKUP($D59,'1D ELO (5)'!$A$7:$P$39,2)))</f>
        <v/>
      </c>
      <c r="G59" s="487" t="str">
        <f>IF($D59="","",VLOOKUP($D59,'1D ELO (5)'!$A$7:$P$39,3))</f>
        <v/>
      </c>
      <c r="H59" s="499"/>
      <c r="I59" s="487" t="str">
        <f>IF($D59="","",VLOOKUP($D59,'1D ELO (5)'!$A$7:$P$39,4))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 (5)'!$A$7:$P$33,11)))</f>
        <v/>
      </c>
      <c r="F60" s="487" t="str">
        <f>UPPER(IF($D59="","",VLOOKUP($D59,'1D ELO (5)'!$A$7:$P$33,8)))</f>
        <v/>
      </c>
      <c r="G60" s="487" t="str">
        <f>IF($D59="","",VLOOKUP($D59,'1D ELO (5)'!$A$7:$P$33,9))</f>
        <v/>
      </c>
      <c r="H60" s="499"/>
      <c r="I60" s="487" t="str">
        <f>IF($D59="","",VLOOKUP($D59,'1D ELO (5)'!$A$7:$P$33,10))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 (5)'!$A$7:$P$39,14))</f>
        <v/>
      </c>
      <c r="C63" s="390" t="str">
        <f>IF($D63="","",VLOOKUP($D63,'1D ELO (5)'!$A$7:$P$39,15))</f>
        <v/>
      </c>
      <c r="D63" s="159"/>
      <c r="E63" s="498" t="str">
        <f>UPPER(IF($D63="","",VLOOKUP($D63,'1D ELO (5)'!$A$7:$P$39,5)))</f>
        <v/>
      </c>
      <c r="F63" s="487" t="str">
        <f>UPPER(IF($D63="","",VLOOKUP($D63,'1D ELO (5)'!$A$7:$P$39,2)))</f>
        <v/>
      </c>
      <c r="G63" s="487" t="str">
        <f>IF($D63="","",VLOOKUP($D63,'1D ELO (5)'!$A$7:$P$39,3))</f>
        <v/>
      </c>
      <c r="H63" s="499"/>
      <c r="I63" s="487" t="str">
        <f>IF($D63="","",VLOOKUP($D63,'1D ELO (5)'!$A$7:$P$39,4))</f>
        <v/>
      </c>
      <c r="J63" s="309"/>
      <c r="K63" s="163"/>
      <c r="L63" s="318"/>
      <c r="M63" s="163"/>
      <c r="N63" s="165"/>
      <c r="O63" s="339" t="s">
        <v>129</v>
      </c>
      <c r="P63" s="340"/>
      <c r="Q63" s="339" t="s">
        <v>149</v>
      </c>
      <c r="R63" s="340"/>
      <c r="S63" s="169"/>
    </row>
    <row r="64" spans="1:19" s="38" customFormat="1" ht="9.6" customHeight="1" x14ac:dyDescent="0.25">
      <c r="A64" s="281"/>
      <c r="B64" s="310"/>
      <c r="C64" s="310"/>
      <c r="D64" s="310"/>
      <c r="E64" s="498" t="str">
        <f>UPPER(IF($D63="","",VLOOKUP($D63,'1D ELO (5)'!$A$7:$P$33,11)))</f>
        <v/>
      </c>
      <c r="F64" s="487" t="str">
        <f>UPPER(IF($D63="","",VLOOKUP($D63,'1D ELO (5)'!$A$7:$P$33,8)))</f>
        <v/>
      </c>
      <c r="G64" s="487" t="str">
        <f>IF($D63="","",VLOOKUP($D63,'1D ELO (5)'!$A$7:$P$33,9))</f>
        <v/>
      </c>
      <c r="H64" s="499"/>
      <c r="I64" s="487" t="str">
        <f>IF($D63="","",VLOOKUP($D63,'1D ELO (5)'!$A$7:$P$33,10))</f>
        <v/>
      </c>
      <c r="J64" s="311"/>
      <c r="K64" s="156" t="str">
        <f>IF(J64="a",F63,IF(J64="b",F65,""))</f>
        <v/>
      </c>
      <c r="L64" s="318"/>
      <c r="M64" s="163"/>
      <c r="N64" s="165"/>
      <c r="O64" s="395" t="str">
        <f>UPPER(IF(OR(P38="a",P38="as"),O21,IF(OR(P38="b",P38="bs"),O53,)))</f>
        <v/>
      </c>
      <c r="P64" s="342"/>
      <c r="Q64" s="343"/>
      <c r="R64" s="340"/>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x14ac:dyDescent="0.25">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x14ac:dyDescent="0.25">
      <c r="A67" s="327">
        <v>16</v>
      </c>
      <c r="B67" s="390" t="str">
        <f>IF($D67="","",VLOOKUP($D67,'1D ELO (5)'!$A$7:$P$39,14))</f>
        <v/>
      </c>
      <c r="C67" s="390" t="str">
        <f>IF($D67="","",VLOOKUP($D67,'1D ELO (5)'!$A$7:$P$39,15))</f>
        <v/>
      </c>
      <c r="D67" s="159"/>
      <c r="E67" s="503" t="str">
        <f>UPPER(IF($D67="","",VLOOKUP($D67,'1D ELO (5)'!$A$7:$P$39,5)))</f>
        <v/>
      </c>
      <c r="F67" s="680" t="str">
        <f>UPPER(IF($D67="","",VLOOKUP($D67,'1D ELO (5)'!$A$7:$P$39,2)))</f>
        <v/>
      </c>
      <c r="G67" s="680" t="str">
        <f>IF($D67="","",VLOOKUP($D67,'1D ELO (5)'!$A$7:$P$39,3))</f>
        <v/>
      </c>
      <c r="H67" s="681"/>
      <c r="I67" s="680" t="str">
        <f>IF($D67="","",VLOOKUP($D67,'1D ELO (5)'!$A$7:$P$39,4))</f>
        <v/>
      </c>
      <c r="J67" s="317"/>
      <c r="K67" s="163"/>
      <c r="L67" s="165"/>
      <c r="M67" s="201"/>
      <c r="N67" s="314"/>
      <c r="O67" s="267" t="s">
        <v>0</v>
      </c>
      <c r="P67" s="348"/>
      <c r="Q67" s="344" t="str">
        <f>UPPER(IF(OR(P67="a",P67="as"),O65,IF(OR(P67="b",P67="bs"),O69,)))</f>
        <v/>
      </c>
      <c r="R67" s="349"/>
      <c r="S67" s="169"/>
    </row>
    <row r="68" spans="1:19" s="38" customFormat="1" ht="9.6" customHeight="1" x14ac:dyDescent="0.25">
      <c r="A68" s="281"/>
      <c r="B68" s="310"/>
      <c r="C68" s="310"/>
      <c r="D68" s="310"/>
      <c r="E68" s="503" t="str">
        <f>UPPER(IF($D67="","",VLOOKUP($D67,'1D ELO (5)'!$A$7:$P$33,11)))</f>
        <v/>
      </c>
      <c r="F68" s="160" t="str">
        <f>UPPER(IF($D67="","",VLOOKUP($D67,'1D ELO (5)'!$A$7:$P$33,8)))</f>
        <v/>
      </c>
      <c r="G68" s="160" t="str">
        <f>IF($D67="","",VLOOKUP($D67,'1D ELO (5)'!$A$7:$P$33,9))</f>
        <v/>
      </c>
      <c r="H68" s="308"/>
      <c r="I68" s="160" t="str">
        <f>IF($D67="","",VLOOKUP($D67,'1D ELO (5)'!$A$7:$P$33,10))</f>
        <v/>
      </c>
      <c r="J68" s="311"/>
      <c r="K68" s="163"/>
      <c r="L68" s="165"/>
      <c r="M68" s="285"/>
      <c r="N68" s="319"/>
      <c r="O68" s="395" t="str">
        <f>UPPER(IF(OR(P113="a",P113="as"),O96,IF(OR(P113="b",P113="bs"),O128,)))</f>
        <v/>
      </c>
      <c r="P68" s="350"/>
      <c r="Q68" s="343"/>
      <c r="R68" s="340"/>
      <c r="S68" s="169"/>
    </row>
    <row r="69" spans="1:19" s="38" customFormat="1" ht="9.6" customHeight="1" x14ac:dyDescent="0.25">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x14ac:dyDescent="0.25">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x14ac:dyDescent="0.25">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x14ac:dyDescent="0.25">
      <c r="A72" s="222" t="s">
        <v>160</v>
      </c>
      <c r="B72" s="221"/>
      <c r="C72" s="223"/>
      <c r="D72" s="224">
        <v>1</v>
      </c>
      <c r="E72" s="224"/>
      <c r="F72" s="92">
        <f>IF(D72&gt;$R$79,,UPPER(VLOOKUP(D72,'1D ELO (5)'!$A$7:$L$23,2)))</f>
        <v>0</v>
      </c>
      <c r="G72" s="355">
        <v>5</v>
      </c>
      <c r="H72" s="92">
        <f>IF(G72&gt;$R$79,,UPPER(VLOOKUP(G72,'1D ELO (5)'!$A$7:$L$23,2)))</f>
        <v>0</v>
      </c>
      <c r="I72" s="333"/>
      <c r="J72" s="334" t="s">
        <v>7</v>
      </c>
      <c r="K72" s="221"/>
      <c r="L72" s="227"/>
      <c r="M72" s="221"/>
      <c r="N72" s="228"/>
      <c r="O72" s="229" t="s">
        <v>161</v>
      </c>
      <c r="P72" s="230"/>
      <c r="Q72" s="230"/>
      <c r="R72" s="231"/>
    </row>
    <row r="73" spans="1:19" s="18" customFormat="1" ht="9" customHeight="1" x14ac:dyDescent="0.25">
      <c r="A73" s="236" t="s">
        <v>124</v>
      </c>
      <c r="B73" s="234"/>
      <c r="C73" s="237"/>
      <c r="D73" s="224"/>
      <c r="E73" s="224"/>
      <c r="F73" s="92">
        <f>IF(D72&gt;$R$79,,UPPER(VLOOKUP(D72,'1D ELO (5)'!$A$7:$L$23,8)))</f>
        <v>0</v>
      </c>
      <c r="G73" s="355"/>
      <c r="H73" s="92">
        <f>IF(G72&gt;$R$79,,UPPER(VLOOKUP(G72,'1D ELO (5)'!$A$7:$L$23,8)))</f>
        <v>0</v>
      </c>
      <c r="I73" s="333"/>
      <c r="J73" s="334"/>
      <c r="K73" s="92">
        <f>IF(J72&gt;$R$79,,UPPER(VLOOKUP(J72,'1D ELO (5)'!$A$7:$L$23,8)))</f>
        <v>0</v>
      </c>
      <c r="L73" s="227"/>
      <c r="M73" s="221"/>
      <c r="N73" s="228"/>
      <c r="O73" s="234"/>
      <c r="P73" s="233"/>
      <c r="Q73" s="234"/>
      <c r="R73" s="235"/>
    </row>
    <row r="74" spans="1:19" s="18" customFormat="1" ht="9" customHeight="1" x14ac:dyDescent="0.25">
      <c r="A74" s="379"/>
      <c r="B74" s="380"/>
      <c r="C74" s="381"/>
      <c r="D74" s="224">
        <v>2</v>
      </c>
      <c r="E74" s="224"/>
      <c r="F74" s="92">
        <f>IF(D74&gt;$R$79,,UPPER(VLOOKUP(D74,'1D ELO (5)'!$A$7:$L$23,2)))</f>
        <v>0</v>
      </c>
      <c r="G74" s="355">
        <v>6</v>
      </c>
      <c r="H74" s="92">
        <f>IF(G74&gt;$R$79,,UPPER(VLOOKUP(G74,'1D ELO (5)'!$A$7:$L$23,2)))</f>
        <v>0</v>
      </c>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 (5)'!$A$7:$L$23,8)))</f>
        <v>0</v>
      </c>
      <c r="G75" s="355"/>
      <c r="H75" s="92">
        <f>IF(G74&gt;$R$79,,UPPER(VLOOKUP(G74,'1D ELO (5)'!$A$7:$L$23,8)))</f>
        <v>0</v>
      </c>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 (5)'!$A$7:$L$23,2)))</f>
        <v>0</v>
      </c>
      <c r="G76" s="355">
        <v>7</v>
      </c>
      <c r="H76" s="92">
        <f>IF(G76&gt;$R$79,,UPPER(VLOOKUP(G76,'1D ELO (5)'!$A$7:$L$23,2)))</f>
        <v>0</v>
      </c>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 (5)'!$A$7:$L$23,8)))</f>
        <v>0</v>
      </c>
      <c r="G77" s="355"/>
      <c r="H77" s="92">
        <f>IF(G76&gt;$R$79,,UPPER(VLOOKUP(G76,'1D ELO (5)'!$A$7:$L$23,8)))</f>
        <v>0</v>
      </c>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 (5)'!$A$7:$L$23,2)))</f>
        <v>0</v>
      </c>
      <c r="G78" s="355">
        <v>8</v>
      </c>
      <c r="H78" s="92">
        <f>IF(G78&gt;$R$79,,UPPER(VLOOKUP(G78,'1D ELO (5)'!$A$7:$L$23,2)))</f>
        <v>0</v>
      </c>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 (5)'!$A$7:$L$23,8)))</f>
        <v>0</v>
      </c>
      <c r="G79" s="356"/>
      <c r="H79" s="241">
        <f>IF(G78&gt;$R$79,,UPPER(VLOOKUP(G78,'1D ELO (5)'!$A$7:$L$23,8)))</f>
        <v>0</v>
      </c>
      <c r="I79" s="336"/>
      <c r="J79" s="337"/>
      <c r="K79" s="234"/>
      <c r="L79" s="233"/>
      <c r="M79" s="234"/>
      <c r="N79" s="235"/>
      <c r="O79" s="234" t="str">
        <f>R4</f>
        <v>Dénes Tibor</v>
      </c>
      <c r="P79" s="233"/>
      <c r="Q79" s="234"/>
      <c r="R79" s="357">
        <f>'1D ELO (5)'!$P$5</f>
        <v>0</v>
      </c>
    </row>
    <row r="80" spans="1:19" s="19" customFormat="1" ht="9.6" x14ac:dyDescent="0.25">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x14ac:dyDescent="0.3">
      <c r="A81" s="306"/>
      <c r="B81" s="99"/>
      <c r="C81" s="99"/>
      <c r="D81" s="99"/>
      <c r="E81" s="99"/>
      <c r="F81" s="22"/>
      <c r="G81" s="22"/>
      <c r="H81" s="101"/>
      <c r="I81" s="22"/>
      <c r="J81" s="122"/>
      <c r="K81" s="99"/>
      <c r="L81" s="122"/>
      <c r="M81" s="99"/>
      <c r="N81" s="122"/>
      <c r="O81" s="99"/>
      <c r="P81" s="122"/>
      <c r="Q81" s="99"/>
      <c r="R81" s="143"/>
    </row>
    <row r="82" spans="1:21" s="38" customFormat="1" ht="10.5" customHeight="1" x14ac:dyDescent="0.25">
      <c r="A82" s="307">
        <v>17</v>
      </c>
      <c r="B82" s="390" t="str">
        <f>IF($D82="","",VLOOKUP($D82,'1D ELO (5)'!$A$7:$P$39,14))</f>
        <v/>
      </c>
      <c r="C82" s="390" t="str">
        <f>IF($D82="","",VLOOKUP($D82,'1D ELO (5)'!$A$7:$P$39,15))</f>
        <v/>
      </c>
      <c r="D82" s="159"/>
      <c r="E82" s="679" t="str">
        <f>UPPER(IF($D82="","",VLOOKUP($D82,'1D ELO (5)'!$A$7:$P$39,5)))</f>
        <v/>
      </c>
      <c r="F82" s="680" t="str">
        <f>UPPER(IF($D82="","",VLOOKUP($D82,'1D ELO (5)'!$A$7:$P$39,2)))</f>
        <v/>
      </c>
      <c r="G82" s="680" t="str">
        <f>IF($D82="","",VLOOKUP($D82,'1D ELO (5)'!$A$7:$P$39,3))</f>
        <v/>
      </c>
      <c r="H82" s="681"/>
      <c r="I82" s="680" t="str">
        <f>IF($D82="","",VLOOKUP($D82,'1D ELO (5)'!$A$7:$P$39,4))</f>
        <v/>
      </c>
      <c r="J82" s="309"/>
      <c r="K82" s="163"/>
      <c r="L82" s="165"/>
      <c r="M82" s="163"/>
      <c r="N82" s="165"/>
      <c r="O82" s="163"/>
      <c r="P82" s="165"/>
      <c r="Q82" s="163"/>
      <c r="R82" s="280" t="s">
        <v>154</v>
      </c>
      <c r="S82" s="169"/>
      <c r="U82" s="170">
        <f>Birók!P60</f>
        <v>0</v>
      </c>
    </row>
    <row r="83" spans="1:21" s="38" customFormat="1" ht="9.6" customHeight="1" x14ac:dyDescent="0.25">
      <c r="A83" s="281"/>
      <c r="B83" s="310"/>
      <c r="C83" s="310"/>
      <c r="D83" s="310"/>
      <c r="E83" s="679" t="str">
        <f>UPPER(IF($D82="","",VLOOKUP($D82,'1D ELO (5)'!$A$7:$P$33,11)))</f>
        <v/>
      </c>
      <c r="F83" s="680" t="str">
        <f>UPPER(IF($D82="","",VLOOKUP($D82,'1D ELO (5)'!$A$7:$P$33,8)))</f>
        <v/>
      </c>
      <c r="G83" s="680" t="str">
        <f>IF($D82="","",VLOOKUP($D82,'1D ELO (5)'!$A$7:$P$33,9))</f>
        <v/>
      </c>
      <c r="H83" s="681"/>
      <c r="I83" s="680" t="str">
        <f>IF($D82="","",VLOOKUP($D82,'1D ELO (5)'!$A$7:$P$33,10))</f>
        <v/>
      </c>
      <c r="J83" s="311"/>
      <c r="K83" s="156" t="str">
        <f>IF(J83="a",F82,IF(J83="b",F84,""))</f>
        <v/>
      </c>
      <c r="L83" s="165"/>
      <c r="M83" s="163"/>
      <c r="N83" s="165"/>
      <c r="O83" s="163"/>
      <c r="P83" s="165"/>
      <c r="Q83" s="163"/>
      <c r="R83" s="166"/>
      <c r="S83" s="169"/>
      <c r="U83" s="178">
        <f>Birók!P61</f>
        <v>0</v>
      </c>
    </row>
    <row r="84" spans="1:21" s="38" customFormat="1" ht="9.6" customHeight="1" x14ac:dyDescent="0.25">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x14ac:dyDescent="0.25">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x14ac:dyDescent="0.25">
      <c r="A86" s="281">
        <v>18</v>
      </c>
      <c r="B86" s="390" t="str">
        <f>IF($D86="","",VLOOKUP($D86,'1D ELO (5)'!$A$7:$P$39,14))</f>
        <v/>
      </c>
      <c r="C86" s="390" t="str">
        <f>IF($D86="","",VLOOKUP($D86,'1D ELO (5)'!$A$7:$P$39,15))</f>
        <v/>
      </c>
      <c r="D86" s="159"/>
      <c r="E86" s="498" t="str">
        <f>UPPER(IF($D86="","",VLOOKUP($D86,'1D ELO (5)'!$A$7:$P$39,5)))</f>
        <v/>
      </c>
      <c r="F86" s="487" t="str">
        <f>UPPER(IF($D86="","",VLOOKUP($D86,'1D ELO (5)'!$A$7:$P$39,2)))</f>
        <v/>
      </c>
      <c r="G86" s="487" t="str">
        <f>IF($D86="","",VLOOKUP($D86,'1D ELO (5)'!$A$7:$P$39,3))</f>
        <v/>
      </c>
      <c r="H86" s="499"/>
      <c r="I86" s="487" t="str">
        <f>IF($D86="","",VLOOKUP($D86,'1D ELO (5)'!$A$7:$P$39,4))</f>
        <v/>
      </c>
      <c r="J86" s="317"/>
      <c r="K86" s="163"/>
      <c r="L86" s="318"/>
      <c r="M86" s="201"/>
      <c r="N86" s="314"/>
      <c r="O86" s="163"/>
      <c r="P86" s="165"/>
      <c r="Q86" s="163"/>
      <c r="R86" s="166"/>
      <c r="S86" s="169"/>
      <c r="U86" s="178">
        <f>Birók!P64</f>
        <v>0</v>
      </c>
    </row>
    <row r="87" spans="1:21" s="38" customFormat="1" ht="9.6" customHeight="1" x14ac:dyDescent="0.25">
      <c r="A87" s="281"/>
      <c r="B87" s="310"/>
      <c r="C87" s="310"/>
      <c r="D87" s="310"/>
      <c r="E87" s="498" t="str">
        <f>UPPER(IF($D86="","",VLOOKUP($D86,'1D ELO (5)'!$A$7:$P$33,11)))</f>
        <v/>
      </c>
      <c r="F87" s="487" t="str">
        <f>UPPER(IF($D86="","",VLOOKUP($D86,'1D ELO (5)'!$A$7:$P$33,8)))</f>
        <v/>
      </c>
      <c r="G87" s="487" t="str">
        <f>IF($D86="","",VLOOKUP($D86,'1D ELO (5)'!$A$7:$P$33,9))</f>
        <v/>
      </c>
      <c r="H87" s="499"/>
      <c r="I87" s="487" t="str">
        <f>IF($D86="","",VLOOKUP($D86,'1D ELO (5)'!$A$7:$P$33,10))</f>
        <v/>
      </c>
      <c r="J87" s="311"/>
      <c r="K87" s="163"/>
      <c r="L87" s="318"/>
      <c r="M87" s="285"/>
      <c r="N87" s="319"/>
      <c r="O87" s="163"/>
      <c r="P87" s="165"/>
      <c r="Q87" s="163"/>
      <c r="R87" s="166"/>
      <c r="S87" s="169"/>
      <c r="U87" s="178">
        <f>Birók!P65</f>
        <v>0</v>
      </c>
    </row>
    <row r="88" spans="1:21" s="38" customFormat="1" ht="9.6" customHeight="1" x14ac:dyDescent="0.25">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x14ac:dyDescent="0.25">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x14ac:dyDescent="0.25">
      <c r="A90" s="321">
        <v>19</v>
      </c>
      <c r="B90" s="390" t="str">
        <f>IF($D90="","",VLOOKUP($D90,'1D ELO (5)'!$A$7:$P$39,14))</f>
        <v/>
      </c>
      <c r="C90" s="390" t="str">
        <f>IF($D90="","",VLOOKUP($D90,'1D ELO (5)'!$A$7:$P$39,15))</f>
        <v/>
      </c>
      <c r="D90" s="159"/>
      <c r="E90" s="498" t="str">
        <f>UPPER(IF($D90="","",VLOOKUP($D90,'1D ELO (5)'!$A$7:$P$39,5)))</f>
        <v/>
      </c>
      <c r="F90" s="487" t="str">
        <f>UPPER(IF($D90="","",VLOOKUP($D90,'1D ELO (5)'!$A$7:$P$39,2)))</f>
        <v/>
      </c>
      <c r="G90" s="487" t="str">
        <f>IF($D90="","",VLOOKUP($D90,'1D ELO (5)'!$A$7:$P$39,3))</f>
        <v/>
      </c>
      <c r="H90" s="499"/>
      <c r="I90" s="487" t="str">
        <f>IF($D90="","",VLOOKUP($D90,'1D ELO (5)'!$A$7:$P$39,4))</f>
        <v/>
      </c>
      <c r="J90" s="309"/>
      <c r="K90" s="163"/>
      <c r="L90" s="318"/>
      <c r="M90" s="163"/>
      <c r="N90" s="318"/>
      <c r="O90" s="201"/>
      <c r="P90" s="165"/>
      <c r="Q90" s="163"/>
      <c r="R90" s="166"/>
      <c r="S90" s="169"/>
      <c r="U90" s="178">
        <f>Birók!P68</f>
        <v>0</v>
      </c>
    </row>
    <row r="91" spans="1:21" s="38" customFormat="1" ht="9.6" customHeight="1" thickBot="1" x14ac:dyDescent="0.3">
      <c r="A91" s="281"/>
      <c r="B91" s="310"/>
      <c r="C91" s="310"/>
      <c r="D91" s="310"/>
      <c r="E91" s="498" t="str">
        <f>UPPER(IF($D90="","",VLOOKUP($D90,'1D ELO (5)'!$A$7:$P$33,11)))</f>
        <v/>
      </c>
      <c r="F91" s="487" t="str">
        <f>UPPER(IF($D90="","",VLOOKUP($D90,'1D ELO (5)'!$A$7:$P$33,8)))</f>
        <v/>
      </c>
      <c r="G91" s="487" t="str">
        <f>IF($D90="","",VLOOKUP($D90,'1D ELO (5)'!$A$7:$P$33,9))</f>
        <v/>
      </c>
      <c r="H91" s="499"/>
      <c r="I91" s="487" t="str">
        <f>IF($D90="","",VLOOKUP($D90,'1D ELO (5)'!$A$7:$P$33,10))</f>
        <v/>
      </c>
      <c r="J91" s="311"/>
      <c r="K91" s="156" t="str">
        <f>IF(J91="a",F90,IF(J91="b",F92,""))</f>
        <v/>
      </c>
      <c r="L91" s="318"/>
      <c r="M91" s="163"/>
      <c r="N91" s="318"/>
      <c r="O91" s="163"/>
      <c r="P91" s="165"/>
      <c r="Q91" s="163"/>
      <c r="R91" s="166"/>
      <c r="S91" s="169"/>
      <c r="U91" s="193">
        <f>Birók!P69</f>
        <v>0</v>
      </c>
    </row>
    <row r="92" spans="1:21" s="38" customFormat="1" ht="9.6" customHeight="1" x14ac:dyDescent="0.25">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x14ac:dyDescent="0.25">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x14ac:dyDescent="0.25">
      <c r="A94" s="281">
        <v>20</v>
      </c>
      <c r="B94" s="390" t="str">
        <f>IF($D94="","",VLOOKUP($D94,'1D ELO (5)'!$A$7:$P$39,14))</f>
        <v/>
      </c>
      <c r="C94" s="390" t="str">
        <f>IF($D94="","",VLOOKUP($D94,'1D ELO (5)'!$A$7:$P$39,15))</f>
        <v/>
      </c>
      <c r="D94" s="159"/>
      <c r="E94" s="498" t="str">
        <f>UPPER(IF($D94="","",VLOOKUP($D94,'1D ELO (5)'!$A$7:$P$39,5)))</f>
        <v/>
      </c>
      <c r="F94" s="487" t="str">
        <f>UPPER(IF($D94="","",VLOOKUP($D94,'1D ELO (5)'!$A$7:$P$39,2)))</f>
        <v/>
      </c>
      <c r="G94" s="487" t="str">
        <f>IF($D94="","",VLOOKUP($D94,'1D ELO (5)'!$A$7:$P$39,3))</f>
        <v/>
      </c>
      <c r="H94" s="499"/>
      <c r="I94" s="487" t="str">
        <f>IF($D94="","",VLOOKUP($D94,'1D ELO (5)'!$A$7:$P$39,4))</f>
        <v/>
      </c>
      <c r="J94" s="317"/>
      <c r="K94" s="163"/>
      <c r="L94" s="165"/>
      <c r="M94" s="201"/>
      <c r="N94" s="322"/>
      <c r="O94" s="163"/>
      <c r="P94" s="165"/>
      <c r="Q94" s="163"/>
      <c r="R94" s="166"/>
      <c r="S94" s="169"/>
    </row>
    <row r="95" spans="1:21" s="38" customFormat="1" ht="9.6" customHeight="1" x14ac:dyDescent="0.25">
      <c r="A95" s="281"/>
      <c r="B95" s="310"/>
      <c r="C95" s="310"/>
      <c r="D95" s="310"/>
      <c r="E95" s="498" t="str">
        <f>UPPER(IF($D94="","",VLOOKUP($D94,'1D ELO (5)'!$A$7:$P$33,11)))</f>
        <v/>
      </c>
      <c r="F95" s="487" t="str">
        <f>UPPER(IF($D94="","",VLOOKUP($D94,'1D ELO (5)'!$A$7:$P$33,8)))</f>
        <v/>
      </c>
      <c r="G95" s="487" t="str">
        <f>IF($D94="","",VLOOKUP($D94,'1D ELO (5)'!$A$7:$P$33,9))</f>
        <v/>
      </c>
      <c r="H95" s="499"/>
      <c r="I95" s="487" t="str">
        <f>IF($D94="","",VLOOKUP($D94,'1D ELO (5)'!$A$7:$P$33,10))</f>
        <v/>
      </c>
      <c r="J95" s="311"/>
      <c r="K95" s="163"/>
      <c r="L95" s="165"/>
      <c r="M95" s="285"/>
      <c r="N95" s="323"/>
      <c r="O95" s="163"/>
      <c r="P95" s="165"/>
      <c r="Q95" s="163"/>
      <c r="R95" s="166"/>
      <c r="S95" s="169"/>
    </row>
    <row r="96" spans="1:21" s="38" customFormat="1" ht="9.6" customHeight="1" x14ac:dyDescent="0.25">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x14ac:dyDescent="0.25">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x14ac:dyDescent="0.25">
      <c r="A98" s="281">
        <v>21</v>
      </c>
      <c r="B98" s="390" t="str">
        <f>IF($D98="","",VLOOKUP($D98,'1D ELO (5)'!$A$7:$P$39,14))</f>
        <v/>
      </c>
      <c r="C98" s="390" t="str">
        <f>IF($D98="","",VLOOKUP($D98,'1D ELO (5)'!$A$7:$P$39,15))</f>
        <v/>
      </c>
      <c r="D98" s="159"/>
      <c r="E98" s="498" t="str">
        <f>UPPER(IF($D98="","",VLOOKUP($D98,'1D ELO (5)'!$A$7:$P$39,5)))</f>
        <v/>
      </c>
      <c r="F98" s="487" t="str">
        <f>UPPER(IF($D98="","",VLOOKUP($D98,'1D ELO (5)'!$A$7:$P$39,2)))</f>
        <v/>
      </c>
      <c r="G98" s="487" t="str">
        <f>IF($D98="","",VLOOKUP($D98,'1D ELO (5)'!$A$7:$P$39,3))</f>
        <v/>
      </c>
      <c r="H98" s="499"/>
      <c r="I98" s="487" t="str">
        <f>IF($D98="","",VLOOKUP($D98,'1D ELO (5)'!$A$7:$P$39,4))</f>
        <v/>
      </c>
      <c r="J98" s="309"/>
      <c r="K98" s="163"/>
      <c r="L98" s="165"/>
      <c r="M98" s="163"/>
      <c r="N98" s="318"/>
      <c r="O98" s="163"/>
      <c r="P98" s="318"/>
      <c r="Q98" s="163"/>
      <c r="R98" s="166"/>
      <c r="S98" s="169"/>
    </row>
    <row r="99" spans="1:19" s="38" customFormat="1" ht="9.6" customHeight="1" x14ac:dyDescent="0.25">
      <c r="A99" s="281"/>
      <c r="B99" s="310"/>
      <c r="C99" s="310"/>
      <c r="D99" s="310"/>
      <c r="E99" s="498" t="str">
        <f>UPPER(IF($D98="","",VLOOKUP($D98,'1D ELO (5)'!$A$7:$P$33,11)))</f>
        <v/>
      </c>
      <c r="F99" s="487" t="str">
        <f>UPPER(IF($D98="","",VLOOKUP($D98,'1D ELO (5)'!$A$7:$P$33,8)))</f>
        <v/>
      </c>
      <c r="G99" s="487" t="str">
        <f>IF($D98="","",VLOOKUP($D98,'1D ELO (5)'!$A$7:$P$33,9))</f>
        <v/>
      </c>
      <c r="H99" s="499"/>
      <c r="I99" s="487" t="str">
        <f>IF($D98="","",VLOOKUP($D98,'1D ELO (5)'!$A$7:$P$33,10))</f>
        <v/>
      </c>
      <c r="J99" s="311"/>
      <c r="K99" s="156" t="str">
        <f>IF(J99="a",F98,IF(J99="b",F100,""))</f>
        <v/>
      </c>
      <c r="L99" s="165"/>
      <c r="M99" s="163"/>
      <c r="N99" s="318"/>
      <c r="O99" s="163"/>
      <c r="P99" s="318"/>
      <c r="Q99" s="163"/>
      <c r="R99" s="166"/>
      <c r="S99" s="169"/>
    </row>
    <row r="100" spans="1:19" s="38" customFormat="1" ht="9.6" customHeight="1" x14ac:dyDescent="0.25">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x14ac:dyDescent="0.25">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x14ac:dyDescent="0.25">
      <c r="A102" s="281">
        <v>22</v>
      </c>
      <c r="B102" s="390" t="str">
        <f>IF($D102="","",VLOOKUP($D102,'1D ELO (5)'!$A$7:$P$39,14))</f>
        <v/>
      </c>
      <c r="C102" s="390" t="str">
        <f>IF($D102="","",VLOOKUP($D102,'1D ELO (5)'!$A$7:$P$39,15))</f>
        <v/>
      </c>
      <c r="D102" s="159"/>
      <c r="E102" s="498" t="str">
        <f>UPPER(IF($D102="","",VLOOKUP($D102,'1D ELO (5)'!$A$7:$P$39,5)))</f>
        <v/>
      </c>
      <c r="F102" s="487" t="str">
        <f>UPPER(IF($D102="","",VLOOKUP($D102,'1D ELO (5)'!$A$7:$P$39,2)))</f>
        <v/>
      </c>
      <c r="G102" s="487" t="str">
        <f>IF($D102="","",VLOOKUP($D102,'1D ELO (5)'!$A$7:$P$39,3))</f>
        <v/>
      </c>
      <c r="H102" s="499"/>
      <c r="I102" s="487" t="str">
        <f>IF($D102="","",VLOOKUP($D102,'1D ELO (5)'!$A$7:$P$39,4))</f>
        <v/>
      </c>
      <c r="J102" s="317"/>
      <c r="K102" s="163"/>
      <c r="L102" s="318"/>
      <c r="M102" s="201"/>
      <c r="N102" s="322"/>
      <c r="O102" s="163"/>
      <c r="P102" s="318"/>
      <c r="Q102" s="163"/>
      <c r="R102" s="166"/>
      <c r="S102" s="169"/>
    </row>
    <row r="103" spans="1:19" s="38" customFormat="1" ht="9.6" customHeight="1" x14ac:dyDescent="0.25">
      <c r="A103" s="281"/>
      <c r="B103" s="310"/>
      <c r="C103" s="310"/>
      <c r="D103" s="310"/>
      <c r="E103" s="498" t="str">
        <f>UPPER(IF($D102="","",VLOOKUP($D102,'1D ELO (5)'!$A$7:$P$33,11)))</f>
        <v/>
      </c>
      <c r="F103" s="487" t="str">
        <f>UPPER(IF($D102="","",VLOOKUP($D102,'1D ELO (5)'!$A$7:$P$33,8)))</f>
        <v/>
      </c>
      <c r="G103" s="487" t="str">
        <f>IF($D102="","",VLOOKUP($D102,'1D ELO (5)'!$A$7:$P$33,9))</f>
        <v/>
      </c>
      <c r="H103" s="499"/>
      <c r="I103" s="487" t="str">
        <f>IF($D102="","",VLOOKUP($D102,'1D ELO (5)'!$A$7:$P$33,10))</f>
        <v/>
      </c>
      <c r="J103" s="311"/>
      <c r="K103" s="163"/>
      <c r="L103" s="318"/>
      <c r="M103" s="285"/>
      <c r="N103" s="323"/>
      <c r="O103" s="163"/>
      <c r="P103" s="318"/>
      <c r="Q103" s="163"/>
      <c r="R103" s="166"/>
      <c r="S103" s="169"/>
    </row>
    <row r="104" spans="1:19" s="38" customFormat="1" ht="9.6" customHeight="1" x14ac:dyDescent="0.25">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x14ac:dyDescent="0.25">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x14ac:dyDescent="0.25">
      <c r="A106" s="321">
        <v>23</v>
      </c>
      <c r="B106" s="390" t="str">
        <f>IF($D106="","",VLOOKUP($D106,'1D ELO (5)'!$A$7:$P$39,14))</f>
        <v/>
      </c>
      <c r="C106" s="390" t="str">
        <f>IF($D106="","",VLOOKUP($D106,'1D ELO (5)'!$A$7:$P$39,15))</f>
        <v/>
      </c>
      <c r="D106" s="159"/>
      <c r="E106" s="498" t="str">
        <f>UPPER(IF($D106="","",VLOOKUP($D106,'1D ELO (5)'!$A$7:$P$39,5)))</f>
        <v/>
      </c>
      <c r="F106" s="487" t="str">
        <f>UPPER(IF($D106="","",VLOOKUP($D106,'1D ELO (5)'!$A$7:$P$39,2)))</f>
        <v/>
      </c>
      <c r="G106" s="487" t="str">
        <f>IF($D106="","",VLOOKUP($D106,'1D ELO (5)'!$A$7:$P$39,3))</f>
        <v/>
      </c>
      <c r="H106" s="499"/>
      <c r="I106" s="487" t="str">
        <f>IF($D106="","",VLOOKUP($D106,'1D ELO (5)'!$A$7:$P$39,4))</f>
        <v/>
      </c>
      <c r="J106" s="309"/>
      <c r="K106" s="163"/>
      <c r="L106" s="318"/>
      <c r="M106" s="163"/>
      <c r="N106" s="165"/>
      <c r="O106" s="201"/>
      <c r="P106" s="318"/>
      <c r="Q106" s="163"/>
      <c r="R106" s="166"/>
      <c r="S106" s="169"/>
    </row>
    <row r="107" spans="1:19" s="38" customFormat="1" ht="9.6" customHeight="1" x14ac:dyDescent="0.25">
      <c r="A107" s="281"/>
      <c r="B107" s="310"/>
      <c r="C107" s="310"/>
      <c r="D107" s="310"/>
      <c r="E107" s="498" t="str">
        <f>UPPER(IF($D106="","",VLOOKUP($D106,'1D ELO (5)'!$A$7:$P$33,11)))</f>
        <v/>
      </c>
      <c r="F107" s="487" t="str">
        <f>UPPER(IF($D106="","",VLOOKUP($D106,'1D ELO (5)'!$A$7:$P$33,8)))</f>
        <v/>
      </c>
      <c r="G107" s="487" t="str">
        <f>IF($D106="","",VLOOKUP($D106,'1D ELO (5)'!$A$7:$P$33,9))</f>
        <v/>
      </c>
      <c r="H107" s="499"/>
      <c r="I107" s="487" t="str">
        <f>IF($D106="","",VLOOKUP($D106,'1D ELO (5)'!$A$7:$P$33,10))</f>
        <v/>
      </c>
      <c r="J107" s="311"/>
      <c r="K107" s="156" t="str">
        <f>IF(J107="a",F106,IF(J107="b",F108,""))</f>
        <v/>
      </c>
      <c r="L107" s="318"/>
      <c r="M107" s="163"/>
      <c r="N107" s="165"/>
      <c r="O107" s="163"/>
      <c r="P107" s="318"/>
      <c r="Q107" s="163"/>
      <c r="R107" s="166"/>
      <c r="S107" s="169"/>
    </row>
    <row r="108" spans="1:19" s="38" customFormat="1" ht="9.6" customHeight="1" x14ac:dyDescent="0.25">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x14ac:dyDescent="0.25">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x14ac:dyDescent="0.25">
      <c r="A110" s="307">
        <v>24</v>
      </c>
      <c r="B110" s="390" t="str">
        <f>IF($D110="","",VLOOKUP($D110,'1D ELO (5)'!$A$7:$P$39,14))</f>
        <v/>
      </c>
      <c r="C110" s="390" t="str">
        <f>IF($D110="","",VLOOKUP($D110,'1D ELO (5)'!$A$7:$P$39,15))</f>
        <v/>
      </c>
      <c r="D110" s="159"/>
      <c r="E110" s="679" t="str">
        <f>UPPER(IF($D110="","",VLOOKUP($D110,'1D ELO (5)'!$A$7:$P$39,5)))</f>
        <v/>
      </c>
      <c r="F110" s="680" t="str">
        <f>UPPER(IF($D110="","",VLOOKUP($D110,'1D ELO (5)'!$A$7:$P$39,2)))</f>
        <v/>
      </c>
      <c r="G110" s="680" t="str">
        <f>IF($D110="","",VLOOKUP($D110,'1D ELO (5)'!$A$7:$P$39,3))</f>
        <v/>
      </c>
      <c r="H110" s="681"/>
      <c r="I110" s="680" t="str">
        <f>IF($D110="","",VLOOKUP($D110,'1D ELO (5)'!$A$7:$P$39,4))</f>
        <v/>
      </c>
      <c r="J110" s="317"/>
      <c r="K110" s="163"/>
      <c r="L110" s="165"/>
      <c r="M110" s="201"/>
      <c r="N110" s="314"/>
      <c r="O110" s="163"/>
      <c r="P110" s="318"/>
      <c r="Q110" s="163"/>
      <c r="R110" s="166"/>
      <c r="S110" s="169"/>
    </row>
    <row r="111" spans="1:19" s="38" customFormat="1" ht="9.6" customHeight="1" x14ac:dyDescent="0.25">
      <c r="A111" s="281"/>
      <c r="B111" s="310"/>
      <c r="C111" s="310"/>
      <c r="D111" s="310"/>
      <c r="E111" s="679" t="str">
        <f>UPPER(IF($D110="","",VLOOKUP($D110,'1D ELO (5)'!$A$7:$P$33,11)))</f>
        <v/>
      </c>
      <c r="F111" s="680" t="str">
        <f>UPPER(IF($D110="","",VLOOKUP($D110,'1D ELO (5)'!$A$7:$P$33,8)))</f>
        <v/>
      </c>
      <c r="G111" s="680" t="str">
        <f>IF($D110="","",VLOOKUP($D110,'1D ELO (5)'!$A$7:$P$33,9))</f>
        <v/>
      </c>
      <c r="H111" s="681"/>
      <c r="I111" s="680" t="str">
        <f>IF($D110="","",VLOOKUP($D110,'1D ELO (5)'!$A$7:$P$33,10))</f>
        <v/>
      </c>
      <c r="J111" s="311"/>
      <c r="K111" s="163"/>
      <c r="L111" s="165"/>
      <c r="M111" s="285"/>
      <c r="N111" s="319"/>
      <c r="O111" s="163"/>
      <c r="P111" s="318"/>
      <c r="Q111" s="163"/>
      <c r="R111" s="166"/>
      <c r="S111" s="169"/>
    </row>
    <row r="112" spans="1:19" s="38" customFormat="1" ht="9.6" customHeight="1" x14ac:dyDescent="0.25">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x14ac:dyDescent="0.25">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x14ac:dyDescent="0.25">
      <c r="A114" s="307">
        <v>25</v>
      </c>
      <c r="B114" s="390" t="str">
        <f>IF($D114="","",VLOOKUP($D114,'1D ELO (5)'!$A$7:$P$39,14))</f>
        <v/>
      </c>
      <c r="C114" s="390" t="str">
        <f>IF($D114="","",VLOOKUP($D114,'1D ELO (5)'!$A$7:$P$39,15))</f>
        <v/>
      </c>
      <c r="D114" s="159"/>
      <c r="E114" s="679" t="str">
        <f>UPPER(IF($D114="","",VLOOKUP($D114,'1D ELO (5)'!$A$7:$P$39,5)))</f>
        <v/>
      </c>
      <c r="F114" s="680" t="str">
        <f>UPPER(IF($D114="","",VLOOKUP($D114,'1D ELO (5)'!$A$7:$P$39,2)))</f>
        <v/>
      </c>
      <c r="G114" s="680" t="str">
        <f>IF($D114="","",VLOOKUP($D114,'1D ELO (5)'!$A$7:$P$39,3))</f>
        <v/>
      </c>
      <c r="H114" s="681"/>
      <c r="I114" s="680" t="str">
        <f>IF($D114="","",VLOOKUP($D114,'1D ELO (5)'!$A$7:$P$39,4))</f>
        <v/>
      </c>
      <c r="J114" s="309"/>
      <c r="K114" s="163"/>
      <c r="L114" s="165"/>
      <c r="M114" s="163"/>
      <c r="N114" s="165"/>
      <c r="O114" s="163"/>
      <c r="P114" s="318"/>
      <c r="Q114" s="201"/>
      <c r="R114" s="166"/>
      <c r="S114" s="169"/>
    </row>
    <row r="115" spans="1:19" s="38" customFormat="1" ht="9.6" customHeight="1" x14ac:dyDescent="0.25">
      <c r="A115" s="281"/>
      <c r="B115" s="310"/>
      <c r="C115" s="310"/>
      <c r="D115" s="310"/>
      <c r="E115" s="679" t="str">
        <f>UPPER(IF($D114="","",VLOOKUP($D114,'1D ELO (5)'!$A$7:$P$33,11)))</f>
        <v/>
      </c>
      <c r="F115" s="680" t="str">
        <f>UPPER(IF($D114="","",VLOOKUP($D114,'1D ELO (5)'!$A$7:$P$33,8)))</f>
        <v/>
      </c>
      <c r="G115" s="680" t="str">
        <f>IF($D114="","",VLOOKUP($D114,'1D ELO (5)'!$A$7:$P$33,9))</f>
        <v/>
      </c>
      <c r="H115" s="681"/>
      <c r="I115" s="680" t="str">
        <f>IF($D114="","",VLOOKUP($D114,'1D ELO (5)'!$A$7:$P$33,10))</f>
        <v/>
      </c>
      <c r="J115" s="311"/>
      <c r="K115" s="156" t="str">
        <f>IF(J115="a",F114,IF(J115="b",F116,""))</f>
        <v/>
      </c>
      <c r="L115" s="165"/>
      <c r="M115" s="163"/>
      <c r="N115" s="165"/>
      <c r="O115" s="163"/>
      <c r="P115" s="318"/>
      <c r="Q115" s="285"/>
      <c r="R115" s="326"/>
      <c r="S115" s="169"/>
    </row>
    <row r="116" spans="1:19" s="38" customFormat="1" ht="9.6" customHeight="1" x14ac:dyDescent="0.25">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x14ac:dyDescent="0.25">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x14ac:dyDescent="0.25">
      <c r="A118" s="281">
        <v>26</v>
      </c>
      <c r="B118" s="390" t="str">
        <f>IF($D118="","",VLOOKUP($D118,'1D ELO (5)'!$A$7:$P$39,14))</f>
        <v/>
      </c>
      <c r="C118" s="390" t="str">
        <f>IF($D118="","",VLOOKUP($D118,'1D ELO (5)'!$A$7:$P$39,15))</f>
        <v/>
      </c>
      <c r="D118" s="159"/>
      <c r="E118" s="498" t="str">
        <f>UPPER(IF($D118="","",VLOOKUP($D118,'1D ELO (5)'!$A$7:$P$39,5)))</f>
        <v/>
      </c>
      <c r="F118" s="487" t="str">
        <f>UPPER(IF($D118="","",VLOOKUP($D118,'1D ELO (5)'!$A$7:$P$39,2)))</f>
        <v/>
      </c>
      <c r="G118" s="487" t="str">
        <f>IF($D118="","",VLOOKUP($D118,'1D ELO (5)'!$A$7:$P$39,3))</f>
        <v/>
      </c>
      <c r="H118" s="499"/>
      <c r="I118" s="487" t="str">
        <f>IF($D118="","",VLOOKUP($D118,'1D ELO (5)'!$A$7:$P$39,4))</f>
        <v/>
      </c>
      <c r="J118" s="317"/>
      <c r="K118" s="163"/>
      <c r="L118" s="318"/>
      <c r="M118" s="201"/>
      <c r="N118" s="314"/>
      <c r="O118" s="163"/>
      <c r="P118" s="318"/>
      <c r="Q118" s="163"/>
      <c r="R118" s="166"/>
      <c r="S118" s="169"/>
    </row>
    <row r="119" spans="1:19" s="38" customFormat="1" ht="9.6" customHeight="1" x14ac:dyDescent="0.25">
      <c r="A119" s="281"/>
      <c r="B119" s="310"/>
      <c r="C119" s="310"/>
      <c r="D119" s="310"/>
      <c r="E119" s="498" t="str">
        <f>UPPER(IF($D118="","",VLOOKUP($D118,'1D ELO (5)'!$A$7:$P$33,11)))</f>
        <v/>
      </c>
      <c r="F119" s="487" t="str">
        <f>UPPER(IF($D118="","",VLOOKUP($D118,'1D ELO (5)'!$A$7:$P$33,8)))</f>
        <v/>
      </c>
      <c r="G119" s="487" t="str">
        <f>IF($D118="","",VLOOKUP($D118,'1D ELO (5)'!$A$7:$P$33,9))</f>
        <v/>
      </c>
      <c r="H119" s="499"/>
      <c r="I119" s="487" t="str">
        <f>IF($D118="","",VLOOKUP($D118,'1D ELO (5)'!$A$7:$P$33,10))</f>
        <v/>
      </c>
      <c r="J119" s="311"/>
      <c r="K119" s="163"/>
      <c r="L119" s="318"/>
      <c r="M119" s="285"/>
      <c r="N119" s="319"/>
      <c r="O119" s="163"/>
      <c r="P119" s="318"/>
      <c r="Q119" s="163"/>
      <c r="R119" s="166"/>
      <c r="S119" s="169"/>
    </row>
    <row r="120" spans="1:19" s="38" customFormat="1" ht="9.6" customHeight="1" x14ac:dyDescent="0.25">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x14ac:dyDescent="0.25">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x14ac:dyDescent="0.25">
      <c r="A122" s="321">
        <v>27</v>
      </c>
      <c r="B122" s="390" t="str">
        <f>IF($D122="","",VLOOKUP($D122,'1D ELO (5)'!$A$7:$P$39,14))</f>
        <v/>
      </c>
      <c r="C122" s="390" t="str">
        <f>IF($D122="","",VLOOKUP($D122,'1D ELO (5)'!$A$7:$P$39,15))</f>
        <v/>
      </c>
      <c r="D122" s="159"/>
      <c r="E122" s="498" t="str">
        <f>UPPER(IF($D122="","",VLOOKUP($D122,'1D ELO (5)'!$A$7:$P$39,5)))</f>
        <v/>
      </c>
      <c r="F122" s="487" t="str">
        <f>UPPER(IF($D122="","",VLOOKUP($D122,'1D ELO (5)'!$A$7:$P$39,2)))</f>
        <v/>
      </c>
      <c r="G122" s="487" t="str">
        <f>IF($D122="","",VLOOKUP($D122,'1D ELO (5)'!$A$7:$P$39,3))</f>
        <v/>
      </c>
      <c r="H122" s="499"/>
      <c r="I122" s="487" t="str">
        <f>IF($D122="","",VLOOKUP($D122,'1D ELO (5)'!$A$7:$P$39,4))</f>
        <v/>
      </c>
      <c r="J122" s="309"/>
      <c r="K122" s="163"/>
      <c r="L122" s="318"/>
      <c r="M122" s="163"/>
      <c r="N122" s="318"/>
      <c r="O122" s="201"/>
      <c r="P122" s="318"/>
      <c r="Q122" s="163"/>
      <c r="R122" s="166"/>
      <c r="S122" s="169"/>
    </row>
    <row r="123" spans="1:19" s="38" customFormat="1" ht="9.6" customHeight="1" x14ac:dyDescent="0.25">
      <c r="A123" s="281"/>
      <c r="B123" s="310"/>
      <c r="C123" s="310"/>
      <c r="D123" s="310"/>
      <c r="E123" s="498" t="str">
        <f>UPPER(IF($D122="","",VLOOKUP($D122,'1D ELO (5)'!$A$7:$P$33,11)))</f>
        <v/>
      </c>
      <c r="F123" s="487" t="str">
        <f>UPPER(IF($D122="","",VLOOKUP($D122,'1D ELO (5)'!$A$7:$P$33,8)))</f>
        <v/>
      </c>
      <c r="G123" s="487" t="str">
        <f>IF($D122="","",VLOOKUP($D122,'1D ELO (5)'!$A$7:$P$33,9))</f>
        <v/>
      </c>
      <c r="H123" s="499"/>
      <c r="I123" s="487" t="str">
        <f>IF($D122="","",VLOOKUP($D122,'1D ELO (5)'!$A$7:$P$33,10))</f>
        <v/>
      </c>
      <c r="J123" s="311"/>
      <c r="K123" s="156" t="str">
        <f>IF(J123="a",F122,IF(J123="b",F124,""))</f>
        <v/>
      </c>
      <c r="L123" s="318"/>
      <c r="M123" s="163"/>
      <c r="N123" s="318"/>
      <c r="O123" s="163"/>
      <c r="P123" s="318"/>
      <c r="Q123" s="163"/>
      <c r="R123" s="166"/>
      <c r="S123" s="169"/>
    </row>
    <row r="124" spans="1:19" s="38" customFormat="1" ht="9.6" customHeight="1" x14ac:dyDescent="0.25">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x14ac:dyDescent="0.25">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x14ac:dyDescent="0.25">
      <c r="A126" s="281">
        <v>28</v>
      </c>
      <c r="B126" s="390" t="str">
        <f>IF($D126="","",VLOOKUP($D126,'1D ELO (5)'!$A$7:$P$39,14))</f>
        <v/>
      </c>
      <c r="C126" s="390" t="str">
        <f>IF($D126="","",VLOOKUP($D126,'1D ELO (5)'!$A$7:$P$39,15))</f>
        <v/>
      </c>
      <c r="D126" s="159"/>
      <c r="E126" s="498" t="str">
        <f>UPPER(IF($D126="","",VLOOKUP($D126,'1D ELO (5)'!$A$7:$P$39,5)))</f>
        <v/>
      </c>
      <c r="F126" s="487" t="str">
        <f>UPPER(IF($D126="","",VLOOKUP($D126,'1D ELO (5)'!$A$7:$P$39,2)))</f>
        <v/>
      </c>
      <c r="G126" s="487" t="str">
        <f>IF($D126="","",VLOOKUP($D126,'1D ELO (5)'!$A$7:$P$39,3))</f>
        <v/>
      </c>
      <c r="H126" s="499"/>
      <c r="I126" s="487" t="str">
        <f>IF($D126="","",VLOOKUP($D126,'1D ELO (5)'!$A$7:$P$39,4))</f>
        <v/>
      </c>
      <c r="J126" s="317"/>
      <c r="K126" s="163"/>
      <c r="L126" s="165"/>
      <c r="M126" s="201"/>
      <c r="N126" s="322"/>
      <c r="O126" s="163"/>
      <c r="P126" s="318"/>
      <c r="Q126" s="163"/>
      <c r="R126" s="166"/>
      <c r="S126" s="169"/>
    </row>
    <row r="127" spans="1:19" s="38" customFormat="1" ht="9.6" customHeight="1" x14ac:dyDescent="0.25">
      <c r="A127" s="281"/>
      <c r="B127" s="310"/>
      <c r="C127" s="310"/>
      <c r="D127" s="310"/>
      <c r="E127" s="498" t="str">
        <f>UPPER(IF($D126="","",VLOOKUP($D126,'1D ELO (5)'!$A$7:$P$33,11)))</f>
        <v/>
      </c>
      <c r="F127" s="487" t="str">
        <f>UPPER(IF($D126="","",VLOOKUP($D126,'1D ELO (5)'!$A$7:$P$33,8)))</f>
        <v/>
      </c>
      <c r="G127" s="487" t="str">
        <f>IF($D126="","",VLOOKUP($D126,'1D ELO (5)'!$A$7:$P$33,9))</f>
        <v/>
      </c>
      <c r="H127" s="499"/>
      <c r="I127" s="487" t="str">
        <f>IF($D126="","",VLOOKUP($D126,'1D ELO (5)'!$A$7:$P$33,10))</f>
        <v/>
      </c>
      <c r="J127" s="311"/>
      <c r="K127" s="163"/>
      <c r="L127" s="165"/>
      <c r="M127" s="285"/>
      <c r="N127" s="323"/>
      <c r="O127" s="163"/>
      <c r="P127" s="318"/>
      <c r="Q127" s="163"/>
      <c r="R127" s="166"/>
      <c r="S127" s="169"/>
    </row>
    <row r="128" spans="1:19" s="38" customFormat="1" ht="9.6" customHeight="1" x14ac:dyDescent="0.25">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x14ac:dyDescent="0.25">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x14ac:dyDescent="0.25">
      <c r="A130" s="321">
        <v>29</v>
      </c>
      <c r="B130" s="390" t="str">
        <f>IF($D130="","",VLOOKUP($D130,'1D ELO (5)'!$A$7:$P$39,14))</f>
        <v/>
      </c>
      <c r="C130" s="390" t="str">
        <f>IF($D130="","",VLOOKUP($D130,'1D ELO (5)'!$A$7:$P$39,15))</f>
        <v/>
      </c>
      <c r="D130" s="159"/>
      <c r="E130" s="498" t="str">
        <f>UPPER(IF($D130="","",VLOOKUP($D130,'1D ELO (5)'!$A$7:$P$39,5)))</f>
        <v/>
      </c>
      <c r="F130" s="487" t="str">
        <f>UPPER(IF($D130="","",VLOOKUP($D130,'1D ELO (5)'!$A$7:$P$39,2)))</f>
        <v/>
      </c>
      <c r="G130" s="487" t="str">
        <f>IF($D130="","",VLOOKUP($D130,'1D ELO (5)'!$A$7:$P$39,3))</f>
        <v/>
      </c>
      <c r="H130" s="499"/>
      <c r="I130" s="487" t="str">
        <f>IF($D130="","",VLOOKUP($D130,'1D ELO (5)'!$A$7:$P$39,4))</f>
        <v/>
      </c>
      <c r="J130" s="309"/>
      <c r="K130" s="163"/>
      <c r="L130" s="165"/>
      <c r="M130" s="163"/>
      <c r="N130" s="318"/>
      <c r="O130" s="163"/>
      <c r="P130" s="165"/>
      <c r="Q130" s="163"/>
      <c r="R130" s="166"/>
      <c r="S130" s="169"/>
    </row>
    <row r="131" spans="1:19" s="38" customFormat="1" ht="9.6" customHeight="1" x14ac:dyDescent="0.25">
      <c r="A131" s="281"/>
      <c r="B131" s="310"/>
      <c r="C131" s="310"/>
      <c r="D131" s="310"/>
      <c r="E131" s="498" t="str">
        <f>UPPER(IF($D130="","",VLOOKUP($D130,'1D ELO (5)'!$A$7:$P$33,11)))</f>
        <v/>
      </c>
      <c r="F131" s="487" t="str">
        <f>UPPER(IF($D130="","",VLOOKUP($D130,'1D ELO (5)'!$A$7:$P$33,8)))</f>
        <v/>
      </c>
      <c r="G131" s="487" t="str">
        <f>IF($D130="","",VLOOKUP($D130,'1D ELO (5)'!$A$7:$P$33,9))</f>
        <v/>
      </c>
      <c r="H131" s="499"/>
      <c r="I131" s="487" t="str">
        <f>IF($D130="","",VLOOKUP($D130,'1D ELO (5)'!$A$7:$P$33,10))</f>
        <v/>
      </c>
      <c r="J131" s="311"/>
      <c r="K131" s="156" t="str">
        <f>IF(J131="a",F130,IF(J131="b",F132,""))</f>
        <v/>
      </c>
      <c r="L131" s="165"/>
      <c r="M131" s="163"/>
      <c r="N131" s="318"/>
      <c r="O131" s="163"/>
      <c r="P131" s="165"/>
      <c r="Q131" s="163"/>
      <c r="R131" s="166"/>
      <c r="S131" s="169"/>
    </row>
    <row r="132" spans="1:19" s="38" customFormat="1" ht="9.6" customHeight="1" x14ac:dyDescent="0.25">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x14ac:dyDescent="0.25">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x14ac:dyDescent="0.25">
      <c r="A134" s="281">
        <v>30</v>
      </c>
      <c r="B134" s="390" t="str">
        <f>IF($D134="","",VLOOKUP($D134,'1D ELO (5)'!$A$7:$P$39,14))</f>
        <v/>
      </c>
      <c r="C134" s="390" t="str">
        <f>IF($D134="","",VLOOKUP($D134,'1D ELO (5)'!$A$7:$P$39,15))</f>
        <v/>
      </c>
      <c r="D134" s="159"/>
      <c r="E134" s="498" t="str">
        <f>UPPER(IF($D134="","",VLOOKUP($D134,'1D ELO (5)'!$A$7:$P$39,5)))</f>
        <v/>
      </c>
      <c r="F134" s="487" t="str">
        <f>UPPER(IF($D134="","",VLOOKUP($D134,'1D ELO (5)'!$A$7:$P$39,2)))</f>
        <v/>
      </c>
      <c r="G134" s="487" t="str">
        <f>IF($D134="","",VLOOKUP($D134,'1D ELO (5)'!$A$7:$P$39,3))</f>
        <v/>
      </c>
      <c r="H134" s="499"/>
      <c r="I134" s="487" t="str">
        <f>IF($D134="","",VLOOKUP($D134,'1D ELO (5)'!$A$7:$P$39,4))</f>
        <v/>
      </c>
      <c r="J134" s="317"/>
      <c r="K134" s="163"/>
      <c r="L134" s="318"/>
      <c r="M134" s="201"/>
      <c r="N134" s="322"/>
      <c r="O134" s="163"/>
      <c r="P134" s="165"/>
      <c r="Q134" s="163"/>
      <c r="R134" s="166"/>
      <c r="S134" s="169"/>
    </row>
    <row r="135" spans="1:19" s="38" customFormat="1" ht="9.6" customHeight="1" x14ac:dyDescent="0.25">
      <c r="A135" s="281"/>
      <c r="B135" s="310"/>
      <c r="C135" s="310"/>
      <c r="D135" s="310"/>
      <c r="E135" s="498" t="str">
        <f>UPPER(IF($D134="","",VLOOKUP($D134,'1D ELO (5)'!$A$7:$P$33,11)))</f>
        <v/>
      </c>
      <c r="F135" s="487" t="str">
        <f>UPPER(IF($D134="","",VLOOKUP($D134,'1D ELO (5)'!$A$7:$P$33,8)))</f>
        <v/>
      </c>
      <c r="G135" s="487" t="str">
        <f>IF($D134="","",VLOOKUP($D134,'1D ELO (5)'!$A$7:$P$33,9))</f>
        <v/>
      </c>
      <c r="H135" s="499"/>
      <c r="I135" s="487" t="str">
        <f>IF($D134="","",VLOOKUP($D134,'1D ELO (5)'!$A$7:$P$33,10))</f>
        <v/>
      </c>
      <c r="J135" s="311"/>
      <c r="K135" s="163"/>
      <c r="L135" s="318"/>
      <c r="M135" s="285"/>
      <c r="N135" s="323"/>
      <c r="O135" s="163"/>
      <c r="P135" s="165"/>
      <c r="Q135" s="163"/>
      <c r="R135" s="166"/>
      <c r="S135" s="169"/>
    </row>
    <row r="136" spans="1:19" s="38" customFormat="1" ht="9.6" customHeight="1" x14ac:dyDescent="0.25">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x14ac:dyDescent="0.25">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x14ac:dyDescent="0.25">
      <c r="A138" s="321">
        <v>31</v>
      </c>
      <c r="B138" s="390" t="str">
        <f>IF($D138="","",VLOOKUP($D138,'1D ELO (5)'!$A$7:$P$39,14))</f>
        <v/>
      </c>
      <c r="C138" s="390" t="str">
        <f>IF($D138="","",VLOOKUP($D138,'1D ELO (5)'!$A$7:$P$39,15))</f>
        <v/>
      </c>
      <c r="D138" s="159"/>
      <c r="E138" s="498" t="str">
        <f>UPPER(IF($D138="","",VLOOKUP($D138,'1D ELO (5)'!$A$7:$P$39,5)))</f>
        <v/>
      </c>
      <c r="F138" s="487" t="str">
        <f>UPPER(IF($D138="","",VLOOKUP($D138,'1D ELO (5)'!$A$7:$P$39,2)))</f>
        <v/>
      </c>
      <c r="G138" s="487" t="str">
        <f>IF($D138="","",VLOOKUP($D138,'1D ELO (5)'!$A$7:$P$39,3))</f>
        <v/>
      </c>
      <c r="H138" s="499"/>
      <c r="I138" s="487" t="str">
        <f>IF($D138="","",VLOOKUP($D138,'1D ELO (5)'!$A$7:$P$39,4))</f>
        <v/>
      </c>
      <c r="J138" s="309"/>
      <c r="K138" s="163"/>
      <c r="L138" s="318"/>
      <c r="M138" s="163"/>
      <c r="N138" s="165"/>
      <c r="O138" s="339" t="str">
        <f>O63</f>
        <v>Döntő</v>
      </c>
      <c r="P138" s="340"/>
      <c r="Q138" s="339" t="str">
        <f>Q63</f>
        <v>Nyertes</v>
      </c>
      <c r="R138" s="340"/>
      <c r="S138" s="169"/>
    </row>
    <row r="139" spans="1:19" s="38" customFormat="1" ht="9.6" customHeight="1" x14ac:dyDescent="0.25">
      <c r="A139" s="281"/>
      <c r="B139" s="310"/>
      <c r="C139" s="310"/>
      <c r="D139" s="310"/>
      <c r="E139" s="498" t="str">
        <f>UPPER(IF($D138="","",VLOOKUP($D138,'1D ELO (5)'!$A$7:$P$33,11)))</f>
        <v/>
      </c>
      <c r="F139" s="487" t="str">
        <f>UPPER(IF($D138="","",VLOOKUP($D138,'1D ELO (5)'!$A$7:$P$33,8)))</f>
        <v/>
      </c>
      <c r="G139" s="487" t="str">
        <f>IF($D138="","",VLOOKUP($D138,'1D ELO (5)'!$A$7:$P$33,9))</f>
        <v/>
      </c>
      <c r="H139" s="499"/>
      <c r="I139" s="487" t="str">
        <f>IF($D138="","",VLOOKUP($D138,'1D ELO (5)'!$A$7:$P$33,10))</f>
        <v/>
      </c>
      <c r="J139" s="311"/>
      <c r="K139" s="156" t="str">
        <f>IF(J139="a",F138,IF(J139="b",F140,""))</f>
        <v/>
      </c>
      <c r="L139" s="318"/>
      <c r="M139" s="163"/>
      <c r="N139" s="165"/>
      <c r="O139" s="395" t="str">
        <f>O64</f>
        <v/>
      </c>
      <c r="P139" s="340"/>
      <c r="Q139" s="343"/>
      <c r="R139" s="340"/>
      <c r="S139" s="169"/>
    </row>
    <row r="140" spans="1:19" s="38" customFormat="1" ht="9.6" customHeight="1" x14ac:dyDescent="0.25">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x14ac:dyDescent="0.25">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x14ac:dyDescent="0.25">
      <c r="A142" s="327">
        <v>32</v>
      </c>
      <c r="B142" s="390" t="str">
        <f>IF($D142="","",VLOOKUP($D142,'1D ELO (5)'!$A$7:$P$39,14))</f>
        <v/>
      </c>
      <c r="C142" s="390" t="str">
        <f>IF($D142="","",VLOOKUP($D142,'1D ELO (5)'!$A$7:$P$39,15))</f>
        <v/>
      </c>
      <c r="D142" s="159"/>
      <c r="E142" s="679" t="str">
        <f>UPPER(IF($D142="","",VLOOKUP($D142,'1D ELO (5)'!$A$7:$P$39,5)))</f>
        <v/>
      </c>
      <c r="F142" s="680" t="str">
        <f>UPPER(IF($D142="","",VLOOKUP($D142,'1D ELO (5)'!$A$7:$P$39,2)))</f>
        <v/>
      </c>
      <c r="G142" s="680" t="str">
        <f>IF($D142="","",VLOOKUP($D142,'1D ELO (5)'!$A$7:$P$39,3))</f>
        <v/>
      </c>
      <c r="H142" s="681"/>
      <c r="I142" s="680" t="str">
        <f>IF($D142="","",VLOOKUP($D142,'1D ELO (5)'!$A$7:$P$39,4))</f>
        <v/>
      </c>
      <c r="J142" s="317"/>
      <c r="K142" s="163"/>
      <c r="L142" s="165"/>
      <c r="M142" s="201"/>
      <c r="N142" s="314"/>
      <c r="O142" s="343"/>
      <c r="P142" s="359"/>
      <c r="Q142" s="344" t="str">
        <f>Q67</f>
        <v/>
      </c>
      <c r="R142" s="358"/>
      <c r="S142" s="169"/>
    </row>
    <row r="143" spans="1:19" s="38" customFormat="1" ht="9.6" customHeight="1" x14ac:dyDescent="0.25">
      <c r="A143" s="281"/>
      <c r="B143" s="310"/>
      <c r="C143" s="310"/>
      <c r="D143" s="310"/>
      <c r="E143" s="679" t="str">
        <f>UPPER(IF($D142="","",VLOOKUP($D142,'1D ELO (5)'!$A$7:$P$33,11)))</f>
        <v/>
      </c>
      <c r="F143" s="680" t="str">
        <f>UPPER(IF($D142="","",VLOOKUP($D142,'1D ELO (5)'!$A$7:$P$33,8)))</f>
        <v/>
      </c>
      <c r="G143" s="680" t="str">
        <f>IF($D142="","",VLOOKUP($D142,'1D ELO (5)'!$A$7:$P$33,9))</f>
        <v/>
      </c>
      <c r="H143" s="681"/>
      <c r="I143" s="680" t="str">
        <f>IF($D142="","",VLOOKUP($D142,'1D ELO (5)'!$A$7:$P$33,10))</f>
        <v/>
      </c>
      <c r="J143" s="311"/>
      <c r="K143" s="163"/>
      <c r="L143" s="165"/>
      <c r="M143" s="285"/>
      <c r="N143" s="319"/>
      <c r="O143" s="395" t="str">
        <f>O68</f>
        <v/>
      </c>
      <c r="P143" s="359"/>
      <c r="Q143" s="343">
        <f>Q68</f>
        <v>0</v>
      </c>
      <c r="R143" s="340"/>
      <c r="S143" s="169"/>
    </row>
    <row r="144" spans="1:19" s="38" customFormat="1" ht="9.6" customHeight="1" x14ac:dyDescent="0.25">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x14ac:dyDescent="0.25">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x14ac:dyDescent="0.25">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x14ac:dyDescent="0.25">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x14ac:dyDescent="0.25">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x14ac:dyDescent="0.25">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x14ac:dyDescent="0.25">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x14ac:dyDescent="0.25">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x14ac:dyDescent="0.25">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x14ac:dyDescent="0.25">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x14ac:dyDescent="0.25">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t="str">
        <f>O79</f>
        <v>Dénes Tibor</v>
      </c>
      <c r="P154" s="233"/>
      <c r="Q154" s="234"/>
      <c r="R154" s="235"/>
    </row>
  </sheetData>
  <mergeCells count="1">
    <mergeCell ref="A4:C4"/>
  </mergeCells>
  <conditionalFormatting sqref="K105 M97 O113 K137 K121 M129 K89 O67 K30 M22 O38 K62 K46 M54 K14 I10 I58 I42 I50 I34 I26 I18 I66 I85 I133 I117 I125 I109 I101 I93 I141">
    <cfRule type="expression" dxfId="29" priority="28" stopIfTrue="1">
      <formula>AND($O$1="CU",I10="Umpire")</formula>
    </cfRule>
    <cfRule type="expression" dxfId="28" priority="29" stopIfTrue="1">
      <formula>AND($O$1="CU",I10&lt;&gt;"Umpire",J10&lt;&gt;"")</formula>
    </cfRule>
    <cfRule type="expression" dxfId="27" priority="30" stopIfTrue="1">
      <formula>AND($O$1="CU",I10&lt;&gt;"Umpire")</formula>
    </cfRule>
  </conditionalFormatting>
  <conditionalFormatting sqref="M13 M29 M45 M61 O21 O53 Q37 K9 K17 K25 K33 K41 K49 K57 K65 M88 M104 M120 M136 O96 O128 Q112 K84 K92 K100 K108 K116 K124 K132 K140 Q66">
    <cfRule type="expression" dxfId="26" priority="26" stopIfTrue="1">
      <formula>J10="as"</formula>
    </cfRule>
    <cfRule type="expression" dxfId="25" priority="27" stopIfTrue="1">
      <formula>J10="bs"</formula>
    </cfRule>
  </conditionalFormatting>
  <conditionalFormatting sqref="M14 M30 M46 M62 O22 O54 Q38 K10 K18 K26 K34 K42 K50 K58 K66 M89 M105 M121 M137 O97 O129 Q113 K85 K93 K101 K109 K117 K125 K133 K141 Q67">
    <cfRule type="expression" dxfId="24" priority="24" stopIfTrue="1">
      <formula>J10="as"</formula>
    </cfRule>
    <cfRule type="expression" dxfId="23" priority="25" stopIfTrue="1">
      <formula>J10="bs"</formula>
    </cfRule>
  </conditionalFormatting>
  <conditionalFormatting sqref="J10 J18 J26 J34 J42 J50 J58 J66 L62 L46 L30 L14 N22 N54 P38 J85 J93 J101 J109 J117 J125 J133 J141 L137 L121 L105 L89 N97 N129 P113 P67">
    <cfRule type="expression" dxfId="22"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21" priority="22" stopIfTrue="1" operator="equal">
      <formula>"Bye"</formula>
    </cfRule>
  </conditionalFormatting>
  <conditionalFormatting sqref="D7 D11 D15 D19 D23 D27 D31 D35 D39 D43 D47 D51 D55 D59 D63 D67 D82 D86 D90 D94 D98 D102 D106 D110 D114 D118 D122 D126 D130 D134 D138 D142">
    <cfRule type="cellIs" dxfId="20" priority="21" stopIfTrue="1" operator="lessThan">
      <formula>9</formula>
    </cfRule>
  </conditionalFormatting>
  <conditionalFormatting sqref="O65">
    <cfRule type="expression" dxfId="19" priority="19" stopIfTrue="1">
      <formula>P38="as"</formula>
    </cfRule>
    <cfRule type="expression" dxfId="18" priority="20" stopIfTrue="1">
      <formula>P38="bs"</formula>
    </cfRule>
  </conditionalFormatting>
  <conditionalFormatting sqref="O69">
    <cfRule type="expression" dxfId="17" priority="17" stopIfTrue="1">
      <formula>P113="as"</formula>
    </cfRule>
    <cfRule type="expression" dxfId="16" priority="18" stopIfTrue="1">
      <formula>P113="bs"</formula>
    </cfRule>
  </conditionalFormatting>
  <conditionalFormatting sqref="O64">
    <cfRule type="expression" dxfId="15" priority="15" stopIfTrue="1">
      <formula>P38="as"</formula>
    </cfRule>
    <cfRule type="expression" dxfId="14" priority="16" stopIfTrue="1">
      <formula>P38="bs"</formula>
    </cfRule>
  </conditionalFormatting>
  <conditionalFormatting sqref="O68">
    <cfRule type="expression" dxfId="13" priority="13" stopIfTrue="1">
      <formula>P113="as"</formula>
    </cfRule>
    <cfRule type="expression" dxfId="12" priority="14" stopIfTrue="1">
      <formula>P113="bs"</formula>
    </cfRule>
  </conditionalFormatting>
  <conditionalFormatting sqref="Q142">
    <cfRule type="expression" dxfId="11" priority="11" stopIfTrue="1">
      <formula>P67="as"</formula>
    </cfRule>
    <cfRule type="expression" dxfId="10" priority="12" stopIfTrue="1">
      <formula>P67="bs"</formula>
    </cfRule>
  </conditionalFormatting>
  <conditionalFormatting sqref="O140">
    <cfRule type="expression" dxfId="9" priority="9" stopIfTrue="1">
      <formula>P38="as"</formula>
    </cfRule>
    <cfRule type="expression" dxfId="8" priority="10" stopIfTrue="1">
      <formula>P38="bs"</formula>
    </cfRule>
  </conditionalFormatting>
  <conditionalFormatting sqref="O144">
    <cfRule type="expression" dxfId="7" priority="7" stopIfTrue="1">
      <formula>P113="as"</formula>
    </cfRule>
    <cfRule type="expression" dxfId="6" priority="8" stopIfTrue="1">
      <formula>P113="bs"</formula>
    </cfRule>
  </conditionalFormatting>
  <conditionalFormatting sqref="O139">
    <cfRule type="expression" dxfId="5" priority="5" stopIfTrue="1">
      <formula>P38="as"</formula>
    </cfRule>
    <cfRule type="expression" dxfId="4" priority="6" stopIfTrue="1">
      <formula>P38="bs"</formula>
    </cfRule>
  </conditionalFormatting>
  <conditionalFormatting sqref="O143">
    <cfRule type="expression" dxfId="3" priority="3" stopIfTrue="1">
      <formula>P113="as"</formula>
    </cfRule>
    <cfRule type="expression" dxfId="2" priority="4" stopIfTrue="1">
      <formula>P113="bs"</formula>
    </cfRule>
  </conditionalFormatting>
  <conditionalFormatting sqref="Q141">
    <cfRule type="expression" dxfId="1" priority="1" stopIfTrue="1">
      <formula>P67="as"</formula>
    </cfRule>
    <cfRule type="expression" dxfId="0"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2945"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2946"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Q156"/>
  <sheetViews>
    <sheetView workbookViewId="0">
      <selection activeCell="A5" sqref="A5"/>
    </sheetView>
  </sheetViews>
  <sheetFormatPr defaultRowHeight="13.2" x14ac:dyDescent="0.25"/>
  <cols>
    <col min="1" max="1" width="3.88671875" customWidth="1"/>
    <col min="2" max="2" width="28.6640625" customWidth="1"/>
    <col min="3" max="3" width="16.109375" bestFit="1" customWidth="1"/>
    <col min="4" max="4" width="12" style="45" customWidth="1"/>
    <col min="5" max="5" width="10.5546875" style="727" customWidth="1"/>
    <col min="6" max="6" width="6.109375" style="102" hidden="1" customWidth="1"/>
    <col min="7" max="7" width="28.66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394"/>
      <c r="B1" s="93" t="s">
        <v>240</v>
      </c>
      <c r="C1" s="93"/>
      <c r="D1" s="384"/>
      <c r="E1" s="438" t="s">
        <v>123</v>
      </c>
      <c r="F1" s="427"/>
      <c r="G1" s="428"/>
      <c r="H1" s="429"/>
      <c r="I1" s="429"/>
      <c r="J1" s="430"/>
      <c r="K1" s="430"/>
      <c r="L1" s="430"/>
      <c r="M1" s="430"/>
      <c r="N1" s="430"/>
      <c r="O1" s="430"/>
      <c r="P1" s="430"/>
      <c r="Q1" s="431"/>
    </row>
    <row r="2" spans="1:17" ht="13.8" thickBot="1" x14ac:dyDescent="0.3">
      <c r="B2" s="96" t="s">
        <v>122</v>
      </c>
      <c r="C2" s="96" t="s">
        <v>260</v>
      </c>
      <c r="D2" s="120"/>
      <c r="E2" s="438" t="s">
        <v>94</v>
      </c>
      <c r="F2" s="103"/>
      <c r="G2" s="103"/>
      <c r="H2" s="703"/>
      <c r="I2" s="703"/>
      <c r="J2" s="94"/>
      <c r="K2" s="94"/>
      <c r="L2" s="94"/>
      <c r="M2" s="94"/>
      <c r="N2" s="111"/>
      <c r="O2" s="86"/>
      <c r="P2" s="86"/>
      <c r="Q2" s="111"/>
    </row>
    <row r="3" spans="1:17" s="2" customFormat="1" ht="13.8" thickBot="1" x14ac:dyDescent="0.3">
      <c r="A3" s="682" t="s">
        <v>121</v>
      </c>
      <c r="B3" s="701"/>
      <c r="C3" s="701"/>
      <c r="D3" s="701"/>
      <c r="E3" s="701"/>
      <c r="F3" s="701"/>
      <c r="G3" s="701"/>
      <c r="H3" s="701"/>
      <c r="I3" s="702"/>
      <c r="J3" s="112"/>
      <c r="K3" s="123"/>
      <c r="L3" s="123"/>
      <c r="M3" s="123"/>
      <c r="N3" s="485" t="s">
        <v>92</v>
      </c>
      <c r="O3" s="113"/>
      <c r="P3" s="124"/>
      <c r="Q3" s="439"/>
    </row>
    <row r="4" spans="1:17" s="2" customFormat="1" x14ac:dyDescent="0.25">
      <c r="A4" s="55" t="s">
        <v>82</v>
      </c>
      <c r="B4" s="55"/>
      <c r="C4" s="53" t="s">
        <v>79</v>
      </c>
      <c r="D4" s="55" t="s">
        <v>87</v>
      </c>
      <c r="E4" s="88"/>
      <c r="G4" s="125"/>
      <c r="H4" s="737" t="s">
        <v>88</v>
      </c>
      <c r="I4" s="712"/>
      <c r="J4" s="126"/>
      <c r="K4" s="127"/>
      <c r="L4" s="127"/>
      <c r="M4" s="127"/>
      <c r="N4" s="126"/>
      <c r="O4" s="440"/>
      <c r="P4" s="440"/>
      <c r="Q4" s="128"/>
    </row>
    <row r="5" spans="1:17" s="2" customFormat="1" ht="13.8" thickBot="1" x14ac:dyDescent="0.3">
      <c r="A5" s="432" t="s">
        <v>238</v>
      </c>
      <c r="B5" s="432"/>
      <c r="C5" s="97">
        <f>Altalanos!$C$10</f>
        <v>0</v>
      </c>
      <c r="D5" s="98" t="str">
        <f>Altalanos!$D$10</f>
        <v xml:space="preserve">  </v>
      </c>
      <c r="E5" s="98"/>
      <c r="F5" s="98"/>
      <c r="G5" s="98"/>
      <c r="H5" s="470" t="str">
        <f>Altalanos!$E$10</f>
        <v>Dénes Tibor</v>
      </c>
      <c r="I5" s="738"/>
      <c r="J5" s="129"/>
      <c r="K5" s="89"/>
      <c r="L5" s="89"/>
      <c r="M5" s="89"/>
      <c r="N5" s="129"/>
      <c r="O5" s="98"/>
      <c r="P5" s="98"/>
      <c r="Q5" s="755"/>
    </row>
    <row r="6" spans="1:17" ht="30" customHeight="1" thickBot="1" x14ac:dyDescent="0.3">
      <c r="A6" s="392" t="s">
        <v>95</v>
      </c>
      <c r="B6" s="115" t="s">
        <v>85</v>
      </c>
      <c r="C6" s="115" t="s">
        <v>86</v>
      </c>
      <c r="D6" s="115" t="s">
        <v>90</v>
      </c>
      <c r="E6" s="116" t="s">
        <v>91</v>
      </c>
      <c r="F6" s="116" t="s">
        <v>96</v>
      </c>
      <c r="G6" s="116" t="s">
        <v>213</v>
      </c>
      <c r="H6" s="704" t="s">
        <v>97</v>
      </c>
      <c r="I6" s="705"/>
      <c r="J6" s="422" t="s">
        <v>74</v>
      </c>
      <c r="K6" s="117" t="s">
        <v>72</v>
      </c>
      <c r="L6" s="424" t="s">
        <v>1</v>
      </c>
      <c r="M6" s="294" t="s">
        <v>73</v>
      </c>
      <c r="N6" s="457" t="s">
        <v>117</v>
      </c>
      <c r="O6" s="436" t="s">
        <v>99</v>
      </c>
      <c r="P6" s="437" t="s">
        <v>2</v>
      </c>
      <c r="Q6" s="116" t="s">
        <v>100</v>
      </c>
    </row>
    <row r="7" spans="1:17" s="11" customFormat="1" ht="18.899999999999999" customHeight="1" x14ac:dyDescent="0.25">
      <c r="A7" s="426">
        <v>1</v>
      </c>
      <c r="B7" s="105" t="s">
        <v>261</v>
      </c>
      <c r="C7" s="105" t="s">
        <v>263</v>
      </c>
      <c r="D7" s="106"/>
      <c r="E7" s="441"/>
      <c r="F7" s="685"/>
      <c r="G7" s="686"/>
      <c r="H7" s="106"/>
      <c r="I7" s="106"/>
      <c r="J7" s="423"/>
      <c r="K7" s="421"/>
      <c r="L7" s="425"/>
      <c r="M7" s="421"/>
      <c r="N7" s="387"/>
      <c r="O7" s="767"/>
      <c r="P7" s="133"/>
      <c r="Q7" s="107"/>
    </row>
    <row r="8" spans="1:17" s="11" customFormat="1" ht="18.899999999999999" customHeight="1" x14ac:dyDescent="0.25">
      <c r="A8" s="426">
        <v>2</v>
      </c>
      <c r="B8" s="105" t="s">
        <v>264</v>
      </c>
      <c r="C8" s="105" t="s">
        <v>265</v>
      </c>
      <c r="D8" s="106"/>
      <c r="E8" s="441"/>
      <c r="F8" s="687"/>
      <c r="G8" s="688"/>
      <c r="H8" s="106"/>
      <c r="I8" s="106"/>
      <c r="J8" s="423"/>
      <c r="K8" s="421"/>
      <c r="L8" s="425"/>
      <c r="M8" s="421"/>
      <c r="N8" s="387"/>
      <c r="O8" s="106"/>
      <c r="P8" s="133"/>
      <c r="Q8" s="107"/>
    </row>
    <row r="9" spans="1:17" s="11" customFormat="1" ht="18.899999999999999" customHeight="1" x14ac:dyDescent="0.25">
      <c r="A9" s="426">
        <v>3</v>
      </c>
      <c r="B9" s="105" t="s">
        <v>266</v>
      </c>
      <c r="C9" s="105" t="s">
        <v>267</v>
      </c>
      <c r="D9" s="106"/>
      <c r="E9" s="441"/>
      <c r="F9" s="687"/>
      <c r="G9" s="688"/>
      <c r="H9" s="106"/>
      <c r="I9" s="106"/>
      <c r="J9" s="423"/>
      <c r="K9" s="421"/>
      <c r="L9" s="425"/>
      <c r="M9" s="421"/>
      <c r="N9" s="387"/>
      <c r="O9" s="106"/>
      <c r="P9" s="714"/>
      <c r="Q9" s="458"/>
    </row>
    <row r="10" spans="1:17" s="11" customFormat="1" ht="18.899999999999999" customHeight="1" x14ac:dyDescent="0.25">
      <c r="A10" s="426">
        <v>4</v>
      </c>
      <c r="B10" s="105" t="s">
        <v>268</v>
      </c>
      <c r="C10" s="105" t="s">
        <v>269</v>
      </c>
      <c r="D10" s="106"/>
      <c r="E10" s="441"/>
      <c r="F10" s="687"/>
      <c r="G10" s="688"/>
      <c r="H10" s="106"/>
      <c r="I10" s="106"/>
      <c r="J10" s="423"/>
      <c r="K10" s="421"/>
      <c r="L10" s="425"/>
      <c r="M10" s="421"/>
      <c r="N10" s="387"/>
      <c r="O10" s="106"/>
      <c r="P10" s="713"/>
      <c r="Q10" s="706"/>
    </row>
    <row r="11" spans="1:17" s="11" customFormat="1" ht="18.899999999999999" customHeight="1" x14ac:dyDescent="0.25">
      <c r="A11" s="426">
        <v>5</v>
      </c>
      <c r="B11" s="105"/>
      <c r="C11" s="105"/>
      <c r="D11" s="106"/>
      <c r="E11" s="441"/>
      <c r="F11" s="687"/>
      <c r="G11" s="688"/>
      <c r="H11" s="106"/>
      <c r="I11" s="106"/>
      <c r="J11" s="423"/>
      <c r="K11" s="421"/>
      <c r="L11" s="425"/>
      <c r="M11" s="421"/>
      <c r="N11" s="387"/>
      <c r="O11" s="106"/>
      <c r="P11" s="713"/>
      <c r="Q11" s="706"/>
    </row>
    <row r="12" spans="1:17" s="11" customFormat="1" ht="18.899999999999999" customHeight="1" x14ac:dyDescent="0.25">
      <c r="A12" s="426">
        <v>6</v>
      </c>
      <c r="B12" s="105"/>
      <c r="C12" s="105"/>
      <c r="D12" s="106"/>
      <c r="E12" s="441"/>
      <c r="F12" s="687"/>
      <c r="G12" s="688"/>
      <c r="H12" s="106"/>
      <c r="I12" s="106"/>
      <c r="J12" s="423"/>
      <c r="K12" s="421"/>
      <c r="L12" s="425"/>
      <c r="M12" s="421"/>
      <c r="N12" s="387"/>
      <c r="O12" s="106"/>
      <c r="P12" s="713"/>
      <c r="Q12" s="706"/>
    </row>
    <row r="13" spans="1:17" s="11" customFormat="1" ht="18.899999999999999" customHeight="1" x14ac:dyDescent="0.25">
      <c r="A13" s="426">
        <v>7</v>
      </c>
      <c r="B13" s="105"/>
      <c r="C13" s="105"/>
      <c r="D13" s="106"/>
      <c r="E13" s="441"/>
      <c r="F13" s="687"/>
      <c r="G13" s="688"/>
      <c r="H13" s="106"/>
      <c r="I13" s="106"/>
      <c r="J13" s="423"/>
      <c r="K13" s="421"/>
      <c r="L13" s="425"/>
      <c r="M13" s="421"/>
      <c r="N13" s="387"/>
      <c r="O13" s="106"/>
      <c r="P13" s="713"/>
      <c r="Q13" s="706"/>
    </row>
    <row r="14" spans="1:17" s="11" customFormat="1" ht="18.899999999999999" customHeight="1" x14ac:dyDescent="0.25">
      <c r="A14" s="426">
        <v>8</v>
      </c>
      <c r="B14" s="105"/>
      <c r="C14" s="105"/>
      <c r="D14" s="106"/>
      <c r="E14" s="441"/>
      <c r="F14" s="687"/>
      <c r="G14" s="688"/>
      <c r="H14" s="106"/>
      <c r="I14" s="106"/>
      <c r="J14" s="423"/>
      <c r="K14" s="421"/>
      <c r="L14" s="425"/>
      <c r="M14" s="421"/>
      <c r="N14" s="387"/>
      <c r="O14" s="106"/>
      <c r="P14" s="713"/>
      <c r="Q14" s="706"/>
    </row>
    <row r="15" spans="1:17" s="11" customFormat="1" ht="18.899999999999999" customHeight="1" x14ac:dyDescent="0.25">
      <c r="A15" s="426">
        <v>9</v>
      </c>
      <c r="B15" s="105"/>
      <c r="C15" s="105"/>
      <c r="D15" s="106"/>
      <c r="E15" s="441"/>
      <c r="F15" s="132"/>
      <c r="G15" s="132"/>
      <c r="H15" s="106"/>
      <c r="I15" s="106"/>
      <c r="J15" s="423"/>
      <c r="K15" s="421"/>
      <c r="L15" s="425"/>
      <c r="M15" s="466"/>
      <c r="N15" s="387"/>
      <c r="O15" s="106"/>
      <c r="P15" s="107"/>
      <c r="Q15" s="107"/>
    </row>
    <row r="16" spans="1:17" s="11" customFormat="1" ht="18.899999999999999" customHeight="1" x14ac:dyDescent="0.25">
      <c r="A16" s="426">
        <v>10</v>
      </c>
      <c r="B16" s="765"/>
      <c r="C16" s="105"/>
      <c r="D16" s="106"/>
      <c r="E16" s="441"/>
      <c r="F16" s="132"/>
      <c r="G16" s="132"/>
      <c r="H16" s="106"/>
      <c r="I16" s="106"/>
      <c r="J16" s="423"/>
      <c r="K16" s="421"/>
      <c r="L16" s="425"/>
      <c r="M16" s="466"/>
      <c r="N16" s="387"/>
      <c r="O16" s="106"/>
      <c r="P16" s="133"/>
      <c r="Q16" s="107"/>
    </row>
    <row r="17" spans="1:17" s="11" customFormat="1" ht="18.899999999999999" customHeight="1" x14ac:dyDescent="0.25">
      <c r="A17" s="426">
        <v>11</v>
      </c>
      <c r="B17" s="105"/>
      <c r="C17" s="105"/>
      <c r="D17" s="106"/>
      <c r="E17" s="441"/>
      <c r="F17" s="132"/>
      <c r="G17" s="132"/>
      <c r="H17" s="106"/>
      <c r="I17" s="106"/>
      <c r="J17" s="423"/>
      <c r="K17" s="421"/>
      <c r="L17" s="425"/>
      <c r="M17" s="466"/>
      <c r="N17" s="387"/>
      <c r="O17" s="106"/>
      <c r="P17" s="133"/>
      <c r="Q17" s="107"/>
    </row>
    <row r="18" spans="1:17" s="11" customFormat="1" ht="18.899999999999999" customHeight="1" x14ac:dyDescent="0.25">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x14ac:dyDescent="0.25">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x14ac:dyDescent="0.25">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x14ac:dyDescent="0.25">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x14ac:dyDescent="0.25">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x14ac:dyDescent="0.25">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x14ac:dyDescent="0.25">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x14ac:dyDescent="0.25">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x14ac:dyDescent="0.25">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x14ac:dyDescent="0.25">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x14ac:dyDescent="0.25">
      <c r="A28" s="426">
        <v>22</v>
      </c>
      <c r="B28" s="105"/>
      <c r="C28" s="105"/>
      <c r="D28" s="106"/>
      <c r="E28" s="773"/>
      <c r="F28" s="739"/>
      <c r="G28" s="740"/>
      <c r="H28" s="106"/>
      <c r="I28" s="106"/>
      <c r="J28" s="423"/>
      <c r="K28" s="421"/>
      <c r="L28" s="425"/>
      <c r="M28" s="466"/>
      <c r="N28" s="387"/>
      <c r="O28" s="106"/>
      <c r="P28" s="133"/>
      <c r="Q28" s="107"/>
    </row>
    <row r="29" spans="1:17" s="11" customFormat="1" ht="18.899999999999999" customHeight="1" x14ac:dyDescent="0.25">
      <c r="A29" s="426">
        <v>23</v>
      </c>
      <c r="B29" s="105"/>
      <c r="C29" s="105"/>
      <c r="D29" s="106"/>
      <c r="E29" s="774"/>
      <c r="F29" s="132"/>
      <c r="G29" s="132"/>
      <c r="H29" s="106"/>
      <c r="I29" s="106"/>
      <c r="J29" s="423"/>
      <c r="K29" s="421"/>
      <c r="L29" s="425"/>
      <c r="M29" s="466"/>
      <c r="N29" s="387"/>
      <c r="O29" s="106"/>
      <c r="P29" s="133"/>
      <c r="Q29" s="107"/>
    </row>
    <row r="30" spans="1:17" s="11" customFormat="1" ht="18.899999999999999" customHeight="1" x14ac:dyDescent="0.25">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x14ac:dyDescent="0.25">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x14ac:dyDescent="0.25">
      <c r="A32" s="426">
        <v>26</v>
      </c>
      <c r="B32" s="105"/>
      <c r="C32" s="105"/>
      <c r="D32" s="106"/>
      <c r="E32" s="736"/>
      <c r="F32" s="132"/>
      <c r="G32" s="132"/>
      <c r="H32" s="106"/>
      <c r="I32" s="106"/>
      <c r="J32" s="423"/>
      <c r="K32" s="421"/>
      <c r="L32" s="425"/>
      <c r="M32" s="466"/>
      <c r="N32" s="387"/>
      <c r="O32" s="106"/>
      <c r="P32" s="133"/>
      <c r="Q32" s="107"/>
    </row>
    <row r="33" spans="1:17" s="11" customFormat="1" ht="18.899999999999999" customHeight="1" x14ac:dyDescent="0.25">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x14ac:dyDescent="0.25">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x14ac:dyDescent="0.25">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x14ac:dyDescent="0.25">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x14ac:dyDescent="0.25">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x14ac:dyDescent="0.25">
      <c r="A38" s="426">
        <v>32</v>
      </c>
      <c r="B38" s="105"/>
      <c r="C38" s="105"/>
      <c r="D38" s="106"/>
      <c r="E38" s="441"/>
      <c r="F38" s="132"/>
      <c r="G38" s="132"/>
      <c r="H38" s="707"/>
      <c r="I38" s="469"/>
      <c r="J38" s="423"/>
      <c r="K38" s="421"/>
      <c r="L38" s="425"/>
      <c r="M38" s="466"/>
      <c r="N38" s="387"/>
      <c r="O38" s="107"/>
      <c r="P38" s="133"/>
      <c r="Q38" s="107"/>
    </row>
    <row r="39" spans="1:17" s="11" customFormat="1" ht="18.899999999999999" customHeight="1" x14ac:dyDescent="0.25">
      <c r="A39" s="426">
        <v>33</v>
      </c>
      <c r="B39" s="105"/>
      <c r="C39" s="105"/>
      <c r="D39" s="106"/>
      <c r="E39" s="441"/>
      <c r="F39" s="132"/>
      <c r="G39" s="132"/>
      <c r="H39" s="707"/>
      <c r="I39" s="469"/>
      <c r="J39" s="423"/>
      <c r="K39" s="421"/>
      <c r="L39" s="425"/>
      <c r="M39" s="466"/>
      <c r="N39" s="458"/>
      <c r="O39" s="393"/>
      <c r="P39" s="133"/>
      <c r="Q39" s="107"/>
    </row>
    <row r="40" spans="1:17" s="11" customFormat="1" ht="18.899999999999999" customHeight="1" x14ac:dyDescent="0.25">
      <c r="A40" s="426">
        <v>34</v>
      </c>
      <c r="B40" s="105"/>
      <c r="C40" s="105"/>
      <c r="D40" s="106"/>
      <c r="E40" s="441"/>
      <c r="F40" s="132"/>
      <c r="G40" s="132"/>
      <c r="H40" s="707"/>
      <c r="I40" s="469"/>
      <c r="J40" s="423" t="e">
        <f>IF(AND(Q40="",#REF!&gt;0,#REF!&lt;5),K40,)</f>
        <v>#REF!</v>
      </c>
      <c r="K40" s="421" t="str">
        <f>IF(D40="","ZZZ9",IF(AND(#REF!&gt;0,#REF!&lt;5),D40&amp;#REF!,D40&amp;"9"))</f>
        <v>ZZZ9</v>
      </c>
      <c r="L40" s="425">
        <f t="shared" ref="L40:L71" si="0">IF(Q40="",999,Q40)</f>
        <v>999</v>
      </c>
      <c r="M40" s="466">
        <f t="shared" ref="M40:M71" si="1">IF(P40=999,999,1)</f>
        <v>999</v>
      </c>
      <c r="N40" s="458"/>
      <c r="O40" s="393"/>
      <c r="P40" s="133">
        <f t="shared" ref="P40:P71" si="2">IF(N40="DA",1,IF(N40="WC",2,IF(N40="SE",3,IF(N40="Q",4,IF(N40="LL",5,999)))))</f>
        <v>999</v>
      </c>
      <c r="Q40" s="107"/>
    </row>
    <row r="41" spans="1:17" s="11" customFormat="1" ht="18.899999999999999" customHeight="1" x14ac:dyDescent="0.25">
      <c r="A41" s="426">
        <v>35</v>
      </c>
      <c r="B41" s="105"/>
      <c r="C41" s="105"/>
      <c r="D41" s="106"/>
      <c r="E41" s="441"/>
      <c r="F41" s="132"/>
      <c r="G41" s="132"/>
      <c r="H41" s="707"/>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x14ac:dyDescent="0.25">
      <c r="A42" s="426">
        <v>36</v>
      </c>
      <c r="B42" s="105"/>
      <c r="C42" s="105"/>
      <c r="D42" s="106"/>
      <c r="E42" s="441"/>
      <c r="F42" s="132"/>
      <c r="G42" s="132"/>
      <c r="H42" s="707"/>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x14ac:dyDescent="0.25">
      <c r="A43" s="426">
        <v>37</v>
      </c>
      <c r="B43" s="105"/>
      <c r="C43" s="105"/>
      <c r="D43" s="106"/>
      <c r="E43" s="441"/>
      <c r="F43" s="132"/>
      <c r="G43" s="132"/>
      <c r="H43" s="707"/>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x14ac:dyDescent="0.25">
      <c r="A44" s="426">
        <v>38</v>
      </c>
      <c r="B44" s="105"/>
      <c r="C44" s="105"/>
      <c r="D44" s="106"/>
      <c r="E44" s="441"/>
      <c r="F44" s="132"/>
      <c r="G44" s="132"/>
      <c r="H44" s="707"/>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x14ac:dyDescent="0.25">
      <c r="A45" s="426">
        <v>39</v>
      </c>
      <c r="B45" s="105"/>
      <c r="C45" s="105"/>
      <c r="D45" s="106"/>
      <c r="E45" s="441"/>
      <c r="F45" s="132"/>
      <c r="G45" s="132"/>
      <c r="H45" s="707"/>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x14ac:dyDescent="0.25">
      <c r="A46" s="426">
        <v>40</v>
      </c>
      <c r="B46" s="105"/>
      <c r="C46" s="105"/>
      <c r="D46" s="106"/>
      <c r="E46" s="441"/>
      <c r="F46" s="132"/>
      <c r="G46" s="132"/>
      <c r="H46" s="707"/>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x14ac:dyDescent="0.25">
      <c r="A47" s="426">
        <v>41</v>
      </c>
      <c r="B47" s="105"/>
      <c r="C47" s="105"/>
      <c r="D47" s="106"/>
      <c r="E47" s="441"/>
      <c r="F47" s="132"/>
      <c r="G47" s="132"/>
      <c r="H47" s="707"/>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x14ac:dyDescent="0.25">
      <c r="A48" s="426">
        <v>42</v>
      </c>
      <c r="B48" s="105"/>
      <c r="C48" s="105"/>
      <c r="D48" s="106"/>
      <c r="E48" s="441"/>
      <c r="F48" s="132"/>
      <c r="G48" s="132"/>
      <c r="H48" s="707"/>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x14ac:dyDescent="0.25">
      <c r="A49" s="426">
        <v>43</v>
      </c>
      <c r="B49" s="105"/>
      <c r="C49" s="105"/>
      <c r="D49" s="106"/>
      <c r="E49" s="441"/>
      <c r="F49" s="132"/>
      <c r="G49" s="132"/>
      <c r="H49" s="707"/>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x14ac:dyDescent="0.25">
      <c r="A50" s="426">
        <v>44</v>
      </c>
      <c r="B50" s="105"/>
      <c r="C50" s="105"/>
      <c r="D50" s="106"/>
      <c r="E50" s="441"/>
      <c r="F50" s="132"/>
      <c r="G50" s="132"/>
      <c r="H50" s="707"/>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x14ac:dyDescent="0.25">
      <c r="A51" s="426">
        <v>45</v>
      </c>
      <c r="B51" s="105"/>
      <c r="C51" s="105"/>
      <c r="D51" s="106"/>
      <c r="E51" s="441"/>
      <c r="F51" s="132"/>
      <c r="G51" s="132"/>
      <c r="H51" s="707"/>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x14ac:dyDescent="0.25">
      <c r="A52" s="426">
        <v>46</v>
      </c>
      <c r="B52" s="105"/>
      <c r="C52" s="105"/>
      <c r="D52" s="106"/>
      <c r="E52" s="441"/>
      <c r="F52" s="132"/>
      <c r="G52" s="132"/>
      <c r="H52" s="707"/>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x14ac:dyDescent="0.25">
      <c r="A53" s="426">
        <v>47</v>
      </c>
      <c r="B53" s="105"/>
      <c r="C53" s="105"/>
      <c r="D53" s="106"/>
      <c r="E53" s="441"/>
      <c r="F53" s="132"/>
      <c r="G53" s="132"/>
      <c r="H53" s="707"/>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x14ac:dyDescent="0.25">
      <c r="A54" s="426">
        <v>48</v>
      </c>
      <c r="B54" s="105"/>
      <c r="C54" s="105"/>
      <c r="D54" s="106"/>
      <c r="E54" s="441"/>
      <c r="F54" s="132"/>
      <c r="G54" s="132"/>
      <c r="H54" s="707"/>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x14ac:dyDescent="0.25">
      <c r="A55" s="426">
        <v>49</v>
      </c>
      <c r="B55" s="105"/>
      <c r="C55" s="105"/>
      <c r="D55" s="106"/>
      <c r="E55" s="441"/>
      <c r="F55" s="132"/>
      <c r="G55" s="132"/>
      <c r="H55" s="707"/>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x14ac:dyDescent="0.25">
      <c r="A56" s="426">
        <v>50</v>
      </c>
      <c r="B56" s="105"/>
      <c r="C56" s="105"/>
      <c r="D56" s="106"/>
      <c r="E56" s="441"/>
      <c r="F56" s="132"/>
      <c r="G56" s="132"/>
      <c r="H56" s="707"/>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x14ac:dyDescent="0.25">
      <c r="A57" s="426">
        <v>51</v>
      </c>
      <c r="B57" s="105"/>
      <c r="C57" s="105"/>
      <c r="D57" s="106"/>
      <c r="E57" s="441"/>
      <c r="F57" s="132"/>
      <c r="G57" s="132"/>
      <c r="H57" s="707"/>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x14ac:dyDescent="0.25">
      <c r="A58" s="426">
        <v>52</v>
      </c>
      <c r="B58" s="105"/>
      <c r="C58" s="105"/>
      <c r="D58" s="106"/>
      <c r="E58" s="441"/>
      <c r="F58" s="132"/>
      <c r="G58" s="132"/>
      <c r="H58" s="707"/>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x14ac:dyDescent="0.25">
      <c r="A59" s="426">
        <v>53</v>
      </c>
      <c r="B59" s="105"/>
      <c r="C59" s="105"/>
      <c r="D59" s="106"/>
      <c r="E59" s="441"/>
      <c r="F59" s="132"/>
      <c r="G59" s="132"/>
      <c r="H59" s="707"/>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x14ac:dyDescent="0.25">
      <c r="A60" s="426">
        <v>54</v>
      </c>
      <c r="B60" s="105"/>
      <c r="C60" s="105"/>
      <c r="D60" s="106"/>
      <c r="E60" s="441"/>
      <c r="F60" s="132"/>
      <c r="G60" s="132"/>
      <c r="H60" s="707"/>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x14ac:dyDescent="0.25">
      <c r="A61" s="426">
        <v>55</v>
      </c>
      <c r="B61" s="105"/>
      <c r="C61" s="105"/>
      <c r="D61" s="106"/>
      <c r="E61" s="441"/>
      <c r="F61" s="132"/>
      <c r="G61" s="132"/>
      <c r="H61" s="707"/>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x14ac:dyDescent="0.25">
      <c r="A62" s="426">
        <v>56</v>
      </c>
      <c r="B62" s="105"/>
      <c r="C62" s="105"/>
      <c r="D62" s="106"/>
      <c r="E62" s="441"/>
      <c r="F62" s="132"/>
      <c r="G62" s="132"/>
      <c r="H62" s="707"/>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x14ac:dyDescent="0.25">
      <c r="A63" s="426">
        <v>57</v>
      </c>
      <c r="B63" s="105"/>
      <c r="C63" s="105"/>
      <c r="D63" s="106"/>
      <c r="E63" s="441"/>
      <c r="F63" s="132"/>
      <c r="G63" s="132"/>
      <c r="H63" s="707"/>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x14ac:dyDescent="0.25">
      <c r="A64" s="426">
        <v>58</v>
      </c>
      <c r="B64" s="105"/>
      <c r="C64" s="105"/>
      <c r="D64" s="106"/>
      <c r="E64" s="441"/>
      <c r="F64" s="132"/>
      <c r="G64" s="132"/>
      <c r="H64" s="707"/>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x14ac:dyDescent="0.25">
      <c r="A65" s="426">
        <v>59</v>
      </c>
      <c r="B65" s="105"/>
      <c r="C65" s="105"/>
      <c r="D65" s="106"/>
      <c r="E65" s="441"/>
      <c r="F65" s="132"/>
      <c r="G65" s="132"/>
      <c r="H65" s="707"/>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x14ac:dyDescent="0.25">
      <c r="A66" s="426">
        <v>60</v>
      </c>
      <c r="B66" s="105"/>
      <c r="C66" s="105"/>
      <c r="D66" s="106"/>
      <c r="E66" s="441"/>
      <c r="F66" s="132"/>
      <c r="G66" s="132"/>
      <c r="H66" s="707"/>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x14ac:dyDescent="0.25">
      <c r="A67" s="426">
        <v>61</v>
      </c>
      <c r="B67" s="105"/>
      <c r="C67" s="105"/>
      <c r="D67" s="106"/>
      <c r="E67" s="441"/>
      <c r="F67" s="132"/>
      <c r="G67" s="132"/>
      <c r="H67" s="707"/>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x14ac:dyDescent="0.25">
      <c r="A68" s="426">
        <v>62</v>
      </c>
      <c r="B68" s="105"/>
      <c r="C68" s="105"/>
      <c r="D68" s="106"/>
      <c r="E68" s="441"/>
      <c r="F68" s="132"/>
      <c r="G68" s="132"/>
      <c r="H68" s="707"/>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x14ac:dyDescent="0.25">
      <c r="A69" s="426">
        <v>63</v>
      </c>
      <c r="B69" s="105"/>
      <c r="C69" s="105"/>
      <c r="D69" s="106"/>
      <c r="E69" s="441"/>
      <c r="F69" s="132"/>
      <c r="G69" s="132"/>
      <c r="H69" s="707"/>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x14ac:dyDescent="0.25">
      <c r="A70" s="426">
        <v>64</v>
      </c>
      <c r="B70" s="105"/>
      <c r="C70" s="105"/>
      <c r="D70" s="106"/>
      <c r="E70" s="441"/>
      <c r="F70" s="132"/>
      <c r="G70" s="132"/>
      <c r="H70" s="707"/>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x14ac:dyDescent="0.25">
      <c r="A71" s="426">
        <v>65</v>
      </c>
      <c r="B71" s="105"/>
      <c r="C71" s="105"/>
      <c r="D71" s="106"/>
      <c r="E71" s="441"/>
      <c r="F71" s="132"/>
      <c r="G71" s="132"/>
      <c r="H71" s="707"/>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x14ac:dyDescent="0.25">
      <c r="A72" s="426">
        <v>66</v>
      </c>
      <c r="B72" s="105"/>
      <c r="C72" s="105"/>
      <c r="D72" s="106"/>
      <c r="E72" s="441"/>
      <c r="F72" s="132"/>
      <c r="G72" s="132"/>
      <c r="H72" s="707"/>
      <c r="I72" s="469"/>
      <c r="J72" s="423" t="e">
        <f>IF(AND(Q72="",#REF!&gt;0,#REF!&lt;5),K72,)</f>
        <v>#REF!</v>
      </c>
      <c r="K72" s="421" t="str">
        <f>IF(D72="","ZZZ9",IF(AND(#REF!&gt;0,#REF!&lt;5),D72&amp;#REF!,D72&amp;"9"))</f>
        <v>ZZZ9</v>
      </c>
      <c r="L72" s="425">
        <f t="shared" ref="L72:L100" si="3">IF(Q72="",999,Q72)</f>
        <v>999</v>
      </c>
      <c r="M72" s="466">
        <f t="shared" ref="M72:M100" si="4">IF(P72=999,999,1)</f>
        <v>999</v>
      </c>
      <c r="N72" s="458"/>
      <c r="O72" s="393"/>
      <c r="P72" s="133">
        <f t="shared" ref="P72:P100" si="5">IF(N72="DA",1,IF(N72="WC",2,IF(N72="SE",3,IF(N72="Q",4,IF(N72="LL",5,999)))))</f>
        <v>999</v>
      </c>
      <c r="Q72" s="107"/>
    </row>
    <row r="73" spans="1:17" s="11" customFormat="1" ht="18.899999999999999" customHeight="1" x14ac:dyDescent="0.25">
      <c r="A73" s="426">
        <v>67</v>
      </c>
      <c r="B73" s="105"/>
      <c r="C73" s="105"/>
      <c r="D73" s="106"/>
      <c r="E73" s="441"/>
      <c r="F73" s="132"/>
      <c r="G73" s="132"/>
      <c r="H73" s="707"/>
      <c r="I73" s="469"/>
      <c r="J73" s="423" t="e">
        <f>IF(AND(Q73="",#REF!&gt;0,#REF!&lt;5),K73,)</f>
        <v>#REF!</v>
      </c>
      <c r="K73" s="421" t="str">
        <f>IF(D73="","ZZZ9",IF(AND(#REF!&gt;0,#REF!&lt;5),D73&amp;#REF!,D73&amp;"9"))</f>
        <v>ZZZ9</v>
      </c>
      <c r="L73" s="425">
        <f t="shared" si="3"/>
        <v>999</v>
      </c>
      <c r="M73" s="466">
        <f t="shared" si="4"/>
        <v>999</v>
      </c>
      <c r="N73" s="458"/>
      <c r="O73" s="393"/>
      <c r="P73" s="133">
        <f t="shared" si="5"/>
        <v>999</v>
      </c>
      <c r="Q73" s="107"/>
    </row>
    <row r="74" spans="1:17" s="11" customFormat="1" ht="18.899999999999999" customHeight="1" x14ac:dyDescent="0.25">
      <c r="A74" s="426">
        <v>68</v>
      </c>
      <c r="B74" s="105"/>
      <c r="C74" s="105"/>
      <c r="D74" s="106"/>
      <c r="E74" s="441"/>
      <c r="F74" s="132"/>
      <c r="G74" s="132"/>
      <c r="H74" s="707"/>
      <c r="I74" s="469"/>
      <c r="J74" s="423" t="e">
        <f>IF(AND(Q74="",#REF!&gt;0,#REF!&lt;5),K74,)</f>
        <v>#REF!</v>
      </c>
      <c r="K74" s="421" t="str">
        <f>IF(D74="","ZZZ9",IF(AND(#REF!&gt;0,#REF!&lt;5),D74&amp;#REF!,D74&amp;"9"))</f>
        <v>ZZZ9</v>
      </c>
      <c r="L74" s="425">
        <f t="shared" si="3"/>
        <v>999</v>
      </c>
      <c r="M74" s="466">
        <f t="shared" si="4"/>
        <v>999</v>
      </c>
      <c r="N74" s="458"/>
      <c r="O74" s="393"/>
      <c r="P74" s="133">
        <f t="shared" si="5"/>
        <v>999</v>
      </c>
      <c r="Q74" s="107"/>
    </row>
    <row r="75" spans="1:17" s="11" customFormat="1" ht="18.899999999999999" customHeight="1" x14ac:dyDescent="0.25">
      <c r="A75" s="426">
        <v>69</v>
      </c>
      <c r="B75" s="105"/>
      <c r="C75" s="105"/>
      <c r="D75" s="106"/>
      <c r="E75" s="441"/>
      <c r="F75" s="132"/>
      <c r="G75" s="132"/>
      <c r="H75" s="707"/>
      <c r="I75" s="469"/>
      <c r="J75" s="423" t="e">
        <f>IF(AND(Q75="",#REF!&gt;0,#REF!&lt;5),K75,)</f>
        <v>#REF!</v>
      </c>
      <c r="K75" s="421" t="str">
        <f>IF(D75="","ZZZ9",IF(AND(#REF!&gt;0,#REF!&lt;5),D75&amp;#REF!,D75&amp;"9"))</f>
        <v>ZZZ9</v>
      </c>
      <c r="L75" s="425">
        <f t="shared" si="3"/>
        <v>999</v>
      </c>
      <c r="M75" s="466">
        <f t="shared" si="4"/>
        <v>999</v>
      </c>
      <c r="N75" s="458"/>
      <c r="O75" s="393"/>
      <c r="P75" s="133">
        <f t="shared" si="5"/>
        <v>999</v>
      </c>
      <c r="Q75" s="107"/>
    </row>
    <row r="76" spans="1:17" s="11" customFormat="1" ht="18.899999999999999" customHeight="1" x14ac:dyDescent="0.25">
      <c r="A76" s="426">
        <v>70</v>
      </c>
      <c r="B76" s="105"/>
      <c r="C76" s="105"/>
      <c r="D76" s="106"/>
      <c r="E76" s="441"/>
      <c r="F76" s="132"/>
      <c r="G76" s="132"/>
      <c r="H76" s="707"/>
      <c r="I76" s="469"/>
      <c r="J76" s="423" t="e">
        <f>IF(AND(Q76="",#REF!&gt;0,#REF!&lt;5),K76,)</f>
        <v>#REF!</v>
      </c>
      <c r="K76" s="421" t="str">
        <f>IF(D76="","ZZZ9",IF(AND(#REF!&gt;0,#REF!&lt;5),D76&amp;#REF!,D76&amp;"9"))</f>
        <v>ZZZ9</v>
      </c>
      <c r="L76" s="425">
        <f t="shared" si="3"/>
        <v>999</v>
      </c>
      <c r="M76" s="466">
        <f t="shared" si="4"/>
        <v>999</v>
      </c>
      <c r="N76" s="458"/>
      <c r="O76" s="393"/>
      <c r="P76" s="133">
        <f t="shared" si="5"/>
        <v>999</v>
      </c>
      <c r="Q76" s="107"/>
    </row>
    <row r="77" spans="1:17" s="11" customFormat="1" ht="18.899999999999999" customHeight="1" x14ac:dyDescent="0.25">
      <c r="A77" s="426">
        <v>71</v>
      </c>
      <c r="B77" s="105"/>
      <c r="C77" s="105"/>
      <c r="D77" s="106"/>
      <c r="E77" s="441"/>
      <c r="F77" s="132"/>
      <c r="G77" s="132"/>
      <c r="H77" s="707"/>
      <c r="I77" s="469"/>
      <c r="J77" s="423" t="e">
        <f>IF(AND(Q77="",#REF!&gt;0,#REF!&lt;5),K77,)</f>
        <v>#REF!</v>
      </c>
      <c r="K77" s="421" t="str">
        <f>IF(D77="","ZZZ9",IF(AND(#REF!&gt;0,#REF!&lt;5),D77&amp;#REF!,D77&amp;"9"))</f>
        <v>ZZZ9</v>
      </c>
      <c r="L77" s="425">
        <f t="shared" si="3"/>
        <v>999</v>
      </c>
      <c r="M77" s="466">
        <f t="shared" si="4"/>
        <v>999</v>
      </c>
      <c r="N77" s="458"/>
      <c r="O77" s="393"/>
      <c r="P77" s="133">
        <f t="shared" si="5"/>
        <v>999</v>
      </c>
      <c r="Q77" s="107"/>
    </row>
    <row r="78" spans="1:17" s="11" customFormat="1" ht="18.899999999999999" customHeight="1" x14ac:dyDescent="0.25">
      <c r="A78" s="426">
        <v>72</v>
      </c>
      <c r="B78" s="105"/>
      <c r="C78" s="105"/>
      <c r="D78" s="106"/>
      <c r="E78" s="441"/>
      <c r="F78" s="132"/>
      <c r="G78" s="132"/>
      <c r="H78" s="707"/>
      <c r="I78" s="469"/>
      <c r="J78" s="423" t="e">
        <f>IF(AND(Q78="",#REF!&gt;0,#REF!&lt;5),K78,)</f>
        <v>#REF!</v>
      </c>
      <c r="K78" s="421" t="str">
        <f>IF(D78="","ZZZ9",IF(AND(#REF!&gt;0,#REF!&lt;5),D78&amp;#REF!,D78&amp;"9"))</f>
        <v>ZZZ9</v>
      </c>
      <c r="L78" s="425">
        <f t="shared" si="3"/>
        <v>999</v>
      </c>
      <c r="M78" s="466">
        <f t="shared" si="4"/>
        <v>999</v>
      </c>
      <c r="N78" s="458"/>
      <c r="O78" s="393"/>
      <c r="P78" s="133">
        <f t="shared" si="5"/>
        <v>999</v>
      </c>
      <c r="Q78" s="107"/>
    </row>
    <row r="79" spans="1:17" s="11" customFormat="1" ht="18.899999999999999" customHeight="1" x14ac:dyDescent="0.25">
      <c r="A79" s="426">
        <v>73</v>
      </c>
      <c r="B79" s="105"/>
      <c r="C79" s="105"/>
      <c r="D79" s="106"/>
      <c r="E79" s="441"/>
      <c r="F79" s="132"/>
      <c r="G79" s="132"/>
      <c r="H79" s="707"/>
      <c r="I79" s="469"/>
      <c r="J79" s="423" t="e">
        <f>IF(AND(Q79="",#REF!&gt;0,#REF!&lt;5),K79,)</f>
        <v>#REF!</v>
      </c>
      <c r="K79" s="421" t="str">
        <f>IF(D79="","ZZZ9",IF(AND(#REF!&gt;0,#REF!&lt;5),D79&amp;#REF!,D79&amp;"9"))</f>
        <v>ZZZ9</v>
      </c>
      <c r="L79" s="425">
        <f t="shared" si="3"/>
        <v>999</v>
      </c>
      <c r="M79" s="466">
        <f t="shared" si="4"/>
        <v>999</v>
      </c>
      <c r="N79" s="458"/>
      <c r="O79" s="393"/>
      <c r="P79" s="133">
        <f t="shared" si="5"/>
        <v>999</v>
      </c>
      <c r="Q79" s="107"/>
    </row>
    <row r="80" spans="1:17" s="11" customFormat="1" ht="18.899999999999999" customHeight="1" x14ac:dyDescent="0.25">
      <c r="A80" s="426">
        <v>74</v>
      </c>
      <c r="B80" s="105"/>
      <c r="C80" s="105"/>
      <c r="D80" s="106"/>
      <c r="E80" s="441"/>
      <c r="F80" s="132"/>
      <c r="G80" s="132"/>
      <c r="H80" s="707"/>
      <c r="I80" s="469"/>
      <c r="J80" s="423" t="e">
        <f>IF(AND(Q80="",#REF!&gt;0,#REF!&lt;5),K80,)</f>
        <v>#REF!</v>
      </c>
      <c r="K80" s="421" t="str">
        <f>IF(D80="","ZZZ9",IF(AND(#REF!&gt;0,#REF!&lt;5),D80&amp;#REF!,D80&amp;"9"))</f>
        <v>ZZZ9</v>
      </c>
      <c r="L80" s="425">
        <f t="shared" si="3"/>
        <v>999</v>
      </c>
      <c r="M80" s="466">
        <f t="shared" si="4"/>
        <v>999</v>
      </c>
      <c r="N80" s="458"/>
      <c r="O80" s="393"/>
      <c r="P80" s="133">
        <f t="shared" si="5"/>
        <v>999</v>
      </c>
      <c r="Q80" s="107"/>
    </row>
    <row r="81" spans="1:17" s="11" customFormat="1" ht="18.899999999999999" customHeight="1" x14ac:dyDescent="0.25">
      <c r="A81" s="426">
        <v>75</v>
      </c>
      <c r="B81" s="105"/>
      <c r="C81" s="105"/>
      <c r="D81" s="106"/>
      <c r="E81" s="441"/>
      <c r="F81" s="132"/>
      <c r="G81" s="132"/>
      <c r="H81" s="707"/>
      <c r="I81" s="469"/>
      <c r="J81" s="423" t="e">
        <f>IF(AND(Q81="",#REF!&gt;0,#REF!&lt;5),K81,)</f>
        <v>#REF!</v>
      </c>
      <c r="K81" s="421" t="str">
        <f>IF(D81="","ZZZ9",IF(AND(#REF!&gt;0,#REF!&lt;5),D81&amp;#REF!,D81&amp;"9"))</f>
        <v>ZZZ9</v>
      </c>
      <c r="L81" s="425">
        <f t="shared" si="3"/>
        <v>999</v>
      </c>
      <c r="M81" s="466">
        <f t="shared" si="4"/>
        <v>999</v>
      </c>
      <c r="N81" s="458"/>
      <c r="O81" s="393"/>
      <c r="P81" s="133">
        <f t="shared" si="5"/>
        <v>999</v>
      </c>
      <c r="Q81" s="107"/>
    </row>
    <row r="82" spans="1:17" s="11" customFormat="1" ht="18.899999999999999" customHeight="1" x14ac:dyDescent="0.25">
      <c r="A82" s="426">
        <v>76</v>
      </c>
      <c r="B82" s="105"/>
      <c r="C82" s="105"/>
      <c r="D82" s="106"/>
      <c r="E82" s="441"/>
      <c r="F82" s="132"/>
      <c r="G82" s="132"/>
      <c r="H82" s="707"/>
      <c r="I82" s="469"/>
      <c r="J82" s="423" t="e">
        <f>IF(AND(Q82="",#REF!&gt;0,#REF!&lt;5),K82,)</f>
        <v>#REF!</v>
      </c>
      <c r="K82" s="421" t="str">
        <f>IF(D82="","ZZZ9",IF(AND(#REF!&gt;0,#REF!&lt;5),D82&amp;#REF!,D82&amp;"9"))</f>
        <v>ZZZ9</v>
      </c>
      <c r="L82" s="425">
        <f t="shared" si="3"/>
        <v>999</v>
      </c>
      <c r="M82" s="466">
        <f t="shared" si="4"/>
        <v>999</v>
      </c>
      <c r="N82" s="458"/>
      <c r="O82" s="393"/>
      <c r="P82" s="133">
        <f t="shared" si="5"/>
        <v>999</v>
      </c>
      <c r="Q82" s="107"/>
    </row>
    <row r="83" spans="1:17" s="11" customFormat="1" ht="18.899999999999999" customHeight="1" x14ac:dyDescent="0.25">
      <c r="A83" s="426">
        <v>77</v>
      </c>
      <c r="B83" s="105"/>
      <c r="C83" s="105"/>
      <c r="D83" s="106"/>
      <c r="E83" s="441"/>
      <c r="F83" s="132"/>
      <c r="G83" s="132"/>
      <c r="H83" s="707"/>
      <c r="I83" s="469"/>
      <c r="J83" s="423" t="e">
        <f>IF(AND(Q83="",#REF!&gt;0,#REF!&lt;5),K83,)</f>
        <v>#REF!</v>
      </c>
      <c r="K83" s="421" t="str">
        <f>IF(D83="","ZZZ9",IF(AND(#REF!&gt;0,#REF!&lt;5),D83&amp;#REF!,D83&amp;"9"))</f>
        <v>ZZZ9</v>
      </c>
      <c r="L83" s="425">
        <f t="shared" si="3"/>
        <v>999</v>
      </c>
      <c r="M83" s="466">
        <f t="shared" si="4"/>
        <v>999</v>
      </c>
      <c r="N83" s="458"/>
      <c r="O83" s="393"/>
      <c r="P83" s="133">
        <f t="shared" si="5"/>
        <v>999</v>
      </c>
      <c r="Q83" s="107"/>
    </row>
    <row r="84" spans="1:17" s="11" customFormat="1" ht="18.899999999999999" customHeight="1" x14ac:dyDescent="0.25">
      <c r="A84" s="426">
        <v>78</v>
      </c>
      <c r="B84" s="105"/>
      <c r="C84" s="105"/>
      <c r="D84" s="106"/>
      <c r="E84" s="441"/>
      <c r="F84" s="132"/>
      <c r="G84" s="132"/>
      <c r="H84" s="707"/>
      <c r="I84" s="469"/>
      <c r="J84" s="423" t="e">
        <f>IF(AND(Q84="",#REF!&gt;0,#REF!&lt;5),K84,)</f>
        <v>#REF!</v>
      </c>
      <c r="K84" s="421" t="str">
        <f>IF(D84="","ZZZ9",IF(AND(#REF!&gt;0,#REF!&lt;5),D84&amp;#REF!,D84&amp;"9"))</f>
        <v>ZZZ9</v>
      </c>
      <c r="L84" s="425">
        <f t="shared" si="3"/>
        <v>999</v>
      </c>
      <c r="M84" s="466">
        <f t="shared" si="4"/>
        <v>999</v>
      </c>
      <c r="N84" s="458"/>
      <c r="O84" s="393"/>
      <c r="P84" s="133">
        <f t="shared" si="5"/>
        <v>999</v>
      </c>
      <c r="Q84" s="107"/>
    </row>
    <row r="85" spans="1:17" s="11" customFormat="1" ht="18.899999999999999" customHeight="1" x14ac:dyDescent="0.25">
      <c r="A85" s="426">
        <v>79</v>
      </c>
      <c r="B85" s="105"/>
      <c r="C85" s="105"/>
      <c r="D85" s="106"/>
      <c r="E85" s="441"/>
      <c r="F85" s="132"/>
      <c r="G85" s="132"/>
      <c r="H85" s="707"/>
      <c r="I85" s="469"/>
      <c r="J85" s="423" t="e">
        <f>IF(AND(Q85="",#REF!&gt;0,#REF!&lt;5),K85,)</f>
        <v>#REF!</v>
      </c>
      <c r="K85" s="421" t="str">
        <f>IF(D85="","ZZZ9",IF(AND(#REF!&gt;0,#REF!&lt;5),D85&amp;#REF!,D85&amp;"9"))</f>
        <v>ZZZ9</v>
      </c>
      <c r="L85" s="425">
        <f t="shared" si="3"/>
        <v>999</v>
      </c>
      <c r="M85" s="466">
        <f t="shared" si="4"/>
        <v>999</v>
      </c>
      <c r="N85" s="458"/>
      <c r="O85" s="393"/>
      <c r="P85" s="133">
        <f t="shared" si="5"/>
        <v>999</v>
      </c>
      <c r="Q85" s="107"/>
    </row>
    <row r="86" spans="1:17" s="11" customFormat="1" ht="18.899999999999999" customHeight="1" x14ac:dyDescent="0.25">
      <c r="A86" s="426">
        <v>80</v>
      </c>
      <c r="B86" s="105"/>
      <c r="C86" s="105"/>
      <c r="D86" s="106"/>
      <c r="E86" s="441"/>
      <c r="F86" s="132"/>
      <c r="G86" s="132"/>
      <c r="H86" s="707"/>
      <c r="I86" s="469"/>
      <c r="J86" s="423" t="e">
        <f>IF(AND(Q86="",#REF!&gt;0,#REF!&lt;5),K86,)</f>
        <v>#REF!</v>
      </c>
      <c r="K86" s="421" t="str">
        <f>IF(D86="","ZZZ9",IF(AND(#REF!&gt;0,#REF!&lt;5),D86&amp;#REF!,D86&amp;"9"))</f>
        <v>ZZZ9</v>
      </c>
      <c r="L86" s="425">
        <f t="shared" si="3"/>
        <v>999</v>
      </c>
      <c r="M86" s="466">
        <f t="shared" si="4"/>
        <v>999</v>
      </c>
      <c r="N86" s="458"/>
      <c r="O86" s="393"/>
      <c r="P86" s="133">
        <f t="shared" si="5"/>
        <v>999</v>
      </c>
      <c r="Q86" s="107"/>
    </row>
    <row r="87" spans="1:17" s="11" customFormat="1" ht="18.899999999999999" customHeight="1" x14ac:dyDescent="0.25">
      <c r="A87" s="426">
        <v>81</v>
      </c>
      <c r="B87" s="105"/>
      <c r="C87" s="105"/>
      <c r="D87" s="106"/>
      <c r="E87" s="441"/>
      <c r="F87" s="132"/>
      <c r="G87" s="132"/>
      <c r="H87" s="707"/>
      <c r="I87" s="469"/>
      <c r="J87" s="423" t="e">
        <f>IF(AND(Q87="",#REF!&gt;0,#REF!&lt;5),K87,)</f>
        <v>#REF!</v>
      </c>
      <c r="K87" s="421" t="str">
        <f>IF(D87="","ZZZ9",IF(AND(#REF!&gt;0,#REF!&lt;5),D87&amp;#REF!,D87&amp;"9"))</f>
        <v>ZZZ9</v>
      </c>
      <c r="L87" s="425">
        <f t="shared" si="3"/>
        <v>999</v>
      </c>
      <c r="M87" s="466">
        <f t="shared" si="4"/>
        <v>999</v>
      </c>
      <c r="N87" s="458"/>
      <c r="O87" s="393"/>
      <c r="P87" s="133">
        <f t="shared" si="5"/>
        <v>999</v>
      </c>
      <c r="Q87" s="107"/>
    </row>
    <row r="88" spans="1:17" s="11" customFormat="1" ht="18.899999999999999" customHeight="1" x14ac:dyDescent="0.25">
      <c r="A88" s="426">
        <v>82</v>
      </c>
      <c r="B88" s="105"/>
      <c r="C88" s="105"/>
      <c r="D88" s="106"/>
      <c r="E88" s="441"/>
      <c r="F88" s="132"/>
      <c r="G88" s="132"/>
      <c r="H88" s="707"/>
      <c r="I88" s="469"/>
      <c r="J88" s="423" t="e">
        <f>IF(AND(Q88="",#REF!&gt;0,#REF!&lt;5),K88,)</f>
        <v>#REF!</v>
      </c>
      <c r="K88" s="421" t="str">
        <f>IF(D88="","ZZZ9",IF(AND(#REF!&gt;0,#REF!&lt;5),D88&amp;#REF!,D88&amp;"9"))</f>
        <v>ZZZ9</v>
      </c>
      <c r="L88" s="425">
        <f t="shared" si="3"/>
        <v>999</v>
      </c>
      <c r="M88" s="466">
        <f t="shared" si="4"/>
        <v>999</v>
      </c>
      <c r="N88" s="458"/>
      <c r="O88" s="393"/>
      <c r="P88" s="133">
        <f t="shared" si="5"/>
        <v>999</v>
      </c>
      <c r="Q88" s="107"/>
    </row>
    <row r="89" spans="1:17" s="11" customFormat="1" ht="18.899999999999999" customHeight="1" x14ac:dyDescent="0.25">
      <c r="A89" s="426">
        <v>83</v>
      </c>
      <c r="B89" s="105"/>
      <c r="C89" s="105"/>
      <c r="D89" s="106"/>
      <c r="E89" s="441"/>
      <c r="F89" s="132"/>
      <c r="G89" s="132"/>
      <c r="H89" s="707"/>
      <c r="I89" s="469"/>
      <c r="J89" s="423" t="e">
        <f>IF(AND(Q89="",#REF!&gt;0,#REF!&lt;5),K89,)</f>
        <v>#REF!</v>
      </c>
      <c r="K89" s="421" t="str">
        <f>IF(D89="","ZZZ9",IF(AND(#REF!&gt;0,#REF!&lt;5),D89&amp;#REF!,D89&amp;"9"))</f>
        <v>ZZZ9</v>
      </c>
      <c r="L89" s="425">
        <f t="shared" si="3"/>
        <v>999</v>
      </c>
      <c r="M89" s="466">
        <f t="shared" si="4"/>
        <v>999</v>
      </c>
      <c r="N89" s="458"/>
      <c r="O89" s="393"/>
      <c r="P89" s="133">
        <f t="shared" si="5"/>
        <v>999</v>
      </c>
      <c r="Q89" s="107"/>
    </row>
    <row r="90" spans="1:17" s="11" customFormat="1" ht="18.899999999999999" customHeight="1" x14ac:dyDescent="0.25">
      <c r="A90" s="426">
        <v>84</v>
      </c>
      <c r="B90" s="105"/>
      <c r="C90" s="105"/>
      <c r="D90" s="106"/>
      <c r="E90" s="441"/>
      <c r="F90" s="132"/>
      <c r="G90" s="132"/>
      <c r="H90" s="707"/>
      <c r="I90" s="469"/>
      <c r="J90" s="423" t="e">
        <f>IF(AND(Q90="",#REF!&gt;0,#REF!&lt;5),K90,)</f>
        <v>#REF!</v>
      </c>
      <c r="K90" s="421" t="str">
        <f>IF(D90="","ZZZ9",IF(AND(#REF!&gt;0,#REF!&lt;5),D90&amp;#REF!,D90&amp;"9"))</f>
        <v>ZZZ9</v>
      </c>
      <c r="L90" s="425">
        <f t="shared" si="3"/>
        <v>999</v>
      </c>
      <c r="M90" s="466">
        <f t="shared" si="4"/>
        <v>999</v>
      </c>
      <c r="N90" s="458"/>
      <c r="O90" s="393"/>
      <c r="P90" s="133">
        <f t="shared" si="5"/>
        <v>999</v>
      </c>
      <c r="Q90" s="107"/>
    </row>
    <row r="91" spans="1:17" s="11" customFormat="1" ht="18.899999999999999" customHeight="1" x14ac:dyDescent="0.25">
      <c r="A91" s="426">
        <v>85</v>
      </c>
      <c r="B91" s="105"/>
      <c r="C91" s="105"/>
      <c r="D91" s="106"/>
      <c r="E91" s="441"/>
      <c r="F91" s="132"/>
      <c r="G91" s="132"/>
      <c r="H91" s="707"/>
      <c r="I91" s="469"/>
      <c r="J91" s="423" t="e">
        <f>IF(AND(Q91="",#REF!&gt;0,#REF!&lt;5),K91,)</f>
        <v>#REF!</v>
      </c>
      <c r="K91" s="421" t="str">
        <f>IF(D91="","ZZZ9",IF(AND(#REF!&gt;0,#REF!&lt;5),D91&amp;#REF!,D91&amp;"9"))</f>
        <v>ZZZ9</v>
      </c>
      <c r="L91" s="425">
        <f t="shared" si="3"/>
        <v>999</v>
      </c>
      <c r="M91" s="466">
        <f t="shared" si="4"/>
        <v>999</v>
      </c>
      <c r="N91" s="458"/>
      <c r="O91" s="393"/>
      <c r="P91" s="133">
        <f t="shared" si="5"/>
        <v>999</v>
      </c>
      <c r="Q91" s="107"/>
    </row>
    <row r="92" spans="1:17" s="11" customFormat="1" ht="18.899999999999999" customHeight="1" x14ac:dyDescent="0.25">
      <c r="A92" s="426">
        <v>86</v>
      </c>
      <c r="B92" s="105"/>
      <c r="C92" s="105"/>
      <c r="D92" s="106"/>
      <c r="E92" s="441"/>
      <c r="F92" s="132"/>
      <c r="G92" s="132"/>
      <c r="H92" s="707"/>
      <c r="I92" s="469"/>
      <c r="J92" s="423" t="e">
        <f>IF(AND(Q92="",#REF!&gt;0,#REF!&lt;5),K92,)</f>
        <v>#REF!</v>
      </c>
      <c r="K92" s="421" t="str">
        <f>IF(D92="","ZZZ9",IF(AND(#REF!&gt;0,#REF!&lt;5),D92&amp;#REF!,D92&amp;"9"))</f>
        <v>ZZZ9</v>
      </c>
      <c r="L92" s="425">
        <f t="shared" si="3"/>
        <v>999</v>
      </c>
      <c r="M92" s="466">
        <f t="shared" si="4"/>
        <v>999</v>
      </c>
      <c r="N92" s="458"/>
      <c r="O92" s="393"/>
      <c r="P92" s="133">
        <f t="shared" si="5"/>
        <v>999</v>
      </c>
      <c r="Q92" s="107"/>
    </row>
    <row r="93" spans="1:17" s="11" customFormat="1" ht="18.899999999999999" customHeight="1" x14ac:dyDescent="0.25">
      <c r="A93" s="426">
        <v>87</v>
      </c>
      <c r="B93" s="105"/>
      <c r="C93" s="105"/>
      <c r="D93" s="106"/>
      <c r="E93" s="441"/>
      <c r="F93" s="132"/>
      <c r="G93" s="132"/>
      <c r="H93" s="707"/>
      <c r="I93" s="469"/>
      <c r="J93" s="423" t="e">
        <f>IF(AND(Q93="",#REF!&gt;0,#REF!&lt;5),K93,)</f>
        <v>#REF!</v>
      </c>
      <c r="K93" s="421" t="str">
        <f>IF(D93="","ZZZ9",IF(AND(#REF!&gt;0,#REF!&lt;5),D93&amp;#REF!,D93&amp;"9"))</f>
        <v>ZZZ9</v>
      </c>
      <c r="L93" s="425">
        <f t="shared" si="3"/>
        <v>999</v>
      </c>
      <c r="M93" s="466">
        <f t="shared" si="4"/>
        <v>999</v>
      </c>
      <c r="N93" s="458"/>
      <c r="O93" s="393"/>
      <c r="P93" s="133">
        <f t="shared" si="5"/>
        <v>999</v>
      </c>
      <c r="Q93" s="107"/>
    </row>
    <row r="94" spans="1:17" s="11" customFormat="1" ht="18.899999999999999" customHeight="1" x14ac:dyDescent="0.25">
      <c r="A94" s="426">
        <v>88</v>
      </c>
      <c r="B94" s="105"/>
      <c r="C94" s="105"/>
      <c r="D94" s="106"/>
      <c r="E94" s="441"/>
      <c r="F94" s="132"/>
      <c r="G94" s="132"/>
      <c r="H94" s="707"/>
      <c r="I94" s="469"/>
      <c r="J94" s="423" t="e">
        <f>IF(AND(Q94="",#REF!&gt;0,#REF!&lt;5),K94,)</f>
        <v>#REF!</v>
      </c>
      <c r="K94" s="421" t="str">
        <f>IF(D94="","ZZZ9",IF(AND(#REF!&gt;0,#REF!&lt;5),D94&amp;#REF!,D94&amp;"9"))</f>
        <v>ZZZ9</v>
      </c>
      <c r="L94" s="425">
        <f t="shared" si="3"/>
        <v>999</v>
      </c>
      <c r="M94" s="466">
        <f t="shared" si="4"/>
        <v>999</v>
      </c>
      <c r="N94" s="458"/>
      <c r="O94" s="393"/>
      <c r="P94" s="133">
        <f t="shared" si="5"/>
        <v>999</v>
      </c>
      <c r="Q94" s="107"/>
    </row>
    <row r="95" spans="1:17" s="11" customFormat="1" ht="18.899999999999999" customHeight="1" x14ac:dyDescent="0.25">
      <c r="A95" s="426">
        <v>89</v>
      </c>
      <c r="B95" s="105"/>
      <c r="C95" s="105"/>
      <c r="D95" s="106"/>
      <c r="E95" s="441"/>
      <c r="F95" s="132"/>
      <c r="G95" s="132"/>
      <c r="H95" s="707"/>
      <c r="I95" s="469"/>
      <c r="J95" s="423" t="e">
        <f>IF(AND(Q95="",#REF!&gt;0,#REF!&lt;5),K95,)</f>
        <v>#REF!</v>
      </c>
      <c r="K95" s="421" t="str">
        <f>IF(D95="","ZZZ9",IF(AND(#REF!&gt;0,#REF!&lt;5),D95&amp;#REF!,D95&amp;"9"))</f>
        <v>ZZZ9</v>
      </c>
      <c r="L95" s="425">
        <f t="shared" si="3"/>
        <v>999</v>
      </c>
      <c r="M95" s="466">
        <f t="shared" si="4"/>
        <v>999</v>
      </c>
      <c r="N95" s="458"/>
      <c r="O95" s="393"/>
      <c r="P95" s="133">
        <f t="shared" si="5"/>
        <v>999</v>
      </c>
      <c r="Q95" s="107"/>
    </row>
    <row r="96" spans="1:17" s="11" customFormat="1" ht="18.899999999999999" customHeight="1" x14ac:dyDescent="0.25">
      <c r="A96" s="426">
        <v>90</v>
      </c>
      <c r="B96" s="105"/>
      <c r="C96" s="105"/>
      <c r="D96" s="106"/>
      <c r="E96" s="441"/>
      <c r="F96" s="132"/>
      <c r="G96" s="132"/>
      <c r="H96" s="707"/>
      <c r="I96" s="469"/>
      <c r="J96" s="423" t="e">
        <f>IF(AND(Q96="",#REF!&gt;0,#REF!&lt;5),K96,)</f>
        <v>#REF!</v>
      </c>
      <c r="K96" s="421" t="str">
        <f>IF(D96="","ZZZ9",IF(AND(#REF!&gt;0,#REF!&lt;5),D96&amp;#REF!,D96&amp;"9"))</f>
        <v>ZZZ9</v>
      </c>
      <c r="L96" s="425">
        <f t="shared" si="3"/>
        <v>999</v>
      </c>
      <c r="M96" s="466">
        <f t="shared" si="4"/>
        <v>999</v>
      </c>
      <c r="N96" s="458"/>
      <c r="O96" s="393"/>
      <c r="P96" s="133">
        <f t="shared" si="5"/>
        <v>999</v>
      </c>
      <c r="Q96" s="107"/>
    </row>
    <row r="97" spans="1:17" s="11" customFormat="1" ht="18.899999999999999" customHeight="1" x14ac:dyDescent="0.25">
      <c r="A97" s="426">
        <v>91</v>
      </c>
      <c r="B97" s="105"/>
      <c r="C97" s="105"/>
      <c r="D97" s="106"/>
      <c r="E97" s="441"/>
      <c r="F97" s="132"/>
      <c r="G97" s="132"/>
      <c r="H97" s="707"/>
      <c r="I97" s="469"/>
      <c r="J97" s="423" t="e">
        <f>IF(AND(Q97="",#REF!&gt;0,#REF!&lt;5),K97,)</f>
        <v>#REF!</v>
      </c>
      <c r="K97" s="421" t="str">
        <f>IF(D97="","ZZZ9",IF(AND(#REF!&gt;0,#REF!&lt;5),D97&amp;#REF!,D97&amp;"9"))</f>
        <v>ZZZ9</v>
      </c>
      <c r="L97" s="425">
        <f t="shared" si="3"/>
        <v>999</v>
      </c>
      <c r="M97" s="466">
        <f t="shared" si="4"/>
        <v>999</v>
      </c>
      <c r="N97" s="458"/>
      <c r="O97" s="393"/>
      <c r="P97" s="133">
        <f t="shared" si="5"/>
        <v>999</v>
      </c>
      <c r="Q97" s="107"/>
    </row>
    <row r="98" spans="1:17" s="11" customFormat="1" ht="18.899999999999999" customHeight="1" x14ac:dyDescent="0.25">
      <c r="A98" s="426">
        <v>92</v>
      </c>
      <c r="B98" s="105"/>
      <c r="C98" s="105"/>
      <c r="D98" s="106"/>
      <c r="E98" s="441"/>
      <c r="F98" s="132"/>
      <c r="G98" s="132"/>
      <c r="H98" s="707"/>
      <c r="I98" s="469"/>
      <c r="J98" s="423" t="e">
        <f>IF(AND(Q98="",#REF!&gt;0,#REF!&lt;5),K98,)</f>
        <v>#REF!</v>
      </c>
      <c r="K98" s="421" t="str">
        <f>IF(D98="","ZZZ9",IF(AND(#REF!&gt;0,#REF!&lt;5),D98&amp;#REF!,D98&amp;"9"))</f>
        <v>ZZZ9</v>
      </c>
      <c r="L98" s="425">
        <f t="shared" si="3"/>
        <v>999</v>
      </c>
      <c r="M98" s="466">
        <f t="shared" si="4"/>
        <v>999</v>
      </c>
      <c r="N98" s="458"/>
      <c r="O98" s="393"/>
      <c r="P98" s="133">
        <f t="shared" si="5"/>
        <v>999</v>
      </c>
      <c r="Q98" s="107"/>
    </row>
    <row r="99" spans="1:17" s="11" customFormat="1" ht="18.899999999999999" customHeight="1" x14ac:dyDescent="0.25">
      <c r="A99" s="426">
        <v>93</v>
      </c>
      <c r="B99" s="105"/>
      <c r="C99" s="105"/>
      <c r="D99" s="106"/>
      <c r="E99" s="441"/>
      <c r="F99" s="132"/>
      <c r="G99" s="132"/>
      <c r="H99" s="707"/>
      <c r="I99" s="469"/>
      <c r="J99" s="423" t="e">
        <f>IF(AND(Q99="",#REF!&gt;0,#REF!&lt;5),K99,)</f>
        <v>#REF!</v>
      </c>
      <c r="K99" s="421" t="str">
        <f>IF(D99="","ZZZ9",IF(AND(#REF!&gt;0,#REF!&lt;5),D99&amp;#REF!,D99&amp;"9"))</f>
        <v>ZZZ9</v>
      </c>
      <c r="L99" s="425">
        <f t="shared" si="3"/>
        <v>999</v>
      </c>
      <c r="M99" s="466">
        <f t="shared" si="4"/>
        <v>999</v>
      </c>
      <c r="N99" s="458"/>
      <c r="O99" s="393"/>
      <c r="P99" s="133">
        <f t="shared" si="5"/>
        <v>999</v>
      </c>
      <c r="Q99" s="107"/>
    </row>
    <row r="100" spans="1:17" s="11" customFormat="1" ht="18.899999999999999" customHeight="1" x14ac:dyDescent="0.25">
      <c r="A100" s="426">
        <v>94</v>
      </c>
      <c r="B100" s="105"/>
      <c r="C100" s="105"/>
      <c r="D100" s="106"/>
      <c r="E100" s="441"/>
      <c r="F100" s="132"/>
      <c r="G100" s="132"/>
      <c r="H100" s="707"/>
      <c r="I100" s="469"/>
      <c r="J100" s="423" t="e">
        <f>IF(AND(Q100="",#REF!&gt;0,#REF!&lt;5),K100,)</f>
        <v>#REF!</v>
      </c>
      <c r="K100" s="421" t="str">
        <f>IF(D100="","ZZZ9",IF(AND(#REF!&gt;0,#REF!&lt;5),D100&amp;#REF!,D100&amp;"9"))</f>
        <v>ZZZ9</v>
      </c>
      <c r="L100" s="425">
        <f t="shared" si="3"/>
        <v>999</v>
      </c>
      <c r="M100" s="466">
        <f t="shared" si="4"/>
        <v>999</v>
      </c>
      <c r="N100" s="458"/>
      <c r="O100" s="393"/>
      <c r="P100" s="133">
        <f t="shared" si="5"/>
        <v>999</v>
      </c>
      <c r="Q100" s="107"/>
    </row>
    <row r="101" spans="1:17" s="11" customFormat="1" ht="18.899999999999999" customHeight="1" x14ac:dyDescent="0.25">
      <c r="A101" s="426">
        <v>95</v>
      </c>
      <c r="B101" s="105"/>
      <c r="C101" s="105"/>
      <c r="D101" s="106"/>
      <c r="E101" s="441"/>
      <c r="F101" s="132"/>
      <c r="G101" s="132"/>
      <c r="H101" s="707"/>
      <c r="I101" s="469"/>
      <c r="J101" s="423" t="e">
        <f>IF(AND(Q101="",#REF!&gt;0,#REF!&lt;5),K101,)</f>
        <v>#REF!</v>
      </c>
      <c r="K101" s="421" t="str">
        <f>IF(D101="","ZZZ9",IF(AND(#REF!&gt;0,#REF!&lt;5),D101&amp;#REF!,D101&amp;"9"))</f>
        <v>ZZZ9</v>
      </c>
      <c r="L101" s="425">
        <f t="shared" ref="L101:L156" si="6">IF(Q101="",999,Q101)</f>
        <v>999</v>
      </c>
      <c r="M101" s="466">
        <f t="shared" ref="M101:M156" si="7">IF(P101=999,999,1)</f>
        <v>999</v>
      </c>
      <c r="N101" s="458"/>
      <c r="O101" s="393"/>
      <c r="P101" s="133">
        <f t="shared" ref="P101:P156" si="8">IF(N101="DA",1,IF(N101="WC",2,IF(N101="SE",3,IF(N101="Q",4,IF(N101="LL",5,999)))))</f>
        <v>999</v>
      </c>
      <c r="Q101" s="107"/>
    </row>
    <row r="102" spans="1:17" s="11" customFormat="1" ht="18.899999999999999" customHeight="1" x14ac:dyDescent="0.25">
      <c r="A102" s="426">
        <v>96</v>
      </c>
      <c r="B102" s="105"/>
      <c r="C102" s="105"/>
      <c r="D102" s="106"/>
      <c r="E102" s="441"/>
      <c r="F102" s="132"/>
      <c r="G102" s="132"/>
      <c r="H102" s="707"/>
      <c r="I102" s="469"/>
      <c r="J102" s="423" t="e">
        <f>IF(AND(Q102="",#REF!&gt;0,#REF!&lt;5),K102,)</f>
        <v>#REF!</v>
      </c>
      <c r="K102" s="421" t="str">
        <f>IF(D102="","ZZZ9",IF(AND(#REF!&gt;0,#REF!&lt;5),D102&amp;#REF!,D102&amp;"9"))</f>
        <v>ZZZ9</v>
      </c>
      <c r="L102" s="425">
        <f t="shared" si="6"/>
        <v>999</v>
      </c>
      <c r="M102" s="466">
        <f t="shared" si="7"/>
        <v>999</v>
      </c>
      <c r="N102" s="458"/>
      <c r="O102" s="393"/>
      <c r="P102" s="133">
        <f t="shared" si="8"/>
        <v>999</v>
      </c>
      <c r="Q102" s="107"/>
    </row>
    <row r="103" spans="1:17" s="11" customFormat="1" ht="18.899999999999999" customHeight="1" x14ac:dyDescent="0.25">
      <c r="A103" s="426">
        <v>97</v>
      </c>
      <c r="B103" s="105"/>
      <c r="C103" s="105"/>
      <c r="D103" s="106"/>
      <c r="E103" s="441"/>
      <c r="F103" s="132"/>
      <c r="G103" s="132"/>
      <c r="H103" s="707"/>
      <c r="I103" s="469"/>
      <c r="J103" s="423" t="e">
        <f>IF(AND(Q103="",#REF!&gt;0,#REF!&lt;5),K103,)</f>
        <v>#REF!</v>
      </c>
      <c r="K103" s="421" t="str">
        <f>IF(D103="","ZZZ9",IF(AND(#REF!&gt;0,#REF!&lt;5),D103&amp;#REF!,D103&amp;"9"))</f>
        <v>ZZZ9</v>
      </c>
      <c r="L103" s="425">
        <f t="shared" si="6"/>
        <v>999</v>
      </c>
      <c r="M103" s="466">
        <f t="shared" si="7"/>
        <v>999</v>
      </c>
      <c r="N103" s="458"/>
      <c r="O103" s="393"/>
      <c r="P103" s="133">
        <f t="shared" si="8"/>
        <v>999</v>
      </c>
      <c r="Q103" s="107"/>
    </row>
    <row r="104" spans="1:17" s="11" customFormat="1" ht="18.899999999999999" customHeight="1" x14ac:dyDescent="0.25">
      <c r="A104" s="426">
        <v>98</v>
      </c>
      <c r="B104" s="105"/>
      <c r="C104" s="105"/>
      <c r="D104" s="106"/>
      <c r="E104" s="441"/>
      <c r="F104" s="132"/>
      <c r="G104" s="132"/>
      <c r="H104" s="707"/>
      <c r="I104" s="469"/>
      <c r="J104" s="423" t="e">
        <f>IF(AND(Q104="",#REF!&gt;0,#REF!&lt;5),K104,)</f>
        <v>#REF!</v>
      </c>
      <c r="K104" s="421" t="str">
        <f>IF(D104="","ZZZ9",IF(AND(#REF!&gt;0,#REF!&lt;5),D104&amp;#REF!,D104&amp;"9"))</f>
        <v>ZZZ9</v>
      </c>
      <c r="L104" s="425">
        <f t="shared" si="6"/>
        <v>999</v>
      </c>
      <c r="M104" s="466">
        <f t="shared" si="7"/>
        <v>999</v>
      </c>
      <c r="N104" s="458"/>
      <c r="O104" s="393"/>
      <c r="P104" s="133">
        <f t="shared" si="8"/>
        <v>999</v>
      </c>
      <c r="Q104" s="107"/>
    </row>
    <row r="105" spans="1:17" s="11" customFormat="1" ht="18.899999999999999" customHeight="1" x14ac:dyDescent="0.25">
      <c r="A105" s="426">
        <v>99</v>
      </c>
      <c r="B105" s="105"/>
      <c r="C105" s="105"/>
      <c r="D105" s="106"/>
      <c r="E105" s="441"/>
      <c r="F105" s="132"/>
      <c r="G105" s="132"/>
      <c r="H105" s="707"/>
      <c r="I105" s="469"/>
      <c r="J105" s="423" t="e">
        <f>IF(AND(Q105="",#REF!&gt;0,#REF!&lt;5),K105,)</f>
        <v>#REF!</v>
      </c>
      <c r="K105" s="421" t="str">
        <f>IF(D105="","ZZZ9",IF(AND(#REF!&gt;0,#REF!&lt;5),D105&amp;#REF!,D105&amp;"9"))</f>
        <v>ZZZ9</v>
      </c>
      <c r="L105" s="425">
        <f t="shared" si="6"/>
        <v>999</v>
      </c>
      <c r="M105" s="466">
        <f t="shared" si="7"/>
        <v>999</v>
      </c>
      <c r="N105" s="458"/>
      <c r="O105" s="393"/>
      <c r="P105" s="133">
        <f t="shared" si="8"/>
        <v>999</v>
      </c>
      <c r="Q105" s="107"/>
    </row>
    <row r="106" spans="1:17" s="11" customFormat="1" ht="18.899999999999999" customHeight="1" x14ac:dyDescent="0.25">
      <c r="A106" s="426">
        <v>100</v>
      </c>
      <c r="B106" s="105"/>
      <c r="C106" s="105"/>
      <c r="D106" s="106"/>
      <c r="E106" s="441"/>
      <c r="F106" s="132"/>
      <c r="G106" s="132"/>
      <c r="H106" s="707"/>
      <c r="I106" s="469"/>
      <c r="J106" s="423" t="e">
        <f>IF(AND(Q106="",#REF!&gt;0,#REF!&lt;5),K106,)</f>
        <v>#REF!</v>
      </c>
      <c r="K106" s="421" t="str">
        <f>IF(D106="","ZZZ9",IF(AND(#REF!&gt;0,#REF!&lt;5),D106&amp;#REF!,D106&amp;"9"))</f>
        <v>ZZZ9</v>
      </c>
      <c r="L106" s="425">
        <f t="shared" si="6"/>
        <v>999</v>
      </c>
      <c r="M106" s="466">
        <f t="shared" si="7"/>
        <v>999</v>
      </c>
      <c r="N106" s="458"/>
      <c r="O106" s="393"/>
      <c r="P106" s="133">
        <f t="shared" si="8"/>
        <v>999</v>
      </c>
      <c r="Q106" s="107"/>
    </row>
    <row r="107" spans="1:17" s="11" customFormat="1" ht="18.899999999999999" customHeight="1" x14ac:dyDescent="0.25">
      <c r="A107" s="426">
        <v>101</v>
      </c>
      <c r="B107" s="105"/>
      <c r="C107" s="105"/>
      <c r="D107" s="106"/>
      <c r="E107" s="441"/>
      <c r="F107" s="132"/>
      <c r="G107" s="132"/>
      <c r="H107" s="707"/>
      <c r="I107" s="469"/>
      <c r="J107" s="423" t="e">
        <f>IF(AND(Q107="",#REF!&gt;0,#REF!&lt;5),K107,)</f>
        <v>#REF!</v>
      </c>
      <c r="K107" s="421" t="str">
        <f>IF(D107="","ZZZ9",IF(AND(#REF!&gt;0,#REF!&lt;5),D107&amp;#REF!,D107&amp;"9"))</f>
        <v>ZZZ9</v>
      </c>
      <c r="L107" s="425">
        <f t="shared" si="6"/>
        <v>999</v>
      </c>
      <c r="M107" s="466">
        <f t="shared" si="7"/>
        <v>999</v>
      </c>
      <c r="N107" s="458"/>
      <c r="O107" s="393"/>
      <c r="P107" s="133">
        <f t="shared" si="8"/>
        <v>999</v>
      </c>
      <c r="Q107" s="107"/>
    </row>
    <row r="108" spans="1:17" s="11" customFormat="1" ht="18.899999999999999" customHeight="1" x14ac:dyDescent="0.25">
      <c r="A108" s="426">
        <v>102</v>
      </c>
      <c r="B108" s="105"/>
      <c r="C108" s="105"/>
      <c r="D108" s="106"/>
      <c r="E108" s="441"/>
      <c r="F108" s="132"/>
      <c r="G108" s="132"/>
      <c r="H108" s="707"/>
      <c r="I108" s="469"/>
      <c r="J108" s="423" t="e">
        <f>IF(AND(Q108="",#REF!&gt;0,#REF!&lt;5),K108,)</f>
        <v>#REF!</v>
      </c>
      <c r="K108" s="421" t="str">
        <f>IF(D108="","ZZZ9",IF(AND(#REF!&gt;0,#REF!&lt;5),D108&amp;#REF!,D108&amp;"9"))</f>
        <v>ZZZ9</v>
      </c>
      <c r="L108" s="425">
        <f t="shared" si="6"/>
        <v>999</v>
      </c>
      <c r="M108" s="466">
        <f t="shared" si="7"/>
        <v>999</v>
      </c>
      <c r="N108" s="458"/>
      <c r="O108" s="393"/>
      <c r="P108" s="133">
        <f t="shared" si="8"/>
        <v>999</v>
      </c>
      <c r="Q108" s="107"/>
    </row>
    <row r="109" spans="1:17" s="11" customFormat="1" ht="18.899999999999999" customHeight="1" x14ac:dyDescent="0.25">
      <c r="A109" s="426">
        <v>103</v>
      </c>
      <c r="B109" s="105"/>
      <c r="C109" s="105"/>
      <c r="D109" s="106"/>
      <c r="E109" s="441"/>
      <c r="F109" s="132"/>
      <c r="G109" s="132"/>
      <c r="H109" s="707"/>
      <c r="I109" s="469"/>
      <c r="J109" s="423" t="e">
        <f>IF(AND(Q109="",#REF!&gt;0,#REF!&lt;5),K109,)</f>
        <v>#REF!</v>
      </c>
      <c r="K109" s="421" t="str">
        <f>IF(D109="","ZZZ9",IF(AND(#REF!&gt;0,#REF!&lt;5),D109&amp;#REF!,D109&amp;"9"))</f>
        <v>ZZZ9</v>
      </c>
      <c r="L109" s="425">
        <f t="shared" si="6"/>
        <v>999</v>
      </c>
      <c r="M109" s="466">
        <f t="shared" si="7"/>
        <v>999</v>
      </c>
      <c r="N109" s="458"/>
      <c r="O109" s="393"/>
      <c r="P109" s="133">
        <f t="shared" si="8"/>
        <v>999</v>
      </c>
      <c r="Q109" s="107"/>
    </row>
    <row r="110" spans="1:17" s="11" customFormat="1" ht="18.899999999999999" customHeight="1" x14ac:dyDescent="0.25">
      <c r="A110" s="426">
        <v>104</v>
      </c>
      <c r="B110" s="105"/>
      <c r="C110" s="105"/>
      <c r="D110" s="106"/>
      <c r="E110" s="441"/>
      <c r="F110" s="132"/>
      <c r="G110" s="132"/>
      <c r="H110" s="707"/>
      <c r="I110" s="469"/>
      <c r="J110" s="423" t="e">
        <f>IF(AND(Q110="",#REF!&gt;0,#REF!&lt;5),K110,)</f>
        <v>#REF!</v>
      </c>
      <c r="K110" s="421" t="str">
        <f>IF(D110="","ZZZ9",IF(AND(#REF!&gt;0,#REF!&lt;5),D110&amp;#REF!,D110&amp;"9"))</f>
        <v>ZZZ9</v>
      </c>
      <c r="L110" s="425">
        <f t="shared" si="6"/>
        <v>999</v>
      </c>
      <c r="M110" s="466">
        <f t="shared" si="7"/>
        <v>999</v>
      </c>
      <c r="N110" s="458"/>
      <c r="O110" s="393"/>
      <c r="P110" s="133">
        <f t="shared" si="8"/>
        <v>999</v>
      </c>
      <c r="Q110" s="107"/>
    </row>
    <row r="111" spans="1:17" s="11" customFormat="1" ht="18.899999999999999" customHeight="1" x14ac:dyDescent="0.25">
      <c r="A111" s="426">
        <v>105</v>
      </c>
      <c r="B111" s="105"/>
      <c r="C111" s="105"/>
      <c r="D111" s="106"/>
      <c r="E111" s="441"/>
      <c r="F111" s="132"/>
      <c r="G111" s="132"/>
      <c r="H111" s="707"/>
      <c r="I111" s="469"/>
      <c r="J111" s="423" t="e">
        <f>IF(AND(Q111="",#REF!&gt;0,#REF!&lt;5),K111,)</f>
        <v>#REF!</v>
      </c>
      <c r="K111" s="421" t="str">
        <f>IF(D111="","ZZZ9",IF(AND(#REF!&gt;0,#REF!&lt;5),D111&amp;#REF!,D111&amp;"9"))</f>
        <v>ZZZ9</v>
      </c>
      <c r="L111" s="425">
        <f t="shared" si="6"/>
        <v>999</v>
      </c>
      <c r="M111" s="466">
        <f t="shared" si="7"/>
        <v>999</v>
      </c>
      <c r="N111" s="458"/>
      <c r="O111" s="393"/>
      <c r="P111" s="133">
        <f t="shared" si="8"/>
        <v>999</v>
      </c>
      <c r="Q111" s="107"/>
    </row>
    <row r="112" spans="1:17" s="11" customFormat="1" ht="18.899999999999999" customHeight="1" x14ac:dyDescent="0.25">
      <c r="A112" s="426">
        <v>106</v>
      </c>
      <c r="B112" s="105"/>
      <c r="C112" s="105"/>
      <c r="D112" s="106"/>
      <c r="E112" s="441"/>
      <c r="F112" s="132"/>
      <c r="G112" s="132"/>
      <c r="H112" s="707"/>
      <c r="I112" s="469"/>
      <c r="J112" s="423" t="e">
        <f>IF(AND(Q112="",#REF!&gt;0,#REF!&lt;5),K112,)</f>
        <v>#REF!</v>
      </c>
      <c r="K112" s="421" t="str">
        <f>IF(D112="","ZZZ9",IF(AND(#REF!&gt;0,#REF!&lt;5),D112&amp;#REF!,D112&amp;"9"))</f>
        <v>ZZZ9</v>
      </c>
      <c r="L112" s="425">
        <f t="shared" si="6"/>
        <v>999</v>
      </c>
      <c r="M112" s="466">
        <f t="shared" si="7"/>
        <v>999</v>
      </c>
      <c r="N112" s="458"/>
      <c r="O112" s="393"/>
      <c r="P112" s="133">
        <f t="shared" si="8"/>
        <v>999</v>
      </c>
      <c r="Q112" s="107"/>
    </row>
    <row r="113" spans="1:17" s="11" customFormat="1" ht="18.899999999999999" customHeight="1" x14ac:dyDescent="0.25">
      <c r="A113" s="426">
        <v>107</v>
      </c>
      <c r="B113" s="105"/>
      <c r="C113" s="105"/>
      <c r="D113" s="106"/>
      <c r="E113" s="441"/>
      <c r="F113" s="132"/>
      <c r="G113" s="132"/>
      <c r="H113" s="707"/>
      <c r="I113" s="469"/>
      <c r="J113" s="423" t="e">
        <f>IF(AND(Q113="",#REF!&gt;0,#REF!&lt;5),K113,)</f>
        <v>#REF!</v>
      </c>
      <c r="K113" s="421" t="str">
        <f>IF(D113="","ZZZ9",IF(AND(#REF!&gt;0,#REF!&lt;5),D113&amp;#REF!,D113&amp;"9"))</f>
        <v>ZZZ9</v>
      </c>
      <c r="L113" s="425">
        <f t="shared" si="6"/>
        <v>999</v>
      </c>
      <c r="M113" s="466">
        <f t="shared" si="7"/>
        <v>999</v>
      </c>
      <c r="N113" s="458"/>
      <c r="O113" s="393"/>
      <c r="P113" s="133">
        <f t="shared" si="8"/>
        <v>999</v>
      </c>
      <c r="Q113" s="107"/>
    </row>
    <row r="114" spans="1:17" s="11" customFormat="1" ht="18.899999999999999" customHeight="1" x14ac:dyDescent="0.25">
      <c r="A114" s="426">
        <v>108</v>
      </c>
      <c r="B114" s="105"/>
      <c r="C114" s="105"/>
      <c r="D114" s="106"/>
      <c r="E114" s="441"/>
      <c r="F114" s="132"/>
      <c r="G114" s="132"/>
      <c r="H114" s="707"/>
      <c r="I114" s="469"/>
      <c r="J114" s="423" t="e">
        <f>IF(AND(Q114="",#REF!&gt;0,#REF!&lt;5),K114,)</f>
        <v>#REF!</v>
      </c>
      <c r="K114" s="421" t="str">
        <f>IF(D114="","ZZZ9",IF(AND(#REF!&gt;0,#REF!&lt;5),D114&amp;#REF!,D114&amp;"9"))</f>
        <v>ZZZ9</v>
      </c>
      <c r="L114" s="425">
        <f t="shared" si="6"/>
        <v>999</v>
      </c>
      <c r="M114" s="466">
        <f t="shared" si="7"/>
        <v>999</v>
      </c>
      <c r="N114" s="458"/>
      <c r="O114" s="393"/>
      <c r="P114" s="133">
        <f t="shared" si="8"/>
        <v>999</v>
      </c>
      <c r="Q114" s="107"/>
    </row>
    <row r="115" spans="1:17" s="11" customFormat="1" ht="18.899999999999999" customHeight="1" x14ac:dyDescent="0.25">
      <c r="A115" s="426">
        <v>109</v>
      </c>
      <c r="B115" s="105"/>
      <c r="C115" s="105"/>
      <c r="D115" s="106"/>
      <c r="E115" s="441"/>
      <c r="F115" s="132"/>
      <c r="G115" s="132"/>
      <c r="H115" s="707"/>
      <c r="I115" s="469"/>
      <c r="J115" s="423" t="e">
        <f>IF(AND(Q115="",#REF!&gt;0,#REF!&lt;5),K115,)</f>
        <v>#REF!</v>
      </c>
      <c r="K115" s="421" t="str">
        <f>IF(D115="","ZZZ9",IF(AND(#REF!&gt;0,#REF!&lt;5),D115&amp;#REF!,D115&amp;"9"))</f>
        <v>ZZZ9</v>
      </c>
      <c r="L115" s="425">
        <f t="shared" si="6"/>
        <v>999</v>
      </c>
      <c r="M115" s="466">
        <f t="shared" si="7"/>
        <v>999</v>
      </c>
      <c r="N115" s="458"/>
      <c r="O115" s="393"/>
      <c r="P115" s="133">
        <f t="shared" si="8"/>
        <v>999</v>
      </c>
      <c r="Q115" s="107"/>
    </row>
    <row r="116" spans="1:17" s="11" customFormat="1" ht="18.899999999999999" customHeight="1" x14ac:dyDescent="0.25">
      <c r="A116" s="426">
        <v>110</v>
      </c>
      <c r="B116" s="105"/>
      <c r="C116" s="105"/>
      <c r="D116" s="106"/>
      <c r="E116" s="441"/>
      <c r="F116" s="132"/>
      <c r="G116" s="132"/>
      <c r="H116" s="707"/>
      <c r="I116" s="469"/>
      <c r="J116" s="423" t="e">
        <f>IF(AND(Q116="",#REF!&gt;0,#REF!&lt;5),K116,)</f>
        <v>#REF!</v>
      </c>
      <c r="K116" s="421" t="str">
        <f>IF(D116="","ZZZ9",IF(AND(#REF!&gt;0,#REF!&lt;5),D116&amp;#REF!,D116&amp;"9"))</f>
        <v>ZZZ9</v>
      </c>
      <c r="L116" s="425">
        <f t="shared" si="6"/>
        <v>999</v>
      </c>
      <c r="M116" s="466">
        <f t="shared" si="7"/>
        <v>999</v>
      </c>
      <c r="N116" s="458"/>
      <c r="O116" s="393"/>
      <c r="P116" s="133">
        <f t="shared" si="8"/>
        <v>999</v>
      </c>
      <c r="Q116" s="107"/>
    </row>
    <row r="117" spans="1:17" s="11" customFormat="1" ht="18.899999999999999" customHeight="1" x14ac:dyDescent="0.25">
      <c r="A117" s="426">
        <v>111</v>
      </c>
      <c r="B117" s="105"/>
      <c r="C117" s="105"/>
      <c r="D117" s="106"/>
      <c r="E117" s="441"/>
      <c r="F117" s="132"/>
      <c r="G117" s="132"/>
      <c r="H117" s="707"/>
      <c r="I117" s="469"/>
      <c r="J117" s="423" t="e">
        <f>IF(AND(Q117="",#REF!&gt;0,#REF!&lt;5),K117,)</f>
        <v>#REF!</v>
      </c>
      <c r="K117" s="421" t="str">
        <f>IF(D117="","ZZZ9",IF(AND(#REF!&gt;0,#REF!&lt;5),D117&amp;#REF!,D117&amp;"9"))</f>
        <v>ZZZ9</v>
      </c>
      <c r="L117" s="425">
        <f t="shared" si="6"/>
        <v>999</v>
      </c>
      <c r="M117" s="466">
        <f t="shared" si="7"/>
        <v>999</v>
      </c>
      <c r="N117" s="458"/>
      <c r="O117" s="393"/>
      <c r="P117" s="133">
        <f t="shared" si="8"/>
        <v>999</v>
      </c>
      <c r="Q117" s="107"/>
    </row>
    <row r="118" spans="1:17" s="11" customFormat="1" ht="18.899999999999999" customHeight="1" x14ac:dyDescent="0.25">
      <c r="A118" s="426">
        <v>112</v>
      </c>
      <c r="B118" s="105"/>
      <c r="C118" s="105"/>
      <c r="D118" s="106"/>
      <c r="E118" s="441"/>
      <c r="F118" s="132"/>
      <c r="G118" s="132"/>
      <c r="H118" s="707"/>
      <c r="I118" s="469"/>
      <c r="J118" s="423" t="e">
        <f>IF(AND(Q118="",#REF!&gt;0,#REF!&lt;5),K118,)</f>
        <v>#REF!</v>
      </c>
      <c r="K118" s="421" t="str">
        <f>IF(D118="","ZZZ9",IF(AND(#REF!&gt;0,#REF!&lt;5),D118&amp;#REF!,D118&amp;"9"))</f>
        <v>ZZZ9</v>
      </c>
      <c r="L118" s="425">
        <f t="shared" si="6"/>
        <v>999</v>
      </c>
      <c r="M118" s="466">
        <f t="shared" si="7"/>
        <v>999</v>
      </c>
      <c r="N118" s="458"/>
      <c r="O118" s="393"/>
      <c r="P118" s="133">
        <f t="shared" si="8"/>
        <v>999</v>
      </c>
      <c r="Q118" s="107"/>
    </row>
    <row r="119" spans="1:17" s="11" customFormat="1" ht="18.899999999999999" customHeight="1" x14ac:dyDescent="0.25">
      <c r="A119" s="426">
        <v>113</v>
      </c>
      <c r="B119" s="105"/>
      <c r="C119" s="105"/>
      <c r="D119" s="106"/>
      <c r="E119" s="441"/>
      <c r="F119" s="132"/>
      <c r="G119" s="132"/>
      <c r="H119" s="707"/>
      <c r="I119" s="469"/>
      <c r="J119" s="423" t="e">
        <f>IF(AND(Q119="",#REF!&gt;0,#REF!&lt;5),K119,)</f>
        <v>#REF!</v>
      </c>
      <c r="K119" s="421" t="str">
        <f>IF(D119="","ZZZ9",IF(AND(#REF!&gt;0,#REF!&lt;5),D119&amp;#REF!,D119&amp;"9"))</f>
        <v>ZZZ9</v>
      </c>
      <c r="L119" s="425">
        <f t="shared" si="6"/>
        <v>999</v>
      </c>
      <c r="M119" s="466">
        <f t="shared" si="7"/>
        <v>999</v>
      </c>
      <c r="N119" s="458"/>
      <c r="O119" s="393"/>
      <c r="P119" s="133">
        <f t="shared" si="8"/>
        <v>999</v>
      </c>
      <c r="Q119" s="107"/>
    </row>
    <row r="120" spans="1:17" s="11" customFormat="1" ht="18.899999999999999" customHeight="1" x14ac:dyDescent="0.25">
      <c r="A120" s="426">
        <v>114</v>
      </c>
      <c r="B120" s="105"/>
      <c r="C120" s="105"/>
      <c r="D120" s="106"/>
      <c r="E120" s="441"/>
      <c r="F120" s="132"/>
      <c r="G120" s="132"/>
      <c r="H120" s="707"/>
      <c r="I120" s="469"/>
      <c r="J120" s="423" t="e">
        <f>IF(AND(Q120="",#REF!&gt;0,#REF!&lt;5),K120,)</f>
        <v>#REF!</v>
      </c>
      <c r="K120" s="421" t="str">
        <f>IF(D120="","ZZZ9",IF(AND(#REF!&gt;0,#REF!&lt;5),D120&amp;#REF!,D120&amp;"9"))</f>
        <v>ZZZ9</v>
      </c>
      <c r="L120" s="425">
        <f t="shared" si="6"/>
        <v>999</v>
      </c>
      <c r="M120" s="466">
        <f t="shared" si="7"/>
        <v>999</v>
      </c>
      <c r="N120" s="458"/>
      <c r="O120" s="393"/>
      <c r="P120" s="133">
        <f t="shared" si="8"/>
        <v>999</v>
      </c>
      <c r="Q120" s="107"/>
    </row>
    <row r="121" spans="1:17" s="11" customFormat="1" ht="18.899999999999999" customHeight="1" x14ac:dyDescent="0.25">
      <c r="A121" s="426">
        <v>115</v>
      </c>
      <c r="B121" s="105"/>
      <c r="C121" s="105"/>
      <c r="D121" s="106"/>
      <c r="E121" s="441"/>
      <c r="F121" s="132"/>
      <c r="G121" s="132"/>
      <c r="H121" s="707"/>
      <c r="I121" s="469"/>
      <c r="J121" s="423" t="e">
        <f>IF(AND(Q121="",#REF!&gt;0,#REF!&lt;5),K121,)</f>
        <v>#REF!</v>
      </c>
      <c r="K121" s="421" t="str">
        <f>IF(D121="","ZZZ9",IF(AND(#REF!&gt;0,#REF!&lt;5),D121&amp;#REF!,D121&amp;"9"))</f>
        <v>ZZZ9</v>
      </c>
      <c r="L121" s="425">
        <f t="shared" si="6"/>
        <v>999</v>
      </c>
      <c r="M121" s="466">
        <f t="shared" si="7"/>
        <v>999</v>
      </c>
      <c r="N121" s="458"/>
      <c r="O121" s="393"/>
      <c r="P121" s="133">
        <f t="shared" si="8"/>
        <v>999</v>
      </c>
      <c r="Q121" s="107"/>
    </row>
    <row r="122" spans="1:17" s="11" customFormat="1" ht="18.899999999999999" customHeight="1" x14ac:dyDescent="0.25">
      <c r="A122" s="426">
        <v>116</v>
      </c>
      <c r="B122" s="105"/>
      <c r="C122" s="105"/>
      <c r="D122" s="106"/>
      <c r="E122" s="441"/>
      <c r="F122" s="132"/>
      <c r="G122" s="132"/>
      <c r="H122" s="707"/>
      <c r="I122" s="469"/>
      <c r="J122" s="423" t="e">
        <f>IF(AND(Q122="",#REF!&gt;0,#REF!&lt;5),K122,)</f>
        <v>#REF!</v>
      </c>
      <c r="K122" s="421" t="str">
        <f>IF(D122="","ZZZ9",IF(AND(#REF!&gt;0,#REF!&lt;5),D122&amp;#REF!,D122&amp;"9"))</f>
        <v>ZZZ9</v>
      </c>
      <c r="L122" s="425">
        <f t="shared" si="6"/>
        <v>999</v>
      </c>
      <c r="M122" s="466">
        <f t="shared" si="7"/>
        <v>999</v>
      </c>
      <c r="N122" s="458"/>
      <c r="O122" s="393"/>
      <c r="P122" s="133">
        <f t="shared" si="8"/>
        <v>999</v>
      </c>
      <c r="Q122" s="107"/>
    </row>
    <row r="123" spans="1:17" s="11" customFormat="1" ht="18.899999999999999" customHeight="1" x14ac:dyDescent="0.25">
      <c r="A123" s="426">
        <v>117</v>
      </c>
      <c r="B123" s="105"/>
      <c r="C123" s="105"/>
      <c r="D123" s="106"/>
      <c r="E123" s="441"/>
      <c r="F123" s="132"/>
      <c r="G123" s="132"/>
      <c r="H123" s="707"/>
      <c r="I123" s="469"/>
      <c r="J123" s="423" t="e">
        <f>IF(AND(Q123="",#REF!&gt;0,#REF!&lt;5),K123,)</f>
        <v>#REF!</v>
      </c>
      <c r="K123" s="421" t="str">
        <f>IF(D123="","ZZZ9",IF(AND(#REF!&gt;0,#REF!&lt;5),D123&amp;#REF!,D123&amp;"9"))</f>
        <v>ZZZ9</v>
      </c>
      <c r="L123" s="425">
        <f t="shared" si="6"/>
        <v>999</v>
      </c>
      <c r="M123" s="466">
        <f t="shared" si="7"/>
        <v>999</v>
      </c>
      <c r="N123" s="458"/>
      <c r="O123" s="393"/>
      <c r="P123" s="133">
        <f t="shared" si="8"/>
        <v>999</v>
      </c>
      <c r="Q123" s="107"/>
    </row>
    <row r="124" spans="1:17" s="11" customFormat="1" ht="18.899999999999999" customHeight="1" x14ac:dyDescent="0.25">
      <c r="A124" s="426">
        <v>118</v>
      </c>
      <c r="B124" s="105"/>
      <c r="C124" s="105"/>
      <c r="D124" s="106"/>
      <c r="E124" s="441"/>
      <c r="F124" s="132"/>
      <c r="G124" s="132"/>
      <c r="H124" s="707"/>
      <c r="I124" s="469"/>
      <c r="J124" s="423" t="e">
        <f>IF(AND(Q124="",#REF!&gt;0,#REF!&lt;5),K124,)</f>
        <v>#REF!</v>
      </c>
      <c r="K124" s="421" t="str">
        <f>IF(D124="","ZZZ9",IF(AND(#REF!&gt;0,#REF!&lt;5),D124&amp;#REF!,D124&amp;"9"))</f>
        <v>ZZZ9</v>
      </c>
      <c r="L124" s="425">
        <f t="shared" si="6"/>
        <v>999</v>
      </c>
      <c r="M124" s="466">
        <f t="shared" si="7"/>
        <v>999</v>
      </c>
      <c r="N124" s="458"/>
      <c r="O124" s="393"/>
      <c r="P124" s="133">
        <f t="shared" si="8"/>
        <v>999</v>
      </c>
      <c r="Q124" s="107"/>
    </row>
    <row r="125" spans="1:17" s="11" customFormat="1" ht="18.899999999999999" customHeight="1" x14ac:dyDescent="0.25">
      <c r="A125" s="426">
        <v>119</v>
      </c>
      <c r="B125" s="105"/>
      <c r="C125" s="105"/>
      <c r="D125" s="106"/>
      <c r="E125" s="441"/>
      <c r="F125" s="132"/>
      <c r="G125" s="132"/>
      <c r="H125" s="707"/>
      <c r="I125" s="469"/>
      <c r="J125" s="423" t="e">
        <f>IF(AND(Q125="",#REF!&gt;0,#REF!&lt;5),K125,)</f>
        <v>#REF!</v>
      </c>
      <c r="K125" s="421" t="str">
        <f>IF(D125="","ZZZ9",IF(AND(#REF!&gt;0,#REF!&lt;5),D125&amp;#REF!,D125&amp;"9"))</f>
        <v>ZZZ9</v>
      </c>
      <c r="L125" s="425">
        <f t="shared" si="6"/>
        <v>999</v>
      </c>
      <c r="M125" s="466">
        <f t="shared" si="7"/>
        <v>999</v>
      </c>
      <c r="N125" s="458"/>
      <c r="O125" s="393"/>
      <c r="P125" s="133">
        <f t="shared" si="8"/>
        <v>999</v>
      </c>
      <c r="Q125" s="107"/>
    </row>
    <row r="126" spans="1:17" s="11" customFormat="1" ht="18.899999999999999" customHeight="1" x14ac:dyDescent="0.25">
      <c r="A126" s="426">
        <v>120</v>
      </c>
      <c r="B126" s="105"/>
      <c r="C126" s="105"/>
      <c r="D126" s="106"/>
      <c r="E126" s="441"/>
      <c r="F126" s="132"/>
      <c r="G126" s="132"/>
      <c r="H126" s="707"/>
      <c r="I126" s="469"/>
      <c r="J126" s="423" t="e">
        <f>IF(AND(Q126="",#REF!&gt;0,#REF!&lt;5),K126,)</f>
        <v>#REF!</v>
      </c>
      <c r="K126" s="421" t="str">
        <f>IF(D126="","ZZZ9",IF(AND(#REF!&gt;0,#REF!&lt;5),D126&amp;#REF!,D126&amp;"9"))</f>
        <v>ZZZ9</v>
      </c>
      <c r="L126" s="425">
        <f t="shared" si="6"/>
        <v>999</v>
      </c>
      <c r="M126" s="466">
        <f t="shared" si="7"/>
        <v>999</v>
      </c>
      <c r="N126" s="458"/>
      <c r="O126" s="393"/>
      <c r="P126" s="133">
        <f t="shared" si="8"/>
        <v>999</v>
      </c>
      <c r="Q126" s="107"/>
    </row>
    <row r="127" spans="1:17" s="11" customFormat="1" ht="18.899999999999999" customHeight="1" x14ac:dyDescent="0.25">
      <c r="A127" s="426">
        <v>121</v>
      </c>
      <c r="B127" s="105"/>
      <c r="C127" s="105"/>
      <c r="D127" s="106"/>
      <c r="E127" s="441"/>
      <c r="F127" s="132"/>
      <c r="G127" s="132"/>
      <c r="H127" s="707"/>
      <c r="I127" s="469"/>
      <c r="J127" s="423" t="e">
        <f>IF(AND(Q127="",#REF!&gt;0,#REF!&lt;5),K127,)</f>
        <v>#REF!</v>
      </c>
      <c r="K127" s="421" t="str">
        <f>IF(D127="","ZZZ9",IF(AND(#REF!&gt;0,#REF!&lt;5),D127&amp;#REF!,D127&amp;"9"))</f>
        <v>ZZZ9</v>
      </c>
      <c r="L127" s="425">
        <f t="shared" si="6"/>
        <v>999</v>
      </c>
      <c r="M127" s="466">
        <f t="shared" si="7"/>
        <v>999</v>
      </c>
      <c r="N127" s="458"/>
      <c r="O127" s="393"/>
      <c r="P127" s="133">
        <f t="shared" si="8"/>
        <v>999</v>
      </c>
      <c r="Q127" s="107"/>
    </row>
    <row r="128" spans="1:17" s="11" customFormat="1" ht="18.899999999999999" customHeight="1" x14ac:dyDescent="0.25">
      <c r="A128" s="426">
        <v>122</v>
      </c>
      <c r="B128" s="105"/>
      <c r="C128" s="105"/>
      <c r="D128" s="106"/>
      <c r="E128" s="441"/>
      <c r="F128" s="132"/>
      <c r="G128" s="132"/>
      <c r="H128" s="707"/>
      <c r="I128" s="469"/>
      <c r="J128" s="423" t="e">
        <f>IF(AND(Q128="",#REF!&gt;0,#REF!&lt;5),K128,)</f>
        <v>#REF!</v>
      </c>
      <c r="K128" s="421" t="str">
        <f>IF(D128="","ZZZ9",IF(AND(#REF!&gt;0,#REF!&lt;5),D128&amp;#REF!,D128&amp;"9"))</f>
        <v>ZZZ9</v>
      </c>
      <c r="L128" s="425">
        <f t="shared" si="6"/>
        <v>999</v>
      </c>
      <c r="M128" s="466">
        <f t="shared" si="7"/>
        <v>999</v>
      </c>
      <c r="N128" s="458"/>
      <c r="O128" s="393"/>
      <c r="P128" s="133">
        <f t="shared" si="8"/>
        <v>999</v>
      </c>
      <c r="Q128" s="107"/>
    </row>
    <row r="129" spans="1:17" s="11" customFormat="1" ht="18.899999999999999" customHeight="1" x14ac:dyDescent="0.25">
      <c r="A129" s="426">
        <v>123</v>
      </c>
      <c r="B129" s="105"/>
      <c r="C129" s="105"/>
      <c r="D129" s="106"/>
      <c r="E129" s="441"/>
      <c r="F129" s="132"/>
      <c r="G129" s="132"/>
      <c r="H129" s="707"/>
      <c r="I129" s="469"/>
      <c r="J129" s="423" t="e">
        <f>IF(AND(Q129="",#REF!&gt;0,#REF!&lt;5),K129,)</f>
        <v>#REF!</v>
      </c>
      <c r="K129" s="421" t="str">
        <f>IF(D129="","ZZZ9",IF(AND(#REF!&gt;0,#REF!&lt;5),D129&amp;#REF!,D129&amp;"9"))</f>
        <v>ZZZ9</v>
      </c>
      <c r="L129" s="425">
        <f t="shared" si="6"/>
        <v>999</v>
      </c>
      <c r="M129" s="466">
        <f t="shared" si="7"/>
        <v>999</v>
      </c>
      <c r="N129" s="458"/>
      <c r="O129" s="393"/>
      <c r="P129" s="133">
        <f t="shared" si="8"/>
        <v>999</v>
      </c>
      <c r="Q129" s="107"/>
    </row>
    <row r="130" spans="1:17" s="11" customFormat="1" ht="18.899999999999999" customHeight="1" x14ac:dyDescent="0.25">
      <c r="A130" s="426">
        <v>124</v>
      </c>
      <c r="B130" s="105"/>
      <c r="C130" s="105"/>
      <c r="D130" s="106"/>
      <c r="E130" s="441"/>
      <c r="F130" s="132"/>
      <c r="G130" s="132"/>
      <c r="H130" s="707"/>
      <c r="I130" s="469"/>
      <c r="J130" s="423" t="e">
        <f>IF(AND(Q130="",#REF!&gt;0,#REF!&lt;5),K130,)</f>
        <v>#REF!</v>
      </c>
      <c r="K130" s="421" t="str">
        <f>IF(D130="","ZZZ9",IF(AND(#REF!&gt;0,#REF!&lt;5),D130&amp;#REF!,D130&amp;"9"))</f>
        <v>ZZZ9</v>
      </c>
      <c r="L130" s="425">
        <f t="shared" si="6"/>
        <v>999</v>
      </c>
      <c r="M130" s="466">
        <f t="shared" si="7"/>
        <v>999</v>
      </c>
      <c r="N130" s="458"/>
      <c r="O130" s="393"/>
      <c r="P130" s="133">
        <f t="shared" si="8"/>
        <v>999</v>
      </c>
      <c r="Q130" s="107"/>
    </row>
    <row r="131" spans="1:17" s="11" customFormat="1" ht="18.899999999999999" customHeight="1" x14ac:dyDescent="0.25">
      <c r="A131" s="426">
        <v>125</v>
      </c>
      <c r="B131" s="105"/>
      <c r="C131" s="105"/>
      <c r="D131" s="106"/>
      <c r="E131" s="441"/>
      <c r="F131" s="132"/>
      <c r="G131" s="132"/>
      <c r="H131" s="707"/>
      <c r="I131" s="469"/>
      <c r="J131" s="423" t="e">
        <f>IF(AND(Q131="",#REF!&gt;0,#REF!&lt;5),K131,)</f>
        <v>#REF!</v>
      </c>
      <c r="K131" s="421" t="str">
        <f>IF(D131="","ZZZ9",IF(AND(#REF!&gt;0,#REF!&lt;5),D131&amp;#REF!,D131&amp;"9"))</f>
        <v>ZZZ9</v>
      </c>
      <c r="L131" s="425">
        <f t="shared" si="6"/>
        <v>999</v>
      </c>
      <c r="M131" s="466">
        <f t="shared" si="7"/>
        <v>999</v>
      </c>
      <c r="N131" s="458"/>
      <c r="O131" s="393"/>
      <c r="P131" s="133">
        <f t="shared" si="8"/>
        <v>999</v>
      </c>
      <c r="Q131" s="107"/>
    </row>
    <row r="132" spans="1:17" s="11" customFormat="1" ht="18.899999999999999" customHeight="1" x14ac:dyDescent="0.25">
      <c r="A132" s="426">
        <v>126</v>
      </c>
      <c r="B132" s="105"/>
      <c r="C132" s="105"/>
      <c r="D132" s="106"/>
      <c r="E132" s="441"/>
      <c r="F132" s="132"/>
      <c r="G132" s="132"/>
      <c r="H132" s="707"/>
      <c r="I132" s="469"/>
      <c r="J132" s="423" t="e">
        <f>IF(AND(Q132="",#REF!&gt;0,#REF!&lt;5),K132,)</f>
        <v>#REF!</v>
      </c>
      <c r="K132" s="421" t="str">
        <f>IF(D132="","ZZZ9",IF(AND(#REF!&gt;0,#REF!&lt;5),D132&amp;#REF!,D132&amp;"9"))</f>
        <v>ZZZ9</v>
      </c>
      <c r="L132" s="425">
        <f t="shared" si="6"/>
        <v>999</v>
      </c>
      <c r="M132" s="466">
        <f t="shared" si="7"/>
        <v>999</v>
      </c>
      <c r="N132" s="458"/>
      <c r="O132" s="393"/>
      <c r="P132" s="133">
        <f t="shared" si="8"/>
        <v>999</v>
      </c>
      <c r="Q132" s="107"/>
    </row>
    <row r="133" spans="1:17" s="11" customFormat="1" ht="18.899999999999999" customHeight="1" x14ac:dyDescent="0.25">
      <c r="A133" s="426">
        <v>127</v>
      </c>
      <c r="B133" s="105"/>
      <c r="C133" s="105"/>
      <c r="D133" s="106"/>
      <c r="E133" s="441"/>
      <c r="F133" s="132"/>
      <c r="G133" s="132"/>
      <c r="H133" s="707"/>
      <c r="I133" s="469"/>
      <c r="J133" s="423" t="e">
        <f>IF(AND(Q133="",#REF!&gt;0,#REF!&lt;5),K133,)</f>
        <v>#REF!</v>
      </c>
      <c r="K133" s="421" t="str">
        <f>IF(D133="","ZZZ9",IF(AND(#REF!&gt;0,#REF!&lt;5),D133&amp;#REF!,D133&amp;"9"))</f>
        <v>ZZZ9</v>
      </c>
      <c r="L133" s="425">
        <f t="shared" si="6"/>
        <v>999</v>
      </c>
      <c r="M133" s="466">
        <f t="shared" si="7"/>
        <v>999</v>
      </c>
      <c r="N133" s="458"/>
      <c r="O133" s="393"/>
      <c r="P133" s="133">
        <f t="shared" si="8"/>
        <v>999</v>
      </c>
      <c r="Q133" s="107"/>
    </row>
    <row r="134" spans="1:17" s="11" customFormat="1" ht="18.899999999999999" customHeight="1" x14ac:dyDescent="0.25">
      <c r="A134" s="426">
        <v>128</v>
      </c>
      <c r="B134" s="105"/>
      <c r="C134" s="105"/>
      <c r="D134" s="106"/>
      <c r="E134" s="441"/>
      <c r="F134" s="132"/>
      <c r="G134" s="132"/>
      <c r="H134" s="707"/>
      <c r="I134" s="469"/>
      <c r="J134" s="423" t="e">
        <f>IF(AND(Q134="",#REF!&gt;0,#REF!&lt;5),K134,)</f>
        <v>#REF!</v>
      </c>
      <c r="K134" s="421" t="str">
        <f>IF(D134="","ZZZ9",IF(AND(#REF!&gt;0,#REF!&lt;5),D134&amp;#REF!,D134&amp;"9"))</f>
        <v>ZZZ9</v>
      </c>
      <c r="L134" s="425">
        <f t="shared" si="6"/>
        <v>999</v>
      </c>
      <c r="M134" s="466">
        <f t="shared" si="7"/>
        <v>999</v>
      </c>
      <c r="N134" s="458"/>
      <c r="O134" s="467"/>
      <c r="P134" s="468">
        <f t="shared" si="8"/>
        <v>999</v>
      </c>
      <c r="Q134" s="469"/>
    </row>
    <row r="135" spans="1:17" x14ac:dyDescent="0.25">
      <c r="A135" s="426">
        <v>129</v>
      </c>
      <c r="B135" s="105"/>
      <c r="C135" s="105"/>
      <c r="D135" s="106"/>
      <c r="E135" s="441"/>
      <c r="F135" s="132"/>
      <c r="G135" s="132"/>
      <c r="H135" s="707"/>
      <c r="I135" s="469"/>
      <c r="J135" s="423" t="e">
        <f>IF(AND(Q135="",#REF!&gt;0,#REF!&lt;5),K135,)</f>
        <v>#REF!</v>
      </c>
      <c r="K135" s="421" t="str">
        <f>IF(D135="","ZZZ9",IF(AND(#REF!&gt;0,#REF!&lt;5),D135&amp;#REF!,D135&amp;"9"))</f>
        <v>ZZZ9</v>
      </c>
      <c r="L135" s="425">
        <f t="shared" si="6"/>
        <v>999</v>
      </c>
      <c r="M135" s="466">
        <f t="shared" si="7"/>
        <v>999</v>
      </c>
      <c r="N135" s="458"/>
      <c r="O135" s="393"/>
      <c r="P135" s="133">
        <f t="shared" si="8"/>
        <v>999</v>
      </c>
      <c r="Q135" s="107"/>
    </row>
    <row r="136" spans="1:17" x14ac:dyDescent="0.25">
      <c r="A136" s="426">
        <v>130</v>
      </c>
      <c r="B136" s="105"/>
      <c r="C136" s="105"/>
      <c r="D136" s="106"/>
      <c r="E136" s="441"/>
      <c r="F136" s="132"/>
      <c r="G136" s="132"/>
      <c r="H136" s="707"/>
      <c r="I136" s="469"/>
      <c r="J136" s="423" t="e">
        <f>IF(AND(Q136="",#REF!&gt;0,#REF!&lt;5),K136,)</f>
        <v>#REF!</v>
      </c>
      <c r="K136" s="421" t="str">
        <f>IF(D136="","ZZZ9",IF(AND(#REF!&gt;0,#REF!&lt;5),D136&amp;#REF!,D136&amp;"9"))</f>
        <v>ZZZ9</v>
      </c>
      <c r="L136" s="425">
        <f t="shared" si="6"/>
        <v>999</v>
      </c>
      <c r="M136" s="466">
        <f t="shared" si="7"/>
        <v>999</v>
      </c>
      <c r="N136" s="458"/>
      <c r="O136" s="393"/>
      <c r="P136" s="133">
        <f t="shared" si="8"/>
        <v>999</v>
      </c>
      <c r="Q136" s="107"/>
    </row>
    <row r="137" spans="1:17" x14ac:dyDescent="0.25">
      <c r="A137" s="426">
        <v>131</v>
      </c>
      <c r="B137" s="105"/>
      <c r="C137" s="105"/>
      <c r="D137" s="106"/>
      <c r="E137" s="441"/>
      <c r="F137" s="132"/>
      <c r="G137" s="132"/>
      <c r="H137" s="707"/>
      <c r="I137" s="469"/>
      <c r="J137" s="423" t="e">
        <f>IF(AND(Q137="",#REF!&gt;0,#REF!&lt;5),K137,)</f>
        <v>#REF!</v>
      </c>
      <c r="K137" s="421" t="str">
        <f>IF(D137="","ZZZ9",IF(AND(#REF!&gt;0,#REF!&lt;5),D137&amp;#REF!,D137&amp;"9"))</f>
        <v>ZZZ9</v>
      </c>
      <c r="L137" s="425">
        <f t="shared" si="6"/>
        <v>999</v>
      </c>
      <c r="M137" s="466">
        <f t="shared" si="7"/>
        <v>999</v>
      </c>
      <c r="N137" s="458"/>
      <c r="O137" s="393"/>
      <c r="P137" s="133">
        <f t="shared" si="8"/>
        <v>999</v>
      </c>
      <c r="Q137" s="107"/>
    </row>
    <row r="138" spans="1:17" x14ac:dyDescent="0.25">
      <c r="A138" s="426">
        <v>132</v>
      </c>
      <c r="B138" s="105"/>
      <c r="C138" s="105"/>
      <c r="D138" s="106"/>
      <c r="E138" s="441"/>
      <c r="F138" s="132"/>
      <c r="G138" s="132"/>
      <c r="H138" s="707"/>
      <c r="I138" s="469"/>
      <c r="J138" s="423" t="e">
        <f>IF(AND(Q138="",#REF!&gt;0,#REF!&lt;5),K138,)</f>
        <v>#REF!</v>
      </c>
      <c r="K138" s="421" t="str">
        <f>IF(D138="","ZZZ9",IF(AND(#REF!&gt;0,#REF!&lt;5),D138&amp;#REF!,D138&amp;"9"))</f>
        <v>ZZZ9</v>
      </c>
      <c r="L138" s="425">
        <f t="shared" si="6"/>
        <v>999</v>
      </c>
      <c r="M138" s="466">
        <f t="shared" si="7"/>
        <v>999</v>
      </c>
      <c r="N138" s="458"/>
      <c r="O138" s="393"/>
      <c r="P138" s="133">
        <f t="shared" si="8"/>
        <v>999</v>
      </c>
      <c r="Q138" s="107"/>
    </row>
    <row r="139" spans="1:17" x14ac:dyDescent="0.25">
      <c r="A139" s="426">
        <v>133</v>
      </c>
      <c r="B139" s="105"/>
      <c r="C139" s="105"/>
      <c r="D139" s="106"/>
      <c r="E139" s="441"/>
      <c r="F139" s="132"/>
      <c r="G139" s="132"/>
      <c r="H139" s="707"/>
      <c r="I139" s="469"/>
      <c r="J139" s="423" t="e">
        <f>IF(AND(Q139="",#REF!&gt;0,#REF!&lt;5),K139,)</f>
        <v>#REF!</v>
      </c>
      <c r="K139" s="421" t="str">
        <f>IF(D139="","ZZZ9",IF(AND(#REF!&gt;0,#REF!&lt;5),D139&amp;#REF!,D139&amp;"9"))</f>
        <v>ZZZ9</v>
      </c>
      <c r="L139" s="425">
        <f t="shared" si="6"/>
        <v>999</v>
      </c>
      <c r="M139" s="466">
        <f t="shared" si="7"/>
        <v>999</v>
      </c>
      <c r="N139" s="458"/>
      <c r="O139" s="393"/>
      <c r="P139" s="133">
        <f t="shared" si="8"/>
        <v>999</v>
      </c>
      <c r="Q139" s="107"/>
    </row>
    <row r="140" spans="1:17" x14ac:dyDescent="0.25">
      <c r="A140" s="426">
        <v>134</v>
      </c>
      <c r="B140" s="105"/>
      <c r="C140" s="105"/>
      <c r="D140" s="106"/>
      <c r="E140" s="441"/>
      <c r="F140" s="132"/>
      <c r="G140" s="132"/>
      <c r="H140" s="707"/>
      <c r="I140" s="469"/>
      <c r="J140" s="423" t="e">
        <f>IF(AND(Q140="",#REF!&gt;0,#REF!&lt;5),K140,)</f>
        <v>#REF!</v>
      </c>
      <c r="K140" s="421" t="str">
        <f>IF(D140="","ZZZ9",IF(AND(#REF!&gt;0,#REF!&lt;5),D140&amp;#REF!,D140&amp;"9"))</f>
        <v>ZZZ9</v>
      </c>
      <c r="L140" s="425">
        <f t="shared" si="6"/>
        <v>999</v>
      </c>
      <c r="M140" s="466">
        <f t="shared" si="7"/>
        <v>999</v>
      </c>
      <c r="N140" s="458"/>
      <c r="O140" s="393"/>
      <c r="P140" s="133">
        <f t="shared" si="8"/>
        <v>999</v>
      </c>
      <c r="Q140" s="107"/>
    </row>
    <row r="141" spans="1:17" x14ac:dyDescent="0.25">
      <c r="A141" s="426">
        <v>135</v>
      </c>
      <c r="B141" s="105"/>
      <c r="C141" s="105"/>
      <c r="D141" s="106"/>
      <c r="E141" s="441"/>
      <c r="F141" s="132"/>
      <c r="G141" s="132"/>
      <c r="H141" s="707"/>
      <c r="I141" s="469"/>
      <c r="J141" s="423" t="e">
        <f>IF(AND(Q141="",#REF!&gt;0,#REF!&lt;5),K141,)</f>
        <v>#REF!</v>
      </c>
      <c r="K141" s="421" t="str">
        <f>IF(D141="","ZZZ9",IF(AND(#REF!&gt;0,#REF!&lt;5),D141&amp;#REF!,D141&amp;"9"))</f>
        <v>ZZZ9</v>
      </c>
      <c r="L141" s="425">
        <f t="shared" si="6"/>
        <v>999</v>
      </c>
      <c r="M141" s="466">
        <f t="shared" si="7"/>
        <v>999</v>
      </c>
      <c r="N141" s="458"/>
      <c r="O141" s="467"/>
      <c r="P141" s="468">
        <f t="shared" si="8"/>
        <v>999</v>
      </c>
      <c r="Q141" s="469"/>
    </row>
    <row r="142" spans="1:17" x14ac:dyDescent="0.25">
      <c r="A142" s="426">
        <v>136</v>
      </c>
      <c r="B142" s="105"/>
      <c r="C142" s="105"/>
      <c r="D142" s="106"/>
      <c r="E142" s="441"/>
      <c r="F142" s="132"/>
      <c r="G142" s="132"/>
      <c r="H142" s="707"/>
      <c r="I142" s="469"/>
      <c r="J142" s="423" t="e">
        <f>IF(AND(Q142="",#REF!&gt;0,#REF!&lt;5),K142,)</f>
        <v>#REF!</v>
      </c>
      <c r="K142" s="421" t="str">
        <f>IF(D142="","ZZZ9",IF(AND(#REF!&gt;0,#REF!&lt;5),D142&amp;#REF!,D142&amp;"9"))</f>
        <v>ZZZ9</v>
      </c>
      <c r="L142" s="425">
        <f t="shared" si="6"/>
        <v>999</v>
      </c>
      <c r="M142" s="466">
        <f t="shared" si="7"/>
        <v>999</v>
      </c>
      <c r="N142" s="458"/>
      <c r="O142" s="393"/>
      <c r="P142" s="133">
        <f t="shared" si="8"/>
        <v>999</v>
      </c>
      <c r="Q142" s="107"/>
    </row>
    <row r="143" spans="1:17" x14ac:dyDescent="0.25">
      <c r="A143" s="426">
        <v>137</v>
      </c>
      <c r="B143" s="105"/>
      <c r="C143" s="105"/>
      <c r="D143" s="106"/>
      <c r="E143" s="441"/>
      <c r="F143" s="132"/>
      <c r="G143" s="132"/>
      <c r="H143" s="707"/>
      <c r="I143" s="469"/>
      <c r="J143" s="423" t="e">
        <f>IF(AND(Q143="",#REF!&gt;0,#REF!&lt;5),K143,)</f>
        <v>#REF!</v>
      </c>
      <c r="K143" s="421" t="str">
        <f>IF(D143="","ZZZ9",IF(AND(#REF!&gt;0,#REF!&lt;5),D143&amp;#REF!,D143&amp;"9"))</f>
        <v>ZZZ9</v>
      </c>
      <c r="L143" s="425">
        <f t="shared" si="6"/>
        <v>999</v>
      </c>
      <c r="M143" s="466">
        <f t="shared" si="7"/>
        <v>999</v>
      </c>
      <c r="N143" s="458"/>
      <c r="O143" s="393"/>
      <c r="P143" s="133">
        <f t="shared" si="8"/>
        <v>999</v>
      </c>
      <c r="Q143" s="107"/>
    </row>
    <row r="144" spans="1:17" x14ac:dyDescent="0.25">
      <c r="A144" s="426">
        <v>138</v>
      </c>
      <c r="B144" s="105"/>
      <c r="C144" s="105"/>
      <c r="D144" s="106"/>
      <c r="E144" s="441"/>
      <c r="F144" s="132"/>
      <c r="G144" s="132"/>
      <c r="H144" s="707"/>
      <c r="I144" s="469"/>
      <c r="J144" s="423" t="e">
        <f>IF(AND(Q144="",#REF!&gt;0,#REF!&lt;5),K144,)</f>
        <v>#REF!</v>
      </c>
      <c r="K144" s="421" t="str">
        <f>IF(D144="","ZZZ9",IF(AND(#REF!&gt;0,#REF!&lt;5),D144&amp;#REF!,D144&amp;"9"))</f>
        <v>ZZZ9</v>
      </c>
      <c r="L144" s="425">
        <f t="shared" si="6"/>
        <v>999</v>
      </c>
      <c r="M144" s="466">
        <f t="shared" si="7"/>
        <v>999</v>
      </c>
      <c r="N144" s="458"/>
      <c r="O144" s="393"/>
      <c r="P144" s="133">
        <f t="shared" si="8"/>
        <v>999</v>
      </c>
      <c r="Q144" s="107"/>
    </row>
    <row r="145" spans="1:17" x14ac:dyDescent="0.25">
      <c r="A145" s="426">
        <v>139</v>
      </c>
      <c r="B145" s="105"/>
      <c r="C145" s="105"/>
      <c r="D145" s="106"/>
      <c r="E145" s="441"/>
      <c r="F145" s="132"/>
      <c r="G145" s="132"/>
      <c r="H145" s="707"/>
      <c r="I145" s="469"/>
      <c r="J145" s="423" t="e">
        <f>IF(AND(Q145="",#REF!&gt;0,#REF!&lt;5),K145,)</f>
        <v>#REF!</v>
      </c>
      <c r="K145" s="421" t="str">
        <f>IF(D145="","ZZZ9",IF(AND(#REF!&gt;0,#REF!&lt;5),D145&amp;#REF!,D145&amp;"9"))</f>
        <v>ZZZ9</v>
      </c>
      <c r="L145" s="425">
        <f t="shared" si="6"/>
        <v>999</v>
      </c>
      <c r="M145" s="466">
        <f t="shared" si="7"/>
        <v>999</v>
      </c>
      <c r="N145" s="458"/>
      <c r="O145" s="393"/>
      <c r="P145" s="133">
        <f t="shared" si="8"/>
        <v>999</v>
      </c>
      <c r="Q145" s="107"/>
    </row>
    <row r="146" spans="1:17" x14ac:dyDescent="0.25">
      <c r="A146" s="426">
        <v>140</v>
      </c>
      <c r="B146" s="105"/>
      <c r="C146" s="105"/>
      <c r="D146" s="106"/>
      <c r="E146" s="441"/>
      <c r="F146" s="132"/>
      <c r="G146" s="132"/>
      <c r="H146" s="707"/>
      <c r="I146" s="469"/>
      <c r="J146" s="423" t="e">
        <f>IF(AND(Q146="",#REF!&gt;0,#REF!&lt;5),K146,)</f>
        <v>#REF!</v>
      </c>
      <c r="K146" s="421" t="str">
        <f>IF(D146="","ZZZ9",IF(AND(#REF!&gt;0,#REF!&lt;5),D146&amp;#REF!,D146&amp;"9"))</f>
        <v>ZZZ9</v>
      </c>
      <c r="L146" s="425">
        <f t="shared" si="6"/>
        <v>999</v>
      </c>
      <c r="M146" s="466">
        <f t="shared" si="7"/>
        <v>999</v>
      </c>
      <c r="N146" s="458"/>
      <c r="O146" s="393"/>
      <c r="P146" s="133">
        <f t="shared" si="8"/>
        <v>999</v>
      </c>
      <c r="Q146" s="107"/>
    </row>
    <row r="147" spans="1:17" x14ac:dyDescent="0.25">
      <c r="A147" s="426">
        <v>141</v>
      </c>
      <c r="B147" s="105"/>
      <c r="C147" s="105"/>
      <c r="D147" s="106"/>
      <c r="E147" s="441"/>
      <c r="F147" s="132"/>
      <c r="G147" s="132"/>
      <c r="H147" s="707"/>
      <c r="I147" s="469"/>
      <c r="J147" s="423" t="e">
        <f>IF(AND(Q147="",#REF!&gt;0,#REF!&lt;5),K147,)</f>
        <v>#REF!</v>
      </c>
      <c r="K147" s="421" t="str">
        <f>IF(D147="","ZZZ9",IF(AND(#REF!&gt;0,#REF!&lt;5),D147&amp;#REF!,D147&amp;"9"))</f>
        <v>ZZZ9</v>
      </c>
      <c r="L147" s="425">
        <f t="shared" si="6"/>
        <v>999</v>
      </c>
      <c r="M147" s="466">
        <f t="shared" si="7"/>
        <v>999</v>
      </c>
      <c r="N147" s="458"/>
      <c r="O147" s="393"/>
      <c r="P147" s="133">
        <f t="shared" si="8"/>
        <v>999</v>
      </c>
      <c r="Q147" s="107"/>
    </row>
    <row r="148" spans="1:17" x14ac:dyDescent="0.25">
      <c r="A148" s="426">
        <v>142</v>
      </c>
      <c r="B148" s="105"/>
      <c r="C148" s="105"/>
      <c r="D148" s="106"/>
      <c r="E148" s="441"/>
      <c r="F148" s="132"/>
      <c r="G148" s="132"/>
      <c r="H148" s="707"/>
      <c r="I148" s="469"/>
      <c r="J148" s="423" t="e">
        <f>IF(AND(Q148="",#REF!&gt;0,#REF!&lt;5),K148,)</f>
        <v>#REF!</v>
      </c>
      <c r="K148" s="421" t="str">
        <f>IF(D148="","ZZZ9",IF(AND(#REF!&gt;0,#REF!&lt;5),D148&amp;#REF!,D148&amp;"9"))</f>
        <v>ZZZ9</v>
      </c>
      <c r="L148" s="425">
        <f t="shared" si="6"/>
        <v>999</v>
      </c>
      <c r="M148" s="466">
        <f t="shared" si="7"/>
        <v>999</v>
      </c>
      <c r="N148" s="458"/>
      <c r="O148" s="467"/>
      <c r="P148" s="468">
        <f t="shared" si="8"/>
        <v>999</v>
      </c>
      <c r="Q148" s="469"/>
    </row>
    <row r="149" spans="1:17" x14ac:dyDescent="0.25">
      <c r="A149" s="426">
        <v>143</v>
      </c>
      <c r="B149" s="105"/>
      <c r="C149" s="105"/>
      <c r="D149" s="106"/>
      <c r="E149" s="441"/>
      <c r="F149" s="132"/>
      <c r="G149" s="132"/>
      <c r="H149" s="707"/>
      <c r="I149" s="469"/>
      <c r="J149" s="423" t="e">
        <f>IF(AND(Q149="",#REF!&gt;0,#REF!&lt;5),K149,)</f>
        <v>#REF!</v>
      </c>
      <c r="K149" s="421" t="str">
        <f>IF(D149="","ZZZ9",IF(AND(#REF!&gt;0,#REF!&lt;5),D149&amp;#REF!,D149&amp;"9"))</f>
        <v>ZZZ9</v>
      </c>
      <c r="L149" s="425">
        <f t="shared" si="6"/>
        <v>999</v>
      </c>
      <c r="M149" s="466">
        <f t="shared" si="7"/>
        <v>999</v>
      </c>
      <c r="N149" s="458"/>
      <c r="O149" s="393"/>
      <c r="P149" s="133">
        <f t="shared" si="8"/>
        <v>999</v>
      </c>
      <c r="Q149" s="107"/>
    </row>
    <row r="150" spans="1:17" x14ac:dyDescent="0.25">
      <c r="A150" s="426">
        <v>144</v>
      </c>
      <c r="B150" s="105"/>
      <c r="C150" s="105"/>
      <c r="D150" s="106"/>
      <c r="E150" s="441"/>
      <c r="F150" s="132"/>
      <c r="G150" s="132"/>
      <c r="H150" s="707"/>
      <c r="I150" s="469"/>
      <c r="J150" s="423" t="e">
        <f>IF(AND(Q150="",#REF!&gt;0,#REF!&lt;5),K150,)</f>
        <v>#REF!</v>
      </c>
      <c r="K150" s="421" t="str">
        <f>IF(D150="","ZZZ9",IF(AND(#REF!&gt;0,#REF!&lt;5),D150&amp;#REF!,D150&amp;"9"))</f>
        <v>ZZZ9</v>
      </c>
      <c r="L150" s="425">
        <f t="shared" si="6"/>
        <v>999</v>
      </c>
      <c r="M150" s="466">
        <f t="shared" si="7"/>
        <v>999</v>
      </c>
      <c r="N150" s="458"/>
      <c r="O150" s="393"/>
      <c r="P150" s="133">
        <f t="shared" si="8"/>
        <v>999</v>
      </c>
      <c r="Q150" s="107"/>
    </row>
    <row r="151" spans="1:17" x14ac:dyDescent="0.25">
      <c r="A151" s="426">
        <v>145</v>
      </c>
      <c r="B151" s="105"/>
      <c r="C151" s="105"/>
      <c r="D151" s="106"/>
      <c r="E151" s="441"/>
      <c r="F151" s="132"/>
      <c r="G151" s="132"/>
      <c r="H151" s="707"/>
      <c r="I151" s="469"/>
      <c r="J151" s="423" t="e">
        <f>IF(AND(Q151="",#REF!&gt;0,#REF!&lt;5),K151,)</f>
        <v>#REF!</v>
      </c>
      <c r="K151" s="421" t="str">
        <f>IF(D151="","ZZZ9",IF(AND(#REF!&gt;0,#REF!&lt;5),D151&amp;#REF!,D151&amp;"9"))</f>
        <v>ZZZ9</v>
      </c>
      <c r="L151" s="425">
        <f t="shared" si="6"/>
        <v>999</v>
      </c>
      <c r="M151" s="466">
        <f t="shared" si="7"/>
        <v>999</v>
      </c>
      <c r="N151" s="458"/>
      <c r="O151" s="393"/>
      <c r="P151" s="133">
        <f t="shared" si="8"/>
        <v>999</v>
      </c>
      <c r="Q151" s="107"/>
    </row>
    <row r="152" spans="1:17" x14ac:dyDescent="0.25">
      <c r="A152" s="426">
        <v>146</v>
      </c>
      <c r="B152" s="105"/>
      <c r="C152" s="105"/>
      <c r="D152" s="106"/>
      <c r="E152" s="441"/>
      <c r="F152" s="132"/>
      <c r="G152" s="132"/>
      <c r="H152" s="707"/>
      <c r="I152" s="469"/>
      <c r="J152" s="423" t="e">
        <f>IF(AND(Q152="",#REF!&gt;0,#REF!&lt;5),K152,)</f>
        <v>#REF!</v>
      </c>
      <c r="K152" s="421" t="str">
        <f>IF(D152="","ZZZ9",IF(AND(#REF!&gt;0,#REF!&lt;5),D152&amp;#REF!,D152&amp;"9"))</f>
        <v>ZZZ9</v>
      </c>
      <c r="L152" s="425">
        <f t="shared" si="6"/>
        <v>999</v>
      </c>
      <c r="M152" s="466">
        <f t="shared" si="7"/>
        <v>999</v>
      </c>
      <c r="N152" s="458"/>
      <c r="O152" s="393"/>
      <c r="P152" s="133">
        <f t="shared" si="8"/>
        <v>999</v>
      </c>
      <c r="Q152" s="107"/>
    </row>
    <row r="153" spans="1:17" x14ac:dyDescent="0.25">
      <c r="A153" s="426">
        <v>147</v>
      </c>
      <c r="B153" s="105"/>
      <c r="C153" s="105"/>
      <c r="D153" s="106"/>
      <c r="E153" s="441"/>
      <c r="F153" s="132"/>
      <c r="G153" s="132"/>
      <c r="H153" s="707"/>
      <c r="I153" s="469"/>
      <c r="J153" s="423" t="e">
        <f>IF(AND(Q153="",#REF!&gt;0,#REF!&lt;5),K153,)</f>
        <v>#REF!</v>
      </c>
      <c r="K153" s="421" t="str">
        <f>IF(D153="","ZZZ9",IF(AND(#REF!&gt;0,#REF!&lt;5),D153&amp;#REF!,D153&amp;"9"))</f>
        <v>ZZZ9</v>
      </c>
      <c r="L153" s="425">
        <f t="shared" si="6"/>
        <v>999</v>
      </c>
      <c r="M153" s="466">
        <f t="shared" si="7"/>
        <v>999</v>
      </c>
      <c r="N153" s="458"/>
      <c r="O153" s="393"/>
      <c r="P153" s="133">
        <f t="shared" si="8"/>
        <v>999</v>
      </c>
      <c r="Q153" s="107"/>
    </row>
    <row r="154" spans="1:17" x14ac:dyDescent="0.25">
      <c r="A154" s="426">
        <v>148</v>
      </c>
      <c r="B154" s="105"/>
      <c r="C154" s="105"/>
      <c r="D154" s="106"/>
      <c r="E154" s="441"/>
      <c r="F154" s="132"/>
      <c r="G154" s="132"/>
      <c r="H154" s="707"/>
      <c r="I154" s="469"/>
      <c r="J154" s="423" t="e">
        <f>IF(AND(Q154="",#REF!&gt;0,#REF!&lt;5),K154,)</f>
        <v>#REF!</v>
      </c>
      <c r="K154" s="421" t="str">
        <f>IF(D154="","ZZZ9",IF(AND(#REF!&gt;0,#REF!&lt;5),D154&amp;#REF!,D154&amp;"9"))</f>
        <v>ZZZ9</v>
      </c>
      <c r="L154" s="425">
        <f t="shared" si="6"/>
        <v>999</v>
      </c>
      <c r="M154" s="466">
        <f t="shared" si="7"/>
        <v>999</v>
      </c>
      <c r="N154" s="458"/>
      <c r="O154" s="393"/>
      <c r="P154" s="133">
        <f t="shared" si="8"/>
        <v>999</v>
      </c>
      <c r="Q154" s="107"/>
    </row>
    <row r="155" spans="1:17" x14ac:dyDescent="0.25">
      <c r="A155" s="426">
        <v>149</v>
      </c>
      <c r="B155" s="105"/>
      <c r="C155" s="105"/>
      <c r="D155" s="106"/>
      <c r="E155" s="441"/>
      <c r="F155" s="132"/>
      <c r="G155" s="132"/>
      <c r="H155" s="707"/>
      <c r="I155" s="469"/>
      <c r="J155" s="423" t="e">
        <f>IF(AND(Q155="",#REF!&gt;0,#REF!&lt;5),K155,)</f>
        <v>#REF!</v>
      </c>
      <c r="K155" s="421" t="str">
        <f>IF(D155="","ZZZ9",IF(AND(#REF!&gt;0,#REF!&lt;5),D155&amp;#REF!,D155&amp;"9"))</f>
        <v>ZZZ9</v>
      </c>
      <c r="L155" s="425">
        <f t="shared" si="6"/>
        <v>999</v>
      </c>
      <c r="M155" s="466">
        <f t="shared" si="7"/>
        <v>999</v>
      </c>
      <c r="N155" s="458"/>
      <c r="O155" s="393"/>
      <c r="P155" s="133">
        <f t="shared" si="8"/>
        <v>999</v>
      </c>
      <c r="Q155" s="107"/>
    </row>
    <row r="156" spans="1:17" x14ac:dyDescent="0.25">
      <c r="A156" s="426">
        <v>150</v>
      </c>
      <c r="B156" s="105"/>
      <c r="C156" s="105"/>
      <c r="D156" s="106"/>
      <c r="E156" s="441"/>
      <c r="F156" s="132"/>
      <c r="G156" s="132"/>
      <c r="H156" s="707"/>
      <c r="I156" s="469"/>
      <c r="J156" s="423" t="e">
        <f>IF(AND(Q156="",#REF!&gt;0,#REF!&lt;5),K156,)</f>
        <v>#REF!</v>
      </c>
      <c r="K156" s="421" t="str">
        <f>IF(D156="","ZZZ9",IF(AND(#REF!&gt;0,#REF!&lt;5),D156&amp;#REF!,D156&amp;"9"))</f>
        <v>ZZZ9</v>
      </c>
      <c r="L156" s="425">
        <f t="shared" si="6"/>
        <v>999</v>
      </c>
      <c r="M156" s="466">
        <f t="shared" si="7"/>
        <v>999</v>
      </c>
      <c r="N156" s="458"/>
      <c r="O156" s="393"/>
      <c r="P156" s="133">
        <f t="shared" si="8"/>
        <v>999</v>
      </c>
      <c r="Q156" s="107"/>
    </row>
  </sheetData>
  <conditionalFormatting sqref="E7:E156">
    <cfRule type="expression" dxfId="1069" priority="14" stopIfTrue="1">
      <formula>AND(ROUNDDOWN(($A$4-E7)/365.25,0)&lt;=13,G7&lt;&gt;"OK")</formula>
    </cfRule>
    <cfRule type="expression" dxfId="1068" priority="15" stopIfTrue="1">
      <formula>AND(ROUNDDOWN(($A$4-E7)/365.25,0)&lt;=14,G7&lt;&gt;"OK")</formula>
    </cfRule>
    <cfRule type="expression" dxfId="1067" priority="16" stopIfTrue="1">
      <formula>AND(ROUNDDOWN(($A$4-E7)/365.25,0)&lt;=17,G7&lt;&gt;"OK")</formula>
    </cfRule>
  </conditionalFormatting>
  <conditionalFormatting sqref="J7:J156">
    <cfRule type="cellIs" dxfId="1066" priority="17" stopIfTrue="1" operator="equal">
      <formula>"Z"</formula>
    </cfRule>
  </conditionalFormatting>
  <conditionalFormatting sqref="A7:D156">
    <cfRule type="expression" dxfId="1065" priority="18" stopIfTrue="1">
      <formula>$Q7&gt;=1</formula>
    </cfRule>
  </conditionalFormatting>
  <conditionalFormatting sqref="E7:E14">
    <cfRule type="expression" dxfId="1064" priority="11" stopIfTrue="1">
      <formula>AND(ROUNDDOWN(($A$4-E7)/365.25,0)&lt;=13,G7&lt;&gt;"OK")</formula>
    </cfRule>
    <cfRule type="expression" dxfId="1063" priority="12" stopIfTrue="1">
      <formula>AND(ROUNDDOWN(($A$4-E7)/365.25,0)&lt;=14,G7&lt;&gt;"OK")</formula>
    </cfRule>
    <cfRule type="expression" dxfId="1062" priority="13" stopIfTrue="1">
      <formula>AND(ROUNDDOWN(($A$4-E7)/365.25,0)&lt;=17,G7&lt;&gt;"OK")</formula>
    </cfRule>
  </conditionalFormatting>
  <conditionalFormatting sqref="J7:J14">
    <cfRule type="cellIs" dxfId="1061" priority="10" stopIfTrue="1" operator="equal">
      <formula>"Z"</formula>
    </cfRule>
  </conditionalFormatting>
  <conditionalFormatting sqref="B7:D14">
    <cfRule type="expression" dxfId="1060" priority="9" stopIfTrue="1">
      <formula>$Q7&gt;=1</formula>
    </cfRule>
  </conditionalFormatting>
  <conditionalFormatting sqref="E7:E14">
    <cfRule type="expression" dxfId="1059" priority="6" stopIfTrue="1">
      <formula>AND(ROUNDDOWN(($A$4-E7)/365.25,0)&lt;=13,G7&lt;&gt;"OK")</formula>
    </cfRule>
    <cfRule type="expression" dxfId="1058" priority="7" stopIfTrue="1">
      <formula>AND(ROUNDDOWN(($A$4-E7)/365.25,0)&lt;=14,G7&lt;&gt;"OK")</formula>
    </cfRule>
    <cfRule type="expression" dxfId="1057" priority="8" stopIfTrue="1">
      <formula>AND(ROUNDDOWN(($A$4-E7)/365.25,0)&lt;=17,G7&lt;&gt;"OK")</formula>
    </cfRule>
  </conditionalFormatting>
  <conditionalFormatting sqref="B7:D14">
    <cfRule type="expression" dxfId="1056" priority="5" stopIfTrue="1">
      <formula>$Q7&gt;=1</formula>
    </cfRule>
  </conditionalFormatting>
  <conditionalFormatting sqref="E7:E27 E29:E37">
    <cfRule type="expression" dxfId="1055" priority="2" stopIfTrue="1">
      <formula>AND(ROUNDDOWN(($A$4-E7)/365.25,0)&lt;=13,G7&lt;&gt;"OK")</formula>
    </cfRule>
    <cfRule type="expression" dxfId="1054" priority="3" stopIfTrue="1">
      <formula>AND(ROUNDDOWN(($A$4-E7)/365.25,0)&lt;=14,G7&lt;&gt;"OK")</formula>
    </cfRule>
    <cfRule type="expression" dxfId="1053" priority="4" stopIfTrue="1">
      <formula>AND(ROUNDDOWN(($A$4-E7)/365.25,0)&lt;=17,G7&lt;&gt;"OK")</formula>
    </cfRule>
  </conditionalFormatting>
  <conditionalFormatting sqref="B7:D37">
    <cfRule type="expression" dxfId="1052" priority="1" stopIfTrue="1">
      <formula>$Q7&gt;=1</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59809" r:id="rId3"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43"/>
  <sheetViews>
    <sheetView topLeftCell="A7" workbookViewId="0">
      <selection activeCell="K28" sqref="K28"/>
    </sheetView>
  </sheetViews>
  <sheetFormatPr defaultRowHeight="13.2" x14ac:dyDescent="0.25"/>
  <cols>
    <col min="1" max="1" width="13.88671875" bestFit="1"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935" t="s">
        <v>239</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t="s">
        <v>260</v>
      </c>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t="s">
        <v>238</v>
      </c>
      <c r="B4" s="936"/>
      <c r="C4" s="936"/>
      <c r="D4" s="519"/>
      <c r="E4" s="520" t="s">
        <v>372</v>
      </c>
      <c r="F4" s="520"/>
      <c r="G4" s="520"/>
      <c r="H4" s="520"/>
      <c r="I4" s="522"/>
      <c r="J4" s="523"/>
      <c r="K4" s="946" t="s">
        <v>311</v>
      </c>
      <c r="L4" s="946"/>
      <c r="M4" s="946"/>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v>4</v>
      </c>
      <c r="C7" s="631">
        <f>IF($B7="","",VLOOKUP($B7,'1MD ELO III.csport F A'!$A$7:$O$22,5))</f>
        <v>0</v>
      </c>
      <c r="D7" s="631">
        <f>IF($B7="","",VLOOKUP($B7,'1MD ELO III.csport F A'!$A$7:$O$22,15))</f>
        <v>0</v>
      </c>
      <c r="E7" s="939" t="str">
        <f>UPPER(IF($B7="","",VLOOKUP($B7,'1MD ELO III.csport L A'!$A$7:$O$22,2)))</f>
        <v xml:space="preserve">ÉRTÉKES </v>
      </c>
      <c r="F7" s="939"/>
      <c r="G7" s="939" t="str">
        <f>IF($B7="","",VLOOKUP($B7,'1MD ELO III.csport L A'!$A$7:$O$22,3))</f>
        <v>Boglárka</v>
      </c>
      <c r="H7" s="939"/>
      <c r="I7" s="632">
        <f>IF($B7="","",VLOOKUP($B7,'1MD ELO III.csport F A'!$A$7:$O$22,4))</f>
        <v>0</v>
      </c>
      <c r="J7" s="559"/>
      <c r="K7" s="820" t="s">
        <v>194</v>
      </c>
      <c r="L7" s="658" t="e">
        <f>IF(K7="","",CONCATENATE(VLOOKUP($Y$3,$AB$1:$AK$1,K7)," pont"))</f>
        <v>#N/A</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v>2</v>
      </c>
      <c r="C9" s="631">
        <f>IF($B9="","",VLOOKUP($B9,'1MD ELO III.csport F A'!$A$7:$O$22,5))</f>
        <v>0</v>
      </c>
      <c r="D9" s="631">
        <f>IF($B9="","",VLOOKUP($B9,'1MD ELO III.csport F A'!$A$7:$O$22,15))</f>
        <v>0</v>
      </c>
      <c r="E9" s="939" t="str">
        <f>UPPER(IF($B9="","",VLOOKUP($B9,'1MD ELO III.csport L A'!$A$7:$O$22,2)))</f>
        <v>MÁTYÁS</v>
      </c>
      <c r="F9" s="939"/>
      <c r="G9" s="939" t="str">
        <f>IF($B9="","",VLOOKUP($B9,'1MD ELO III.csport L A'!$A$7:$O$22,3))</f>
        <v>Villő</v>
      </c>
      <c r="H9" s="939"/>
      <c r="I9" s="632">
        <f>IF($B9="","",VLOOKUP($B9,'1MD ELO III.csport F A'!$A$7:$O$22,4))</f>
        <v>0</v>
      </c>
      <c r="J9" s="559"/>
      <c r="K9" s="820" t="s">
        <v>439</v>
      </c>
      <c r="L9" s="658" t="e">
        <f>IF(K9="","",CONCATENATE(VLOOKUP($Y$3,$AB$1:$AK$1,K9)," pont"))</f>
        <v>#N/A</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v>1</v>
      </c>
      <c r="C11" s="631">
        <f>IF($B11="","",VLOOKUP($B11,'1MD ELO III.csport F A'!$A$7:$O$22,5))</f>
        <v>0</v>
      </c>
      <c r="D11" s="631">
        <f>IF($B11="","",VLOOKUP($B11,'1MD ELO III.csport F A'!$A$7:$O$22,15))</f>
        <v>0</v>
      </c>
      <c r="E11" s="939" t="str">
        <f>UPPER(IF($B11="","",VLOOKUP($B11,'1MD ELO III.csport L A'!$A$7:$O$22,2)))</f>
        <v>JÁSZFAI</v>
      </c>
      <c r="F11" s="939"/>
      <c r="G11" s="939" t="str">
        <f>IF($B11="","",VLOOKUP($B11,'1MD ELO III.csport L A'!$A$7:$O$22,3))</f>
        <v>Fanni Léna</v>
      </c>
      <c r="H11" s="939"/>
      <c r="I11" s="632">
        <f>IF($B11="","",VLOOKUP($B11,'1MD ELO III.csport F A'!$A$7:$O$22,4))</f>
        <v>0</v>
      </c>
      <c r="J11" s="559"/>
      <c r="K11" s="820" t="s">
        <v>440</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v>3</v>
      </c>
      <c r="C13" s="631">
        <f>IF($B13="","",VLOOKUP($B13,'1MD ELO III.csport F A'!$A$7:$O$22,5))</f>
        <v>0</v>
      </c>
      <c r="D13" s="631">
        <f>IF($B13="","",VLOOKUP($B13,'1MD ELO III.csport F A'!$A$7:$O$22,15))</f>
        <v>0</v>
      </c>
      <c r="E13" s="939" t="str">
        <f>UPPER(IF($B13="","",VLOOKUP($B13,'1MD ELO III.csport L A'!$A$7:$O$22,2)))</f>
        <v>EGYED</v>
      </c>
      <c r="F13" s="939"/>
      <c r="G13" s="939" t="str">
        <f>IF($B13="","",VLOOKUP($B13,'1MD ELO III.csport L A'!$A$7:$O$22,3))</f>
        <v>Anna Zsófia</v>
      </c>
      <c r="H13" s="939"/>
      <c r="I13" s="632">
        <f>IF($B13="","",VLOOKUP($B13,'1MD ELO III.csport F A'!$A$7:$O$22,4))</f>
        <v>0</v>
      </c>
      <c r="J13" s="559"/>
      <c r="K13" s="820" t="s">
        <v>441</v>
      </c>
      <c r="L13" s="658" t="e">
        <f>IF(K13="","",CONCATENATE(VLOOKUP($Y$3,$AB$1:$AK$1,K13)," pont"))</f>
        <v>#N/A</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 xml:space="preserve">ÉRTÉKES </v>
      </c>
      <c r="E18" s="938"/>
      <c r="F18" s="938" t="str">
        <f>E9</f>
        <v>MÁTYÁS</v>
      </c>
      <c r="G18" s="938"/>
      <c r="H18" s="938" t="str">
        <f>E11</f>
        <v>JÁSZFAI</v>
      </c>
      <c r="I18" s="938"/>
      <c r="J18" s="938" t="str">
        <f>E13</f>
        <v>EGYED</v>
      </c>
      <c r="K18" s="938"/>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 xml:space="preserve">ÉRTÉKES </v>
      </c>
      <c r="C19" s="941"/>
      <c r="D19" s="940"/>
      <c r="E19" s="940"/>
      <c r="F19" s="942" t="s">
        <v>410</v>
      </c>
      <c r="G19" s="943"/>
      <c r="H19" s="942" t="s">
        <v>410</v>
      </c>
      <c r="I19" s="943"/>
      <c r="J19" s="944" t="s">
        <v>402</v>
      </c>
      <c r="K19" s="938"/>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1" t="str">
        <f>E9</f>
        <v>MÁTYÁS</v>
      </c>
      <c r="C20" s="941"/>
      <c r="D20" s="942" t="s">
        <v>413</v>
      </c>
      <c r="E20" s="943"/>
      <c r="F20" s="940"/>
      <c r="G20" s="940"/>
      <c r="H20" s="942" t="s">
        <v>409</v>
      </c>
      <c r="I20" s="943"/>
      <c r="J20" s="942" t="s">
        <v>443</v>
      </c>
      <c r="K20" s="943"/>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1" t="str">
        <f>E11</f>
        <v>JÁSZFAI</v>
      </c>
      <c r="C21" s="941"/>
      <c r="D21" s="942" t="s">
        <v>411</v>
      </c>
      <c r="E21" s="943"/>
      <c r="F21" s="942" t="s">
        <v>408</v>
      </c>
      <c r="G21" s="943"/>
      <c r="H21" s="940"/>
      <c r="I21" s="940"/>
      <c r="J21" s="942" t="s">
        <v>445</v>
      </c>
      <c r="K21" s="943"/>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941" t="str">
        <f>E13</f>
        <v>EGYED</v>
      </c>
      <c r="C22" s="941"/>
      <c r="D22" s="942" t="s">
        <v>412</v>
      </c>
      <c r="E22" s="943"/>
      <c r="F22" s="942" t="s">
        <v>444</v>
      </c>
      <c r="G22" s="943"/>
      <c r="H22" s="944" t="s">
        <v>446</v>
      </c>
      <c r="I22" s="938"/>
      <c r="J22" s="940"/>
      <c r="K22" s="940"/>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821" t="s">
        <v>450</v>
      </c>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822" t="s">
        <v>454</v>
      </c>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822" t="s">
        <v>455</v>
      </c>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row>
    <row r="37" spans="1:19" x14ac:dyDescent="0.25">
      <c r="A37" s="603"/>
      <c r="B37" s="590"/>
    </row>
    <row r="38" spans="1:19" x14ac:dyDescent="0.25">
      <c r="A38" s="603"/>
      <c r="B38" s="590"/>
    </row>
    <row r="39" spans="1:19" x14ac:dyDescent="0.25">
      <c r="A39" s="603"/>
      <c r="B39" s="590"/>
    </row>
    <row r="40" spans="1:19" x14ac:dyDescent="0.25">
      <c r="A40" s="603"/>
      <c r="B40" s="590"/>
    </row>
    <row r="41" spans="1:19" x14ac:dyDescent="0.25">
      <c r="A41" s="605"/>
      <c r="B41" s="590"/>
    </row>
    <row r="42" spans="1:19" x14ac:dyDescent="0.25">
      <c r="A42" s="590"/>
      <c r="B42" s="590"/>
    </row>
    <row r="43" spans="1:19" x14ac:dyDescent="0.25">
      <c r="O43" s="590"/>
      <c r="P43" s="590"/>
      <c r="Q43" s="590"/>
      <c r="R43" s="590"/>
      <c r="S43" s="590"/>
    </row>
  </sheetData>
  <mergeCells count="36">
    <mergeCell ref="K4:M4"/>
    <mergeCell ref="B22:C22"/>
    <mergeCell ref="D22:E22"/>
    <mergeCell ref="F22:G22"/>
    <mergeCell ref="H22:I22"/>
    <mergeCell ref="J22:K22"/>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1051" priority="1" stopIfTrue="1" operator="equal">
      <formula>"Bye"</formula>
    </cfRule>
  </conditionalFormatting>
  <conditionalFormatting sqref="A41">
    <cfRule type="expression" dxfId="1050" priority="2" stopIfTrue="1">
      <formula>$O$1="CU"</formula>
    </cfRule>
  </conditionalFormatting>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Q156"/>
  <sheetViews>
    <sheetView workbookViewId="0">
      <selection activeCell="H20" sqref="H20"/>
    </sheetView>
  </sheetViews>
  <sheetFormatPr defaultRowHeight="13.2" x14ac:dyDescent="0.25"/>
  <cols>
    <col min="1" max="1" width="3.33203125" customWidth="1"/>
    <col min="2" max="2" width="28.6640625" customWidth="1"/>
    <col min="3" max="3" width="16.109375" bestFit="1" customWidth="1"/>
    <col min="4" max="4" width="12" style="45" customWidth="1"/>
    <col min="5" max="5" width="10.5546875" style="727" customWidth="1"/>
    <col min="6" max="6" width="6.109375" style="102" hidden="1" customWidth="1"/>
    <col min="7" max="7" width="28.66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394"/>
      <c r="B1" s="93" t="s">
        <v>240</v>
      </c>
      <c r="C1" s="93"/>
      <c r="D1" s="384"/>
      <c r="E1" s="438" t="s">
        <v>123</v>
      </c>
      <c r="F1" s="427"/>
      <c r="G1" s="428"/>
      <c r="H1" s="429"/>
      <c r="I1" s="429"/>
      <c r="J1" s="430"/>
      <c r="K1" s="430"/>
      <c r="L1" s="430"/>
      <c r="M1" s="430"/>
      <c r="N1" s="430"/>
      <c r="O1" s="430"/>
      <c r="P1" s="430"/>
      <c r="Q1" s="431"/>
    </row>
    <row r="2" spans="1:17" ht="13.8" thickBot="1" x14ac:dyDescent="0.3">
      <c r="B2" s="96" t="s">
        <v>122</v>
      </c>
      <c r="C2" s="96" t="s">
        <v>270</v>
      </c>
      <c r="D2" s="120"/>
      <c r="E2" s="438" t="s">
        <v>94</v>
      </c>
      <c r="F2" s="103"/>
      <c r="G2" s="103"/>
      <c r="H2" s="703"/>
      <c r="I2" s="703"/>
      <c r="J2" s="94"/>
      <c r="K2" s="94"/>
      <c r="L2" s="94"/>
      <c r="M2" s="94"/>
      <c r="N2" s="111"/>
      <c r="O2" s="86"/>
      <c r="P2" s="86"/>
      <c r="Q2" s="111"/>
    </row>
    <row r="3" spans="1:17" s="2" customFormat="1" ht="13.8" thickBot="1" x14ac:dyDescent="0.3">
      <c r="A3" s="682" t="s">
        <v>121</v>
      </c>
      <c r="B3" s="701"/>
      <c r="C3" s="701"/>
      <c r="D3" s="701"/>
      <c r="E3" s="701"/>
      <c r="F3" s="701"/>
      <c r="G3" s="701"/>
      <c r="H3" s="701"/>
      <c r="I3" s="702"/>
      <c r="J3" s="112"/>
      <c r="K3" s="123"/>
      <c r="L3" s="123"/>
      <c r="M3" s="123"/>
      <c r="N3" s="485" t="s">
        <v>92</v>
      </c>
      <c r="O3" s="113"/>
      <c r="P3" s="124"/>
      <c r="Q3" s="439"/>
    </row>
    <row r="4" spans="1:17" s="2" customFormat="1" x14ac:dyDescent="0.25">
      <c r="A4" s="55" t="s">
        <v>82</v>
      </c>
      <c r="B4" s="55"/>
      <c r="C4" s="53" t="s">
        <v>79</v>
      </c>
      <c r="D4" s="55" t="s">
        <v>87</v>
      </c>
      <c r="E4" s="88"/>
      <c r="G4" s="125"/>
      <c r="H4" s="737" t="s">
        <v>88</v>
      </c>
      <c r="I4" s="712"/>
      <c r="J4" s="126"/>
      <c r="K4" s="127"/>
      <c r="L4" s="127"/>
      <c r="M4" s="127"/>
      <c r="N4" s="126"/>
      <c r="O4" s="440"/>
      <c r="P4" s="440"/>
      <c r="Q4" s="128"/>
    </row>
    <row r="5" spans="1:17" s="2" customFormat="1" ht="13.8" thickBot="1" x14ac:dyDescent="0.3">
      <c r="A5" s="432" t="s">
        <v>238</v>
      </c>
      <c r="B5" s="432"/>
      <c r="C5" s="97">
        <f>Altalanos!$C$10</f>
        <v>0</v>
      </c>
      <c r="D5" s="98" t="str">
        <f>Altalanos!$D$10</f>
        <v xml:space="preserve">  </v>
      </c>
      <c r="E5" s="98"/>
      <c r="F5" s="98"/>
      <c r="G5" s="98"/>
      <c r="H5" s="470" t="str">
        <f>Altalanos!$E$10</f>
        <v>Dénes Tibor</v>
      </c>
      <c r="I5" s="738"/>
      <c r="J5" s="129"/>
      <c r="K5" s="89"/>
      <c r="L5" s="89"/>
      <c r="M5" s="89"/>
      <c r="N5" s="129"/>
      <c r="O5" s="98"/>
      <c r="P5" s="98"/>
      <c r="Q5" s="755"/>
    </row>
    <row r="6" spans="1:17" ht="30" customHeight="1" thickBot="1" x14ac:dyDescent="0.3">
      <c r="A6" s="392" t="s">
        <v>95</v>
      </c>
      <c r="B6" s="115" t="s">
        <v>85</v>
      </c>
      <c r="C6" s="115" t="s">
        <v>86</v>
      </c>
      <c r="D6" s="115" t="s">
        <v>90</v>
      </c>
      <c r="E6" s="116" t="s">
        <v>91</v>
      </c>
      <c r="F6" s="116" t="s">
        <v>96</v>
      </c>
      <c r="G6" s="116" t="s">
        <v>213</v>
      </c>
      <c r="H6" s="704" t="s">
        <v>97</v>
      </c>
      <c r="I6" s="705"/>
      <c r="J6" s="422" t="s">
        <v>74</v>
      </c>
      <c r="K6" s="117" t="s">
        <v>72</v>
      </c>
      <c r="L6" s="424" t="s">
        <v>1</v>
      </c>
      <c r="M6" s="294" t="s">
        <v>73</v>
      </c>
      <c r="N6" s="457" t="s">
        <v>117</v>
      </c>
      <c r="O6" s="436" t="s">
        <v>99</v>
      </c>
      <c r="P6" s="437" t="s">
        <v>2</v>
      </c>
      <c r="Q6" s="116" t="s">
        <v>100</v>
      </c>
    </row>
    <row r="7" spans="1:17" s="11" customFormat="1" ht="18.899999999999999" customHeight="1" x14ac:dyDescent="0.25">
      <c r="A7" s="426">
        <v>1</v>
      </c>
      <c r="B7" s="105" t="s">
        <v>271</v>
      </c>
      <c r="C7" s="105" t="s">
        <v>272</v>
      </c>
      <c r="D7" s="106"/>
      <c r="E7" s="441"/>
      <c r="F7" s="685"/>
      <c r="G7" s="686"/>
      <c r="H7" s="106"/>
      <c r="I7" s="106"/>
      <c r="J7" s="423"/>
      <c r="K7" s="421"/>
      <c r="L7" s="425"/>
      <c r="M7" s="421"/>
      <c r="N7" s="387"/>
      <c r="O7" s="767"/>
      <c r="P7" s="133"/>
      <c r="Q7" s="107"/>
    </row>
    <row r="8" spans="1:17" s="11" customFormat="1" ht="18.899999999999999" customHeight="1" x14ac:dyDescent="0.25">
      <c r="A8" s="426">
        <v>2</v>
      </c>
      <c r="B8" s="105" t="s">
        <v>273</v>
      </c>
      <c r="C8" s="105" t="s">
        <v>274</v>
      </c>
      <c r="D8" s="106"/>
      <c r="E8" s="441"/>
      <c r="F8" s="687"/>
      <c r="G8" s="688"/>
      <c r="H8" s="106"/>
      <c r="I8" s="106"/>
      <c r="J8" s="423"/>
      <c r="K8" s="421"/>
      <c r="L8" s="425"/>
      <c r="M8" s="421"/>
      <c r="N8" s="387"/>
      <c r="O8" s="106"/>
      <c r="P8" s="133"/>
      <c r="Q8" s="107"/>
    </row>
    <row r="9" spans="1:17" s="11" customFormat="1" ht="18.899999999999999" customHeight="1" x14ac:dyDescent="0.25">
      <c r="A9" s="426">
        <v>3</v>
      </c>
      <c r="B9" s="105" t="s">
        <v>275</v>
      </c>
      <c r="C9" s="105" t="s">
        <v>276</v>
      </c>
      <c r="D9" s="106"/>
      <c r="E9" s="441"/>
      <c r="F9" s="687"/>
      <c r="G9" s="688"/>
      <c r="H9" s="106"/>
      <c r="I9" s="106"/>
      <c r="J9" s="423"/>
      <c r="K9" s="421"/>
      <c r="L9" s="425"/>
      <c r="M9" s="421"/>
      <c r="N9" s="387"/>
      <c r="O9" s="106"/>
      <c r="P9" s="714"/>
      <c r="Q9" s="458"/>
    </row>
    <row r="10" spans="1:17" s="11" customFormat="1" ht="18.899999999999999" customHeight="1" x14ac:dyDescent="0.25">
      <c r="A10" s="426">
        <v>4</v>
      </c>
      <c r="B10" s="105" t="s">
        <v>277</v>
      </c>
      <c r="C10" s="105" t="s">
        <v>278</v>
      </c>
      <c r="D10" s="106"/>
      <c r="E10" s="441"/>
      <c r="F10" s="687"/>
      <c r="G10" s="688"/>
      <c r="H10" s="106"/>
      <c r="I10" s="106"/>
      <c r="J10" s="423"/>
      <c r="K10" s="421"/>
      <c r="L10" s="425"/>
      <c r="M10" s="421"/>
      <c r="N10" s="387"/>
      <c r="O10" s="106"/>
      <c r="P10" s="713"/>
      <c r="Q10" s="706"/>
    </row>
    <row r="11" spans="1:17" s="11" customFormat="1" ht="18.899999999999999" customHeight="1" x14ac:dyDescent="0.25">
      <c r="A11" s="426">
        <v>5</v>
      </c>
      <c r="B11" s="105"/>
      <c r="C11" s="105"/>
      <c r="D11" s="106"/>
      <c r="E11" s="441"/>
      <c r="F11" s="687"/>
      <c r="G11" s="688"/>
      <c r="H11" s="106"/>
      <c r="I11" s="106"/>
      <c r="J11" s="423"/>
      <c r="K11" s="421"/>
      <c r="L11" s="425"/>
      <c r="M11" s="421"/>
      <c r="N11" s="387"/>
      <c r="O11" s="106"/>
      <c r="P11" s="713"/>
      <c r="Q11" s="706"/>
    </row>
    <row r="12" spans="1:17" s="11" customFormat="1" ht="18.899999999999999" customHeight="1" x14ac:dyDescent="0.25">
      <c r="A12" s="426">
        <v>6</v>
      </c>
      <c r="B12" s="105"/>
      <c r="C12" s="105"/>
      <c r="D12" s="106"/>
      <c r="E12" s="441"/>
      <c r="F12" s="687"/>
      <c r="G12" s="688"/>
      <c r="H12" s="106"/>
      <c r="I12" s="106"/>
      <c r="J12" s="423"/>
      <c r="K12" s="421"/>
      <c r="L12" s="425"/>
      <c r="M12" s="421"/>
      <c r="N12" s="387"/>
      <c r="O12" s="106"/>
      <c r="P12" s="713"/>
      <c r="Q12" s="706"/>
    </row>
    <row r="13" spans="1:17" s="11" customFormat="1" ht="18.899999999999999" customHeight="1" x14ac:dyDescent="0.25">
      <c r="A13" s="426">
        <v>7</v>
      </c>
      <c r="B13" s="105"/>
      <c r="C13" s="105"/>
      <c r="D13" s="106"/>
      <c r="E13" s="441"/>
      <c r="F13" s="687"/>
      <c r="G13" s="688"/>
      <c r="H13" s="106"/>
      <c r="I13" s="106"/>
      <c r="J13" s="423"/>
      <c r="K13" s="421"/>
      <c r="L13" s="425"/>
      <c r="M13" s="421"/>
      <c r="N13" s="387"/>
      <c r="O13" s="106"/>
      <c r="P13" s="713"/>
      <c r="Q13" s="706"/>
    </row>
    <row r="14" spans="1:17" s="11" customFormat="1" ht="18.899999999999999" customHeight="1" x14ac:dyDescent="0.25">
      <c r="A14" s="426">
        <v>8</v>
      </c>
      <c r="B14" s="105"/>
      <c r="C14" s="105"/>
      <c r="D14" s="106"/>
      <c r="E14" s="441"/>
      <c r="F14" s="687"/>
      <c r="G14" s="688"/>
      <c r="H14" s="106"/>
      <c r="I14" s="106"/>
      <c r="J14" s="423"/>
      <c r="K14" s="421"/>
      <c r="L14" s="425"/>
      <c r="M14" s="421"/>
      <c r="N14" s="387"/>
      <c r="O14" s="106"/>
      <c r="P14" s="713"/>
      <c r="Q14" s="706"/>
    </row>
    <row r="15" spans="1:17" s="11" customFormat="1" ht="18.899999999999999" customHeight="1" x14ac:dyDescent="0.25">
      <c r="A15" s="426">
        <v>9</v>
      </c>
      <c r="B15" s="105"/>
      <c r="C15" s="105"/>
      <c r="D15" s="106"/>
      <c r="E15" s="441"/>
      <c r="F15" s="132"/>
      <c r="G15" s="132"/>
      <c r="H15" s="106"/>
      <c r="I15" s="106"/>
      <c r="J15" s="423"/>
      <c r="K15" s="421"/>
      <c r="L15" s="425"/>
      <c r="M15" s="466"/>
      <c r="N15" s="387"/>
      <c r="O15" s="106"/>
      <c r="P15" s="107"/>
      <c r="Q15" s="107"/>
    </row>
    <row r="16" spans="1:17" s="11" customFormat="1" ht="18.899999999999999" customHeight="1" x14ac:dyDescent="0.25">
      <c r="A16" s="426">
        <v>10</v>
      </c>
      <c r="B16" s="765"/>
      <c r="C16" s="105"/>
      <c r="D16" s="106"/>
      <c r="E16" s="441"/>
      <c r="F16" s="132"/>
      <c r="G16" s="132"/>
      <c r="H16" s="106"/>
      <c r="I16" s="106"/>
      <c r="J16" s="423"/>
      <c r="K16" s="421"/>
      <c r="L16" s="425"/>
      <c r="M16" s="466"/>
      <c r="N16" s="387"/>
      <c r="O16" s="106"/>
      <c r="P16" s="133"/>
      <c r="Q16" s="107"/>
    </row>
    <row r="17" spans="1:17" s="11" customFormat="1" ht="18.899999999999999" customHeight="1" x14ac:dyDescent="0.25">
      <c r="A17" s="426">
        <v>11</v>
      </c>
      <c r="B17" s="105"/>
      <c r="C17" s="105"/>
      <c r="D17" s="106"/>
      <c r="E17" s="441"/>
      <c r="F17" s="132"/>
      <c r="G17" s="132"/>
      <c r="H17" s="106"/>
      <c r="I17" s="106"/>
      <c r="J17" s="423"/>
      <c r="K17" s="421"/>
      <c r="L17" s="425"/>
      <c r="M17" s="466"/>
      <c r="N17" s="387"/>
      <c r="O17" s="106"/>
      <c r="P17" s="133"/>
      <c r="Q17" s="107"/>
    </row>
    <row r="18" spans="1:17" s="11" customFormat="1" ht="18.899999999999999" customHeight="1" x14ac:dyDescent="0.25">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x14ac:dyDescent="0.25">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x14ac:dyDescent="0.25">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x14ac:dyDescent="0.25">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x14ac:dyDescent="0.25">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x14ac:dyDescent="0.25">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x14ac:dyDescent="0.25">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x14ac:dyDescent="0.25">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x14ac:dyDescent="0.25">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x14ac:dyDescent="0.25">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x14ac:dyDescent="0.25">
      <c r="A28" s="426">
        <v>22</v>
      </c>
      <c r="B28" s="105"/>
      <c r="C28" s="105"/>
      <c r="D28" s="106"/>
      <c r="E28" s="773"/>
      <c r="F28" s="739"/>
      <c r="G28" s="740"/>
      <c r="H28" s="106"/>
      <c r="I28" s="106"/>
      <c r="J28" s="423"/>
      <c r="K28" s="421"/>
      <c r="L28" s="425"/>
      <c r="M28" s="466"/>
      <c r="N28" s="387"/>
      <c r="O28" s="106"/>
      <c r="P28" s="133"/>
      <c r="Q28" s="107"/>
    </row>
    <row r="29" spans="1:17" s="11" customFormat="1" ht="18.899999999999999" customHeight="1" x14ac:dyDescent="0.25">
      <c r="A29" s="426">
        <v>23</v>
      </c>
      <c r="B29" s="105"/>
      <c r="C29" s="105"/>
      <c r="D29" s="106"/>
      <c r="E29" s="774"/>
      <c r="F29" s="132"/>
      <c r="G29" s="132"/>
      <c r="H29" s="106"/>
      <c r="I29" s="106"/>
      <c r="J29" s="423"/>
      <c r="K29" s="421"/>
      <c r="L29" s="425"/>
      <c r="M29" s="466"/>
      <c r="N29" s="387"/>
      <c r="O29" s="106"/>
      <c r="P29" s="133"/>
      <c r="Q29" s="107"/>
    </row>
    <row r="30" spans="1:17" s="11" customFormat="1" ht="18.899999999999999" customHeight="1" x14ac:dyDescent="0.25">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x14ac:dyDescent="0.25">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x14ac:dyDescent="0.25">
      <c r="A32" s="426">
        <v>26</v>
      </c>
      <c r="B32" s="105"/>
      <c r="C32" s="105"/>
      <c r="D32" s="106"/>
      <c r="E32" s="736"/>
      <c r="F32" s="132"/>
      <c r="G32" s="132"/>
      <c r="H32" s="106"/>
      <c r="I32" s="106"/>
      <c r="J32" s="423"/>
      <c r="K32" s="421"/>
      <c r="L32" s="425"/>
      <c r="M32" s="466"/>
      <c r="N32" s="387"/>
      <c r="O32" s="106"/>
      <c r="P32" s="133"/>
      <c r="Q32" s="107"/>
    </row>
    <row r="33" spans="1:17" s="11" customFormat="1" ht="18.899999999999999" customHeight="1" x14ac:dyDescent="0.25">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x14ac:dyDescent="0.25">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x14ac:dyDescent="0.25">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x14ac:dyDescent="0.25">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x14ac:dyDescent="0.25">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x14ac:dyDescent="0.25">
      <c r="A38" s="426">
        <v>32</v>
      </c>
      <c r="B38" s="105"/>
      <c r="C38" s="105"/>
      <c r="D38" s="106"/>
      <c r="E38" s="441"/>
      <c r="F38" s="132"/>
      <c r="G38" s="132"/>
      <c r="H38" s="707"/>
      <c r="I38" s="469"/>
      <c r="J38" s="423"/>
      <c r="K38" s="421"/>
      <c r="L38" s="425"/>
      <c r="M38" s="466"/>
      <c r="N38" s="387"/>
      <c r="O38" s="107"/>
      <c r="P38" s="133"/>
      <c r="Q38" s="107"/>
    </row>
    <row r="39" spans="1:17" s="11" customFormat="1" ht="18.899999999999999" customHeight="1" x14ac:dyDescent="0.25">
      <c r="A39" s="426">
        <v>33</v>
      </c>
      <c r="B39" s="105"/>
      <c r="C39" s="105"/>
      <c r="D39" s="106"/>
      <c r="E39" s="441"/>
      <c r="F39" s="132"/>
      <c r="G39" s="132"/>
      <c r="H39" s="707"/>
      <c r="I39" s="469"/>
      <c r="J39" s="423"/>
      <c r="K39" s="421"/>
      <c r="L39" s="425"/>
      <c r="M39" s="466"/>
      <c r="N39" s="458"/>
      <c r="O39" s="393"/>
      <c r="P39" s="133"/>
      <c r="Q39" s="107"/>
    </row>
    <row r="40" spans="1:17" s="11" customFormat="1" ht="18.899999999999999" customHeight="1" x14ac:dyDescent="0.25">
      <c r="A40" s="426">
        <v>34</v>
      </c>
      <c r="B40" s="105"/>
      <c r="C40" s="105"/>
      <c r="D40" s="106"/>
      <c r="E40" s="441"/>
      <c r="F40" s="132"/>
      <c r="G40" s="132"/>
      <c r="H40" s="707"/>
      <c r="I40" s="469"/>
      <c r="J40" s="423" t="e">
        <f>IF(AND(Q40="",#REF!&gt;0,#REF!&lt;5),K40,)</f>
        <v>#REF!</v>
      </c>
      <c r="K40" s="421" t="str">
        <f>IF(D40="","ZZZ9",IF(AND(#REF!&gt;0,#REF!&lt;5),D40&amp;#REF!,D40&amp;"9"))</f>
        <v>ZZZ9</v>
      </c>
      <c r="L40" s="425">
        <f t="shared" ref="L40:L71" si="0">IF(Q40="",999,Q40)</f>
        <v>999</v>
      </c>
      <c r="M40" s="466">
        <f t="shared" ref="M40:M71" si="1">IF(P40=999,999,1)</f>
        <v>999</v>
      </c>
      <c r="N40" s="458"/>
      <c r="O40" s="393"/>
      <c r="P40" s="133">
        <f t="shared" ref="P40:P71" si="2">IF(N40="DA",1,IF(N40="WC",2,IF(N40="SE",3,IF(N40="Q",4,IF(N40="LL",5,999)))))</f>
        <v>999</v>
      </c>
      <c r="Q40" s="107"/>
    </row>
    <row r="41" spans="1:17" s="11" customFormat="1" ht="18.899999999999999" customHeight="1" x14ac:dyDescent="0.25">
      <c r="A41" s="426">
        <v>35</v>
      </c>
      <c r="B41" s="105"/>
      <c r="C41" s="105"/>
      <c r="D41" s="106"/>
      <c r="E41" s="441"/>
      <c r="F41" s="132"/>
      <c r="G41" s="132"/>
      <c r="H41" s="707"/>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x14ac:dyDescent="0.25">
      <c r="A42" s="426">
        <v>36</v>
      </c>
      <c r="B42" s="105"/>
      <c r="C42" s="105"/>
      <c r="D42" s="106"/>
      <c r="E42" s="441"/>
      <c r="F42" s="132"/>
      <c r="G42" s="132"/>
      <c r="H42" s="707"/>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x14ac:dyDescent="0.25">
      <c r="A43" s="426">
        <v>37</v>
      </c>
      <c r="B43" s="105"/>
      <c r="C43" s="105"/>
      <c r="D43" s="106"/>
      <c r="E43" s="441"/>
      <c r="F43" s="132"/>
      <c r="G43" s="132"/>
      <c r="H43" s="707"/>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x14ac:dyDescent="0.25">
      <c r="A44" s="426">
        <v>38</v>
      </c>
      <c r="B44" s="105"/>
      <c r="C44" s="105"/>
      <c r="D44" s="106"/>
      <c r="E44" s="441"/>
      <c r="F44" s="132"/>
      <c r="G44" s="132"/>
      <c r="H44" s="707"/>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x14ac:dyDescent="0.25">
      <c r="A45" s="426">
        <v>39</v>
      </c>
      <c r="B45" s="105"/>
      <c r="C45" s="105"/>
      <c r="D45" s="106"/>
      <c r="E45" s="441"/>
      <c r="F45" s="132"/>
      <c r="G45" s="132"/>
      <c r="H45" s="707"/>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x14ac:dyDescent="0.25">
      <c r="A46" s="426">
        <v>40</v>
      </c>
      <c r="B46" s="105"/>
      <c r="C46" s="105"/>
      <c r="D46" s="106"/>
      <c r="E46" s="441"/>
      <c r="F46" s="132"/>
      <c r="G46" s="132"/>
      <c r="H46" s="707"/>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x14ac:dyDescent="0.25">
      <c r="A47" s="426">
        <v>41</v>
      </c>
      <c r="B47" s="105"/>
      <c r="C47" s="105"/>
      <c r="D47" s="106"/>
      <c r="E47" s="441"/>
      <c r="F47" s="132"/>
      <c r="G47" s="132"/>
      <c r="H47" s="707"/>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x14ac:dyDescent="0.25">
      <c r="A48" s="426">
        <v>42</v>
      </c>
      <c r="B48" s="105"/>
      <c r="C48" s="105"/>
      <c r="D48" s="106"/>
      <c r="E48" s="441"/>
      <c r="F48" s="132"/>
      <c r="G48" s="132"/>
      <c r="H48" s="707"/>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x14ac:dyDescent="0.25">
      <c r="A49" s="426">
        <v>43</v>
      </c>
      <c r="B49" s="105"/>
      <c r="C49" s="105"/>
      <c r="D49" s="106"/>
      <c r="E49" s="441"/>
      <c r="F49" s="132"/>
      <c r="G49" s="132"/>
      <c r="H49" s="707"/>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x14ac:dyDescent="0.25">
      <c r="A50" s="426">
        <v>44</v>
      </c>
      <c r="B50" s="105"/>
      <c r="C50" s="105"/>
      <c r="D50" s="106"/>
      <c r="E50" s="441"/>
      <c r="F50" s="132"/>
      <c r="G50" s="132"/>
      <c r="H50" s="707"/>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x14ac:dyDescent="0.25">
      <c r="A51" s="426">
        <v>45</v>
      </c>
      <c r="B51" s="105"/>
      <c r="C51" s="105"/>
      <c r="D51" s="106"/>
      <c r="E51" s="441"/>
      <c r="F51" s="132"/>
      <c r="G51" s="132"/>
      <c r="H51" s="707"/>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x14ac:dyDescent="0.25">
      <c r="A52" s="426">
        <v>46</v>
      </c>
      <c r="B52" s="105"/>
      <c r="C52" s="105"/>
      <c r="D52" s="106"/>
      <c r="E52" s="441"/>
      <c r="F52" s="132"/>
      <c r="G52" s="132"/>
      <c r="H52" s="707"/>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x14ac:dyDescent="0.25">
      <c r="A53" s="426">
        <v>47</v>
      </c>
      <c r="B53" s="105"/>
      <c r="C53" s="105"/>
      <c r="D53" s="106"/>
      <c r="E53" s="441"/>
      <c r="F53" s="132"/>
      <c r="G53" s="132"/>
      <c r="H53" s="707"/>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x14ac:dyDescent="0.25">
      <c r="A54" s="426">
        <v>48</v>
      </c>
      <c r="B54" s="105"/>
      <c r="C54" s="105"/>
      <c r="D54" s="106"/>
      <c r="E54" s="441"/>
      <c r="F54" s="132"/>
      <c r="G54" s="132"/>
      <c r="H54" s="707"/>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x14ac:dyDescent="0.25">
      <c r="A55" s="426">
        <v>49</v>
      </c>
      <c r="B55" s="105"/>
      <c r="C55" s="105"/>
      <c r="D55" s="106"/>
      <c r="E55" s="441"/>
      <c r="F55" s="132"/>
      <c r="G55" s="132"/>
      <c r="H55" s="707"/>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x14ac:dyDescent="0.25">
      <c r="A56" s="426">
        <v>50</v>
      </c>
      <c r="B56" s="105"/>
      <c r="C56" s="105"/>
      <c r="D56" s="106"/>
      <c r="E56" s="441"/>
      <c r="F56" s="132"/>
      <c r="G56" s="132"/>
      <c r="H56" s="707"/>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x14ac:dyDescent="0.25">
      <c r="A57" s="426">
        <v>51</v>
      </c>
      <c r="B57" s="105"/>
      <c r="C57" s="105"/>
      <c r="D57" s="106"/>
      <c r="E57" s="441"/>
      <c r="F57" s="132"/>
      <c r="G57" s="132"/>
      <c r="H57" s="707"/>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x14ac:dyDescent="0.25">
      <c r="A58" s="426">
        <v>52</v>
      </c>
      <c r="B58" s="105"/>
      <c r="C58" s="105"/>
      <c r="D58" s="106"/>
      <c r="E58" s="441"/>
      <c r="F58" s="132"/>
      <c r="G58" s="132"/>
      <c r="H58" s="707"/>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x14ac:dyDescent="0.25">
      <c r="A59" s="426">
        <v>53</v>
      </c>
      <c r="B59" s="105"/>
      <c r="C59" s="105"/>
      <c r="D59" s="106"/>
      <c r="E59" s="441"/>
      <c r="F59" s="132"/>
      <c r="G59" s="132"/>
      <c r="H59" s="707"/>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x14ac:dyDescent="0.25">
      <c r="A60" s="426">
        <v>54</v>
      </c>
      <c r="B60" s="105"/>
      <c r="C60" s="105"/>
      <c r="D60" s="106"/>
      <c r="E60" s="441"/>
      <c r="F60" s="132"/>
      <c r="G60" s="132"/>
      <c r="H60" s="707"/>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x14ac:dyDescent="0.25">
      <c r="A61" s="426">
        <v>55</v>
      </c>
      <c r="B61" s="105"/>
      <c r="C61" s="105"/>
      <c r="D61" s="106"/>
      <c r="E61" s="441"/>
      <c r="F61" s="132"/>
      <c r="G61" s="132"/>
      <c r="H61" s="707"/>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x14ac:dyDescent="0.25">
      <c r="A62" s="426">
        <v>56</v>
      </c>
      <c r="B62" s="105"/>
      <c r="C62" s="105"/>
      <c r="D62" s="106"/>
      <c r="E62" s="441"/>
      <c r="F62" s="132"/>
      <c r="G62" s="132"/>
      <c r="H62" s="707"/>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x14ac:dyDescent="0.25">
      <c r="A63" s="426">
        <v>57</v>
      </c>
      <c r="B63" s="105"/>
      <c r="C63" s="105"/>
      <c r="D63" s="106"/>
      <c r="E63" s="441"/>
      <c r="F63" s="132"/>
      <c r="G63" s="132"/>
      <c r="H63" s="707"/>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x14ac:dyDescent="0.25">
      <c r="A64" s="426">
        <v>58</v>
      </c>
      <c r="B64" s="105"/>
      <c r="C64" s="105"/>
      <c r="D64" s="106"/>
      <c r="E64" s="441"/>
      <c r="F64" s="132"/>
      <c r="G64" s="132"/>
      <c r="H64" s="707"/>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x14ac:dyDescent="0.25">
      <c r="A65" s="426">
        <v>59</v>
      </c>
      <c r="B65" s="105"/>
      <c r="C65" s="105"/>
      <c r="D65" s="106"/>
      <c r="E65" s="441"/>
      <c r="F65" s="132"/>
      <c r="G65" s="132"/>
      <c r="H65" s="707"/>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x14ac:dyDescent="0.25">
      <c r="A66" s="426">
        <v>60</v>
      </c>
      <c r="B66" s="105"/>
      <c r="C66" s="105"/>
      <c r="D66" s="106"/>
      <c r="E66" s="441"/>
      <c r="F66" s="132"/>
      <c r="G66" s="132"/>
      <c r="H66" s="707"/>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x14ac:dyDescent="0.25">
      <c r="A67" s="426">
        <v>61</v>
      </c>
      <c r="B67" s="105"/>
      <c r="C67" s="105"/>
      <c r="D67" s="106"/>
      <c r="E67" s="441"/>
      <c r="F67" s="132"/>
      <c r="G67" s="132"/>
      <c r="H67" s="707"/>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x14ac:dyDescent="0.25">
      <c r="A68" s="426">
        <v>62</v>
      </c>
      <c r="B68" s="105"/>
      <c r="C68" s="105"/>
      <c r="D68" s="106"/>
      <c r="E68" s="441"/>
      <c r="F68" s="132"/>
      <c r="G68" s="132"/>
      <c r="H68" s="707"/>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x14ac:dyDescent="0.25">
      <c r="A69" s="426">
        <v>63</v>
      </c>
      <c r="B69" s="105"/>
      <c r="C69" s="105"/>
      <c r="D69" s="106"/>
      <c r="E69" s="441"/>
      <c r="F69" s="132"/>
      <c r="G69" s="132"/>
      <c r="H69" s="707"/>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x14ac:dyDescent="0.25">
      <c r="A70" s="426">
        <v>64</v>
      </c>
      <c r="B70" s="105"/>
      <c r="C70" s="105"/>
      <c r="D70" s="106"/>
      <c r="E70" s="441"/>
      <c r="F70" s="132"/>
      <c r="G70" s="132"/>
      <c r="H70" s="707"/>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x14ac:dyDescent="0.25">
      <c r="A71" s="426">
        <v>65</v>
      </c>
      <c r="B71" s="105"/>
      <c r="C71" s="105"/>
      <c r="D71" s="106"/>
      <c r="E71" s="441"/>
      <c r="F71" s="132"/>
      <c r="G71" s="132"/>
      <c r="H71" s="707"/>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x14ac:dyDescent="0.25">
      <c r="A72" s="426">
        <v>66</v>
      </c>
      <c r="B72" s="105"/>
      <c r="C72" s="105"/>
      <c r="D72" s="106"/>
      <c r="E72" s="441"/>
      <c r="F72" s="132"/>
      <c r="G72" s="132"/>
      <c r="H72" s="707"/>
      <c r="I72" s="469"/>
      <c r="J72" s="423" t="e">
        <f>IF(AND(Q72="",#REF!&gt;0,#REF!&lt;5),K72,)</f>
        <v>#REF!</v>
      </c>
      <c r="K72" s="421" t="str">
        <f>IF(D72="","ZZZ9",IF(AND(#REF!&gt;0,#REF!&lt;5),D72&amp;#REF!,D72&amp;"9"))</f>
        <v>ZZZ9</v>
      </c>
      <c r="L72" s="425">
        <f t="shared" ref="L72:L100" si="3">IF(Q72="",999,Q72)</f>
        <v>999</v>
      </c>
      <c r="M72" s="466">
        <f t="shared" ref="M72:M100" si="4">IF(P72=999,999,1)</f>
        <v>999</v>
      </c>
      <c r="N72" s="458"/>
      <c r="O72" s="393"/>
      <c r="P72" s="133">
        <f t="shared" ref="P72:P100" si="5">IF(N72="DA",1,IF(N72="WC",2,IF(N72="SE",3,IF(N72="Q",4,IF(N72="LL",5,999)))))</f>
        <v>999</v>
      </c>
      <c r="Q72" s="107"/>
    </row>
    <row r="73" spans="1:17" s="11" customFormat="1" ht="18.899999999999999" customHeight="1" x14ac:dyDescent="0.25">
      <c r="A73" s="426">
        <v>67</v>
      </c>
      <c r="B73" s="105"/>
      <c r="C73" s="105"/>
      <c r="D73" s="106"/>
      <c r="E73" s="441"/>
      <c r="F73" s="132"/>
      <c r="G73" s="132"/>
      <c r="H73" s="707"/>
      <c r="I73" s="469"/>
      <c r="J73" s="423" t="e">
        <f>IF(AND(Q73="",#REF!&gt;0,#REF!&lt;5),K73,)</f>
        <v>#REF!</v>
      </c>
      <c r="K73" s="421" t="str">
        <f>IF(D73="","ZZZ9",IF(AND(#REF!&gt;0,#REF!&lt;5),D73&amp;#REF!,D73&amp;"9"))</f>
        <v>ZZZ9</v>
      </c>
      <c r="L73" s="425">
        <f t="shared" si="3"/>
        <v>999</v>
      </c>
      <c r="M73" s="466">
        <f t="shared" si="4"/>
        <v>999</v>
      </c>
      <c r="N73" s="458"/>
      <c r="O73" s="393"/>
      <c r="P73" s="133">
        <f t="shared" si="5"/>
        <v>999</v>
      </c>
      <c r="Q73" s="107"/>
    </row>
    <row r="74" spans="1:17" s="11" customFormat="1" ht="18.899999999999999" customHeight="1" x14ac:dyDescent="0.25">
      <c r="A74" s="426">
        <v>68</v>
      </c>
      <c r="B74" s="105"/>
      <c r="C74" s="105"/>
      <c r="D74" s="106"/>
      <c r="E74" s="441"/>
      <c r="F74" s="132"/>
      <c r="G74" s="132"/>
      <c r="H74" s="707"/>
      <c r="I74" s="469"/>
      <c r="J74" s="423" t="e">
        <f>IF(AND(Q74="",#REF!&gt;0,#REF!&lt;5),K74,)</f>
        <v>#REF!</v>
      </c>
      <c r="K74" s="421" t="str">
        <f>IF(D74="","ZZZ9",IF(AND(#REF!&gt;0,#REF!&lt;5),D74&amp;#REF!,D74&amp;"9"))</f>
        <v>ZZZ9</v>
      </c>
      <c r="L74" s="425">
        <f t="shared" si="3"/>
        <v>999</v>
      </c>
      <c r="M74" s="466">
        <f t="shared" si="4"/>
        <v>999</v>
      </c>
      <c r="N74" s="458"/>
      <c r="O74" s="393"/>
      <c r="P74" s="133">
        <f t="shared" si="5"/>
        <v>999</v>
      </c>
      <c r="Q74" s="107"/>
    </row>
    <row r="75" spans="1:17" s="11" customFormat="1" ht="18.899999999999999" customHeight="1" x14ac:dyDescent="0.25">
      <c r="A75" s="426">
        <v>69</v>
      </c>
      <c r="B75" s="105"/>
      <c r="C75" s="105"/>
      <c r="D75" s="106"/>
      <c r="E75" s="441"/>
      <c r="F75" s="132"/>
      <c r="G75" s="132"/>
      <c r="H75" s="707"/>
      <c r="I75" s="469"/>
      <c r="J75" s="423" t="e">
        <f>IF(AND(Q75="",#REF!&gt;0,#REF!&lt;5),K75,)</f>
        <v>#REF!</v>
      </c>
      <c r="K75" s="421" t="str">
        <f>IF(D75="","ZZZ9",IF(AND(#REF!&gt;0,#REF!&lt;5),D75&amp;#REF!,D75&amp;"9"))</f>
        <v>ZZZ9</v>
      </c>
      <c r="L75" s="425">
        <f t="shared" si="3"/>
        <v>999</v>
      </c>
      <c r="M75" s="466">
        <f t="shared" si="4"/>
        <v>999</v>
      </c>
      <c r="N75" s="458"/>
      <c r="O75" s="393"/>
      <c r="P75" s="133">
        <f t="shared" si="5"/>
        <v>999</v>
      </c>
      <c r="Q75" s="107"/>
    </row>
    <row r="76" spans="1:17" s="11" customFormat="1" ht="18.899999999999999" customHeight="1" x14ac:dyDescent="0.25">
      <c r="A76" s="426">
        <v>70</v>
      </c>
      <c r="B76" s="105"/>
      <c r="C76" s="105"/>
      <c r="D76" s="106"/>
      <c r="E76" s="441"/>
      <c r="F76" s="132"/>
      <c r="G76" s="132"/>
      <c r="H76" s="707"/>
      <c r="I76" s="469"/>
      <c r="J76" s="423" t="e">
        <f>IF(AND(Q76="",#REF!&gt;0,#REF!&lt;5),K76,)</f>
        <v>#REF!</v>
      </c>
      <c r="K76" s="421" t="str">
        <f>IF(D76="","ZZZ9",IF(AND(#REF!&gt;0,#REF!&lt;5),D76&amp;#REF!,D76&amp;"9"))</f>
        <v>ZZZ9</v>
      </c>
      <c r="L76" s="425">
        <f t="shared" si="3"/>
        <v>999</v>
      </c>
      <c r="M76" s="466">
        <f t="shared" si="4"/>
        <v>999</v>
      </c>
      <c r="N76" s="458"/>
      <c r="O76" s="393"/>
      <c r="P76" s="133">
        <f t="shared" si="5"/>
        <v>999</v>
      </c>
      <c r="Q76" s="107"/>
    </row>
    <row r="77" spans="1:17" s="11" customFormat="1" ht="18.899999999999999" customHeight="1" x14ac:dyDescent="0.25">
      <c r="A77" s="426">
        <v>71</v>
      </c>
      <c r="B77" s="105"/>
      <c r="C77" s="105"/>
      <c r="D77" s="106"/>
      <c r="E77" s="441"/>
      <c r="F77" s="132"/>
      <c r="G77" s="132"/>
      <c r="H77" s="707"/>
      <c r="I77" s="469"/>
      <c r="J77" s="423" t="e">
        <f>IF(AND(Q77="",#REF!&gt;0,#REF!&lt;5),K77,)</f>
        <v>#REF!</v>
      </c>
      <c r="K77" s="421" t="str">
        <f>IF(D77="","ZZZ9",IF(AND(#REF!&gt;0,#REF!&lt;5),D77&amp;#REF!,D77&amp;"9"))</f>
        <v>ZZZ9</v>
      </c>
      <c r="L77" s="425">
        <f t="shared" si="3"/>
        <v>999</v>
      </c>
      <c r="M77" s="466">
        <f t="shared" si="4"/>
        <v>999</v>
      </c>
      <c r="N77" s="458"/>
      <c r="O77" s="393"/>
      <c r="P77" s="133">
        <f t="shared" si="5"/>
        <v>999</v>
      </c>
      <c r="Q77" s="107"/>
    </row>
    <row r="78" spans="1:17" s="11" customFormat="1" ht="18.899999999999999" customHeight="1" x14ac:dyDescent="0.25">
      <c r="A78" s="426">
        <v>72</v>
      </c>
      <c r="B78" s="105"/>
      <c r="C78" s="105"/>
      <c r="D78" s="106"/>
      <c r="E78" s="441"/>
      <c r="F78" s="132"/>
      <c r="G78" s="132"/>
      <c r="H78" s="707"/>
      <c r="I78" s="469"/>
      <c r="J78" s="423" t="e">
        <f>IF(AND(Q78="",#REF!&gt;0,#REF!&lt;5),K78,)</f>
        <v>#REF!</v>
      </c>
      <c r="K78" s="421" t="str">
        <f>IF(D78="","ZZZ9",IF(AND(#REF!&gt;0,#REF!&lt;5),D78&amp;#REF!,D78&amp;"9"))</f>
        <v>ZZZ9</v>
      </c>
      <c r="L78" s="425">
        <f t="shared" si="3"/>
        <v>999</v>
      </c>
      <c r="M78" s="466">
        <f t="shared" si="4"/>
        <v>999</v>
      </c>
      <c r="N78" s="458"/>
      <c r="O78" s="393"/>
      <c r="P78" s="133">
        <f t="shared" si="5"/>
        <v>999</v>
      </c>
      <c r="Q78" s="107"/>
    </row>
    <row r="79" spans="1:17" s="11" customFormat="1" ht="18.899999999999999" customHeight="1" x14ac:dyDescent="0.25">
      <c r="A79" s="426">
        <v>73</v>
      </c>
      <c r="B79" s="105"/>
      <c r="C79" s="105"/>
      <c r="D79" s="106"/>
      <c r="E79" s="441"/>
      <c r="F79" s="132"/>
      <c r="G79" s="132"/>
      <c r="H79" s="707"/>
      <c r="I79" s="469"/>
      <c r="J79" s="423" t="e">
        <f>IF(AND(Q79="",#REF!&gt;0,#REF!&lt;5),K79,)</f>
        <v>#REF!</v>
      </c>
      <c r="K79" s="421" t="str">
        <f>IF(D79="","ZZZ9",IF(AND(#REF!&gt;0,#REF!&lt;5),D79&amp;#REF!,D79&amp;"9"))</f>
        <v>ZZZ9</v>
      </c>
      <c r="L79" s="425">
        <f t="shared" si="3"/>
        <v>999</v>
      </c>
      <c r="M79" s="466">
        <f t="shared" si="4"/>
        <v>999</v>
      </c>
      <c r="N79" s="458"/>
      <c r="O79" s="393"/>
      <c r="P79" s="133">
        <f t="shared" si="5"/>
        <v>999</v>
      </c>
      <c r="Q79" s="107"/>
    </row>
    <row r="80" spans="1:17" s="11" customFormat="1" ht="18.899999999999999" customHeight="1" x14ac:dyDescent="0.25">
      <c r="A80" s="426">
        <v>74</v>
      </c>
      <c r="B80" s="105"/>
      <c r="C80" s="105"/>
      <c r="D80" s="106"/>
      <c r="E80" s="441"/>
      <c r="F80" s="132"/>
      <c r="G80" s="132"/>
      <c r="H80" s="707"/>
      <c r="I80" s="469"/>
      <c r="J80" s="423" t="e">
        <f>IF(AND(Q80="",#REF!&gt;0,#REF!&lt;5),K80,)</f>
        <v>#REF!</v>
      </c>
      <c r="K80" s="421" t="str">
        <f>IF(D80="","ZZZ9",IF(AND(#REF!&gt;0,#REF!&lt;5),D80&amp;#REF!,D80&amp;"9"))</f>
        <v>ZZZ9</v>
      </c>
      <c r="L80" s="425">
        <f t="shared" si="3"/>
        <v>999</v>
      </c>
      <c r="M80" s="466">
        <f t="shared" si="4"/>
        <v>999</v>
      </c>
      <c r="N80" s="458"/>
      <c r="O80" s="393"/>
      <c r="P80" s="133">
        <f t="shared" si="5"/>
        <v>999</v>
      </c>
      <c r="Q80" s="107"/>
    </row>
    <row r="81" spans="1:17" s="11" customFormat="1" ht="18.899999999999999" customHeight="1" x14ac:dyDescent="0.25">
      <c r="A81" s="426">
        <v>75</v>
      </c>
      <c r="B81" s="105"/>
      <c r="C81" s="105"/>
      <c r="D81" s="106"/>
      <c r="E81" s="441"/>
      <c r="F81" s="132"/>
      <c r="G81" s="132"/>
      <c r="H81" s="707"/>
      <c r="I81" s="469"/>
      <c r="J81" s="423" t="e">
        <f>IF(AND(Q81="",#REF!&gt;0,#REF!&lt;5),K81,)</f>
        <v>#REF!</v>
      </c>
      <c r="K81" s="421" t="str">
        <f>IF(D81="","ZZZ9",IF(AND(#REF!&gt;0,#REF!&lt;5),D81&amp;#REF!,D81&amp;"9"))</f>
        <v>ZZZ9</v>
      </c>
      <c r="L81" s="425">
        <f t="shared" si="3"/>
        <v>999</v>
      </c>
      <c r="M81" s="466">
        <f t="shared" si="4"/>
        <v>999</v>
      </c>
      <c r="N81" s="458"/>
      <c r="O81" s="393"/>
      <c r="P81" s="133">
        <f t="shared" si="5"/>
        <v>999</v>
      </c>
      <c r="Q81" s="107"/>
    </row>
    <row r="82" spans="1:17" s="11" customFormat="1" ht="18.899999999999999" customHeight="1" x14ac:dyDescent="0.25">
      <c r="A82" s="426">
        <v>76</v>
      </c>
      <c r="B82" s="105"/>
      <c r="C82" s="105"/>
      <c r="D82" s="106"/>
      <c r="E82" s="441"/>
      <c r="F82" s="132"/>
      <c r="G82" s="132"/>
      <c r="H82" s="707"/>
      <c r="I82" s="469"/>
      <c r="J82" s="423" t="e">
        <f>IF(AND(Q82="",#REF!&gt;0,#REF!&lt;5),K82,)</f>
        <v>#REF!</v>
      </c>
      <c r="K82" s="421" t="str">
        <f>IF(D82="","ZZZ9",IF(AND(#REF!&gt;0,#REF!&lt;5),D82&amp;#REF!,D82&amp;"9"))</f>
        <v>ZZZ9</v>
      </c>
      <c r="L82" s="425">
        <f t="shared" si="3"/>
        <v>999</v>
      </c>
      <c r="M82" s="466">
        <f t="shared" si="4"/>
        <v>999</v>
      </c>
      <c r="N82" s="458"/>
      <c r="O82" s="393"/>
      <c r="P82" s="133">
        <f t="shared" si="5"/>
        <v>999</v>
      </c>
      <c r="Q82" s="107"/>
    </row>
    <row r="83" spans="1:17" s="11" customFormat="1" ht="18.899999999999999" customHeight="1" x14ac:dyDescent="0.25">
      <c r="A83" s="426">
        <v>77</v>
      </c>
      <c r="B83" s="105"/>
      <c r="C83" s="105"/>
      <c r="D83" s="106"/>
      <c r="E83" s="441"/>
      <c r="F83" s="132"/>
      <c r="G83" s="132"/>
      <c r="H83" s="707"/>
      <c r="I83" s="469"/>
      <c r="J83" s="423" t="e">
        <f>IF(AND(Q83="",#REF!&gt;0,#REF!&lt;5),K83,)</f>
        <v>#REF!</v>
      </c>
      <c r="K83" s="421" t="str">
        <f>IF(D83="","ZZZ9",IF(AND(#REF!&gt;0,#REF!&lt;5),D83&amp;#REF!,D83&amp;"9"))</f>
        <v>ZZZ9</v>
      </c>
      <c r="L83" s="425">
        <f t="shared" si="3"/>
        <v>999</v>
      </c>
      <c r="M83" s="466">
        <f t="shared" si="4"/>
        <v>999</v>
      </c>
      <c r="N83" s="458"/>
      <c r="O83" s="393"/>
      <c r="P83" s="133">
        <f t="shared" si="5"/>
        <v>999</v>
      </c>
      <c r="Q83" s="107"/>
    </row>
    <row r="84" spans="1:17" s="11" customFormat="1" ht="18.899999999999999" customHeight="1" x14ac:dyDescent="0.25">
      <c r="A84" s="426">
        <v>78</v>
      </c>
      <c r="B84" s="105"/>
      <c r="C84" s="105"/>
      <c r="D84" s="106"/>
      <c r="E84" s="441"/>
      <c r="F84" s="132"/>
      <c r="G84" s="132"/>
      <c r="H84" s="707"/>
      <c r="I84" s="469"/>
      <c r="J84" s="423" t="e">
        <f>IF(AND(Q84="",#REF!&gt;0,#REF!&lt;5),K84,)</f>
        <v>#REF!</v>
      </c>
      <c r="K84" s="421" t="str">
        <f>IF(D84="","ZZZ9",IF(AND(#REF!&gt;0,#REF!&lt;5),D84&amp;#REF!,D84&amp;"9"))</f>
        <v>ZZZ9</v>
      </c>
      <c r="L84" s="425">
        <f t="shared" si="3"/>
        <v>999</v>
      </c>
      <c r="M84" s="466">
        <f t="shared" si="4"/>
        <v>999</v>
      </c>
      <c r="N84" s="458"/>
      <c r="O84" s="393"/>
      <c r="P84" s="133">
        <f t="shared" si="5"/>
        <v>999</v>
      </c>
      <c r="Q84" s="107"/>
    </row>
    <row r="85" spans="1:17" s="11" customFormat="1" ht="18.899999999999999" customHeight="1" x14ac:dyDescent="0.25">
      <c r="A85" s="426">
        <v>79</v>
      </c>
      <c r="B85" s="105"/>
      <c r="C85" s="105"/>
      <c r="D85" s="106"/>
      <c r="E85" s="441"/>
      <c r="F85" s="132"/>
      <c r="G85" s="132"/>
      <c r="H85" s="707"/>
      <c r="I85" s="469"/>
      <c r="J85" s="423" t="e">
        <f>IF(AND(Q85="",#REF!&gt;0,#REF!&lt;5),K85,)</f>
        <v>#REF!</v>
      </c>
      <c r="K85" s="421" t="str">
        <f>IF(D85="","ZZZ9",IF(AND(#REF!&gt;0,#REF!&lt;5),D85&amp;#REF!,D85&amp;"9"))</f>
        <v>ZZZ9</v>
      </c>
      <c r="L85" s="425">
        <f t="shared" si="3"/>
        <v>999</v>
      </c>
      <c r="M85" s="466">
        <f t="shared" si="4"/>
        <v>999</v>
      </c>
      <c r="N85" s="458"/>
      <c r="O85" s="393"/>
      <c r="P85" s="133">
        <f t="shared" si="5"/>
        <v>999</v>
      </c>
      <c r="Q85" s="107"/>
    </row>
    <row r="86" spans="1:17" s="11" customFormat="1" ht="18.899999999999999" customHeight="1" x14ac:dyDescent="0.25">
      <c r="A86" s="426">
        <v>80</v>
      </c>
      <c r="B86" s="105"/>
      <c r="C86" s="105"/>
      <c r="D86" s="106"/>
      <c r="E86" s="441"/>
      <c r="F86" s="132"/>
      <c r="G86" s="132"/>
      <c r="H86" s="707"/>
      <c r="I86" s="469"/>
      <c r="J86" s="423" t="e">
        <f>IF(AND(Q86="",#REF!&gt;0,#REF!&lt;5),K86,)</f>
        <v>#REF!</v>
      </c>
      <c r="K86" s="421" t="str">
        <f>IF(D86="","ZZZ9",IF(AND(#REF!&gt;0,#REF!&lt;5),D86&amp;#REF!,D86&amp;"9"))</f>
        <v>ZZZ9</v>
      </c>
      <c r="L86" s="425">
        <f t="shared" si="3"/>
        <v>999</v>
      </c>
      <c r="M86" s="466">
        <f t="shared" si="4"/>
        <v>999</v>
      </c>
      <c r="N86" s="458"/>
      <c r="O86" s="393"/>
      <c r="P86" s="133">
        <f t="shared" si="5"/>
        <v>999</v>
      </c>
      <c r="Q86" s="107"/>
    </row>
    <row r="87" spans="1:17" s="11" customFormat="1" ht="18.899999999999999" customHeight="1" x14ac:dyDescent="0.25">
      <c r="A87" s="426">
        <v>81</v>
      </c>
      <c r="B87" s="105"/>
      <c r="C87" s="105"/>
      <c r="D87" s="106"/>
      <c r="E87" s="441"/>
      <c r="F87" s="132"/>
      <c r="G87" s="132"/>
      <c r="H87" s="707"/>
      <c r="I87" s="469"/>
      <c r="J87" s="423" t="e">
        <f>IF(AND(Q87="",#REF!&gt;0,#REF!&lt;5),K87,)</f>
        <v>#REF!</v>
      </c>
      <c r="K87" s="421" t="str">
        <f>IF(D87="","ZZZ9",IF(AND(#REF!&gt;0,#REF!&lt;5),D87&amp;#REF!,D87&amp;"9"))</f>
        <v>ZZZ9</v>
      </c>
      <c r="L87" s="425">
        <f t="shared" si="3"/>
        <v>999</v>
      </c>
      <c r="M87" s="466">
        <f t="shared" si="4"/>
        <v>999</v>
      </c>
      <c r="N87" s="458"/>
      <c r="O87" s="393"/>
      <c r="P87" s="133">
        <f t="shared" si="5"/>
        <v>999</v>
      </c>
      <c r="Q87" s="107"/>
    </row>
    <row r="88" spans="1:17" s="11" customFormat="1" ht="18.899999999999999" customHeight="1" x14ac:dyDescent="0.25">
      <c r="A88" s="426">
        <v>82</v>
      </c>
      <c r="B88" s="105"/>
      <c r="C88" s="105"/>
      <c r="D88" s="106"/>
      <c r="E88" s="441"/>
      <c r="F88" s="132"/>
      <c r="G88" s="132"/>
      <c r="H88" s="707"/>
      <c r="I88" s="469"/>
      <c r="J88" s="423" t="e">
        <f>IF(AND(Q88="",#REF!&gt;0,#REF!&lt;5),K88,)</f>
        <v>#REF!</v>
      </c>
      <c r="K88" s="421" t="str">
        <f>IF(D88="","ZZZ9",IF(AND(#REF!&gt;0,#REF!&lt;5),D88&amp;#REF!,D88&amp;"9"))</f>
        <v>ZZZ9</v>
      </c>
      <c r="L88" s="425">
        <f t="shared" si="3"/>
        <v>999</v>
      </c>
      <c r="M88" s="466">
        <f t="shared" si="4"/>
        <v>999</v>
      </c>
      <c r="N88" s="458"/>
      <c r="O88" s="393"/>
      <c r="P88" s="133">
        <f t="shared" si="5"/>
        <v>999</v>
      </c>
      <c r="Q88" s="107"/>
    </row>
    <row r="89" spans="1:17" s="11" customFormat="1" ht="18.899999999999999" customHeight="1" x14ac:dyDescent="0.25">
      <c r="A89" s="426">
        <v>83</v>
      </c>
      <c r="B89" s="105"/>
      <c r="C89" s="105"/>
      <c r="D89" s="106"/>
      <c r="E89" s="441"/>
      <c r="F89" s="132"/>
      <c r="G89" s="132"/>
      <c r="H89" s="707"/>
      <c r="I89" s="469"/>
      <c r="J89" s="423" t="e">
        <f>IF(AND(Q89="",#REF!&gt;0,#REF!&lt;5),K89,)</f>
        <v>#REF!</v>
      </c>
      <c r="K89" s="421" t="str">
        <f>IF(D89="","ZZZ9",IF(AND(#REF!&gt;0,#REF!&lt;5),D89&amp;#REF!,D89&amp;"9"))</f>
        <v>ZZZ9</v>
      </c>
      <c r="L89" s="425">
        <f t="shared" si="3"/>
        <v>999</v>
      </c>
      <c r="M89" s="466">
        <f t="shared" si="4"/>
        <v>999</v>
      </c>
      <c r="N89" s="458"/>
      <c r="O89" s="393"/>
      <c r="P89" s="133">
        <f t="shared" si="5"/>
        <v>999</v>
      </c>
      <c r="Q89" s="107"/>
    </row>
    <row r="90" spans="1:17" s="11" customFormat="1" ht="18.899999999999999" customHeight="1" x14ac:dyDescent="0.25">
      <c r="A90" s="426">
        <v>84</v>
      </c>
      <c r="B90" s="105"/>
      <c r="C90" s="105"/>
      <c r="D90" s="106"/>
      <c r="E90" s="441"/>
      <c r="F90" s="132"/>
      <c r="G90" s="132"/>
      <c r="H90" s="707"/>
      <c r="I90" s="469"/>
      <c r="J90" s="423" t="e">
        <f>IF(AND(Q90="",#REF!&gt;0,#REF!&lt;5),K90,)</f>
        <v>#REF!</v>
      </c>
      <c r="K90" s="421" t="str">
        <f>IF(D90="","ZZZ9",IF(AND(#REF!&gt;0,#REF!&lt;5),D90&amp;#REF!,D90&amp;"9"))</f>
        <v>ZZZ9</v>
      </c>
      <c r="L90" s="425">
        <f t="shared" si="3"/>
        <v>999</v>
      </c>
      <c r="M90" s="466">
        <f t="shared" si="4"/>
        <v>999</v>
      </c>
      <c r="N90" s="458"/>
      <c r="O90" s="393"/>
      <c r="P90" s="133">
        <f t="shared" si="5"/>
        <v>999</v>
      </c>
      <c r="Q90" s="107"/>
    </row>
    <row r="91" spans="1:17" s="11" customFormat="1" ht="18.899999999999999" customHeight="1" x14ac:dyDescent="0.25">
      <c r="A91" s="426">
        <v>85</v>
      </c>
      <c r="B91" s="105"/>
      <c r="C91" s="105"/>
      <c r="D91" s="106"/>
      <c r="E91" s="441"/>
      <c r="F91" s="132"/>
      <c r="G91" s="132"/>
      <c r="H91" s="707"/>
      <c r="I91" s="469"/>
      <c r="J91" s="423" t="e">
        <f>IF(AND(Q91="",#REF!&gt;0,#REF!&lt;5),K91,)</f>
        <v>#REF!</v>
      </c>
      <c r="K91" s="421" t="str">
        <f>IF(D91="","ZZZ9",IF(AND(#REF!&gt;0,#REF!&lt;5),D91&amp;#REF!,D91&amp;"9"))</f>
        <v>ZZZ9</v>
      </c>
      <c r="L91" s="425">
        <f t="shared" si="3"/>
        <v>999</v>
      </c>
      <c r="M91" s="466">
        <f t="shared" si="4"/>
        <v>999</v>
      </c>
      <c r="N91" s="458"/>
      <c r="O91" s="393"/>
      <c r="P91" s="133">
        <f t="shared" si="5"/>
        <v>999</v>
      </c>
      <c r="Q91" s="107"/>
    </row>
    <row r="92" spans="1:17" s="11" customFormat="1" ht="18.899999999999999" customHeight="1" x14ac:dyDescent="0.25">
      <c r="A92" s="426">
        <v>86</v>
      </c>
      <c r="B92" s="105"/>
      <c r="C92" s="105"/>
      <c r="D92" s="106"/>
      <c r="E92" s="441"/>
      <c r="F92" s="132"/>
      <c r="G92" s="132"/>
      <c r="H92" s="707"/>
      <c r="I92" s="469"/>
      <c r="J92" s="423" t="e">
        <f>IF(AND(Q92="",#REF!&gt;0,#REF!&lt;5),K92,)</f>
        <v>#REF!</v>
      </c>
      <c r="K92" s="421" t="str">
        <f>IF(D92="","ZZZ9",IF(AND(#REF!&gt;0,#REF!&lt;5),D92&amp;#REF!,D92&amp;"9"))</f>
        <v>ZZZ9</v>
      </c>
      <c r="L92" s="425">
        <f t="shared" si="3"/>
        <v>999</v>
      </c>
      <c r="M92" s="466">
        <f t="shared" si="4"/>
        <v>999</v>
      </c>
      <c r="N92" s="458"/>
      <c r="O92" s="393"/>
      <c r="P92" s="133">
        <f t="shared" si="5"/>
        <v>999</v>
      </c>
      <c r="Q92" s="107"/>
    </row>
    <row r="93" spans="1:17" s="11" customFormat="1" ht="18.899999999999999" customHeight="1" x14ac:dyDescent="0.25">
      <c r="A93" s="426">
        <v>87</v>
      </c>
      <c r="B93" s="105"/>
      <c r="C93" s="105"/>
      <c r="D93" s="106"/>
      <c r="E93" s="441"/>
      <c r="F93" s="132"/>
      <c r="G93" s="132"/>
      <c r="H93" s="707"/>
      <c r="I93" s="469"/>
      <c r="J93" s="423" t="e">
        <f>IF(AND(Q93="",#REF!&gt;0,#REF!&lt;5),K93,)</f>
        <v>#REF!</v>
      </c>
      <c r="K93" s="421" t="str">
        <f>IF(D93="","ZZZ9",IF(AND(#REF!&gt;0,#REF!&lt;5),D93&amp;#REF!,D93&amp;"9"))</f>
        <v>ZZZ9</v>
      </c>
      <c r="L93" s="425">
        <f t="shared" si="3"/>
        <v>999</v>
      </c>
      <c r="M93" s="466">
        <f t="shared" si="4"/>
        <v>999</v>
      </c>
      <c r="N93" s="458"/>
      <c r="O93" s="393"/>
      <c r="P93" s="133">
        <f t="shared" si="5"/>
        <v>999</v>
      </c>
      <c r="Q93" s="107"/>
    </row>
    <row r="94" spans="1:17" s="11" customFormat="1" ht="18.899999999999999" customHeight="1" x14ac:dyDescent="0.25">
      <c r="A94" s="426">
        <v>88</v>
      </c>
      <c r="B94" s="105"/>
      <c r="C94" s="105"/>
      <c r="D94" s="106"/>
      <c r="E94" s="441"/>
      <c r="F94" s="132"/>
      <c r="G94" s="132"/>
      <c r="H94" s="707"/>
      <c r="I94" s="469"/>
      <c r="J94" s="423" t="e">
        <f>IF(AND(Q94="",#REF!&gt;0,#REF!&lt;5),K94,)</f>
        <v>#REF!</v>
      </c>
      <c r="K94" s="421" t="str">
        <f>IF(D94="","ZZZ9",IF(AND(#REF!&gt;0,#REF!&lt;5),D94&amp;#REF!,D94&amp;"9"))</f>
        <v>ZZZ9</v>
      </c>
      <c r="L94" s="425">
        <f t="shared" si="3"/>
        <v>999</v>
      </c>
      <c r="M94" s="466">
        <f t="shared" si="4"/>
        <v>999</v>
      </c>
      <c r="N94" s="458"/>
      <c r="O94" s="393"/>
      <c r="P94" s="133">
        <f t="shared" si="5"/>
        <v>999</v>
      </c>
      <c r="Q94" s="107"/>
    </row>
    <row r="95" spans="1:17" s="11" customFormat="1" ht="18.899999999999999" customHeight="1" x14ac:dyDescent="0.25">
      <c r="A95" s="426">
        <v>89</v>
      </c>
      <c r="B95" s="105"/>
      <c r="C95" s="105"/>
      <c r="D95" s="106"/>
      <c r="E95" s="441"/>
      <c r="F95" s="132"/>
      <c r="G95" s="132"/>
      <c r="H95" s="707"/>
      <c r="I95" s="469"/>
      <c r="J95" s="423" t="e">
        <f>IF(AND(Q95="",#REF!&gt;0,#REF!&lt;5),K95,)</f>
        <v>#REF!</v>
      </c>
      <c r="K95" s="421" t="str">
        <f>IF(D95="","ZZZ9",IF(AND(#REF!&gt;0,#REF!&lt;5),D95&amp;#REF!,D95&amp;"9"))</f>
        <v>ZZZ9</v>
      </c>
      <c r="L95" s="425">
        <f t="shared" si="3"/>
        <v>999</v>
      </c>
      <c r="M95" s="466">
        <f t="shared" si="4"/>
        <v>999</v>
      </c>
      <c r="N95" s="458"/>
      <c r="O95" s="393"/>
      <c r="P95" s="133">
        <f t="shared" si="5"/>
        <v>999</v>
      </c>
      <c r="Q95" s="107"/>
    </row>
    <row r="96" spans="1:17" s="11" customFormat="1" ht="18.899999999999999" customHeight="1" x14ac:dyDescent="0.25">
      <c r="A96" s="426">
        <v>90</v>
      </c>
      <c r="B96" s="105"/>
      <c r="C96" s="105"/>
      <c r="D96" s="106"/>
      <c r="E96" s="441"/>
      <c r="F96" s="132"/>
      <c r="G96" s="132"/>
      <c r="H96" s="707"/>
      <c r="I96" s="469"/>
      <c r="J96" s="423" t="e">
        <f>IF(AND(Q96="",#REF!&gt;0,#REF!&lt;5),K96,)</f>
        <v>#REF!</v>
      </c>
      <c r="K96" s="421" t="str">
        <f>IF(D96="","ZZZ9",IF(AND(#REF!&gt;0,#REF!&lt;5),D96&amp;#REF!,D96&amp;"9"))</f>
        <v>ZZZ9</v>
      </c>
      <c r="L96" s="425">
        <f t="shared" si="3"/>
        <v>999</v>
      </c>
      <c r="M96" s="466">
        <f t="shared" si="4"/>
        <v>999</v>
      </c>
      <c r="N96" s="458"/>
      <c r="O96" s="393"/>
      <c r="P96" s="133">
        <f t="shared" si="5"/>
        <v>999</v>
      </c>
      <c r="Q96" s="107"/>
    </row>
    <row r="97" spans="1:17" s="11" customFormat="1" ht="18.899999999999999" customHeight="1" x14ac:dyDescent="0.25">
      <c r="A97" s="426">
        <v>91</v>
      </c>
      <c r="B97" s="105"/>
      <c r="C97" s="105"/>
      <c r="D97" s="106"/>
      <c r="E97" s="441"/>
      <c r="F97" s="132"/>
      <c r="G97" s="132"/>
      <c r="H97" s="707"/>
      <c r="I97" s="469"/>
      <c r="J97" s="423" t="e">
        <f>IF(AND(Q97="",#REF!&gt;0,#REF!&lt;5),K97,)</f>
        <v>#REF!</v>
      </c>
      <c r="K97" s="421" t="str">
        <f>IF(D97="","ZZZ9",IF(AND(#REF!&gt;0,#REF!&lt;5),D97&amp;#REF!,D97&amp;"9"))</f>
        <v>ZZZ9</v>
      </c>
      <c r="L97" s="425">
        <f t="shared" si="3"/>
        <v>999</v>
      </c>
      <c r="M97" s="466">
        <f t="shared" si="4"/>
        <v>999</v>
      </c>
      <c r="N97" s="458"/>
      <c r="O97" s="393"/>
      <c r="P97" s="133">
        <f t="shared" si="5"/>
        <v>999</v>
      </c>
      <c r="Q97" s="107"/>
    </row>
    <row r="98" spans="1:17" s="11" customFormat="1" ht="18.899999999999999" customHeight="1" x14ac:dyDescent="0.25">
      <c r="A98" s="426">
        <v>92</v>
      </c>
      <c r="B98" s="105"/>
      <c r="C98" s="105"/>
      <c r="D98" s="106"/>
      <c r="E98" s="441"/>
      <c r="F98" s="132"/>
      <c r="G98" s="132"/>
      <c r="H98" s="707"/>
      <c r="I98" s="469"/>
      <c r="J98" s="423" t="e">
        <f>IF(AND(Q98="",#REF!&gt;0,#REF!&lt;5),K98,)</f>
        <v>#REF!</v>
      </c>
      <c r="K98" s="421" t="str">
        <f>IF(D98="","ZZZ9",IF(AND(#REF!&gt;0,#REF!&lt;5),D98&amp;#REF!,D98&amp;"9"))</f>
        <v>ZZZ9</v>
      </c>
      <c r="L98" s="425">
        <f t="shared" si="3"/>
        <v>999</v>
      </c>
      <c r="M98" s="466">
        <f t="shared" si="4"/>
        <v>999</v>
      </c>
      <c r="N98" s="458"/>
      <c r="O98" s="393"/>
      <c r="P98" s="133">
        <f t="shared" si="5"/>
        <v>999</v>
      </c>
      <c r="Q98" s="107"/>
    </row>
    <row r="99" spans="1:17" s="11" customFormat="1" ht="18.899999999999999" customHeight="1" x14ac:dyDescent="0.25">
      <c r="A99" s="426">
        <v>93</v>
      </c>
      <c r="B99" s="105"/>
      <c r="C99" s="105"/>
      <c r="D99" s="106"/>
      <c r="E99" s="441"/>
      <c r="F99" s="132"/>
      <c r="G99" s="132"/>
      <c r="H99" s="707"/>
      <c r="I99" s="469"/>
      <c r="J99" s="423" t="e">
        <f>IF(AND(Q99="",#REF!&gt;0,#REF!&lt;5),K99,)</f>
        <v>#REF!</v>
      </c>
      <c r="K99" s="421" t="str">
        <f>IF(D99="","ZZZ9",IF(AND(#REF!&gt;0,#REF!&lt;5),D99&amp;#REF!,D99&amp;"9"))</f>
        <v>ZZZ9</v>
      </c>
      <c r="L99" s="425">
        <f t="shared" si="3"/>
        <v>999</v>
      </c>
      <c r="M99" s="466">
        <f t="shared" si="4"/>
        <v>999</v>
      </c>
      <c r="N99" s="458"/>
      <c r="O99" s="393"/>
      <c r="P99" s="133">
        <f t="shared" si="5"/>
        <v>999</v>
      </c>
      <c r="Q99" s="107"/>
    </row>
    <row r="100" spans="1:17" s="11" customFormat="1" ht="18.899999999999999" customHeight="1" x14ac:dyDescent="0.25">
      <c r="A100" s="426">
        <v>94</v>
      </c>
      <c r="B100" s="105"/>
      <c r="C100" s="105"/>
      <c r="D100" s="106"/>
      <c r="E100" s="441"/>
      <c r="F100" s="132"/>
      <c r="G100" s="132"/>
      <c r="H100" s="707"/>
      <c r="I100" s="469"/>
      <c r="J100" s="423" t="e">
        <f>IF(AND(Q100="",#REF!&gt;0,#REF!&lt;5),K100,)</f>
        <v>#REF!</v>
      </c>
      <c r="K100" s="421" t="str">
        <f>IF(D100="","ZZZ9",IF(AND(#REF!&gt;0,#REF!&lt;5),D100&amp;#REF!,D100&amp;"9"))</f>
        <v>ZZZ9</v>
      </c>
      <c r="L100" s="425">
        <f t="shared" si="3"/>
        <v>999</v>
      </c>
      <c r="M100" s="466">
        <f t="shared" si="4"/>
        <v>999</v>
      </c>
      <c r="N100" s="458"/>
      <c r="O100" s="393"/>
      <c r="P100" s="133">
        <f t="shared" si="5"/>
        <v>999</v>
      </c>
      <c r="Q100" s="107"/>
    </row>
    <row r="101" spans="1:17" s="11" customFormat="1" ht="18.899999999999999" customHeight="1" x14ac:dyDescent="0.25">
      <c r="A101" s="426">
        <v>95</v>
      </c>
      <c r="B101" s="105"/>
      <c r="C101" s="105"/>
      <c r="D101" s="106"/>
      <c r="E101" s="441"/>
      <c r="F101" s="132"/>
      <c r="G101" s="132"/>
      <c r="H101" s="707"/>
      <c r="I101" s="469"/>
      <c r="J101" s="423" t="e">
        <f>IF(AND(Q101="",#REF!&gt;0,#REF!&lt;5),K101,)</f>
        <v>#REF!</v>
      </c>
      <c r="K101" s="421" t="str">
        <f>IF(D101="","ZZZ9",IF(AND(#REF!&gt;0,#REF!&lt;5),D101&amp;#REF!,D101&amp;"9"))</f>
        <v>ZZZ9</v>
      </c>
      <c r="L101" s="425">
        <f t="shared" ref="L101:L156" si="6">IF(Q101="",999,Q101)</f>
        <v>999</v>
      </c>
      <c r="M101" s="466">
        <f t="shared" ref="M101:M156" si="7">IF(P101=999,999,1)</f>
        <v>999</v>
      </c>
      <c r="N101" s="458"/>
      <c r="O101" s="393"/>
      <c r="P101" s="133">
        <f t="shared" ref="P101:P156" si="8">IF(N101="DA",1,IF(N101="WC",2,IF(N101="SE",3,IF(N101="Q",4,IF(N101="LL",5,999)))))</f>
        <v>999</v>
      </c>
      <c r="Q101" s="107"/>
    </row>
    <row r="102" spans="1:17" s="11" customFormat="1" ht="18.899999999999999" customHeight="1" x14ac:dyDescent="0.25">
      <c r="A102" s="426">
        <v>96</v>
      </c>
      <c r="B102" s="105"/>
      <c r="C102" s="105"/>
      <c r="D102" s="106"/>
      <c r="E102" s="441"/>
      <c r="F102" s="132"/>
      <c r="G102" s="132"/>
      <c r="H102" s="707"/>
      <c r="I102" s="469"/>
      <c r="J102" s="423" t="e">
        <f>IF(AND(Q102="",#REF!&gt;0,#REF!&lt;5),K102,)</f>
        <v>#REF!</v>
      </c>
      <c r="K102" s="421" t="str">
        <f>IF(D102="","ZZZ9",IF(AND(#REF!&gt;0,#REF!&lt;5),D102&amp;#REF!,D102&amp;"9"))</f>
        <v>ZZZ9</v>
      </c>
      <c r="L102" s="425">
        <f t="shared" si="6"/>
        <v>999</v>
      </c>
      <c r="M102" s="466">
        <f t="shared" si="7"/>
        <v>999</v>
      </c>
      <c r="N102" s="458"/>
      <c r="O102" s="393"/>
      <c r="P102" s="133">
        <f t="shared" si="8"/>
        <v>999</v>
      </c>
      <c r="Q102" s="107"/>
    </row>
    <row r="103" spans="1:17" s="11" customFormat="1" ht="18.899999999999999" customHeight="1" x14ac:dyDescent="0.25">
      <c r="A103" s="426">
        <v>97</v>
      </c>
      <c r="B103" s="105"/>
      <c r="C103" s="105"/>
      <c r="D103" s="106"/>
      <c r="E103" s="441"/>
      <c r="F103" s="132"/>
      <c r="G103" s="132"/>
      <c r="H103" s="707"/>
      <c r="I103" s="469"/>
      <c r="J103" s="423" t="e">
        <f>IF(AND(Q103="",#REF!&gt;0,#REF!&lt;5),K103,)</f>
        <v>#REF!</v>
      </c>
      <c r="K103" s="421" t="str">
        <f>IF(D103="","ZZZ9",IF(AND(#REF!&gt;0,#REF!&lt;5),D103&amp;#REF!,D103&amp;"9"))</f>
        <v>ZZZ9</v>
      </c>
      <c r="L103" s="425">
        <f t="shared" si="6"/>
        <v>999</v>
      </c>
      <c r="M103" s="466">
        <f t="shared" si="7"/>
        <v>999</v>
      </c>
      <c r="N103" s="458"/>
      <c r="O103" s="393"/>
      <c r="P103" s="133">
        <f t="shared" si="8"/>
        <v>999</v>
      </c>
      <c r="Q103" s="107"/>
    </row>
    <row r="104" spans="1:17" s="11" customFormat="1" ht="18.899999999999999" customHeight="1" x14ac:dyDescent="0.25">
      <c r="A104" s="426">
        <v>98</v>
      </c>
      <c r="B104" s="105"/>
      <c r="C104" s="105"/>
      <c r="D104" s="106"/>
      <c r="E104" s="441"/>
      <c r="F104" s="132"/>
      <c r="G104" s="132"/>
      <c r="H104" s="707"/>
      <c r="I104" s="469"/>
      <c r="J104" s="423" t="e">
        <f>IF(AND(Q104="",#REF!&gt;0,#REF!&lt;5),K104,)</f>
        <v>#REF!</v>
      </c>
      <c r="K104" s="421" t="str">
        <f>IF(D104="","ZZZ9",IF(AND(#REF!&gt;0,#REF!&lt;5),D104&amp;#REF!,D104&amp;"9"))</f>
        <v>ZZZ9</v>
      </c>
      <c r="L104" s="425">
        <f t="shared" si="6"/>
        <v>999</v>
      </c>
      <c r="M104" s="466">
        <f t="shared" si="7"/>
        <v>999</v>
      </c>
      <c r="N104" s="458"/>
      <c r="O104" s="393"/>
      <c r="P104" s="133">
        <f t="shared" si="8"/>
        <v>999</v>
      </c>
      <c r="Q104" s="107"/>
    </row>
    <row r="105" spans="1:17" s="11" customFormat="1" ht="18.899999999999999" customHeight="1" x14ac:dyDescent="0.25">
      <c r="A105" s="426">
        <v>99</v>
      </c>
      <c r="B105" s="105"/>
      <c r="C105" s="105"/>
      <c r="D105" s="106"/>
      <c r="E105" s="441"/>
      <c r="F105" s="132"/>
      <c r="G105" s="132"/>
      <c r="H105" s="707"/>
      <c r="I105" s="469"/>
      <c r="J105" s="423" t="e">
        <f>IF(AND(Q105="",#REF!&gt;0,#REF!&lt;5),K105,)</f>
        <v>#REF!</v>
      </c>
      <c r="K105" s="421" t="str">
        <f>IF(D105="","ZZZ9",IF(AND(#REF!&gt;0,#REF!&lt;5),D105&amp;#REF!,D105&amp;"9"))</f>
        <v>ZZZ9</v>
      </c>
      <c r="L105" s="425">
        <f t="shared" si="6"/>
        <v>999</v>
      </c>
      <c r="M105" s="466">
        <f t="shared" si="7"/>
        <v>999</v>
      </c>
      <c r="N105" s="458"/>
      <c r="O105" s="393"/>
      <c r="P105" s="133">
        <f t="shared" si="8"/>
        <v>999</v>
      </c>
      <c r="Q105" s="107"/>
    </row>
    <row r="106" spans="1:17" s="11" customFormat="1" ht="18.899999999999999" customHeight="1" x14ac:dyDescent="0.25">
      <c r="A106" s="426">
        <v>100</v>
      </c>
      <c r="B106" s="105"/>
      <c r="C106" s="105"/>
      <c r="D106" s="106"/>
      <c r="E106" s="441"/>
      <c r="F106" s="132"/>
      <c r="G106" s="132"/>
      <c r="H106" s="707"/>
      <c r="I106" s="469"/>
      <c r="J106" s="423" t="e">
        <f>IF(AND(Q106="",#REF!&gt;0,#REF!&lt;5),K106,)</f>
        <v>#REF!</v>
      </c>
      <c r="K106" s="421" t="str">
        <f>IF(D106="","ZZZ9",IF(AND(#REF!&gt;0,#REF!&lt;5),D106&amp;#REF!,D106&amp;"9"))</f>
        <v>ZZZ9</v>
      </c>
      <c r="L106" s="425">
        <f t="shared" si="6"/>
        <v>999</v>
      </c>
      <c r="M106" s="466">
        <f t="shared" si="7"/>
        <v>999</v>
      </c>
      <c r="N106" s="458"/>
      <c r="O106" s="393"/>
      <c r="P106" s="133">
        <f t="shared" si="8"/>
        <v>999</v>
      </c>
      <c r="Q106" s="107"/>
    </row>
    <row r="107" spans="1:17" s="11" customFormat="1" ht="18.899999999999999" customHeight="1" x14ac:dyDescent="0.25">
      <c r="A107" s="426">
        <v>101</v>
      </c>
      <c r="B107" s="105"/>
      <c r="C107" s="105"/>
      <c r="D107" s="106"/>
      <c r="E107" s="441"/>
      <c r="F107" s="132"/>
      <c r="G107" s="132"/>
      <c r="H107" s="707"/>
      <c r="I107" s="469"/>
      <c r="J107" s="423" t="e">
        <f>IF(AND(Q107="",#REF!&gt;0,#REF!&lt;5),K107,)</f>
        <v>#REF!</v>
      </c>
      <c r="K107" s="421" t="str">
        <f>IF(D107="","ZZZ9",IF(AND(#REF!&gt;0,#REF!&lt;5),D107&amp;#REF!,D107&amp;"9"))</f>
        <v>ZZZ9</v>
      </c>
      <c r="L107" s="425">
        <f t="shared" si="6"/>
        <v>999</v>
      </c>
      <c r="M107" s="466">
        <f t="shared" si="7"/>
        <v>999</v>
      </c>
      <c r="N107" s="458"/>
      <c r="O107" s="393"/>
      <c r="P107" s="133">
        <f t="shared" si="8"/>
        <v>999</v>
      </c>
      <c r="Q107" s="107"/>
    </row>
    <row r="108" spans="1:17" s="11" customFormat="1" ht="18.899999999999999" customHeight="1" x14ac:dyDescent="0.25">
      <c r="A108" s="426">
        <v>102</v>
      </c>
      <c r="B108" s="105"/>
      <c r="C108" s="105"/>
      <c r="D108" s="106"/>
      <c r="E108" s="441"/>
      <c r="F108" s="132"/>
      <c r="G108" s="132"/>
      <c r="H108" s="707"/>
      <c r="I108" s="469"/>
      <c r="J108" s="423" t="e">
        <f>IF(AND(Q108="",#REF!&gt;0,#REF!&lt;5),K108,)</f>
        <v>#REF!</v>
      </c>
      <c r="K108" s="421" t="str">
        <f>IF(D108="","ZZZ9",IF(AND(#REF!&gt;0,#REF!&lt;5),D108&amp;#REF!,D108&amp;"9"))</f>
        <v>ZZZ9</v>
      </c>
      <c r="L108" s="425">
        <f t="shared" si="6"/>
        <v>999</v>
      </c>
      <c r="M108" s="466">
        <f t="shared" si="7"/>
        <v>999</v>
      </c>
      <c r="N108" s="458"/>
      <c r="O108" s="393"/>
      <c r="P108" s="133">
        <f t="shared" si="8"/>
        <v>999</v>
      </c>
      <c r="Q108" s="107"/>
    </row>
    <row r="109" spans="1:17" s="11" customFormat="1" ht="18.899999999999999" customHeight="1" x14ac:dyDescent="0.25">
      <c r="A109" s="426">
        <v>103</v>
      </c>
      <c r="B109" s="105"/>
      <c r="C109" s="105"/>
      <c r="D109" s="106"/>
      <c r="E109" s="441"/>
      <c r="F109" s="132"/>
      <c r="G109" s="132"/>
      <c r="H109" s="707"/>
      <c r="I109" s="469"/>
      <c r="J109" s="423" t="e">
        <f>IF(AND(Q109="",#REF!&gt;0,#REF!&lt;5),K109,)</f>
        <v>#REF!</v>
      </c>
      <c r="K109" s="421" t="str">
        <f>IF(D109="","ZZZ9",IF(AND(#REF!&gt;0,#REF!&lt;5),D109&amp;#REF!,D109&amp;"9"))</f>
        <v>ZZZ9</v>
      </c>
      <c r="L109" s="425">
        <f t="shared" si="6"/>
        <v>999</v>
      </c>
      <c r="M109" s="466">
        <f t="shared" si="7"/>
        <v>999</v>
      </c>
      <c r="N109" s="458"/>
      <c r="O109" s="393"/>
      <c r="P109" s="133">
        <f t="shared" si="8"/>
        <v>999</v>
      </c>
      <c r="Q109" s="107"/>
    </row>
    <row r="110" spans="1:17" s="11" customFormat="1" ht="18.899999999999999" customHeight="1" x14ac:dyDescent="0.25">
      <c r="A110" s="426">
        <v>104</v>
      </c>
      <c r="B110" s="105"/>
      <c r="C110" s="105"/>
      <c r="D110" s="106"/>
      <c r="E110" s="441"/>
      <c r="F110" s="132"/>
      <c r="G110" s="132"/>
      <c r="H110" s="707"/>
      <c r="I110" s="469"/>
      <c r="J110" s="423" t="e">
        <f>IF(AND(Q110="",#REF!&gt;0,#REF!&lt;5),K110,)</f>
        <v>#REF!</v>
      </c>
      <c r="K110" s="421" t="str">
        <f>IF(D110="","ZZZ9",IF(AND(#REF!&gt;0,#REF!&lt;5),D110&amp;#REF!,D110&amp;"9"))</f>
        <v>ZZZ9</v>
      </c>
      <c r="L110" s="425">
        <f t="shared" si="6"/>
        <v>999</v>
      </c>
      <c r="M110" s="466">
        <f t="shared" si="7"/>
        <v>999</v>
      </c>
      <c r="N110" s="458"/>
      <c r="O110" s="393"/>
      <c r="P110" s="133">
        <f t="shared" si="8"/>
        <v>999</v>
      </c>
      <c r="Q110" s="107"/>
    </row>
    <row r="111" spans="1:17" s="11" customFormat="1" ht="18.899999999999999" customHeight="1" x14ac:dyDescent="0.25">
      <c r="A111" s="426">
        <v>105</v>
      </c>
      <c r="B111" s="105"/>
      <c r="C111" s="105"/>
      <c r="D111" s="106"/>
      <c r="E111" s="441"/>
      <c r="F111" s="132"/>
      <c r="G111" s="132"/>
      <c r="H111" s="707"/>
      <c r="I111" s="469"/>
      <c r="J111" s="423" t="e">
        <f>IF(AND(Q111="",#REF!&gt;0,#REF!&lt;5),K111,)</f>
        <v>#REF!</v>
      </c>
      <c r="K111" s="421" t="str">
        <f>IF(D111="","ZZZ9",IF(AND(#REF!&gt;0,#REF!&lt;5),D111&amp;#REF!,D111&amp;"9"))</f>
        <v>ZZZ9</v>
      </c>
      <c r="L111" s="425">
        <f t="shared" si="6"/>
        <v>999</v>
      </c>
      <c r="M111" s="466">
        <f t="shared" si="7"/>
        <v>999</v>
      </c>
      <c r="N111" s="458"/>
      <c r="O111" s="393"/>
      <c r="P111" s="133">
        <f t="shared" si="8"/>
        <v>999</v>
      </c>
      <c r="Q111" s="107"/>
    </row>
    <row r="112" spans="1:17" s="11" customFormat="1" ht="18.899999999999999" customHeight="1" x14ac:dyDescent="0.25">
      <c r="A112" s="426">
        <v>106</v>
      </c>
      <c r="B112" s="105"/>
      <c r="C112" s="105"/>
      <c r="D112" s="106"/>
      <c r="E112" s="441"/>
      <c r="F112" s="132"/>
      <c r="G112" s="132"/>
      <c r="H112" s="707"/>
      <c r="I112" s="469"/>
      <c r="J112" s="423" t="e">
        <f>IF(AND(Q112="",#REF!&gt;0,#REF!&lt;5),K112,)</f>
        <v>#REF!</v>
      </c>
      <c r="K112" s="421" t="str">
        <f>IF(D112="","ZZZ9",IF(AND(#REF!&gt;0,#REF!&lt;5),D112&amp;#REF!,D112&amp;"9"))</f>
        <v>ZZZ9</v>
      </c>
      <c r="L112" s="425">
        <f t="shared" si="6"/>
        <v>999</v>
      </c>
      <c r="M112" s="466">
        <f t="shared" si="7"/>
        <v>999</v>
      </c>
      <c r="N112" s="458"/>
      <c r="O112" s="393"/>
      <c r="P112" s="133">
        <f t="shared" si="8"/>
        <v>999</v>
      </c>
      <c r="Q112" s="107"/>
    </row>
    <row r="113" spans="1:17" s="11" customFormat="1" ht="18.899999999999999" customHeight="1" x14ac:dyDescent="0.25">
      <c r="A113" s="426">
        <v>107</v>
      </c>
      <c r="B113" s="105"/>
      <c r="C113" s="105"/>
      <c r="D113" s="106"/>
      <c r="E113" s="441"/>
      <c r="F113" s="132"/>
      <c r="G113" s="132"/>
      <c r="H113" s="707"/>
      <c r="I113" s="469"/>
      <c r="J113" s="423" t="e">
        <f>IF(AND(Q113="",#REF!&gt;0,#REF!&lt;5),K113,)</f>
        <v>#REF!</v>
      </c>
      <c r="K113" s="421" t="str">
        <f>IF(D113="","ZZZ9",IF(AND(#REF!&gt;0,#REF!&lt;5),D113&amp;#REF!,D113&amp;"9"))</f>
        <v>ZZZ9</v>
      </c>
      <c r="L113" s="425">
        <f t="shared" si="6"/>
        <v>999</v>
      </c>
      <c r="M113" s="466">
        <f t="shared" si="7"/>
        <v>999</v>
      </c>
      <c r="N113" s="458"/>
      <c r="O113" s="393"/>
      <c r="P113" s="133">
        <f t="shared" si="8"/>
        <v>999</v>
      </c>
      <c r="Q113" s="107"/>
    </row>
    <row r="114" spans="1:17" s="11" customFormat="1" ht="18.899999999999999" customHeight="1" x14ac:dyDescent="0.25">
      <c r="A114" s="426">
        <v>108</v>
      </c>
      <c r="B114" s="105"/>
      <c r="C114" s="105"/>
      <c r="D114" s="106"/>
      <c r="E114" s="441"/>
      <c r="F114" s="132"/>
      <c r="G114" s="132"/>
      <c r="H114" s="707"/>
      <c r="I114" s="469"/>
      <c r="J114" s="423" t="e">
        <f>IF(AND(Q114="",#REF!&gt;0,#REF!&lt;5),K114,)</f>
        <v>#REF!</v>
      </c>
      <c r="K114" s="421" t="str">
        <f>IF(D114="","ZZZ9",IF(AND(#REF!&gt;0,#REF!&lt;5),D114&amp;#REF!,D114&amp;"9"))</f>
        <v>ZZZ9</v>
      </c>
      <c r="L114" s="425">
        <f t="shared" si="6"/>
        <v>999</v>
      </c>
      <c r="M114" s="466">
        <f t="shared" si="7"/>
        <v>999</v>
      </c>
      <c r="N114" s="458"/>
      <c r="O114" s="393"/>
      <c r="P114" s="133">
        <f t="shared" si="8"/>
        <v>999</v>
      </c>
      <c r="Q114" s="107"/>
    </row>
    <row r="115" spans="1:17" s="11" customFormat="1" ht="18.899999999999999" customHeight="1" x14ac:dyDescent="0.25">
      <c r="A115" s="426">
        <v>109</v>
      </c>
      <c r="B115" s="105"/>
      <c r="C115" s="105"/>
      <c r="D115" s="106"/>
      <c r="E115" s="441"/>
      <c r="F115" s="132"/>
      <c r="G115" s="132"/>
      <c r="H115" s="707"/>
      <c r="I115" s="469"/>
      <c r="J115" s="423" t="e">
        <f>IF(AND(Q115="",#REF!&gt;0,#REF!&lt;5),K115,)</f>
        <v>#REF!</v>
      </c>
      <c r="K115" s="421" t="str">
        <f>IF(D115="","ZZZ9",IF(AND(#REF!&gt;0,#REF!&lt;5),D115&amp;#REF!,D115&amp;"9"))</f>
        <v>ZZZ9</v>
      </c>
      <c r="L115" s="425">
        <f t="shared" si="6"/>
        <v>999</v>
      </c>
      <c r="M115" s="466">
        <f t="shared" si="7"/>
        <v>999</v>
      </c>
      <c r="N115" s="458"/>
      <c r="O115" s="393"/>
      <c r="P115" s="133">
        <f t="shared" si="8"/>
        <v>999</v>
      </c>
      <c r="Q115" s="107"/>
    </row>
    <row r="116" spans="1:17" s="11" customFormat="1" ht="18.899999999999999" customHeight="1" x14ac:dyDescent="0.25">
      <c r="A116" s="426">
        <v>110</v>
      </c>
      <c r="B116" s="105"/>
      <c r="C116" s="105"/>
      <c r="D116" s="106"/>
      <c r="E116" s="441"/>
      <c r="F116" s="132"/>
      <c r="G116" s="132"/>
      <c r="H116" s="707"/>
      <c r="I116" s="469"/>
      <c r="J116" s="423" t="e">
        <f>IF(AND(Q116="",#REF!&gt;0,#REF!&lt;5),K116,)</f>
        <v>#REF!</v>
      </c>
      <c r="K116" s="421" t="str">
        <f>IF(D116="","ZZZ9",IF(AND(#REF!&gt;0,#REF!&lt;5),D116&amp;#REF!,D116&amp;"9"))</f>
        <v>ZZZ9</v>
      </c>
      <c r="L116" s="425">
        <f t="shared" si="6"/>
        <v>999</v>
      </c>
      <c r="M116" s="466">
        <f t="shared" si="7"/>
        <v>999</v>
      </c>
      <c r="N116" s="458"/>
      <c r="O116" s="393"/>
      <c r="P116" s="133">
        <f t="shared" si="8"/>
        <v>999</v>
      </c>
      <c r="Q116" s="107"/>
    </row>
    <row r="117" spans="1:17" s="11" customFormat="1" ht="18.899999999999999" customHeight="1" x14ac:dyDescent="0.25">
      <c r="A117" s="426">
        <v>111</v>
      </c>
      <c r="B117" s="105"/>
      <c r="C117" s="105"/>
      <c r="D117" s="106"/>
      <c r="E117" s="441"/>
      <c r="F117" s="132"/>
      <c r="G117" s="132"/>
      <c r="H117" s="707"/>
      <c r="I117" s="469"/>
      <c r="J117" s="423" t="e">
        <f>IF(AND(Q117="",#REF!&gt;0,#REF!&lt;5),K117,)</f>
        <v>#REF!</v>
      </c>
      <c r="K117" s="421" t="str">
        <f>IF(D117="","ZZZ9",IF(AND(#REF!&gt;0,#REF!&lt;5),D117&amp;#REF!,D117&amp;"9"))</f>
        <v>ZZZ9</v>
      </c>
      <c r="L117" s="425">
        <f t="shared" si="6"/>
        <v>999</v>
      </c>
      <c r="M117" s="466">
        <f t="shared" si="7"/>
        <v>999</v>
      </c>
      <c r="N117" s="458"/>
      <c r="O117" s="393"/>
      <c r="P117" s="133">
        <f t="shared" si="8"/>
        <v>999</v>
      </c>
      <c r="Q117" s="107"/>
    </row>
    <row r="118" spans="1:17" s="11" customFormat="1" ht="18.899999999999999" customHeight="1" x14ac:dyDescent="0.25">
      <c r="A118" s="426">
        <v>112</v>
      </c>
      <c r="B118" s="105"/>
      <c r="C118" s="105"/>
      <c r="D118" s="106"/>
      <c r="E118" s="441"/>
      <c r="F118" s="132"/>
      <c r="G118" s="132"/>
      <c r="H118" s="707"/>
      <c r="I118" s="469"/>
      <c r="J118" s="423" t="e">
        <f>IF(AND(Q118="",#REF!&gt;0,#REF!&lt;5),K118,)</f>
        <v>#REF!</v>
      </c>
      <c r="K118" s="421" t="str">
        <f>IF(D118="","ZZZ9",IF(AND(#REF!&gt;0,#REF!&lt;5),D118&amp;#REF!,D118&amp;"9"))</f>
        <v>ZZZ9</v>
      </c>
      <c r="L118" s="425">
        <f t="shared" si="6"/>
        <v>999</v>
      </c>
      <c r="M118" s="466">
        <f t="shared" si="7"/>
        <v>999</v>
      </c>
      <c r="N118" s="458"/>
      <c r="O118" s="393"/>
      <c r="P118" s="133">
        <f t="shared" si="8"/>
        <v>999</v>
      </c>
      <c r="Q118" s="107"/>
    </row>
    <row r="119" spans="1:17" s="11" customFormat="1" ht="18.899999999999999" customHeight="1" x14ac:dyDescent="0.25">
      <c r="A119" s="426">
        <v>113</v>
      </c>
      <c r="B119" s="105"/>
      <c r="C119" s="105"/>
      <c r="D119" s="106"/>
      <c r="E119" s="441"/>
      <c r="F119" s="132"/>
      <c r="G119" s="132"/>
      <c r="H119" s="707"/>
      <c r="I119" s="469"/>
      <c r="J119" s="423" t="e">
        <f>IF(AND(Q119="",#REF!&gt;0,#REF!&lt;5),K119,)</f>
        <v>#REF!</v>
      </c>
      <c r="K119" s="421" t="str">
        <f>IF(D119="","ZZZ9",IF(AND(#REF!&gt;0,#REF!&lt;5),D119&amp;#REF!,D119&amp;"9"))</f>
        <v>ZZZ9</v>
      </c>
      <c r="L119" s="425">
        <f t="shared" si="6"/>
        <v>999</v>
      </c>
      <c r="M119" s="466">
        <f t="shared" si="7"/>
        <v>999</v>
      </c>
      <c r="N119" s="458"/>
      <c r="O119" s="393"/>
      <c r="P119" s="133">
        <f t="shared" si="8"/>
        <v>999</v>
      </c>
      <c r="Q119" s="107"/>
    </row>
    <row r="120" spans="1:17" s="11" customFormat="1" ht="18.899999999999999" customHeight="1" x14ac:dyDescent="0.25">
      <c r="A120" s="426">
        <v>114</v>
      </c>
      <c r="B120" s="105"/>
      <c r="C120" s="105"/>
      <c r="D120" s="106"/>
      <c r="E120" s="441"/>
      <c r="F120" s="132"/>
      <c r="G120" s="132"/>
      <c r="H120" s="707"/>
      <c r="I120" s="469"/>
      <c r="J120" s="423" t="e">
        <f>IF(AND(Q120="",#REF!&gt;0,#REF!&lt;5),K120,)</f>
        <v>#REF!</v>
      </c>
      <c r="K120" s="421" t="str">
        <f>IF(D120="","ZZZ9",IF(AND(#REF!&gt;0,#REF!&lt;5),D120&amp;#REF!,D120&amp;"9"))</f>
        <v>ZZZ9</v>
      </c>
      <c r="L120" s="425">
        <f t="shared" si="6"/>
        <v>999</v>
      </c>
      <c r="M120" s="466">
        <f t="shared" si="7"/>
        <v>999</v>
      </c>
      <c r="N120" s="458"/>
      <c r="O120" s="393"/>
      <c r="P120" s="133">
        <f t="shared" si="8"/>
        <v>999</v>
      </c>
      <c r="Q120" s="107"/>
    </row>
    <row r="121" spans="1:17" s="11" customFormat="1" ht="18.899999999999999" customHeight="1" x14ac:dyDescent="0.25">
      <c r="A121" s="426">
        <v>115</v>
      </c>
      <c r="B121" s="105"/>
      <c r="C121" s="105"/>
      <c r="D121" s="106"/>
      <c r="E121" s="441"/>
      <c r="F121" s="132"/>
      <c r="G121" s="132"/>
      <c r="H121" s="707"/>
      <c r="I121" s="469"/>
      <c r="J121" s="423" t="e">
        <f>IF(AND(Q121="",#REF!&gt;0,#REF!&lt;5),K121,)</f>
        <v>#REF!</v>
      </c>
      <c r="K121" s="421" t="str">
        <f>IF(D121="","ZZZ9",IF(AND(#REF!&gt;0,#REF!&lt;5),D121&amp;#REF!,D121&amp;"9"))</f>
        <v>ZZZ9</v>
      </c>
      <c r="L121" s="425">
        <f t="shared" si="6"/>
        <v>999</v>
      </c>
      <c r="M121" s="466">
        <f t="shared" si="7"/>
        <v>999</v>
      </c>
      <c r="N121" s="458"/>
      <c r="O121" s="393"/>
      <c r="P121" s="133">
        <f t="shared" si="8"/>
        <v>999</v>
      </c>
      <c r="Q121" s="107"/>
    </row>
    <row r="122" spans="1:17" s="11" customFormat="1" ht="18.899999999999999" customHeight="1" x14ac:dyDescent="0.25">
      <c r="A122" s="426">
        <v>116</v>
      </c>
      <c r="B122" s="105"/>
      <c r="C122" s="105"/>
      <c r="D122" s="106"/>
      <c r="E122" s="441"/>
      <c r="F122" s="132"/>
      <c r="G122" s="132"/>
      <c r="H122" s="707"/>
      <c r="I122" s="469"/>
      <c r="J122" s="423" t="e">
        <f>IF(AND(Q122="",#REF!&gt;0,#REF!&lt;5),K122,)</f>
        <v>#REF!</v>
      </c>
      <c r="K122" s="421" t="str">
        <f>IF(D122="","ZZZ9",IF(AND(#REF!&gt;0,#REF!&lt;5),D122&amp;#REF!,D122&amp;"9"))</f>
        <v>ZZZ9</v>
      </c>
      <c r="L122" s="425">
        <f t="shared" si="6"/>
        <v>999</v>
      </c>
      <c r="M122" s="466">
        <f t="shared" si="7"/>
        <v>999</v>
      </c>
      <c r="N122" s="458"/>
      <c r="O122" s="393"/>
      <c r="P122" s="133">
        <f t="shared" si="8"/>
        <v>999</v>
      </c>
      <c r="Q122" s="107"/>
    </row>
    <row r="123" spans="1:17" s="11" customFormat="1" ht="18.899999999999999" customHeight="1" x14ac:dyDescent="0.25">
      <c r="A123" s="426">
        <v>117</v>
      </c>
      <c r="B123" s="105"/>
      <c r="C123" s="105"/>
      <c r="D123" s="106"/>
      <c r="E123" s="441"/>
      <c r="F123" s="132"/>
      <c r="G123" s="132"/>
      <c r="H123" s="707"/>
      <c r="I123" s="469"/>
      <c r="J123" s="423" t="e">
        <f>IF(AND(Q123="",#REF!&gt;0,#REF!&lt;5),K123,)</f>
        <v>#REF!</v>
      </c>
      <c r="K123" s="421" t="str">
        <f>IF(D123="","ZZZ9",IF(AND(#REF!&gt;0,#REF!&lt;5),D123&amp;#REF!,D123&amp;"9"))</f>
        <v>ZZZ9</v>
      </c>
      <c r="L123" s="425">
        <f t="shared" si="6"/>
        <v>999</v>
      </c>
      <c r="M123" s="466">
        <f t="shared" si="7"/>
        <v>999</v>
      </c>
      <c r="N123" s="458"/>
      <c r="O123" s="393"/>
      <c r="P123" s="133">
        <f t="shared" si="8"/>
        <v>999</v>
      </c>
      <c r="Q123" s="107"/>
    </row>
    <row r="124" spans="1:17" s="11" customFormat="1" ht="18.899999999999999" customHeight="1" x14ac:dyDescent="0.25">
      <c r="A124" s="426">
        <v>118</v>
      </c>
      <c r="B124" s="105"/>
      <c r="C124" s="105"/>
      <c r="D124" s="106"/>
      <c r="E124" s="441"/>
      <c r="F124" s="132"/>
      <c r="G124" s="132"/>
      <c r="H124" s="707"/>
      <c r="I124" s="469"/>
      <c r="J124" s="423" t="e">
        <f>IF(AND(Q124="",#REF!&gt;0,#REF!&lt;5),K124,)</f>
        <v>#REF!</v>
      </c>
      <c r="K124" s="421" t="str">
        <f>IF(D124="","ZZZ9",IF(AND(#REF!&gt;0,#REF!&lt;5),D124&amp;#REF!,D124&amp;"9"))</f>
        <v>ZZZ9</v>
      </c>
      <c r="L124" s="425">
        <f t="shared" si="6"/>
        <v>999</v>
      </c>
      <c r="M124" s="466">
        <f t="shared" si="7"/>
        <v>999</v>
      </c>
      <c r="N124" s="458"/>
      <c r="O124" s="393"/>
      <c r="P124" s="133">
        <f t="shared" si="8"/>
        <v>999</v>
      </c>
      <c r="Q124" s="107"/>
    </row>
    <row r="125" spans="1:17" s="11" customFormat="1" ht="18.899999999999999" customHeight="1" x14ac:dyDescent="0.25">
      <c r="A125" s="426">
        <v>119</v>
      </c>
      <c r="B125" s="105"/>
      <c r="C125" s="105"/>
      <c r="D125" s="106"/>
      <c r="E125" s="441"/>
      <c r="F125" s="132"/>
      <c r="G125" s="132"/>
      <c r="H125" s="707"/>
      <c r="I125" s="469"/>
      <c r="J125" s="423" t="e">
        <f>IF(AND(Q125="",#REF!&gt;0,#REF!&lt;5),K125,)</f>
        <v>#REF!</v>
      </c>
      <c r="K125" s="421" t="str">
        <f>IF(D125="","ZZZ9",IF(AND(#REF!&gt;0,#REF!&lt;5),D125&amp;#REF!,D125&amp;"9"))</f>
        <v>ZZZ9</v>
      </c>
      <c r="L125" s="425">
        <f t="shared" si="6"/>
        <v>999</v>
      </c>
      <c r="M125" s="466">
        <f t="shared" si="7"/>
        <v>999</v>
      </c>
      <c r="N125" s="458"/>
      <c r="O125" s="393"/>
      <c r="P125" s="133">
        <f t="shared" si="8"/>
        <v>999</v>
      </c>
      <c r="Q125" s="107"/>
    </row>
    <row r="126" spans="1:17" s="11" customFormat="1" ht="18.899999999999999" customHeight="1" x14ac:dyDescent="0.25">
      <c r="A126" s="426">
        <v>120</v>
      </c>
      <c r="B126" s="105"/>
      <c r="C126" s="105"/>
      <c r="D126" s="106"/>
      <c r="E126" s="441"/>
      <c r="F126" s="132"/>
      <c r="G126" s="132"/>
      <c r="H126" s="707"/>
      <c r="I126" s="469"/>
      <c r="J126" s="423" t="e">
        <f>IF(AND(Q126="",#REF!&gt;0,#REF!&lt;5),K126,)</f>
        <v>#REF!</v>
      </c>
      <c r="K126" s="421" t="str">
        <f>IF(D126="","ZZZ9",IF(AND(#REF!&gt;0,#REF!&lt;5),D126&amp;#REF!,D126&amp;"9"))</f>
        <v>ZZZ9</v>
      </c>
      <c r="L126" s="425">
        <f t="shared" si="6"/>
        <v>999</v>
      </c>
      <c r="M126" s="466">
        <f t="shared" si="7"/>
        <v>999</v>
      </c>
      <c r="N126" s="458"/>
      <c r="O126" s="393"/>
      <c r="P126" s="133">
        <f t="shared" si="8"/>
        <v>999</v>
      </c>
      <c r="Q126" s="107"/>
    </row>
    <row r="127" spans="1:17" s="11" customFormat="1" ht="18.899999999999999" customHeight="1" x14ac:dyDescent="0.25">
      <c r="A127" s="426">
        <v>121</v>
      </c>
      <c r="B127" s="105"/>
      <c r="C127" s="105"/>
      <c r="D127" s="106"/>
      <c r="E127" s="441"/>
      <c r="F127" s="132"/>
      <c r="G127" s="132"/>
      <c r="H127" s="707"/>
      <c r="I127" s="469"/>
      <c r="J127" s="423" t="e">
        <f>IF(AND(Q127="",#REF!&gt;0,#REF!&lt;5),K127,)</f>
        <v>#REF!</v>
      </c>
      <c r="K127" s="421" t="str">
        <f>IF(D127="","ZZZ9",IF(AND(#REF!&gt;0,#REF!&lt;5),D127&amp;#REF!,D127&amp;"9"))</f>
        <v>ZZZ9</v>
      </c>
      <c r="L127" s="425">
        <f t="shared" si="6"/>
        <v>999</v>
      </c>
      <c r="M127" s="466">
        <f t="shared" si="7"/>
        <v>999</v>
      </c>
      <c r="N127" s="458"/>
      <c r="O127" s="393"/>
      <c r="P127" s="133">
        <f t="shared" si="8"/>
        <v>999</v>
      </c>
      <c r="Q127" s="107"/>
    </row>
    <row r="128" spans="1:17" s="11" customFormat="1" ht="18.899999999999999" customHeight="1" x14ac:dyDescent="0.25">
      <c r="A128" s="426">
        <v>122</v>
      </c>
      <c r="B128" s="105"/>
      <c r="C128" s="105"/>
      <c r="D128" s="106"/>
      <c r="E128" s="441"/>
      <c r="F128" s="132"/>
      <c r="G128" s="132"/>
      <c r="H128" s="707"/>
      <c r="I128" s="469"/>
      <c r="J128" s="423" t="e">
        <f>IF(AND(Q128="",#REF!&gt;0,#REF!&lt;5),K128,)</f>
        <v>#REF!</v>
      </c>
      <c r="K128" s="421" t="str">
        <f>IF(D128="","ZZZ9",IF(AND(#REF!&gt;0,#REF!&lt;5),D128&amp;#REF!,D128&amp;"9"))</f>
        <v>ZZZ9</v>
      </c>
      <c r="L128" s="425">
        <f t="shared" si="6"/>
        <v>999</v>
      </c>
      <c r="M128" s="466">
        <f t="shared" si="7"/>
        <v>999</v>
      </c>
      <c r="N128" s="458"/>
      <c r="O128" s="393"/>
      <c r="P128" s="133">
        <f t="shared" si="8"/>
        <v>999</v>
      </c>
      <c r="Q128" s="107"/>
    </row>
    <row r="129" spans="1:17" s="11" customFormat="1" ht="18.899999999999999" customHeight="1" x14ac:dyDescent="0.25">
      <c r="A129" s="426">
        <v>123</v>
      </c>
      <c r="B129" s="105"/>
      <c r="C129" s="105"/>
      <c r="D129" s="106"/>
      <c r="E129" s="441"/>
      <c r="F129" s="132"/>
      <c r="G129" s="132"/>
      <c r="H129" s="707"/>
      <c r="I129" s="469"/>
      <c r="J129" s="423" t="e">
        <f>IF(AND(Q129="",#REF!&gt;0,#REF!&lt;5),K129,)</f>
        <v>#REF!</v>
      </c>
      <c r="K129" s="421" t="str">
        <f>IF(D129="","ZZZ9",IF(AND(#REF!&gt;0,#REF!&lt;5),D129&amp;#REF!,D129&amp;"9"))</f>
        <v>ZZZ9</v>
      </c>
      <c r="L129" s="425">
        <f t="shared" si="6"/>
        <v>999</v>
      </c>
      <c r="M129" s="466">
        <f t="shared" si="7"/>
        <v>999</v>
      </c>
      <c r="N129" s="458"/>
      <c r="O129" s="393"/>
      <c r="P129" s="133">
        <f t="shared" si="8"/>
        <v>999</v>
      </c>
      <c r="Q129" s="107"/>
    </row>
    <row r="130" spans="1:17" s="11" customFormat="1" ht="18.899999999999999" customHeight="1" x14ac:dyDescent="0.25">
      <c r="A130" s="426">
        <v>124</v>
      </c>
      <c r="B130" s="105"/>
      <c r="C130" s="105"/>
      <c r="D130" s="106"/>
      <c r="E130" s="441"/>
      <c r="F130" s="132"/>
      <c r="G130" s="132"/>
      <c r="H130" s="707"/>
      <c r="I130" s="469"/>
      <c r="J130" s="423" t="e">
        <f>IF(AND(Q130="",#REF!&gt;0,#REF!&lt;5),K130,)</f>
        <v>#REF!</v>
      </c>
      <c r="K130" s="421" t="str">
        <f>IF(D130="","ZZZ9",IF(AND(#REF!&gt;0,#REF!&lt;5),D130&amp;#REF!,D130&amp;"9"))</f>
        <v>ZZZ9</v>
      </c>
      <c r="L130" s="425">
        <f t="shared" si="6"/>
        <v>999</v>
      </c>
      <c r="M130" s="466">
        <f t="shared" si="7"/>
        <v>999</v>
      </c>
      <c r="N130" s="458"/>
      <c r="O130" s="393"/>
      <c r="P130" s="133">
        <f t="shared" si="8"/>
        <v>999</v>
      </c>
      <c r="Q130" s="107"/>
    </row>
    <row r="131" spans="1:17" s="11" customFormat="1" ht="18.899999999999999" customHeight="1" x14ac:dyDescent="0.25">
      <c r="A131" s="426">
        <v>125</v>
      </c>
      <c r="B131" s="105"/>
      <c r="C131" s="105"/>
      <c r="D131" s="106"/>
      <c r="E131" s="441"/>
      <c r="F131" s="132"/>
      <c r="G131" s="132"/>
      <c r="H131" s="707"/>
      <c r="I131" s="469"/>
      <c r="J131" s="423" t="e">
        <f>IF(AND(Q131="",#REF!&gt;0,#REF!&lt;5),K131,)</f>
        <v>#REF!</v>
      </c>
      <c r="K131" s="421" t="str">
        <f>IF(D131="","ZZZ9",IF(AND(#REF!&gt;0,#REF!&lt;5),D131&amp;#REF!,D131&amp;"9"))</f>
        <v>ZZZ9</v>
      </c>
      <c r="L131" s="425">
        <f t="shared" si="6"/>
        <v>999</v>
      </c>
      <c r="M131" s="466">
        <f t="shared" si="7"/>
        <v>999</v>
      </c>
      <c r="N131" s="458"/>
      <c r="O131" s="393"/>
      <c r="P131" s="133">
        <f t="shared" si="8"/>
        <v>999</v>
      </c>
      <c r="Q131" s="107"/>
    </row>
    <row r="132" spans="1:17" s="11" customFormat="1" ht="18.899999999999999" customHeight="1" x14ac:dyDescent="0.25">
      <c r="A132" s="426">
        <v>126</v>
      </c>
      <c r="B132" s="105"/>
      <c r="C132" s="105"/>
      <c r="D132" s="106"/>
      <c r="E132" s="441"/>
      <c r="F132" s="132"/>
      <c r="G132" s="132"/>
      <c r="H132" s="707"/>
      <c r="I132" s="469"/>
      <c r="J132" s="423" t="e">
        <f>IF(AND(Q132="",#REF!&gt;0,#REF!&lt;5),K132,)</f>
        <v>#REF!</v>
      </c>
      <c r="K132" s="421" t="str">
        <f>IF(D132="","ZZZ9",IF(AND(#REF!&gt;0,#REF!&lt;5),D132&amp;#REF!,D132&amp;"9"))</f>
        <v>ZZZ9</v>
      </c>
      <c r="L132" s="425">
        <f t="shared" si="6"/>
        <v>999</v>
      </c>
      <c r="M132" s="466">
        <f t="shared" si="7"/>
        <v>999</v>
      </c>
      <c r="N132" s="458"/>
      <c r="O132" s="393"/>
      <c r="P132" s="133">
        <f t="shared" si="8"/>
        <v>999</v>
      </c>
      <c r="Q132" s="107"/>
    </row>
    <row r="133" spans="1:17" s="11" customFormat="1" ht="18.899999999999999" customHeight="1" x14ac:dyDescent="0.25">
      <c r="A133" s="426">
        <v>127</v>
      </c>
      <c r="B133" s="105"/>
      <c r="C133" s="105"/>
      <c r="D133" s="106"/>
      <c r="E133" s="441"/>
      <c r="F133" s="132"/>
      <c r="G133" s="132"/>
      <c r="H133" s="707"/>
      <c r="I133" s="469"/>
      <c r="J133" s="423" t="e">
        <f>IF(AND(Q133="",#REF!&gt;0,#REF!&lt;5),K133,)</f>
        <v>#REF!</v>
      </c>
      <c r="K133" s="421" t="str">
        <f>IF(D133="","ZZZ9",IF(AND(#REF!&gt;0,#REF!&lt;5),D133&amp;#REF!,D133&amp;"9"))</f>
        <v>ZZZ9</v>
      </c>
      <c r="L133" s="425">
        <f t="shared" si="6"/>
        <v>999</v>
      </c>
      <c r="M133" s="466">
        <f t="shared" si="7"/>
        <v>999</v>
      </c>
      <c r="N133" s="458"/>
      <c r="O133" s="393"/>
      <c r="P133" s="133">
        <f t="shared" si="8"/>
        <v>999</v>
      </c>
      <c r="Q133" s="107"/>
    </row>
    <row r="134" spans="1:17" s="11" customFormat="1" ht="18.899999999999999" customHeight="1" x14ac:dyDescent="0.25">
      <c r="A134" s="426">
        <v>128</v>
      </c>
      <c r="B134" s="105"/>
      <c r="C134" s="105"/>
      <c r="D134" s="106"/>
      <c r="E134" s="441"/>
      <c r="F134" s="132"/>
      <c r="G134" s="132"/>
      <c r="H134" s="707"/>
      <c r="I134" s="469"/>
      <c r="J134" s="423" t="e">
        <f>IF(AND(Q134="",#REF!&gt;0,#REF!&lt;5),K134,)</f>
        <v>#REF!</v>
      </c>
      <c r="K134" s="421" t="str">
        <f>IF(D134="","ZZZ9",IF(AND(#REF!&gt;0,#REF!&lt;5),D134&amp;#REF!,D134&amp;"9"))</f>
        <v>ZZZ9</v>
      </c>
      <c r="L134" s="425">
        <f t="shared" si="6"/>
        <v>999</v>
      </c>
      <c r="M134" s="466">
        <f t="shared" si="7"/>
        <v>999</v>
      </c>
      <c r="N134" s="458"/>
      <c r="O134" s="467"/>
      <c r="P134" s="468">
        <f t="shared" si="8"/>
        <v>999</v>
      </c>
      <c r="Q134" s="469"/>
    </row>
    <row r="135" spans="1:17" x14ac:dyDescent="0.25">
      <c r="A135" s="426">
        <v>129</v>
      </c>
      <c r="B135" s="105"/>
      <c r="C135" s="105"/>
      <c r="D135" s="106"/>
      <c r="E135" s="441"/>
      <c r="F135" s="132"/>
      <c r="G135" s="132"/>
      <c r="H135" s="707"/>
      <c r="I135" s="469"/>
      <c r="J135" s="423" t="e">
        <f>IF(AND(Q135="",#REF!&gt;0,#REF!&lt;5),K135,)</f>
        <v>#REF!</v>
      </c>
      <c r="K135" s="421" t="str">
        <f>IF(D135="","ZZZ9",IF(AND(#REF!&gt;0,#REF!&lt;5),D135&amp;#REF!,D135&amp;"9"))</f>
        <v>ZZZ9</v>
      </c>
      <c r="L135" s="425">
        <f t="shared" si="6"/>
        <v>999</v>
      </c>
      <c r="M135" s="466">
        <f t="shared" si="7"/>
        <v>999</v>
      </c>
      <c r="N135" s="458"/>
      <c r="O135" s="393"/>
      <c r="P135" s="133">
        <f t="shared" si="8"/>
        <v>999</v>
      </c>
      <c r="Q135" s="107"/>
    </row>
    <row r="136" spans="1:17" x14ac:dyDescent="0.25">
      <c r="A136" s="426">
        <v>130</v>
      </c>
      <c r="B136" s="105"/>
      <c r="C136" s="105"/>
      <c r="D136" s="106"/>
      <c r="E136" s="441"/>
      <c r="F136" s="132"/>
      <c r="G136" s="132"/>
      <c r="H136" s="707"/>
      <c r="I136" s="469"/>
      <c r="J136" s="423" t="e">
        <f>IF(AND(Q136="",#REF!&gt;0,#REF!&lt;5),K136,)</f>
        <v>#REF!</v>
      </c>
      <c r="K136" s="421" t="str">
        <f>IF(D136="","ZZZ9",IF(AND(#REF!&gt;0,#REF!&lt;5),D136&amp;#REF!,D136&amp;"9"))</f>
        <v>ZZZ9</v>
      </c>
      <c r="L136" s="425">
        <f t="shared" si="6"/>
        <v>999</v>
      </c>
      <c r="M136" s="466">
        <f t="shared" si="7"/>
        <v>999</v>
      </c>
      <c r="N136" s="458"/>
      <c r="O136" s="393"/>
      <c r="P136" s="133">
        <f t="shared" si="8"/>
        <v>999</v>
      </c>
      <c r="Q136" s="107"/>
    </row>
    <row r="137" spans="1:17" x14ac:dyDescent="0.25">
      <c r="A137" s="426">
        <v>131</v>
      </c>
      <c r="B137" s="105"/>
      <c r="C137" s="105"/>
      <c r="D137" s="106"/>
      <c r="E137" s="441"/>
      <c r="F137" s="132"/>
      <c r="G137" s="132"/>
      <c r="H137" s="707"/>
      <c r="I137" s="469"/>
      <c r="J137" s="423" t="e">
        <f>IF(AND(Q137="",#REF!&gt;0,#REF!&lt;5),K137,)</f>
        <v>#REF!</v>
      </c>
      <c r="K137" s="421" t="str">
        <f>IF(D137="","ZZZ9",IF(AND(#REF!&gt;0,#REF!&lt;5),D137&amp;#REF!,D137&amp;"9"))</f>
        <v>ZZZ9</v>
      </c>
      <c r="L137" s="425">
        <f t="shared" si="6"/>
        <v>999</v>
      </c>
      <c r="M137" s="466">
        <f t="shared" si="7"/>
        <v>999</v>
      </c>
      <c r="N137" s="458"/>
      <c r="O137" s="393"/>
      <c r="P137" s="133">
        <f t="shared" si="8"/>
        <v>999</v>
      </c>
      <c r="Q137" s="107"/>
    </row>
    <row r="138" spans="1:17" x14ac:dyDescent="0.25">
      <c r="A138" s="426">
        <v>132</v>
      </c>
      <c r="B138" s="105"/>
      <c r="C138" s="105"/>
      <c r="D138" s="106"/>
      <c r="E138" s="441"/>
      <c r="F138" s="132"/>
      <c r="G138" s="132"/>
      <c r="H138" s="707"/>
      <c r="I138" s="469"/>
      <c r="J138" s="423" t="e">
        <f>IF(AND(Q138="",#REF!&gt;0,#REF!&lt;5),K138,)</f>
        <v>#REF!</v>
      </c>
      <c r="K138" s="421" t="str">
        <f>IF(D138="","ZZZ9",IF(AND(#REF!&gt;0,#REF!&lt;5),D138&amp;#REF!,D138&amp;"9"))</f>
        <v>ZZZ9</v>
      </c>
      <c r="L138" s="425">
        <f t="shared" si="6"/>
        <v>999</v>
      </c>
      <c r="M138" s="466">
        <f t="shared" si="7"/>
        <v>999</v>
      </c>
      <c r="N138" s="458"/>
      <c r="O138" s="393"/>
      <c r="P138" s="133">
        <f t="shared" si="8"/>
        <v>999</v>
      </c>
      <c r="Q138" s="107"/>
    </row>
    <row r="139" spans="1:17" x14ac:dyDescent="0.25">
      <c r="A139" s="426">
        <v>133</v>
      </c>
      <c r="B139" s="105"/>
      <c r="C139" s="105"/>
      <c r="D139" s="106"/>
      <c r="E139" s="441"/>
      <c r="F139" s="132"/>
      <c r="G139" s="132"/>
      <c r="H139" s="707"/>
      <c r="I139" s="469"/>
      <c r="J139" s="423" t="e">
        <f>IF(AND(Q139="",#REF!&gt;0,#REF!&lt;5),K139,)</f>
        <v>#REF!</v>
      </c>
      <c r="K139" s="421" t="str">
        <f>IF(D139="","ZZZ9",IF(AND(#REF!&gt;0,#REF!&lt;5),D139&amp;#REF!,D139&amp;"9"))</f>
        <v>ZZZ9</v>
      </c>
      <c r="L139" s="425">
        <f t="shared" si="6"/>
        <v>999</v>
      </c>
      <c r="M139" s="466">
        <f t="shared" si="7"/>
        <v>999</v>
      </c>
      <c r="N139" s="458"/>
      <c r="O139" s="393"/>
      <c r="P139" s="133">
        <f t="shared" si="8"/>
        <v>999</v>
      </c>
      <c r="Q139" s="107"/>
    </row>
    <row r="140" spans="1:17" x14ac:dyDescent="0.25">
      <c r="A140" s="426">
        <v>134</v>
      </c>
      <c r="B140" s="105"/>
      <c r="C140" s="105"/>
      <c r="D140" s="106"/>
      <c r="E140" s="441"/>
      <c r="F140" s="132"/>
      <c r="G140" s="132"/>
      <c r="H140" s="707"/>
      <c r="I140" s="469"/>
      <c r="J140" s="423" t="e">
        <f>IF(AND(Q140="",#REF!&gt;0,#REF!&lt;5),K140,)</f>
        <v>#REF!</v>
      </c>
      <c r="K140" s="421" t="str">
        <f>IF(D140="","ZZZ9",IF(AND(#REF!&gt;0,#REF!&lt;5),D140&amp;#REF!,D140&amp;"9"))</f>
        <v>ZZZ9</v>
      </c>
      <c r="L140" s="425">
        <f t="shared" si="6"/>
        <v>999</v>
      </c>
      <c r="M140" s="466">
        <f t="shared" si="7"/>
        <v>999</v>
      </c>
      <c r="N140" s="458"/>
      <c r="O140" s="393"/>
      <c r="P140" s="133">
        <f t="shared" si="8"/>
        <v>999</v>
      </c>
      <c r="Q140" s="107"/>
    </row>
    <row r="141" spans="1:17" x14ac:dyDescent="0.25">
      <c r="A141" s="426">
        <v>135</v>
      </c>
      <c r="B141" s="105"/>
      <c r="C141" s="105"/>
      <c r="D141" s="106"/>
      <c r="E141" s="441"/>
      <c r="F141" s="132"/>
      <c r="G141" s="132"/>
      <c r="H141" s="707"/>
      <c r="I141" s="469"/>
      <c r="J141" s="423" t="e">
        <f>IF(AND(Q141="",#REF!&gt;0,#REF!&lt;5),K141,)</f>
        <v>#REF!</v>
      </c>
      <c r="K141" s="421" t="str">
        <f>IF(D141="","ZZZ9",IF(AND(#REF!&gt;0,#REF!&lt;5),D141&amp;#REF!,D141&amp;"9"))</f>
        <v>ZZZ9</v>
      </c>
      <c r="L141" s="425">
        <f t="shared" si="6"/>
        <v>999</v>
      </c>
      <c r="M141" s="466">
        <f t="shared" si="7"/>
        <v>999</v>
      </c>
      <c r="N141" s="458"/>
      <c r="O141" s="467"/>
      <c r="P141" s="468">
        <f t="shared" si="8"/>
        <v>999</v>
      </c>
      <c r="Q141" s="469"/>
    </row>
    <row r="142" spans="1:17" x14ac:dyDescent="0.25">
      <c r="A142" s="426">
        <v>136</v>
      </c>
      <c r="B142" s="105"/>
      <c r="C142" s="105"/>
      <c r="D142" s="106"/>
      <c r="E142" s="441"/>
      <c r="F142" s="132"/>
      <c r="G142" s="132"/>
      <c r="H142" s="707"/>
      <c r="I142" s="469"/>
      <c r="J142" s="423" t="e">
        <f>IF(AND(Q142="",#REF!&gt;0,#REF!&lt;5),K142,)</f>
        <v>#REF!</v>
      </c>
      <c r="K142" s="421" t="str">
        <f>IF(D142="","ZZZ9",IF(AND(#REF!&gt;0,#REF!&lt;5),D142&amp;#REF!,D142&amp;"9"))</f>
        <v>ZZZ9</v>
      </c>
      <c r="L142" s="425">
        <f t="shared" si="6"/>
        <v>999</v>
      </c>
      <c r="M142" s="466">
        <f t="shared" si="7"/>
        <v>999</v>
      </c>
      <c r="N142" s="458"/>
      <c r="O142" s="393"/>
      <c r="P142" s="133">
        <f t="shared" si="8"/>
        <v>999</v>
      </c>
      <c r="Q142" s="107"/>
    </row>
    <row r="143" spans="1:17" x14ac:dyDescent="0.25">
      <c r="A143" s="426">
        <v>137</v>
      </c>
      <c r="B143" s="105"/>
      <c r="C143" s="105"/>
      <c r="D143" s="106"/>
      <c r="E143" s="441"/>
      <c r="F143" s="132"/>
      <c r="G143" s="132"/>
      <c r="H143" s="707"/>
      <c r="I143" s="469"/>
      <c r="J143" s="423" t="e">
        <f>IF(AND(Q143="",#REF!&gt;0,#REF!&lt;5),K143,)</f>
        <v>#REF!</v>
      </c>
      <c r="K143" s="421" t="str">
        <f>IF(D143="","ZZZ9",IF(AND(#REF!&gt;0,#REF!&lt;5),D143&amp;#REF!,D143&amp;"9"))</f>
        <v>ZZZ9</v>
      </c>
      <c r="L143" s="425">
        <f t="shared" si="6"/>
        <v>999</v>
      </c>
      <c r="M143" s="466">
        <f t="shared" si="7"/>
        <v>999</v>
      </c>
      <c r="N143" s="458"/>
      <c r="O143" s="393"/>
      <c r="P143" s="133">
        <f t="shared" si="8"/>
        <v>999</v>
      </c>
      <c r="Q143" s="107"/>
    </row>
    <row r="144" spans="1:17" x14ac:dyDescent="0.25">
      <c r="A144" s="426">
        <v>138</v>
      </c>
      <c r="B144" s="105"/>
      <c r="C144" s="105"/>
      <c r="D144" s="106"/>
      <c r="E144" s="441"/>
      <c r="F144" s="132"/>
      <c r="G144" s="132"/>
      <c r="H144" s="707"/>
      <c r="I144" s="469"/>
      <c r="J144" s="423" t="e">
        <f>IF(AND(Q144="",#REF!&gt;0,#REF!&lt;5),K144,)</f>
        <v>#REF!</v>
      </c>
      <c r="K144" s="421" t="str">
        <f>IF(D144="","ZZZ9",IF(AND(#REF!&gt;0,#REF!&lt;5),D144&amp;#REF!,D144&amp;"9"))</f>
        <v>ZZZ9</v>
      </c>
      <c r="L144" s="425">
        <f t="shared" si="6"/>
        <v>999</v>
      </c>
      <c r="M144" s="466">
        <f t="shared" si="7"/>
        <v>999</v>
      </c>
      <c r="N144" s="458"/>
      <c r="O144" s="393"/>
      <c r="P144" s="133">
        <f t="shared" si="8"/>
        <v>999</v>
      </c>
      <c r="Q144" s="107"/>
    </row>
    <row r="145" spans="1:17" x14ac:dyDescent="0.25">
      <c r="A145" s="426">
        <v>139</v>
      </c>
      <c r="B145" s="105"/>
      <c r="C145" s="105"/>
      <c r="D145" s="106"/>
      <c r="E145" s="441"/>
      <c r="F145" s="132"/>
      <c r="G145" s="132"/>
      <c r="H145" s="707"/>
      <c r="I145" s="469"/>
      <c r="J145" s="423" t="e">
        <f>IF(AND(Q145="",#REF!&gt;0,#REF!&lt;5),K145,)</f>
        <v>#REF!</v>
      </c>
      <c r="K145" s="421" t="str">
        <f>IF(D145="","ZZZ9",IF(AND(#REF!&gt;0,#REF!&lt;5),D145&amp;#REF!,D145&amp;"9"))</f>
        <v>ZZZ9</v>
      </c>
      <c r="L145" s="425">
        <f t="shared" si="6"/>
        <v>999</v>
      </c>
      <c r="M145" s="466">
        <f t="shared" si="7"/>
        <v>999</v>
      </c>
      <c r="N145" s="458"/>
      <c r="O145" s="393"/>
      <c r="P145" s="133">
        <f t="shared" si="8"/>
        <v>999</v>
      </c>
      <c r="Q145" s="107"/>
    </row>
    <row r="146" spans="1:17" x14ac:dyDescent="0.25">
      <c r="A146" s="426">
        <v>140</v>
      </c>
      <c r="B146" s="105"/>
      <c r="C146" s="105"/>
      <c r="D146" s="106"/>
      <c r="E146" s="441"/>
      <c r="F146" s="132"/>
      <c r="G146" s="132"/>
      <c r="H146" s="707"/>
      <c r="I146" s="469"/>
      <c r="J146" s="423" t="e">
        <f>IF(AND(Q146="",#REF!&gt;0,#REF!&lt;5),K146,)</f>
        <v>#REF!</v>
      </c>
      <c r="K146" s="421" t="str">
        <f>IF(D146="","ZZZ9",IF(AND(#REF!&gt;0,#REF!&lt;5),D146&amp;#REF!,D146&amp;"9"))</f>
        <v>ZZZ9</v>
      </c>
      <c r="L146" s="425">
        <f t="shared" si="6"/>
        <v>999</v>
      </c>
      <c r="M146" s="466">
        <f t="shared" si="7"/>
        <v>999</v>
      </c>
      <c r="N146" s="458"/>
      <c r="O146" s="393"/>
      <c r="P146" s="133">
        <f t="shared" si="8"/>
        <v>999</v>
      </c>
      <c r="Q146" s="107"/>
    </row>
    <row r="147" spans="1:17" x14ac:dyDescent="0.25">
      <c r="A147" s="426">
        <v>141</v>
      </c>
      <c r="B147" s="105"/>
      <c r="C147" s="105"/>
      <c r="D147" s="106"/>
      <c r="E147" s="441"/>
      <c r="F147" s="132"/>
      <c r="G147" s="132"/>
      <c r="H147" s="707"/>
      <c r="I147" s="469"/>
      <c r="J147" s="423" t="e">
        <f>IF(AND(Q147="",#REF!&gt;0,#REF!&lt;5),K147,)</f>
        <v>#REF!</v>
      </c>
      <c r="K147" s="421" t="str">
        <f>IF(D147="","ZZZ9",IF(AND(#REF!&gt;0,#REF!&lt;5),D147&amp;#REF!,D147&amp;"9"))</f>
        <v>ZZZ9</v>
      </c>
      <c r="L147" s="425">
        <f t="shared" si="6"/>
        <v>999</v>
      </c>
      <c r="M147" s="466">
        <f t="shared" si="7"/>
        <v>999</v>
      </c>
      <c r="N147" s="458"/>
      <c r="O147" s="393"/>
      <c r="P147" s="133">
        <f t="shared" si="8"/>
        <v>999</v>
      </c>
      <c r="Q147" s="107"/>
    </row>
    <row r="148" spans="1:17" x14ac:dyDescent="0.25">
      <c r="A148" s="426">
        <v>142</v>
      </c>
      <c r="B148" s="105"/>
      <c r="C148" s="105"/>
      <c r="D148" s="106"/>
      <c r="E148" s="441"/>
      <c r="F148" s="132"/>
      <c r="G148" s="132"/>
      <c r="H148" s="707"/>
      <c r="I148" s="469"/>
      <c r="J148" s="423" t="e">
        <f>IF(AND(Q148="",#REF!&gt;0,#REF!&lt;5),K148,)</f>
        <v>#REF!</v>
      </c>
      <c r="K148" s="421" t="str">
        <f>IF(D148="","ZZZ9",IF(AND(#REF!&gt;0,#REF!&lt;5),D148&amp;#REF!,D148&amp;"9"))</f>
        <v>ZZZ9</v>
      </c>
      <c r="L148" s="425">
        <f t="shared" si="6"/>
        <v>999</v>
      </c>
      <c r="M148" s="466">
        <f t="shared" si="7"/>
        <v>999</v>
      </c>
      <c r="N148" s="458"/>
      <c r="O148" s="467"/>
      <c r="P148" s="468">
        <f t="shared" si="8"/>
        <v>999</v>
      </c>
      <c r="Q148" s="469"/>
    </row>
    <row r="149" spans="1:17" x14ac:dyDescent="0.25">
      <c r="A149" s="426">
        <v>143</v>
      </c>
      <c r="B149" s="105"/>
      <c r="C149" s="105"/>
      <c r="D149" s="106"/>
      <c r="E149" s="441"/>
      <c r="F149" s="132"/>
      <c r="G149" s="132"/>
      <c r="H149" s="707"/>
      <c r="I149" s="469"/>
      <c r="J149" s="423" t="e">
        <f>IF(AND(Q149="",#REF!&gt;0,#REF!&lt;5),K149,)</f>
        <v>#REF!</v>
      </c>
      <c r="K149" s="421" t="str">
        <f>IF(D149="","ZZZ9",IF(AND(#REF!&gt;0,#REF!&lt;5),D149&amp;#REF!,D149&amp;"9"))</f>
        <v>ZZZ9</v>
      </c>
      <c r="L149" s="425">
        <f t="shared" si="6"/>
        <v>999</v>
      </c>
      <c r="M149" s="466">
        <f t="shared" si="7"/>
        <v>999</v>
      </c>
      <c r="N149" s="458"/>
      <c r="O149" s="393"/>
      <c r="P149" s="133">
        <f t="shared" si="8"/>
        <v>999</v>
      </c>
      <c r="Q149" s="107"/>
    </row>
    <row r="150" spans="1:17" x14ac:dyDescent="0.25">
      <c r="A150" s="426">
        <v>144</v>
      </c>
      <c r="B150" s="105"/>
      <c r="C150" s="105"/>
      <c r="D150" s="106"/>
      <c r="E150" s="441"/>
      <c r="F150" s="132"/>
      <c r="G150" s="132"/>
      <c r="H150" s="707"/>
      <c r="I150" s="469"/>
      <c r="J150" s="423" t="e">
        <f>IF(AND(Q150="",#REF!&gt;0,#REF!&lt;5),K150,)</f>
        <v>#REF!</v>
      </c>
      <c r="K150" s="421" t="str">
        <f>IF(D150="","ZZZ9",IF(AND(#REF!&gt;0,#REF!&lt;5),D150&amp;#REF!,D150&amp;"9"))</f>
        <v>ZZZ9</v>
      </c>
      <c r="L150" s="425">
        <f t="shared" si="6"/>
        <v>999</v>
      </c>
      <c r="M150" s="466">
        <f t="shared" si="7"/>
        <v>999</v>
      </c>
      <c r="N150" s="458"/>
      <c r="O150" s="393"/>
      <c r="P150" s="133">
        <f t="shared" si="8"/>
        <v>999</v>
      </c>
      <c r="Q150" s="107"/>
    </row>
    <row r="151" spans="1:17" x14ac:dyDescent="0.25">
      <c r="A151" s="426">
        <v>145</v>
      </c>
      <c r="B151" s="105"/>
      <c r="C151" s="105"/>
      <c r="D151" s="106"/>
      <c r="E151" s="441"/>
      <c r="F151" s="132"/>
      <c r="G151" s="132"/>
      <c r="H151" s="707"/>
      <c r="I151" s="469"/>
      <c r="J151" s="423" t="e">
        <f>IF(AND(Q151="",#REF!&gt;0,#REF!&lt;5),K151,)</f>
        <v>#REF!</v>
      </c>
      <c r="K151" s="421" t="str">
        <f>IF(D151="","ZZZ9",IF(AND(#REF!&gt;0,#REF!&lt;5),D151&amp;#REF!,D151&amp;"9"))</f>
        <v>ZZZ9</v>
      </c>
      <c r="L151" s="425">
        <f t="shared" si="6"/>
        <v>999</v>
      </c>
      <c r="M151" s="466">
        <f t="shared" si="7"/>
        <v>999</v>
      </c>
      <c r="N151" s="458"/>
      <c r="O151" s="393"/>
      <c r="P151" s="133">
        <f t="shared" si="8"/>
        <v>999</v>
      </c>
      <c r="Q151" s="107"/>
    </row>
    <row r="152" spans="1:17" x14ac:dyDescent="0.25">
      <c r="A152" s="426">
        <v>146</v>
      </c>
      <c r="B152" s="105"/>
      <c r="C152" s="105"/>
      <c r="D152" s="106"/>
      <c r="E152" s="441"/>
      <c r="F152" s="132"/>
      <c r="G152" s="132"/>
      <c r="H152" s="707"/>
      <c r="I152" s="469"/>
      <c r="J152" s="423" t="e">
        <f>IF(AND(Q152="",#REF!&gt;0,#REF!&lt;5),K152,)</f>
        <v>#REF!</v>
      </c>
      <c r="K152" s="421" t="str">
        <f>IF(D152="","ZZZ9",IF(AND(#REF!&gt;0,#REF!&lt;5),D152&amp;#REF!,D152&amp;"9"))</f>
        <v>ZZZ9</v>
      </c>
      <c r="L152" s="425">
        <f t="shared" si="6"/>
        <v>999</v>
      </c>
      <c r="M152" s="466">
        <f t="shared" si="7"/>
        <v>999</v>
      </c>
      <c r="N152" s="458"/>
      <c r="O152" s="393"/>
      <c r="P152" s="133">
        <f t="shared" si="8"/>
        <v>999</v>
      </c>
      <c r="Q152" s="107"/>
    </row>
    <row r="153" spans="1:17" x14ac:dyDescent="0.25">
      <c r="A153" s="426">
        <v>147</v>
      </c>
      <c r="B153" s="105"/>
      <c r="C153" s="105"/>
      <c r="D153" s="106"/>
      <c r="E153" s="441"/>
      <c r="F153" s="132"/>
      <c r="G153" s="132"/>
      <c r="H153" s="707"/>
      <c r="I153" s="469"/>
      <c r="J153" s="423" t="e">
        <f>IF(AND(Q153="",#REF!&gt;0,#REF!&lt;5),K153,)</f>
        <v>#REF!</v>
      </c>
      <c r="K153" s="421" t="str">
        <f>IF(D153="","ZZZ9",IF(AND(#REF!&gt;0,#REF!&lt;5),D153&amp;#REF!,D153&amp;"9"))</f>
        <v>ZZZ9</v>
      </c>
      <c r="L153" s="425">
        <f t="shared" si="6"/>
        <v>999</v>
      </c>
      <c r="M153" s="466">
        <f t="shared" si="7"/>
        <v>999</v>
      </c>
      <c r="N153" s="458"/>
      <c r="O153" s="393"/>
      <c r="P153" s="133">
        <f t="shared" si="8"/>
        <v>999</v>
      </c>
      <c r="Q153" s="107"/>
    </row>
    <row r="154" spans="1:17" x14ac:dyDescent="0.25">
      <c r="A154" s="426">
        <v>148</v>
      </c>
      <c r="B154" s="105"/>
      <c r="C154" s="105"/>
      <c r="D154" s="106"/>
      <c r="E154" s="441"/>
      <c r="F154" s="132"/>
      <c r="G154" s="132"/>
      <c r="H154" s="707"/>
      <c r="I154" s="469"/>
      <c r="J154" s="423" t="e">
        <f>IF(AND(Q154="",#REF!&gt;0,#REF!&lt;5),K154,)</f>
        <v>#REF!</v>
      </c>
      <c r="K154" s="421" t="str">
        <f>IF(D154="","ZZZ9",IF(AND(#REF!&gt;0,#REF!&lt;5),D154&amp;#REF!,D154&amp;"9"))</f>
        <v>ZZZ9</v>
      </c>
      <c r="L154" s="425">
        <f t="shared" si="6"/>
        <v>999</v>
      </c>
      <c r="M154" s="466">
        <f t="shared" si="7"/>
        <v>999</v>
      </c>
      <c r="N154" s="458"/>
      <c r="O154" s="393"/>
      <c r="P154" s="133">
        <f t="shared" si="8"/>
        <v>999</v>
      </c>
      <c r="Q154" s="107"/>
    </row>
    <row r="155" spans="1:17" x14ac:dyDescent="0.25">
      <c r="A155" s="426">
        <v>149</v>
      </c>
      <c r="B155" s="105"/>
      <c r="C155" s="105"/>
      <c r="D155" s="106"/>
      <c r="E155" s="441"/>
      <c r="F155" s="132"/>
      <c r="G155" s="132"/>
      <c r="H155" s="707"/>
      <c r="I155" s="469"/>
      <c r="J155" s="423" t="e">
        <f>IF(AND(Q155="",#REF!&gt;0,#REF!&lt;5),K155,)</f>
        <v>#REF!</v>
      </c>
      <c r="K155" s="421" t="str">
        <f>IF(D155="","ZZZ9",IF(AND(#REF!&gt;0,#REF!&lt;5),D155&amp;#REF!,D155&amp;"9"))</f>
        <v>ZZZ9</v>
      </c>
      <c r="L155" s="425">
        <f t="shared" si="6"/>
        <v>999</v>
      </c>
      <c r="M155" s="466">
        <f t="shared" si="7"/>
        <v>999</v>
      </c>
      <c r="N155" s="458"/>
      <c r="O155" s="393"/>
      <c r="P155" s="133">
        <f t="shared" si="8"/>
        <v>999</v>
      </c>
      <c r="Q155" s="107"/>
    </row>
    <row r="156" spans="1:17" x14ac:dyDescent="0.25">
      <c r="A156" s="426">
        <v>150</v>
      </c>
      <c r="B156" s="105"/>
      <c r="C156" s="105"/>
      <c r="D156" s="106"/>
      <c r="E156" s="441"/>
      <c r="F156" s="132"/>
      <c r="G156" s="132"/>
      <c r="H156" s="707"/>
      <c r="I156" s="469"/>
      <c r="J156" s="423" t="e">
        <f>IF(AND(Q156="",#REF!&gt;0,#REF!&lt;5),K156,)</f>
        <v>#REF!</v>
      </c>
      <c r="K156" s="421" t="str">
        <f>IF(D156="","ZZZ9",IF(AND(#REF!&gt;0,#REF!&lt;5),D156&amp;#REF!,D156&amp;"9"))</f>
        <v>ZZZ9</v>
      </c>
      <c r="L156" s="425">
        <f t="shared" si="6"/>
        <v>999</v>
      </c>
      <c r="M156" s="466">
        <f t="shared" si="7"/>
        <v>999</v>
      </c>
      <c r="N156" s="458"/>
      <c r="O156" s="393"/>
      <c r="P156" s="133">
        <f t="shared" si="8"/>
        <v>999</v>
      </c>
      <c r="Q156" s="107"/>
    </row>
  </sheetData>
  <conditionalFormatting sqref="E7:E156">
    <cfRule type="expression" dxfId="1049" priority="14" stopIfTrue="1">
      <formula>AND(ROUNDDOWN(($A$4-E7)/365.25,0)&lt;=13,G7&lt;&gt;"OK")</formula>
    </cfRule>
    <cfRule type="expression" dxfId="1048" priority="15" stopIfTrue="1">
      <formula>AND(ROUNDDOWN(($A$4-E7)/365.25,0)&lt;=14,G7&lt;&gt;"OK")</formula>
    </cfRule>
    <cfRule type="expression" dxfId="1047" priority="16" stopIfTrue="1">
      <formula>AND(ROUNDDOWN(($A$4-E7)/365.25,0)&lt;=17,G7&lt;&gt;"OK")</formula>
    </cfRule>
  </conditionalFormatting>
  <conditionalFormatting sqref="J7:J156">
    <cfRule type="cellIs" dxfId="1046" priority="17" stopIfTrue="1" operator="equal">
      <formula>"Z"</formula>
    </cfRule>
  </conditionalFormatting>
  <conditionalFormatting sqref="A7:D156">
    <cfRule type="expression" dxfId="1045" priority="18" stopIfTrue="1">
      <formula>$Q7&gt;=1</formula>
    </cfRule>
  </conditionalFormatting>
  <conditionalFormatting sqref="E7:E14">
    <cfRule type="expression" dxfId="1044" priority="11" stopIfTrue="1">
      <formula>AND(ROUNDDOWN(($A$4-E7)/365.25,0)&lt;=13,G7&lt;&gt;"OK")</formula>
    </cfRule>
    <cfRule type="expression" dxfId="1043" priority="12" stopIfTrue="1">
      <formula>AND(ROUNDDOWN(($A$4-E7)/365.25,0)&lt;=14,G7&lt;&gt;"OK")</formula>
    </cfRule>
    <cfRule type="expression" dxfId="1042" priority="13" stopIfTrue="1">
      <formula>AND(ROUNDDOWN(($A$4-E7)/365.25,0)&lt;=17,G7&lt;&gt;"OK")</formula>
    </cfRule>
  </conditionalFormatting>
  <conditionalFormatting sqref="J7:J14">
    <cfRule type="cellIs" dxfId="1041" priority="10" stopIfTrue="1" operator="equal">
      <formula>"Z"</formula>
    </cfRule>
  </conditionalFormatting>
  <conditionalFormatting sqref="B7:D14">
    <cfRule type="expression" dxfId="1040" priority="9" stopIfTrue="1">
      <formula>$Q7&gt;=1</formula>
    </cfRule>
  </conditionalFormatting>
  <conditionalFormatting sqref="E7:E14">
    <cfRule type="expression" dxfId="1039" priority="6" stopIfTrue="1">
      <formula>AND(ROUNDDOWN(($A$4-E7)/365.25,0)&lt;=13,G7&lt;&gt;"OK")</formula>
    </cfRule>
    <cfRule type="expression" dxfId="1038" priority="7" stopIfTrue="1">
      <formula>AND(ROUNDDOWN(($A$4-E7)/365.25,0)&lt;=14,G7&lt;&gt;"OK")</formula>
    </cfRule>
    <cfRule type="expression" dxfId="1037" priority="8" stopIfTrue="1">
      <formula>AND(ROUNDDOWN(($A$4-E7)/365.25,0)&lt;=17,G7&lt;&gt;"OK")</formula>
    </cfRule>
  </conditionalFormatting>
  <conditionalFormatting sqref="B7:D14">
    <cfRule type="expression" dxfId="1036" priority="5" stopIfTrue="1">
      <formula>$Q7&gt;=1</formula>
    </cfRule>
  </conditionalFormatting>
  <conditionalFormatting sqref="E7:E27 E29:E37">
    <cfRule type="expression" dxfId="1035" priority="2" stopIfTrue="1">
      <formula>AND(ROUNDDOWN(($A$4-E7)/365.25,0)&lt;=13,G7&lt;&gt;"OK")</formula>
    </cfRule>
    <cfRule type="expression" dxfId="1034" priority="3" stopIfTrue="1">
      <formula>AND(ROUNDDOWN(($A$4-E7)/365.25,0)&lt;=14,G7&lt;&gt;"OK")</formula>
    </cfRule>
    <cfRule type="expression" dxfId="1033" priority="4" stopIfTrue="1">
      <formula>AND(ROUNDDOWN(($A$4-E7)/365.25,0)&lt;=17,G7&lt;&gt;"OK")</formula>
    </cfRule>
  </conditionalFormatting>
  <conditionalFormatting sqref="B7:D37">
    <cfRule type="expression" dxfId="1032" priority="1" stopIfTrue="1">
      <formula>$Q7&gt;=1</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61857" r:id="rId3"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43"/>
  <sheetViews>
    <sheetView topLeftCell="A4" workbookViewId="0">
      <selection activeCell="H27" sqref="H27"/>
    </sheetView>
  </sheetViews>
  <sheetFormatPr defaultRowHeight="13.2" x14ac:dyDescent="0.25"/>
  <cols>
    <col min="1" max="1" width="13.88671875" bestFit="1"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935" t="s">
        <v>239</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t="s">
        <v>279</v>
      </c>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t="s">
        <v>238</v>
      </c>
      <c r="B4" s="936"/>
      <c r="C4" s="936"/>
      <c r="D4" s="519"/>
      <c r="E4" s="520" t="s">
        <v>376</v>
      </c>
      <c r="F4" s="520"/>
      <c r="G4" s="520"/>
      <c r="H4" s="523"/>
      <c r="I4" s="520"/>
      <c r="J4" s="522"/>
      <c r="K4" s="523"/>
      <c r="L4" s="659"/>
      <c r="M4" s="525" t="s">
        <v>375</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v>3</v>
      </c>
      <c r="C7" s="631">
        <f>IF($B7="","",VLOOKUP($B7,'1MD ELO III.csport F A'!$A$7:$O$22,5))</f>
        <v>0</v>
      </c>
      <c r="D7" s="631">
        <f>IF($B7="","",VLOOKUP($B7,'1MD ELO III.csport F A'!$A$7:$O$22,15))</f>
        <v>0</v>
      </c>
      <c r="E7" s="939" t="str">
        <f>UPPER(IF($B7="","",VLOOKUP($B7,'1MD ELO IV.csport F A'!$A$7:$O$22,2)))</f>
        <v xml:space="preserve">SERES </v>
      </c>
      <c r="F7" s="939"/>
      <c r="G7" s="939" t="str">
        <f>IF($B7="","",VLOOKUP($B7,'1MD ELO IV.csport F A'!$A$7:$O$22,3))</f>
        <v>Dávid</v>
      </c>
      <c r="H7" s="939"/>
      <c r="I7" s="632">
        <f>IF($B7="","",VLOOKUP($B7,'1MD ELO III.csport F A'!$A$7:$O$22,4))</f>
        <v>0</v>
      </c>
      <c r="J7" s="559"/>
      <c r="K7" s="820" t="s">
        <v>441</v>
      </c>
      <c r="L7" s="658" t="e">
        <f>IF(K7="","",CONCATENATE(VLOOKUP($Y$3,$AB$1:$AK$1,K7)," pont"))</f>
        <v>#N/A</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v>4</v>
      </c>
      <c r="C9" s="631">
        <f>IF($B9="","",VLOOKUP($B9,'1MD ELO III.csport F A'!$A$7:$O$22,5))</f>
        <v>0</v>
      </c>
      <c r="D9" s="631">
        <f>IF($B9="","",VLOOKUP($B9,'1MD ELO III.csport F A'!$A$7:$O$22,15))</f>
        <v>0</v>
      </c>
      <c r="E9" s="939" t="str">
        <f>UPPER(IF($B9="","",VLOOKUP($B9,'1MD ELO IV.csport F A'!$A$7:$O$22,2)))</f>
        <v>KÖSZEGI</v>
      </c>
      <c r="F9" s="939"/>
      <c r="G9" s="939" t="str">
        <f>IF($B9="","",VLOOKUP($B9,'1MD ELO IV.csport F A'!$A$7:$O$22,3))</f>
        <v>Zente Péter</v>
      </c>
      <c r="H9" s="939"/>
      <c r="I9" s="632">
        <f>IF($B9="","",VLOOKUP($B9,'1MD ELO III.csport F A'!$A$7:$O$22,4))</f>
        <v>0</v>
      </c>
      <c r="J9" s="559"/>
      <c r="K9" s="820" t="s">
        <v>438</v>
      </c>
      <c r="L9" s="658" t="e">
        <f>IF(K9="","",CONCATENATE(VLOOKUP($Y$3,$AB$1:$AK$1,K9)," pont"))</f>
        <v>#N/A</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v>2</v>
      </c>
      <c r="C11" s="631">
        <f>IF($B11="","",VLOOKUP($B11,'1MD ELO III.csport F A'!$A$7:$O$22,5))</f>
        <v>0</v>
      </c>
      <c r="D11" s="631">
        <f>IF($B11="","",VLOOKUP($B11,'1MD ELO III.csport F A'!$A$7:$O$22,15))</f>
        <v>0</v>
      </c>
      <c r="E11" s="939" t="str">
        <f>UPPER(IF($B11="","",VLOOKUP($B11,'1MD ELO IV.csport F A'!$A$7:$O$22,2)))</f>
        <v>RENDDEK</v>
      </c>
      <c r="F11" s="939"/>
      <c r="G11" s="939" t="str">
        <f>IF($B11="","",VLOOKUP($B11,'1MD ELO IV.csport F A'!$A$7:$O$22,3))</f>
        <v>Viktor</v>
      </c>
      <c r="H11" s="939"/>
      <c r="I11" s="632">
        <f>IF($B11="","",VLOOKUP($B11,'1MD ELO III.csport F A'!$A$7:$O$22,4))</f>
        <v>0</v>
      </c>
      <c r="J11" s="559"/>
      <c r="K11" s="820" t="s">
        <v>440</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v>1</v>
      </c>
      <c r="C13" s="631">
        <f>IF($B13="","",VLOOKUP($B13,'1MD ELO III.csport F A'!$A$7:$O$22,5))</f>
        <v>0</v>
      </c>
      <c r="D13" s="631">
        <f>IF($B13="","",VLOOKUP($B13,'1MD ELO III.csport F A'!$A$7:$O$22,15))</f>
        <v>0</v>
      </c>
      <c r="E13" s="939" t="str">
        <f>UPPER(IF($B13="","",VLOOKUP($B13,'1MD ELO IV.csport F A'!$A$7:$O$22,2)))</f>
        <v>BODÓ</v>
      </c>
      <c r="F13" s="939"/>
      <c r="G13" s="939" t="str">
        <f>IF($B13="","",VLOOKUP($B13,'1MD ELO IV.csport F A'!$A$7:$O$22,3))</f>
        <v>Bálint</v>
      </c>
      <c r="H13" s="939"/>
      <c r="I13" s="632">
        <f>IF($B13="","",VLOOKUP($B13,'1MD ELO III.csport F A'!$A$7:$O$22,4))</f>
        <v>0</v>
      </c>
      <c r="J13" s="559"/>
      <c r="K13" s="820" t="s">
        <v>439</v>
      </c>
      <c r="L13" s="658" t="e">
        <f>IF(K13="","",CONCATENATE(VLOOKUP($Y$3,$AB$1:$AK$1,K13)," pont"))</f>
        <v>#N/A</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 xml:space="preserve">SERES </v>
      </c>
      <c r="E18" s="938"/>
      <c r="F18" s="938" t="str">
        <f>E9</f>
        <v>KÖSZEGI</v>
      </c>
      <c r="G18" s="938"/>
      <c r="H18" s="938" t="str">
        <f>E11</f>
        <v>RENDDEK</v>
      </c>
      <c r="I18" s="938"/>
      <c r="J18" s="938" t="str">
        <f>E13</f>
        <v>BODÓ</v>
      </c>
      <c r="K18" s="938"/>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 xml:space="preserve">SERES </v>
      </c>
      <c r="C19" s="941"/>
      <c r="D19" s="940"/>
      <c r="E19" s="940"/>
      <c r="F19" s="942" t="s">
        <v>413</v>
      </c>
      <c r="G19" s="943"/>
      <c r="H19" s="942" t="s">
        <v>422</v>
      </c>
      <c r="I19" s="943"/>
      <c r="J19" s="947" t="s">
        <v>414</v>
      </c>
      <c r="K19" s="938"/>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1" t="str">
        <f>E9</f>
        <v>KÖSZEGI</v>
      </c>
      <c r="C20" s="941"/>
      <c r="D20" s="942" t="s">
        <v>410</v>
      </c>
      <c r="E20" s="943"/>
      <c r="F20" s="940"/>
      <c r="G20" s="940"/>
      <c r="H20" s="942" t="s">
        <v>410</v>
      </c>
      <c r="I20" s="943"/>
      <c r="J20" s="948" t="s">
        <v>414</v>
      </c>
      <c r="K20" s="943"/>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1" t="str">
        <f>E11</f>
        <v>RENDDEK</v>
      </c>
      <c r="C21" s="941"/>
      <c r="D21" s="942" t="s">
        <v>421</v>
      </c>
      <c r="E21" s="943"/>
      <c r="F21" s="942" t="s">
        <v>413</v>
      </c>
      <c r="G21" s="943"/>
      <c r="H21" s="940"/>
      <c r="I21" s="940"/>
      <c r="J21" s="948" t="s">
        <v>414</v>
      </c>
      <c r="K21" s="943"/>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941" t="str">
        <f>E13</f>
        <v>BODÓ</v>
      </c>
      <c r="C22" s="941"/>
      <c r="D22" s="948" t="s">
        <v>415</v>
      </c>
      <c r="E22" s="943"/>
      <c r="F22" s="948" t="s">
        <v>415</v>
      </c>
      <c r="G22" s="943"/>
      <c r="H22" s="947" t="s">
        <v>449</v>
      </c>
      <c r="I22" s="938"/>
      <c r="J22" s="940"/>
      <c r="K22" s="940"/>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821" t="s">
        <v>450</v>
      </c>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822" t="s">
        <v>456</v>
      </c>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822" t="s">
        <v>457</v>
      </c>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2" spans="1:37" x14ac:dyDescent="0.25">
      <c r="A32" s="590"/>
    </row>
    <row r="33" spans="1:1" x14ac:dyDescent="0.25">
      <c r="A33" s="590"/>
    </row>
    <row r="34" spans="1:1" x14ac:dyDescent="0.25">
      <c r="A34" s="590"/>
    </row>
    <row r="35" spans="1:1" x14ac:dyDescent="0.25">
      <c r="A35" s="590"/>
    </row>
    <row r="36" spans="1:1" x14ac:dyDescent="0.25">
      <c r="A36" s="590"/>
    </row>
    <row r="37" spans="1:1" x14ac:dyDescent="0.25">
      <c r="A37" s="590"/>
    </row>
    <row r="38" spans="1:1" x14ac:dyDescent="0.25">
      <c r="A38" s="590"/>
    </row>
    <row r="39" spans="1:1" x14ac:dyDescent="0.25">
      <c r="A39" s="590"/>
    </row>
    <row r="40" spans="1:1" x14ac:dyDescent="0.25">
      <c r="A40" s="590"/>
    </row>
    <row r="41" spans="1:1" x14ac:dyDescent="0.25">
      <c r="A41" s="590"/>
    </row>
    <row r="42" spans="1:1" x14ac:dyDescent="0.25">
      <c r="A42" s="590"/>
    </row>
    <row r="43" spans="1:1" x14ac:dyDescent="0.25">
      <c r="A43" s="590"/>
    </row>
  </sheetData>
  <mergeCells count="35">
    <mergeCell ref="B22:C22"/>
    <mergeCell ref="D22:E22"/>
    <mergeCell ref="F22:G22"/>
    <mergeCell ref="H22:I22"/>
    <mergeCell ref="J22:K22"/>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1031" priority="1" stopIfTrue="1" operator="equal">
      <formula>"Bye"</formula>
    </cfRule>
  </conditionalFormatting>
  <pageMargins left="0.7" right="0.7" top="0.75" bottom="0.75"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Q156"/>
  <sheetViews>
    <sheetView workbookViewId="0">
      <selection activeCell="N17" sqref="N17"/>
    </sheetView>
  </sheetViews>
  <sheetFormatPr defaultRowHeight="13.2" x14ac:dyDescent="0.25"/>
  <cols>
    <col min="1" max="1" width="5.6640625" customWidth="1"/>
    <col min="2" max="2" width="28.6640625" customWidth="1"/>
    <col min="3" max="3" width="16.109375" bestFit="1" customWidth="1"/>
    <col min="4" max="4" width="12" style="45" customWidth="1"/>
    <col min="5" max="5" width="10.5546875" style="727" customWidth="1"/>
    <col min="6" max="6" width="6.109375" style="102" hidden="1" customWidth="1"/>
    <col min="7" max="7" width="28.66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394"/>
      <c r="B1" s="93" t="s">
        <v>240</v>
      </c>
      <c r="C1" s="93"/>
      <c r="D1" s="384"/>
      <c r="E1" s="438" t="s">
        <v>123</v>
      </c>
      <c r="F1" s="427"/>
      <c r="G1" s="428"/>
      <c r="H1" s="429"/>
      <c r="I1" s="429"/>
      <c r="J1" s="430"/>
      <c r="K1" s="430"/>
      <c r="L1" s="430"/>
      <c r="M1" s="430"/>
      <c r="N1" s="430"/>
      <c r="O1" s="430"/>
      <c r="P1" s="430"/>
      <c r="Q1" s="431"/>
    </row>
    <row r="2" spans="1:17" ht="13.8" thickBot="1" x14ac:dyDescent="0.3">
      <c r="B2" s="96" t="s">
        <v>122</v>
      </c>
      <c r="C2" s="96" t="s">
        <v>292</v>
      </c>
      <c r="D2" s="120"/>
      <c r="E2" s="438" t="s">
        <v>94</v>
      </c>
      <c r="F2" s="103"/>
      <c r="G2" s="103"/>
      <c r="H2" s="703"/>
      <c r="I2" s="703"/>
      <c r="J2" s="94"/>
      <c r="K2" s="94"/>
      <c r="L2" s="94"/>
      <c r="M2" s="94"/>
      <c r="N2" s="111"/>
      <c r="O2" s="86"/>
      <c r="P2" s="86"/>
      <c r="Q2" s="111"/>
    </row>
    <row r="3" spans="1:17" s="2" customFormat="1" ht="13.8" thickBot="1" x14ac:dyDescent="0.3">
      <c r="A3" s="682" t="s">
        <v>121</v>
      </c>
      <c r="B3" s="701"/>
      <c r="C3" s="701"/>
      <c r="D3" s="701"/>
      <c r="E3" s="701"/>
      <c r="F3" s="701"/>
      <c r="G3" s="701"/>
      <c r="H3" s="701"/>
      <c r="I3" s="702"/>
      <c r="J3" s="112"/>
      <c r="K3" s="123"/>
      <c r="L3" s="123"/>
      <c r="M3" s="123"/>
      <c r="N3" s="485" t="s">
        <v>92</v>
      </c>
      <c r="O3" s="113"/>
      <c r="P3" s="124"/>
      <c r="Q3" s="439"/>
    </row>
    <row r="4" spans="1:17" s="2" customFormat="1" x14ac:dyDescent="0.25">
      <c r="A4" s="55" t="s">
        <v>82</v>
      </c>
      <c r="B4" s="55"/>
      <c r="C4" s="53" t="s">
        <v>79</v>
      </c>
      <c r="D4" s="55" t="s">
        <v>87</v>
      </c>
      <c r="E4" s="88"/>
      <c r="G4" s="125"/>
      <c r="H4" s="737" t="s">
        <v>88</v>
      </c>
      <c r="I4" s="712"/>
      <c r="J4" s="126"/>
      <c r="K4" s="127"/>
      <c r="L4" s="127"/>
      <c r="M4" s="127"/>
      <c r="N4" s="126"/>
      <c r="O4" s="440"/>
      <c r="P4" s="440"/>
      <c r="Q4" s="128"/>
    </row>
    <row r="5" spans="1:17" s="2" customFormat="1" ht="13.8" thickBot="1" x14ac:dyDescent="0.3">
      <c r="A5" s="432" t="s">
        <v>238</v>
      </c>
      <c r="B5" s="432"/>
      <c r="C5" s="97">
        <f>Altalanos!$C$10</f>
        <v>0</v>
      </c>
      <c r="D5" s="98" t="str">
        <f>Altalanos!$D$10</f>
        <v xml:space="preserve">  </v>
      </c>
      <c r="E5" s="98"/>
      <c r="F5" s="98"/>
      <c r="G5" s="98"/>
      <c r="H5" s="470" t="str">
        <f>Altalanos!$E$10</f>
        <v>Dénes Tibor</v>
      </c>
      <c r="I5" s="738"/>
      <c r="J5" s="129"/>
      <c r="K5" s="89"/>
      <c r="L5" s="89"/>
      <c r="M5" s="89"/>
      <c r="N5" s="129"/>
      <c r="O5" s="98"/>
      <c r="P5" s="98"/>
      <c r="Q5" s="755"/>
    </row>
    <row r="6" spans="1:17" ht="30" customHeight="1" thickBot="1" x14ac:dyDescent="0.3">
      <c r="A6" s="392" t="s">
        <v>95</v>
      </c>
      <c r="B6" s="115" t="s">
        <v>85</v>
      </c>
      <c r="C6" s="115" t="s">
        <v>86</v>
      </c>
      <c r="D6" s="115" t="s">
        <v>90</v>
      </c>
      <c r="E6" s="116" t="s">
        <v>91</v>
      </c>
      <c r="F6" s="116" t="s">
        <v>96</v>
      </c>
      <c r="G6" s="116" t="s">
        <v>213</v>
      </c>
      <c r="H6" s="704" t="s">
        <v>97</v>
      </c>
      <c r="I6" s="705"/>
      <c r="J6" s="422" t="s">
        <v>74</v>
      </c>
      <c r="K6" s="117" t="s">
        <v>72</v>
      </c>
      <c r="L6" s="424" t="s">
        <v>1</v>
      </c>
      <c r="M6" s="294" t="s">
        <v>73</v>
      </c>
      <c r="N6" s="457" t="s">
        <v>117</v>
      </c>
      <c r="O6" s="436" t="s">
        <v>99</v>
      </c>
      <c r="P6" s="437" t="s">
        <v>2</v>
      </c>
      <c r="Q6" s="116" t="s">
        <v>100</v>
      </c>
    </row>
    <row r="7" spans="1:17" s="11" customFormat="1" ht="18.899999999999999" customHeight="1" x14ac:dyDescent="0.25">
      <c r="A7" s="426">
        <v>1</v>
      </c>
      <c r="B7" s="105" t="s">
        <v>280</v>
      </c>
      <c r="C7" s="105" t="s">
        <v>281</v>
      </c>
      <c r="D7" s="106"/>
      <c r="E7" s="441"/>
      <c r="F7" s="685"/>
      <c r="G7" s="686"/>
      <c r="H7" s="106"/>
      <c r="I7" s="106"/>
      <c r="J7" s="423"/>
      <c r="K7" s="421"/>
      <c r="L7" s="425"/>
      <c r="M7" s="421"/>
      <c r="N7" s="387"/>
      <c r="O7" s="767"/>
      <c r="P7" s="133"/>
      <c r="Q7" s="107"/>
    </row>
    <row r="8" spans="1:17" s="11" customFormat="1" ht="18.899999999999999" customHeight="1" x14ac:dyDescent="0.25">
      <c r="A8" s="426">
        <v>2</v>
      </c>
      <c r="B8" s="105" t="s">
        <v>282</v>
      </c>
      <c r="C8" s="105" t="s">
        <v>283</v>
      </c>
      <c r="D8" s="106"/>
      <c r="E8" s="441"/>
      <c r="F8" s="687"/>
      <c r="G8" s="688"/>
      <c r="H8" s="106"/>
      <c r="I8" s="106"/>
      <c r="J8" s="423"/>
      <c r="K8" s="421"/>
      <c r="L8" s="425"/>
      <c r="M8" s="421"/>
      <c r="N8" s="387"/>
      <c r="O8" s="106"/>
      <c r="P8" s="133"/>
      <c r="Q8" s="107"/>
    </row>
    <row r="9" spans="1:17" s="11" customFormat="1" ht="18.899999999999999" customHeight="1" x14ac:dyDescent="0.25">
      <c r="A9" s="426">
        <v>3</v>
      </c>
      <c r="B9" s="105" t="s">
        <v>284</v>
      </c>
      <c r="C9" s="105" t="s">
        <v>285</v>
      </c>
      <c r="D9" s="106"/>
      <c r="E9" s="441"/>
      <c r="F9" s="687"/>
      <c r="G9" s="688"/>
      <c r="H9" s="106"/>
      <c r="I9" s="106"/>
      <c r="J9" s="423"/>
      <c r="K9" s="421"/>
      <c r="L9" s="425"/>
      <c r="M9" s="421"/>
      <c r="N9" s="387"/>
      <c r="O9" s="106"/>
      <c r="P9" s="714"/>
      <c r="Q9" s="458"/>
    </row>
    <row r="10" spans="1:17" s="11" customFormat="1" ht="18.899999999999999" customHeight="1" x14ac:dyDescent="0.25">
      <c r="A10" s="426">
        <v>4</v>
      </c>
      <c r="B10" s="105" t="s">
        <v>286</v>
      </c>
      <c r="C10" s="105" t="s">
        <v>287</v>
      </c>
      <c r="D10" s="106"/>
      <c r="E10" s="441"/>
      <c r="F10" s="687"/>
      <c r="G10" s="688"/>
      <c r="H10" s="106"/>
      <c r="I10" s="106"/>
      <c r="J10" s="423"/>
      <c r="K10" s="421"/>
      <c r="L10" s="425"/>
      <c r="M10" s="421"/>
      <c r="N10" s="387"/>
      <c r="O10" s="106"/>
      <c r="P10" s="713"/>
      <c r="Q10" s="706"/>
    </row>
    <row r="11" spans="1:17" s="11" customFormat="1" ht="18.899999999999999" customHeight="1" x14ac:dyDescent="0.25">
      <c r="A11" s="426">
        <v>5</v>
      </c>
      <c r="B11" s="105" t="s">
        <v>288</v>
      </c>
      <c r="C11" s="105" t="s">
        <v>287</v>
      </c>
      <c r="D11" s="106"/>
      <c r="E11" s="441"/>
      <c r="F11" s="687"/>
      <c r="G11" s="688"/>
      <c r="H11" s="106"/>
      <c r="I11" s="106"/>
      <c r="J11" s="423"/>
      <c r="K11" s="421"/>
      <c r="L11" s="425"/>
      <c r="M11" s="421"/>
      <c r="N11" s="387"/>
      <c r="O11" s="106"/>
      <c r="P11" s="713"/>
      <c r="Q11" s="706"/>
    </row>
    <row r="12" spans="1:17" s="11" customFormat="1" ht="18.899999999999999" customHeight="1" x14ac:dyDescent="0.25">
      <c r="A12" s="426">
        <v>6</v>
      </c>
      <c r="B12" s="105" t="s">
        <v>289</v>
      </c>
      <c r="C12" s="105" t="s">
        <v>290</v>
      </c>
      <c r="D12" s="106"/>
      <c r="E12" s="441"/>
      <c r="F12" s="687"/>
      <c r="G12" s="688"/>
      <c r="H12" s="106"/>
      <c r="I12" s="106"/>
      <c r="J12" s="423"/>
      <c r="K12" s="421"/>
      <c r="L12" s="425"/>
      <c r="M12" s="421"/>
      <c r="N12" s="387"/>
      <c r="O12" s="106"/>
      <c r="P12" s="713"/>
      <c r="Q12" s="706"/>
    </row>
    <row r="13" spans="1:17" s="11" customFormat="1" ht="18.899999999999999" customHeight="1" x14ac:dyDescent="0.25">
      <c r="A13" s="426">
        <v>7</v>
      </c>
      <c r="B13" s="105" t="s">
        <v>291</v>
      </c>
      <c r="C13" s="105" t="s">
        <v>274</v>
      </c>
      <c r="D13" s="106"/>
      <c r="E13" s="441"/>
      <c r="F13" s="687"/>
      <c r="G13" s="688"/>
      <c r="H13" s="106"/>
      <c r="I13" s="106"/>
      <c r="J13" s="423"/>
      <c r="K13" s="421"/>
      <c r="L13" s="425"/>
      <c r="M13" s="421"/>
      <c r="N13" s="387"/>
      <c r="O13" s="106"/>
      <c r="P13" s="713"/>
      <c r="Q13" s="706"/>
    </row>
    <row r="14" spans="1:17" s="11" customFormat="1" ht="18.899999999999999" customHeight="1" x14ac:dyDescent="0.25">
      <c r="A14" s="426">
        <v>8</v>
      </c>
      <c r="B14" s="105"/>
      <c r="C14" s="105"/>
      <c r="D14" s="106"/>
      <c r="E14" s="441"/>
      <c r="F14" s="687"/>
      <c r="G14" s="688"/>
      <c r="H14" s="106"/>
      <c r="I14" s="106"/>
      <c r="J14" s="423"/>
      <c r="K14" s="421"/>
      <c r="L14" s="425"/>
      <c r="M14" s="421"/>
      <c r="N14" s="387"/>
      <c r="O14" s="106"/>
      <c r="P14" s="713"/>
      <c r="Q14" s="706"/>
    </row>
    <row r="15" spans="1:17" s="11" customFormat="1" ht="18.899999999999999" customHeight="1" x14ac:dyDescent="0.25">
      <c r="A15" s="426">
        <v>9</v>
      </c>
      <c r="B15" s="105"/>
      <c r="C15" s="105"/>
      <c r="D15" s="106"/>
      <c r="E15" s="441"/>
      <c r="F15" s="132"/>
      <c r="G15" s="132"/>
      <c r="H15" s="106"/>
      <c r="I15" s="106"/>
      <c r="J15" s="423"/>
      <c r="K15" s="421"/>
      <c r="L15" s="425"/>
      <c r="M15" s="466"/>
      <c r="N15" s="387"/>
      <c r="O15" s="106"/>
      <c r="P15" s="107"/>
      <c r="Q15" s="107"/>
    </row>
    <row r="16" spans="1:17" s="11" customFormat="1" ht="18.899999999999999" customHeight="1" x14ac:dyDescent="0.25">
      <c r="A16" s="426">
        <v>10</v>
      </c>
      <c r="B16" s="765"/>
      <c r="C16" s="105"/>
      <c r="D16" s="106"/>
      <c r="E16" s="441"/>
      <c r="F16" s="132"/>
      <c r="G16" s="132"/>
      <c r="H16" s="106"/>
      <c r="I16" s="106"/>
      <c r="J16" s="423"/>
      <c r="K16" s="421"/>
      <c r="L16" s="425"/>
      <c r="M16" s="466"/>
      <c r="N16" s="387"/>
      <c r="O16" s="106"/>
      <c r="P16" s="133"/>
      <c r="Q16" s="107"/>
    </row>
    <row r="17" spans="1:17" s="11" customFormat="1" ht="18.899999999999999" customHeight="1" x14ac:dyDescent="0.25">
      <c r="A17" s="426">
        <v>11</v>
      </c>
      <c r="B17" s="105"/>
      <c r="C17" s="105"/>
      <c r="D17" s="106"/>
      <c r="E17" s="441"/>
      <c r="F17" s="132"/>
      <c r="G17" s="132"/>
      <c r="H17" s="106"/>
      <c r="I17" s="106"/>
      <c r="J17" s="423"/>
      <c r="K17" s="421"/>
      <c r="L17" s="425"/>
      <c r="M17" s="466"/>
      <c r="N17" s="387"/>
      <c r="O17" s="106"/>
      <c r="P17" s="133"/>
      <c r="Q17" s="107"/>
    </row>
    <row r="18" spans="1:17" s="11" customFormat="1" ht="18.899999999999999" customHeight="1" x14ac:dyDescent="0.25">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x14ac:dyDescent="0.25">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x14ac:dyDescent="0.25">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x14ac:dyDescent="0.25">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x14ac:dyDescent="0.25">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x14ac:dyDescent="0.25">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x14ac:dyDescent="0.25">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x14ac:dyDescent="0.25">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x14ac:dyDescent="0.25">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x14ac:dyDescent="0.25">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x14ac:dyDescent="0.25">
      <c r="A28" s="426">
        <v>22</v>
      </c>
      <c r="B28" s="105"/>
      <c r="C28" s="105"/>
      <c r="D28" s="106"/>
      <c r="E28" s="773"/>
      <c r="F28" s="739"/>
      <c r="G28" s="740"/>
      <c r="H28" s="106"/>
      <c r="I28" s="106"/>
      <c r="J28" s="423"/>
      <c r="K28" s="421"/>
      <c r="L28" s="425"/>
      <c r="M28" s="466"/>
      <c r="N28" s="387"/>
      <c r="O28" s="106"/>
      <c r="P28" s="133"/>
      <c r="Q28" s="107"/>
    </row>
    <row r="29" spans="1:17" s="11" customFormat="1" ht="18.899999999999999" customHeight="1" x14ac:dyDescent="0.25">
      <c r="A29" s="426">
        <v>23</v>
      </c>
      <c r="B29" s="105"/>
      <c r="C29" s="105"/>
      <c r="D29" s="106"/>
      <c r="E29" s="774"/>
      <c r="F29" s="132"/>
      <c r="G29" s="132"/>
      <c r="H29" s="106"/>
      <c r="I29" s="106"/>
      <c r="J29" s="423"/>
      <c r="K29" s="421"/>
      <c r="L29" s="425"/>
      <c r="M29" s="466"/>
      <c r="N29" s="387"/>
      <c r="O29" s="106"/>
      <c r="P29" s="133"/>
      <c r="Q29" s="107"/>
    </row>
    <row r="30" spans="1:17" s="11" customFormat="1" ht="18.899999999999999" customHeight="1" x14ac:dyDescent="0.25">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x14ac:dyDescent="0.25">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x14ac:dyDescent="0.25">
      <c r="A32" s="426">
        <v>26</v>
      </c>
      <c r="B32" s="105"/>
      <c r="C32" s="105"/>
      <c r="D32" s="106"/>
      <c r="E32" s="736"/>
      <c r="F32" s="132"/>
      <c r="G32" s="132"/>
      <c r="H32" s="106"/>
      <c r="I32" s="106"/>
      <c r="J32" s="423"/>
      <c r="K32" s="421"/>
      <c r="L32" s="425"/>
      <c r="M32" s="466"/>
      <c r="N32" s="387"/>
      <c r="O32" s="106"/>
      <c r="P32" s="133"/>
      <c r="Q32" s="107"/>
    </row>
    <row r="33" spans="1:17" s="11" customFormat="1" ht="18.899999999999999" customHeight="1" x14ac:dyDescent="0.25">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x14ac:dyDescent="0.25">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x14ac:dyDescent="0.25">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x14ac:dyDescent="0.25">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x14ac:dyDescent="0.25">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x14ac:dyDescent="0.25">
      <c r="A38" s="426">
        <v>32</v>
      </c>
      <c r="B38" s="105"/>
      <c r="C38" s="105"/>
      <c r="D38" s="106"/>
      <c r="E38" s="441"/>
      <c r="F38" s="132"/>
      <c r="G38" s="132"/>
      <c r="H38" s="707"/>
      <c r="I38" s="469"/>
      <c r="J38" s="423"/>
      <c r="K38" s="421"/>
      <c r="L38" s="425"/>
      <c r="M38" s="466"/>
      <c r="N38" s="387"/>
      <c r="O38" s="107"/>
      <c r="P38" s="133"/>
      <c r="Q38" s="107"/>
    </row>
    <row r="39" spans="1:17" s="11" customFormat="1" ht="18.899999999999999" customHeight="1" x14ac:dyDescent="0.25">
      <c r="A39" s="426">
        <v>33</v>
      </c>
      <c r="B39" s="105"/>
      <c r="C39" s="105"/>
      <c r="D39" s="106"/>
      <c r="E39" s="441"/>
      <c r="F39" s="132"/>
      <c r="G39" s="132"/>
      <c r="H39" s="707"/>
      <c r="I39" s="469"/>
      <c r="J39" s="423"/>
      <c r="K39" s="421"/>
      <c r="L39" s="425"/>
      <c r="M39" s="466"/>
      <c r="N39" s="458"/>
      <c r="O39" s="393"/>
      <c r="P39" s="133"/>
      <c r="Q39" s="107"/>
    </row>
    <row r="40" spans="1:17" s="11" customFormat="1" ht="18.899999999999999" customHeight="1" x14ac:dyDescent="0.25">
      <c r="A40" s="426">
        <v>34</v>
      </c>
      <c r="B40" s="105"/>
      <c r="C40" s="105"/>
      <c r="D40" s="106"/>
      <c r="E40" s="441"/>
      <c r="F40" s="132"/>
      <c r="G40" s="132"/>
      <c r="H40" s="707"/>
      <c r="I40" s="469"/>
      <c r="J40" s="423" t="e">
        <f>IF(AND(Q40="",#REF!&gt;0,#REF!&lt;5),K40,)</f>
        <v>#REF!</v>
      </c>
      <c r="K40" s="421" t="str">
        <f>IF(D40="","ZZZ9",IF(AND(#REF!&gt;0,#REF!&lt;5),D40&amp;#REF!,D40&amp;"9"))</f>
        <v>ZZZ9</v>
      </c>
      <c r="L40" s="425">
        <f t="shared" ref="L40:L71" si="0">IF(Q40="",999,Q40)</f>
        <v>999</v>
      </c>
      <c r="M40" s="466">
        <f t="shared" ref="M40:M71" si="1">IF(P40=999,999,1)</f>
        <v>999</v>
      </c>
      <c r="N40" s="458"/>
      <c r="O40" s="393"/>
      <c r="P40" s="133">
        <f t="shared" ref="P40:P71" si="2">IF(N40="DA",1,IF(N40="WC",2,IF(N40="SE",3,IF(N40="Q",4,IF(N40="LL",5,999)))))</f>
        <v>999</v>
      </c>
      <c r="Q40" s="107"/>
    </row>
    <row r="41" spans="1:17" s="11" customFormat="1" ht="18.899999999999999" customHeight="1" x14ac:dyDescent="0.25">
      <c r="A41" s="426">
        <v>35</v>
      </c>
      <c r="B41" s="105"/>
      <c r="C41" s="105"/>
      <c r="D41" s="106"/>
      <c r="E41" s="441"/>
      <c r="F41" s="132"/>
      <c r="G41" s="132"/>
      <c r="H41" s="707"/>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x14ac:dyDescent="0.25">
      <c r="A42" s="426">
        <v>36</v>
      </c>
      <c r="B42" s="105"/>
      <c r="C42" s="105"/>
      <c r="D42" s="106"/>
      <c r="E42" s="441"/>
      <c r="F42" s="132"/>
      <c r="G42" s="132"/>
      <c r="H42" s="707"/>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x14ac:dyDescent="0.25">
      <c r="A43" s="426">
        <v>37</v>
      </c>
      <c r="B43" s="105"/>
      <c r="C43" s="105"/>
      <c r="D43" s="106"/>
      <c r="E43" s="441"/>
      <c r="F43" s="132"/>
      <c r="G43" s="132"/>
      <c r="H43" s="707"/>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x14ac:dyDescent="0.25">
      <c r="A44" s="426">
        <v>38</v>
      </c>
      <c r="B44" s="105"/>
      <c r="C44" s="105"/>
      <c r="D44" s="106"/>
      <c r="E44" s="441"/>
      <c r="F44" s="132"/>
      <c r="G44" s="132"/>
      <c r="H44" s="707"/>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x14ac:dyDescent="0.25">
      <c r="A45" s="426">
        <v>39</v>
      </c>
      <c r="B45" s="105"/>
      <c r="C45" s="105"/>
      <c r="D45" s="106"/>
      <c r="E45" s="441"/>
      <c r="F45" s="132"/>
      <c r="G45" s="132"/>
      <c r="H45" s="707"/>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x14ac:dyDescent="0.25">
      <c r="A46" s="426">
        <v>40</v>
      </c>
      <c r="B46" s="105"/>
      <c r="C46" s="105"/>
      <c r="D46" s="106"/>
      <c r="E46" s="441"/>
      <c r="F46" s="132"/>
      <c r="G46" s="132"/>
      <c r="H46" s="707"/>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x14ac:dyDescent="0.25">
      <c r="A47" s="426">
        <v>41</v>
      </c>
      <c r="B47" s="105"/>
      <c r="C47" s="105"/>
      <c r="D47" s="106"/>
      <c r="E47" s="441"/>
      <c r="F47" s="132"/>
      <c r="G47" s="132"/>
      <c r="H47" s="707"/>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x14ac:dyDescent="0.25">
      <c r="A48" s="426">
        <v>42</v>
      </c>
      <c r="B48" s="105"/>
      <c r="C48" s="105"/>
      <c r="D48" s="106"/>
      <c r="E48" s="441"/>
      <c r="F48" s="132"/>
      <c r="G48" s="132"/>
      <c r="H48" s="707"/>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x14ac:dyDescent="0.25">
      <c r="A49" s="426">
        <v>43</v>
      </c>
      <c r="B49" s="105"/>
      <c r="C49" s="105"/>
      <c r="D49" s="106"/>
      <c r="E49" s="441"/>
      <c r="F49" s="132"/>
      <c r="G49" s="132"/>
      <c r="H49" s="707"/>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x14ac:dyDescent="0.25">
      <c r="A50" s="426">
        <v>44</v>
      </c>
      <c r="B50" s="105"/>
      <c r="C50" s="105"/>
      <c r="D50" s="106"/>
      <c r="E50" s="441"/>
      <c r="F50" s="132"/>
      <c r="G50" s="132"/>
      <c r="H50" s="707"/>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x14ac:dyDescent="0.25">
      <c r="A51" s="426">
        <v>45</v>
      </c>
      <c r="B51" s="105"/>
      <c r="C51" s="105"/>
      <c r="D51" s="106"/>
      <c r="E51" s="441"/>
      <c r="F51" s="132"/>
      <c r="G51" s="132"/>
      <c r="H51" s="707"/>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x14ac:dyDescent="0.25">
      <c r="A52" s="426">
        <v>46</v>
      </c>
      <c r="B52" s="105"/>
      <c r="C52" s="105"/>
      <c r="D52" s="106"/>
      <c r="E52" s="441"/>
      <c r="F52" s="132"/>
      <c r="G52" s="132"/>
      <c r="H52" s="707"/>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x14ac:dyDescent="0.25">
      <c r="A53" s="426">
        <v>47</v>
      </c>
      <c r="B53" s="105"/>
      <c r="C53" s="105"/>
      <c r="D53" s="106"/>
      <c r="E53" s="441"/>
      <c r="F53" s="132"/>
      <c r="G53" s="132"/>
      <c r="H53" s="707"/>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x14ac:dyDescent="0.25">
      <c r="A54" s="426">
        <v>48</v>
      </c>
      <c r="B54" s="105"/>
      <c r="C54" s="105"/>
      <c r="D54" s="106"/>
      <c r="E54" s="441"/>
      <c r="F54" s="132"/>
      <c r="G54" s="132"/>
      <c r="H54" s="707"/>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x14ac:dyDescent="0.25">
      <c r="A55" s="426">
        <v>49</v>
      </c>
      <c r="B55" s="105"/>
      <c r="C55" s="105"/>
      <c r="D55" s="106"/>
      <c r="E55" s="441"/>
      <c r="F55" s="132"/>
      <c r="G55" s="132"/>
      <c r="H55" s="707"/>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x14ac:dyDescent="0.25">
      <c r="A56" s="426">
        <v>50</v>
      </c>
      <c r="B56" s="105"/>
      <c r="C56" s="105"/>
      <c r="D56" s="106"/>
      <c r="E56" s="441"/>
      <c r="F56" s="132"/>
      <c r="G56" s="132"/>
      <c r="H56" s="707"/>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x14ac:dyDescent="0.25">
      <c r="A57" s="426">
        <v>51</v>
      </c>
      <c r="B57" s="105"/>
      <c r="C57" s="105"/>
      <c r="D57" s="106"/>
      <c r="E57" s="441"/>
      <c r="F57" s="132"/>
      <c r="G57" s="132"/>
      <c r="H57" s="707"/>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x14ac:dyDescent="0.25">
      <c r="A58" s="426">
        <v>52</v>
      </c>
      <c r="B58" s="105"/>
      <c r="C58" s="105"/>
      <c r="D58" s="106"/>
      <c r="E58" s="441"/>
      <c r="F58" s="132"/>
      <c r="G58" s="132"/>
      <c r="H58" s="707"/>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x14ac:dyDescent="0.25">
      <c r="A59" s="426">
        <v>53</v>
      </c>
      <c r="B59" s="105"/>
      <c r="C59" s="105"/>
      <c r="D59" s="106"/>
      <c r="E59" s="441"/>
      <c r="F59" s="132"/>
      <c r="G59" s="132"/>
      <c r="H59" s="707"/>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x14ac:dyDescent="0.25">
      <c r="A60" s="426">
        <v>54</v>
      </c>
      <c r="B60" s="105"/>
      <c r="C60" s="105"/>
      <c r="D60" s="106"/>
      <c r="E60" s="441"/>
      <c r="F60" s="132"/>
      <c r="G60" s="132"/>
      <c r="H60" s="707"/>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x14ac:dyDescent="0.25">
      <c r="A61" s="426">
        <v>55</v>
      </c>
      <c r="B61" s="105"/>
      <c r="C61" s="105"/>
      <c r="D61" s="106"/>
      <c r="E61" s="441"/>
      <c r="F61" s="132"/>
      <c r="G61" s="132"/>
      <c r="H61" s="707"/>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x14ac:dyDescent="0.25">
      <c r="A62" s="426">
        <v>56</v>
      </c>
      <c r="B62" s="105"/>
      <c r="C62" s="105"/>
      <c r="D62" s="106"/>
      <c r="E62" s="441"/>
      <c r="F62" s="132"/>
      <c r="G62" s="132"/>
      <c r="H62" s="707"/>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x14ac:dyDescent="0.25">
      <c r="A63" s="426">
        <v>57</v>
      </c>
      <c r="B63" s="105"/>
      <c r="C63" s="105"/>
      <c r="D63" s="106"/>
      <c r="E63" s="441"/>
      <c r="F63" s="132"/>
      <c r="G63" s="132"/>
      <c r="H63" s="707"/>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x14ac:dyDescent="0.25">
      <c r="A64" s="426">
        <v>58</v>
      </c>
      <c r="B64" s="105"/>
      <c r="C64" s="105"/>
      <c r="D64" s="106"/>
      <c r="E64" s="441"/>
      <c r="F64" s="132"/>
      <c r="G64" s="132"/>
      <c r="H64" s="707"/>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x14ac:dyDescent="0.25">
      <c r="A65" s="426">
        <v>59</v>
      </c>
      <c r="B65" s="105"/>
      <c r="C65" s="105"/>
      <c r="D65" s="106"/>
      <c r="E65" s="441"/>
      <c r="F65" s="132"/>
      <c r="G65" s="132"/>
      <c r="H65" s="707"/>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x14ac:dyDescent="0.25">
      <c r="A66" s="426">
        <v>60</v>
      </c>
      <c r="B66" s="105"/>
      <c r="C66" s="105"/>
      <c r="D66" s="106"/>
      <c r="E66" s="441"/>
      <c r="F66" s="132"/>
      <c r="G66" s="132"/>
      <c r="H66" s="707"/>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x14ac:dyDescent="0.25">
      <c r="A67" s="426">
        <v>61</v>
      </c>
      <c r="B67" s="105"/>
      <c r="C67" s="105"/>
      <c r="D67" s="106"/>
      <c r="E67" s="441"/>
      <c r="F67" s="132"/>
      <c r="G67" s="132"/>
      <c r="H67" s="707"/>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x14ac:dyDescent="0.25">
      <c r="A68" s="426">
        <v>62</v>
      </c>
      <c r="B68" s="105"/>
      <c r="C68" s="105"/>
      <c r="D68" s="106"/>
      <c r="E68" s="441"/>
      <c r="F68" s="132"/>
      <c r="G68" s="132"/>
      <c r="H68" s="707"/>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x14ac:dyDescent="0.25">
      <c r="A69" s="426">
        <v>63</v>
      </c>
      <c r="B69" s="105"/>
      <c r="C69" s="105"/>
      <c r="D69" s="106"/>
      <c r="E69" s="441"/>
      <c r="F69" s="132"/>
      <c r="G69" s="132"/>
      <c r="H69" s="707"/>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x14ac:dyDescent="0.25">
      <c r="A70" s="426">
        <v>64</v>
      </c>
      <c r="B70" s="105"/>
      <c r="C70" s="105"/>
      <c r="D70" s="106"/>
      <c r="E70" s="441"/>
      <c r="F70" s="132"/>
      <c r="G70" s="132"/>
      <c r="H70" s="707"/>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x14ac:dyDescent="0.25">
      <c r="A71" s="426">
        <v>65</v>
      </c>
      <c r="B71" s="105"/>
      <c r="C71" s="105"/>
      <c r="D71" s="106"/>
      <c r="E71" s="441"/>
      <c r="F71" s="132"/>
      <c r="G71" s="132"/>
      <c r="H71" s="707"/>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x14ac:dyDescent="0.25">
      <c r="A72" s="426">
        <v>66</v>
      </c>
      <c r="B72" s="105"/>
      <c r="C72" s="105"/>
      <c r="D72" s="106"/>
      <c r="E72" s="441"/>
      <c r="F72" s="132"/>
      <c r="G72" s="132"/>
      <c r="H72" s="707"/>
      <c r="I72" s="469"/>
      <c r="J72" s="423" t="e">
        <f>IF(AND(Q72="",#REF!&gt;0,#REF!&lt;5),K72,)</f>
        <v>#REF!</v>
      </c>
      <c r="K72" s="421" t="str">
        <f>IF(D72="","ZZZ9",IF(AND(#REF!&gt;0,#REF!&lt;5),D72&amp;#REF!,D72&amp;"9"))</f>
        <v>ZZZ9</v>
      </c>
      <c r="L72" s="425">
        <f t="shared" ref="L72:L100" si="3">IF(Q72="",999,Q72)</f>
        <v>999</v>
      </c>
      <c r="M72" s="466">
        <f t="shared" ref="M72:M100" si="4">IF(P72=999,999,1)</f>
        <v>999</v>
      </c>
      <c r="N72" s="458"/>
      <c r="O72" s="393"/>
      <c r="P72" s="133">
        <f t="shared" ref="P72:P100" si="5">IF(N72="DA",1,IF(N72="WC",2,IF(N72="SE",3,IF(N72="Q",4,IF(N72="LL",5,999)))))</f>
        <v>999</v>
      </c>
      <c r="Q72" s="107"/>
    </row>
    <row r="73" spans="1:17" s="11" customFormat="1" ht="18.899999999999999" customHeight="1" x14ac:dyDescent="0.25">
      <c r="A73" s="426">
        <v>67</v>
      </c>
      <c r="B73" s="105"/>
      <c r="C73" s="105"/>
      <c r="D73" s="106"/>
      <c r="E73" s="441"/>
      <c r="F73" s="132"/>
      <c r="G73" s="132"/>
      <c r="H73" s="707"/>
      <c r="I73" s="469"/>
      <c r="J73" s="423" t="e">
        <f>IF(AND(Q73="",#REF!&gt;0,#REF!&lt;5),K73,)</f>
        <v>#REF!</v>
      </c>
      <c r="K73" s="421" t="str">
        <f>IF(D73="","ZZZ9",IF(AND(#REF!&gt;0,#REF!&lt;5),D73&amp;#REF!,D73&amp;"9"))</f>
        <v>ZZZ9</v>
      </c>
      <c r="L73" s="425">
        <f t="shared" si="3"/>
        <v>999</v>
      </c>
      <c r="M73" s="466">
        <f t="shared" si="4"/>
        <v>999</v>
      </c>
      <c r="N73" s="458"/>
      <c r="O73" s="393"/>
      <c r="P73" s="133">
        <f t="shared" si="5"/>
        <v>999</v>
      </c>
      <c r="Q73" s="107"/>
    </row>
    <row r="74" spans="1:17" s="11" customFormat="1" ht="18.899999999999999" customHeight="1" x14ac:dyDescent="0.25">
      <c r="A74" s="426">
        <v>68</v>
      </c>
      <c r="B74" s="105"/>
      <c r="C74" s="105"/>
      <c r="D74" s="106"/>
      <c r="E74" s="441"/>
      <c r="F74" s="132"/>
      <c r="G74" s="132"/>
      <c r="H74" s="707"/>
      <c r="I74" s="469"/>
      <c r="J74" s="423" t="e">
        <f>IF(AND(Q74="",#REF!&gt;0,#REF!&lt;5),K74,)</f>
        <v>#REF!</v>
      </c>
      <c r="K74" s="421" t="str">
        <f>IF(D74="","ZZZ9",IF(AND(#REF!&gt;0,#REF!&lt;5),D74&amp;#REF!,D74&amp;"9"))</f>
        <v>ZZZ9</v>
      </c>
      <c r="L74" s="425">
        <f t="shared" si="3"/>
        <v>999</v>
      </c>
      <c r="M74" s="466">
        <f t="shared" si="4"/>
        <v>999</v>
      </c>
      <c r="N74" s="458"/>
      <c r="O74" s="393"/>
      <c r="P74" s="133">
        <f t="shared" si="5"/>
        <v>999</v>
      </c>
      <c r="Q74" s="107"/>
    </row>
    <row r="75" spans="1:17" s="11" customFormat="1" ht="18.899999999999999" customHeight="1" x14ac:dyDescent="0.25">
      <c r="A75" s="426">
        <v>69</v>
      </c>
      <c r="B75" s="105"/>
      <c r="C75" s="105"/>
      <c r="D75" s="106"/>
      <c r="E75" s="441"/>
      <c r="F75" s="132"/>
      <c r="G75" s="132"/>
      <c r="H75" s="707"/>
      <c r="I75" s="469"/>
      <c r="J75" s="423" t="e">
        <f>IF(AND(Q75="",#REF!&gt;0,#REF!&lt;5),K75,)</f>
        <v>#REF!</v>
      </c>
      <c r="K75" s="421" t="str">
        <f>IF(D75="","ZZZ9",IF(AND(#REF!&gt;0,#REF!&lt;5),D75&amp;#REF!,D75&amp;"9"))</f>
        <v>ZZZ9</v>
      </c>
      <c r="L75" s="425">
        <f t="shared" si="3"/>
        <v>999</v>
      </c>
      <c r="M75" s="466">
        <f t="shared" si="4"/>
        <v>999</v>
      </c>
      <c r="N75" s="458"/>
      <c r="O75" s="393"/>
      <c r="P75" s="133">
        <f t="shared" si="5"/>
        <v>999</v>
      </c>
      <c r="Q75" s="107"/>
    </row>
    <row r="76" spans="1:17" s="11" customFormat="1" ht="18.899999999999999" customHeight="1" x14ac:dyDescent="0.25">
      <c r="A76" s="426">
        <v>70</v>
      </c>
      <c r="B76" s="105"/>
      <c r="C76" s="105"/>
      <c r="D76" s="106"/>
      <c r="E76" s="441"/>
      <c r="F76" s="132"/>
      <c r="G76" s="132"/>
      <c r="H76" s="707"/>
      <c r="I76" s="469"/>
      <c r="J76" s="423" t="e">
        <f>IF(AND(Q76="",#REF!&gt;0,#REF!&lt;5),K76,)</f>
        <v>#REF!</v>
      </c>
      <c r="K76" s="421" t="str">
        <f>IF(D76="","ZZZ9",IF(AND(#REF!&gt;0,#REF!&lt;5),D76&amp;#REF!,D76&amp;"9"))</f>
        <v>ZZZ9</v>
      </c>
      <c r="L76" s="425">
        <f t="shared" si="3"/>
        <v>999</v>
      </c>
      <c r="M76" s="466">
        <f t="shared" si="4"/>
        <v>999</v>
      </c>
      <c r="N76" s="458"/>
      <c r="O76" s="393"/>
      <c r="P76" s="133">
        <f t="shared" si="5"/>
        <v>999</v>
      </c>
      <c r="Q76" s="107"/>
    </row>
    <row r="77" spans="1:17" s="11" customFormat="1" ht="18.899999999999999" customHeight="1" x14ac:dyDescent="0.25">
      <c r="A77" s="426">
        <v>71</v>
      </c>
      <c r="B77" s="105"/>
      <c r="C77" s="105"/>
      <c r="D77" s="106"/>
      <c r="E77" s="441"/>
      <c r="F77" s="132"/>
      <c r="G77" s="132"/>
      <c r="H77" s="707"/>
      <c r="I77" s="469"/>
      <c r="J77" s="423" t="e">
        <f>IF(AND(Q77="",#REF!&gt;0,#REF!&lt;5),K77,)</f>
        <v>#REF!</v>
      </c>
      <c r="K77" s="421" t="str">
        <f>IF(D77="","ZZZ9",IF(AND(#REF!&gt;0,#REF!&lt;5),D77&amp;#REF!,D77&amp;"9"))</f>
        <v>ZZZ9</v>
      </c>
      <c r="L77" s="425">
        <f t="shared" si="3"/>
        <v>999</v>
      </c>
      <c r="M77" s="466">
        <f t="shared" si="4"/>
        <v>999</v>
      </c>
      <c r="N77" s="458"/>
      <c r="O77" s="393"/>
      <c r="P77" s="133">
        <f t="shared" si="5"/>
        <v>999</v>
      </c>
      <c r="Q77" s="107"/>
    </row>
    <row r="78" spans="1:17" s="11" customFormat="1" ht="18.899999999999999" customHeight="1" x14ac:dyDescent="0.25">
      <c r="A78" s="426">
        <v>72</v>
      </c>
      <c r="B78" s="105"/>
      <c r="C78" s="105"/>
      <c r="D78" s="106"/>
      <c r="E78" s="441"/>
      <c r="F78" s="132"/>
      <c r="G78" s="132"/>
      <c r="H78" s="707"/>
      <c r="I78" s="469"/>
      <c r="J78" s="423" t="e">
        <f>IF(AND(Q78="",#REF!&gt;0,#REF!&lt;5),K78,)</f>
        <v>#REF!</v>
      </c>
      <c r="K78" s="421" t="str">
        <f>IF(D78="","ZZZ9",IF(AND(#REF!&gt;0,#REF!&lt;5),D78&amp;#REF!,D78&amp;"9"))</f>
        <v>ZZZ9</v>
      </c>
      <c r="L78" s="425">
        <f t="shared" si="3"/>
        <v>999</v>
      </c>
      <c r="M78" s="466">
        <f t="shared" si="4"/>
        <v>999</v>
      </c>
      <c r="N78" s="458"/>
      <c r="O78" s="393"/>
      <c r="P78" s="133">
        <f t="shared" si="5"/>
        <v>999</v>
      </c>
      <c r="Q78" s="107"/>
    </row>
    <row r="79" spans="1:17" s="11" customFormat="1" ht="18.899999999999999" customHeight="1" x14ac:dyDescent="0.25">
      <c r="A79" s="426">
        <v>73</v>
      </c>
      <c r="B79" s="105"/>
      <c r="C79" s="105"/>
      <c r="D79" s="106"/>
      <c r="E79" s="441"/>
      <c r="F79" s="132"/>
      <c r="G79" s="132"/>
      <c r="H79" s="707"/>
      <c r="I79" s="469"/>
      <c r="J79" s="423" t="e">
        <f>IF(AND(Q79="",#REF!&gt;0,#REF!&lt;5),K79,)</f>
        <v>#REF!</v>
      </c>
      <c r="K79" s="421" t="str">
        <f>IF(D79="","ZZZ9",IF(AND(#REF!&gt;0,#REF!&lt;5),D79&amp;#REF!,D79&amp;"9"))</f>
        <v>ZZZ9</v>
      </c>
      <c r="L79" s="425">
        <f t="shared" si="3"/>
        <v>999</v>
      </c>
      <c r="M79" s="466">
        <f t="shared" si="4"/>
        <v>999</v>
      </c>
      <c r="N79" s="458"/>
      <c r="O79" s="393"/>
      <c r="P79" s="133">
        <f t="shared" si="5"/>
        <v>999</v>
      </c>
      <c r="Q79" s="107"/>
    </row>
    <row r="80" spans="1:17" s="11" customFormat="1" ht="18.899999999999999" customHeight="1" x14ac:dyDescent="0.25">
      <c r="A80" s="426">
        <v>74</v>
      </c>
      <c r="B80" s="105"/>
      <c r="C80" s="105"/>
      <c r="D80" s="106"/>
      <c r="E80" s="441"/>
      <c r="F80" s="132"/>
      <c r="G80" s="132"/>
      <c r="H80" s="707"/>
      <c r="I80" s="469"/>
      <c r="J80" s="423" t="e">
        <f>IF(AND(Q80="",#REF!&gt;0,#REF!&lt;5),K80,)</f>
        <v>#REF!</v>
      </c>
      <c r="K80" s="421" t="str">
        <f>IF(D80="","ZZZ9",IF(AND(#REF!&gt;0,#REF!&lt;5),D80&amp;#REF!,D80&amp;"9"))</f>
        <v>ZZZ9</v>
      </c>
      <c r="L80" s="425">
        <f t="shared" si="3"/>
        <v>999</v>
      </c>
      <c r="M80" s="466">
        <f t="shared" si="4"/>
        <v>999</v>
      </c>
      <c r="N80" s="458"/>
      <c r="O80" s="393"/>
      <c r="P80" s="133">
        <f t="shared" si="5"/>
        <v>999</v>
      </c>
      <c r="Q80" s="107"/>
    </row>
    <row r="81" spans="1:17" s="11" customFormat="1" ht="18.899999999999999" customHeight="1" x14ac:dyDescent="0.25">
      <c r="A81" s="426">
        <v>75</v>
      </c>
      <c r="B81" s="105"/>
      <c r="C81" s="105"/>
      <c r="D81" s="106"/>
      <c r="E81" s="441"/>
      <c r="F81" s="132"/>
      <c r="G81" s="132"/>
      <c r="H81" s="707"/>
      <c r="I81" s="469"/>
      <c r="J81" s="423" t="e">
        <f>IF(AND(Q81="",#REF!&gt;0,#REF!&lt;5),K81,)</f>
        <v>#REF!</v>
      </c>
      <c r="K81" s="421" t="str">
        <f>IF(D81="","ZZZ9",IF(AND(#REF!&gt;0,#REF!&lt;5),D81&amp;#REF!,D81&amp;"9"))</f>
        <v>ZZZ9</v>
      </c>
      <c r="L81" s="425">
        <f t="shared" si="3"/>
        <v>999</v>
      </c>
      <c r="M81" s="466">
        <f t="shared" si="4"/>
        <v>999</v>
      </c>
      <c r="N81" s="458"/>
      <c r="O81" s="393"/>
      <c r="P81" s="133">
        <f t="shared" si="5"/>
        <v>999</v>
      </c>
      <c r="Q81" s="107"/>
    </row>
    <row r="82" spans="1:17" s="11" customFormat="1" ht="18.899999999999999" customHeight="1" x14ac:dyDescent="0.25">
      <c r="A82" s="426">
        <v>76</v>
      </c>
      <c r="B82" s="105"/>
      <c r="C82" s="105"/>
      <c r="D82" s="106"/>
      <c r="E82" s="441"/>
      <c r="F82" s="132"/>
      <c r="G82" s="132"/>
      <c r="H82" s="707"/>
      <c r="I82" s="469"/>
      <c r="J82" s="423" t="e">
        <f>IF(AND(Q82="",#REF!&gt;0,#REF!&lt;5),K82,)</f>
        <v>#REF!</v>
      </c>
      <c r="K82" s="421" t="str">
        <f>IF(D82="","ZZZ9",IF(AND(#REF!&gt;0,#REF!&lt;5),D82&amp;#REF!,D82&amp;"9"))</f>
        <v>ZZZ9</v>
      </c>
      <c r="L82" s="425">
        <f t="shared" si="3"/>
        <v>999</v>
      </c>
      <c r="M82" s="466">
        <f t="shared" si="4"/>
        <v>999</v>
      </c>
      <c r="N82" s="458"/>
      <c r="O82" s="393"/>
      <c r="P82" s="133">
        <f t="shared" si="5"/>
        <v>999</v>
      </c>
      <c r="Q82" s="107"/>
    </row>
    <row r="83" spans="1:17" s="11" customFormat="1" ht="18.899999999999999" customHeight="1" x14ac:dyDescent="0.25">
      <c r="A83" s="426">
        <v>77</v>
      </c>
      <c r="B83" s="105"/>
      <c r="C83" s="105"/>
      <c r="D83" s="106"/>
      <c r="E83" s="441"/>
      <c r="F83" s="132"/>
      <c r="G83" s="132"/>
      <c r="H83" s="707"/>
      <c r="I83" s="469"/>
      <c r="J83" s="423" t="e">
        <f>IF(AND(Q83="",#REF!&gt;0,#REF!&lt;5),K83,)</f>
        <v>#REF!</v>
      </c>
      <c r="K83" s="421" t="str">
        <f>IF(D83="","ZZZ9",IF(AND(#REF!&gt;0,#REF!&lt;5),D83&amp;#REF!,D83&amp;"9"))</f>
        <v>ZZZ9</v>
      </c>
      <c r="L83" s="425">
        <f t="shared" si="3"/>
        <v>999</v>
      </c>
      <c r="M83" s="466">
        <f t="shared" si="4"/>
        <v>999</v>
      </c>
      <c r="N83" s="458"/>
      <c r="O83" s="393"/>
      <c r="P83" s="133">
        <f t="shared" si="5"/>
        <v>999</v>
      </c>
      <c r="Q83" s="107"/>
    </row>
    <row r="84" spans="1:17" s="11" customFormat="1" ht="18.899999999999999" customHeight="1" x14ac:dyDescent="0.25">
      <c r="A84" s="426">
        <v>78</v>
      </c>
      <c r="B84" s="105"/>
      <c r="C84" s="105"/>
      <c r="D84" s="106"/>
      <c r="E84" s="441"/>
      <c r="F84" s="132"/>
      <c r="G84" s="132"/>
      <c r="H84" s="707"/>
      <c r="I84" s="469"/>
      <c r="J84" s="423" t="e">
        <f>IF(AND(Q84="",#REF!&gt;0,#REF!&lt;5),K84,)</f>
        <v>#REF!</v>
      </c>
      <c r="K84" s="421" t="str">
        <f>IF(D84="","ZZZ9",IF(AND(#REF!&gt;0,#REF!&lt;5),D84&amp;#REF!,D84&amp;"9"))</f>
        <v>ZZZ9</v>
      </c>
      <c r="L84" s="425">
        <f t="shared" si="3"/>
        <v>999</v>
      </c>
      <c r="M84" s="466">
        <f t="shared" si="4"/>
        <v>999</v>
      </c>
      <c r="N84" s="458"/>
      <c r="O84" s="393"/>
      <c r="P84" s="133">
        <f t="shared" si="5"/>
        <v>999</v>
      </c>
      <c r="Q84" s="107"/>
    </row>
    <row r="85" spans="1:17" s="11" customFormat="1" ht="18.899999999999999" customHeight="1" x14ac:dyDescent="0.25">
      <c r="A85" s="426">
        <v>79</v>
      </c>
      <c r="B85" s="105"/>
      <c r="C85" s="105"/>
      <c r="D85" s="106"/>
      <c r="E85" s="441"/>
      <c r="F85" s="132"/>
      <c r="G85" s="132"/>
      <c r="H85" s="707"/>
      <c r="I85" s="469"/>
      <c r="J85" s="423" t="e">
        <f>IF(AND(Q85="",#REF!&gt;0,#REF!&lt;5),K85,)</f>
        <v>#REF!</v>
      </c>
      <c r="K85" s="421" t="str">
        <f>IF(D85="","ZZZ9",IF(AND(#REF!&gt;0,#REF!&lt;5),D85&amp;#REF!,D85&amp;"9"))</f>
        <v>ZZZ9</v>
      </c>
      <c r="L85" s="425">
        <f t="shared" si="3"/>
        <v>999</v>
      </c>
      <c r="M85" s="466">
        <f t="shared" si="4"/>
        <v>999</v>
      </c>
      <c r="N85" s="458"/>
      <c r="O85" s="393"/>
      <c r="P85" s="133">
        <f t="shared" si="5"/>
        <v>999</v>
      </c>
      <c r="Q85" s="107"/>
    </row>
    <row r="86" spans="1:17" s="11" customFormat="1" ht="18.899999999999999" customHeight="1" x14ac:dyDescent="0.25">
      <c r="A86" s="426">
        <v>80</v>
      </c>
      <c r="B86" s="105"/>
      <c r="C86" s="105"/>
      <c r="D86" s="106"/>
      <c r="E86" s="441"/>
      <c r="F86" s="132"/>
      <c r="G86" s="132"/>
      <c r="H86" s="707"/>
      <c r="I86" s="469"/>
      <c r="J86" s="423" t="e">
        <f>IF(AND(Q86="",#REF!&gt;0,#REF!&lt;5),K86,)</f>
        <v>#REF!</v>
      </c>
      <c r="K86" s="421" t="str">
        <f>IF(D86="","ZZZ9",IF(AND(#REF!&gt;0,#REF!&lt;5),D86&amp;#REF!,D86&amp;"9"))</f>
        <v>ZZZ9</v>
      </c>
      <c r="L86" s="425">
        <f t="shared" si="3"/>
        <v>999</v>
      </c>
      <c r="M86" s="466">
        <f t="shared" si="4"/>
        <v>999</v>
      </c>
      <c r="N86" s="458"/>
      <c r="O86" s="393"/>
      <c r="P86" s="133">
        <f t="shared" si="5"/>
        <v>999</v>
      </c>
      <c r="Q86" s="107"/>
    </row>
    <row r="87" spans="1:17" s="11" customFormat="1" ht="18.899999999999999" customHeight="1" x14ac:dyDescent="0.25">
      <c r="A87" s="426">
        <v>81</v>
      </c>
      <c r="B87" s="105"/>
      <c r="C87" s="105"/>
      <c r="D87" s="106"/>
      <c r="E87" s="441"/>
      <c r="F87" s="132"/>
      <c r="G87" s="132"/>
      <c r="H87" s="707"/>
      <c r="I87" s="469"/>
      <c r="J87" s="423" t="e">
        <f>IF(AND(Q87="",#REF!&gt;0,#REF!&lt;5),K87,)</f>
        <v>#REF!</v>
      </c>
      <c r="K87" s="421" t="str">
        <f>IF(D87="","ZZZ9",IF(AND(#REF!&gt;0,#REF!&lt;5),D87&amp;#REF!,D87&amp;"9"))</f>
        <v>ZZZ9</v>
      </c>
      <c r="L87" s="425">
        <f t="shared" si="3"/>
        <v>999</v>
      </c>
      <c r="M87" s="466">
        <f t="shared" si="4"/>
        <v>999</v>
      </c>
      <c r="N87" s="458"/>
      <c r="O87" s="393"/>
      <c r="P87" s="133">
        <f t="shared" si="5"/>
        <v>999</v>
      </c>
      <c r="Q87" s="107"/>
    </row>
    <row r="88" spans="1:17" s="11" customFormat="1" ht="18.899999999999999" customHeight="1" x14ac:dyDescent="0.25">
      <c r="A88" s="426">
        <v>82</v>
      </c>
      <c r="B88" s="105"/>
      <c r="C88" s="105"/>
      <c r="D88" s="106"/>
      <c r="E88" s="441"/>
      <c r="F88" s="132"/>
      <c r="G88" s="132"/>
      <c r="H88" s="707"/>
      <c r="I88" s="469"/>
      <c r="J88" s="423" t="e">
        <f>IF(AND(Q88="",#REF!&gt;0,#REF!&lt;5),K88,)</f>
        <v>#REF!</v>
      </c>
      <c r="K88" s="421" t="str">
        <f>IF(D88="","ZZZ9",IF(AND(#REF!&gt;0,#REF!&lt;5),D88&amp;#REF!,D88&amp;"9"))</f>
        <v>ZZZ9</v>
      </c>
      <c r="L88" s="425">
        <f t="shared" si="3"/>
        <v>999</v>
      </c>
      <c r="M88" s="466">
        <f t="shared" si="4"/>
        <v>999</v>
      </c>
      <c r="N88" s="458"/>
      <c r="O88" s="393"/>
      <c r="P88" s="133">
        <f t="shared" si="5"/>
        <v>999</v>
      </c>
      <c r="Q88" s="107"/>
    </row>
    <row r="89" spans="1:17" s="11" customFormat="1" ht="18.899999999999999" customHeight="1" x14ac:dyDescent="0.25">
      <c r="A89" s="426">
        <v>83</v>
      </c>
      <c r="B89" s="105"/>
      <c r="C89" s="105"/>
      <c r="D89" s="106"/>
      <c r="E89" s="441"/>
      <c r="F89" s="132"/>
      <c r="G89" s="132"/>
      <c r="H89" s="707"/>
      <c r="I89" s="469"/>
      <c r="J89" s="423" t="e">
        <f>IF(AND(Q89="",#REF!&gt;0,#REF!&lt;5),K89,)</f>
        <v>#REF!</v>
      </c>
      <c r="K89" s="421" t="str">
        <f>IF(D89="","ZZZ9",IF(AND(#REF!&gt;0,#REF!&lt;5),D89&amp;#REF!,D89&amp;"9"))</f>
        <v>ZZZ9</v>
      </c>
      <c r="L89" s="425">
        <f t="shared" si="3"/>
        <v>999</v>
      </c>
      <c r="M89" s="466">
        <f t="shared" si="4"/>
        <v>999</v>
      </c>
      <c r="N89" s="458"/>
      <c r="O89" s="393"/>
      <c r="P89" s="133">
        <f t="shared" si="5"/>
        <v>999</v>
      </c>
      <c r="Q89" s="107"/>
    </row>
    <row r="90" spans="1:17" s="11" customFormat="1" ht="18.899999999999999" customHeight="1" x14ac:dyDescent="0.25">
      <c r="A90" s="426">
        <v>84</v>
      </c>
      <c r="B90" s="105"/>
      <c r="C90" s="105"/>
      <c r="D90" s="106"/>
      <c r="E90" s="441"/>
      <c r="F90" s="132"/>
      <c r="G90" s="132"/>
      <c r="H90" s="707"/>
      <c r="I90" s="469"/>
      <c r="J90" s="423" t="e">
        <f>IF(AND(Q90="",#REF!&gt;0,#REF!&lt;5),K90,)</f>
        <v>#REF!</v>
      </c>
      <c r="K90" s="421" t="str">
        <f>IF(D90="","ZZZ9",IF(AND(#REF!&gt;0,#REF!&lt;5),D90&amp;#REF!,D90&amp;"9"))</f>
        <v>ZZZ9</v>
      </c>
      <c r="L90" s="425">
        <f t="shared" si="3"/>
        <v>999</v>
      </c>
      <c r="M90" s="466">
        <f t="shared" si="4"/>
        <v>999</v>
      </c>
      <c r="N90" s="458"/>
      <c r="O90" s="393"/>
      <c r="P90" s="133">
        <f t="shared" si="5"/>
        <v>999</v>
      </c>
      <c r="Q90" s="107"/>
    </row>
    <row r="91" spans="1:17" s="11" customFormat="1" ht="18.899999999999999" customHeight="1" x14ac:dyDescent="0.25">
      <c r="A91" s="426">
        <v>85</v>
      </c>
      <c r="B91" s="105"/>
      <c r="C91" s="105"/>
      <c r="D91" s="106"/>
      <c r="E91" s="441"/>
      <c r="F91" s="132"/>
      <c r="G91" s="132"/>
      <c r="H91" s="707"/>
      <c r="I91" s="469"/>
      <c r="J91" s="423" t="e">
        <f>IF(AND(Q91="",#REF!&gt;0,#REF!&lt;5),K91,)</f>
        <v>#REF!</v>
      </c>
      <c r="K91" s="421" t="str">
        <f>IF(D91="","ZZZ9",IF(AND(#REF!&gt;0,#REF!&lt;5),D91&amp;#REF!,D91&amp;"9"))</f>
        <v>ZZZ9</v>
      </c>
      <c r="L91" s="425">
        <f t="shared" si="3"/>
        <v>999</v>
      </c>
      <c r="M91" s="466">
        <f t="shared" si="4"/>
        <v>999</v>
      </c>
      <c r="N91" s="458"/>
      <c r="O91" s="393"/>
      <c r="P91" s="133">
        <f t="shared" si="5"/>
        <v>999</v>
      </c>
      <c r="Q91" s="107"/>
    </row>
    <row r="92" spans="1:17" s="11" customFormat="1" ht="18.899999999999999" customHeight="1" x14ac:dyDescent="0.25">
      <c r="A92" s="426">
        <v>86</v>
      </c>
      <c r="B92" s="105"/>
      <c r="C92" s="105"/>
      <c r="D92" s="106"/>
      <c r="E92" s="441"/>
      <c r="F92" s="132"/>
      <c r="G92" s="132"/>
      <c r="H92" s="707"/>
      <c r="I92" s="469"/>
      <c r="J92" s="423" t="e">
        <f>IF(AND(Q92="",#REF!&gt;0,#REF!&lt;5),K92,)</f>
        <v>#REF!</v>
      </c>
      <c r="K92" s="421" t="str">
        <f>IF(D92="","ZZZ9",IF(AND(#REF!&gt;0,#REF!&lt;5),D92&amp;#REF!,D92&amp;"9"))</f>
        <v>ZZZ9</v>
      </c>
      <c r="L92" s="425">
        <f t="shared" si="3"/>
        <v>999</v>
      </c>
      <c r="M92" s="466">
        <f t="shared" si="4"/>
        <v>999</v>
      </c>
      <c r="N92" s="458"/>
      <c r="O92" s="393"/>
      <c r="P92" s="133">
        <f t="shared" si="5"/>
        <v>999</v>
      </c>
      <c r="Q92" s="107"/>
    </row>
    <row r="93" spans="1:17" s="11" customFormat="1" ht="18.899999999999999" customHeight="1" x14ac:dyDescent="0.25">
      <c r="A93" s="426">
        <v>87</v>
      </c>
      <c r="B93" s="105"/>
      <c r="C93" s="105"/>
      <c r="D93" s="106"/>
      <c r="E93" s="441"/>
      <c r="F93" s="132"/>
      <c r="G93" s="132"/>
      <c r="H93" s="707"/>
      <c r="I93" s="469"/>
      <c r="J93" s="423" t="e">
        <f>IF(AND(Q93="",#REF!&gt;0,#REF!&lt;5),K93,)</f>
        <v>#REF!</v>
      </c>
      <c r="K93" s="421" t="str">
        <f>IF(D93="","ZZZ9",IF(AND(#REF!&gt;0,#REF!&lt;5),D93&amp;#REF!,D93&amp;"9"))</f>
        <v>ZZZ9</v>
      </c>
      <c r="L93" s="425">
        <f t="shared" si="3"/>
        <v>999</v>
      </c>
      <c r="M93" s="466">
        <f t="shared" si="4"/>
        <v>999</v>
      </c>
      <c r="N93" s="458"/>
      <c r="O93" s="393"/>
      <c r="P93" s="133">
        <f t="shared" si="5"/>
        <v>999</v>
      </c>
      <c r="Q93" s="107"/>
    </row>
    <row r="94" spans="1:17" s="11" customFormat="1" ht="18.899999999999999" customHeight="1" x14ac:dyDescent="0.25">
      <c r="A94" s="426">
        <v>88</v>
      </c>
      <c r="B94" s="105"/>
      <c r="C94" s="105"/>
      <c r="D94" s="106"/>
      <c r="E94" s="441"/>
      <c r="F94" s="132"/>
      <c r="G94" s="132"/>
      <c r="H94" s="707"/>
      <c r="I94" s="469"/>
      <c r="J94" s="423" t="e">
        <f>IF(AND(Q94="",#REF!&gt;0,#REF!&lt;5),K94,)</f>
        <v>#REF!</v>
      </c>
      <c r="K94" s="421" t="str">
        <f>IF(D94="","ZZZ9",IF(AND(#REF!&gt;0,#REF!&lt;5),D94&amp;#REF!,D94&amp;"9"))</f>
        <v>ZZZ9</v>
      </c>
      <c r="L94" s="425">
        <f t="shared" si="3"/>
        <v>999</v>
      </c>
      <c r="M94" s="466">
        <f t="shared" si="4"/>
        <v>999</v>
      </c>
      <c r="N94" s="458"/>
      <c r="O94" s="393"/>
      <c r="P94" s="133">
        <f t="shared" si="5"/>
        <v>999</v>
      </c>
      <c r="Q94" s="107"/>
    </row>
    <row r="95" spans="1:17" s="11" customFormat="1" ht="18.899999999999999" customHeight="1" x14ac:dyDescent="0.25">
      <c r="A95" s="426">
        <v>89</v>
      </c>
      <c r="B95" s="105"/>
      <c r="C95" s="105"/>
      <c r="D95" s="106"/>
      <c r="E95" s="441"/>
      <c r="F95" s="132"/>
      <c r="G95" s="132"/>
      <c r="H95" s="707"/>
      <c r="I95" s="469"/>
      <c r="J95" s="423" t="e">
        <f>IF(AND(Q95="",#REF!&gt;0,#REF!&lt;5),K95,)</f>
        <v>#REF!</v>
      </c>
      <c r="K95" s="421" t="str">
        <f>IF(D95="","ZZZ9",IF(AND(#REF!&gt;0,#REF!&lt;5),D95&amp;#REF!,D95&amp;"9"))</f>
        <v>ZZZ9</v>
      </c>
      <c r="L95" s="425">
        <f t="shared" si="3"/>
        <v>999</v>
      </c>
      <c r="M95" s="466">
        <f t="shared" si="4"/>
        <v>999</v>
      </c>
      <c r="N95" s="458"/>
      <c r="O95" s="393"/>
      <c r="P95" s="133">
        <f t="shared" si="5"/>
        <v>999</v>
      </c>
      <c r="Q95" s="107"/>
    </row>
    <row r="96" spans="1:17" s="11" customFormat="1" ht="18.899999999999999" customHeight="1" x14ac:dyDescent="0.25">
      <c r="A96" s="426">
        <v>90</v>
      </c>
      <c r="B96" s="105"/>
      <c r="C96" s="105"/>
      <c r="D96" s="106"/>
      <c r="E96" s="441"/>
      <c r="F96" s="132"/>
      <c r="G96" s="132"/>
      <c r="H96" s="707"/>
      <c r="I96" s="469"/>
      <c r="J96" s="423" t="e">
        <f>IF(AND(Q96="",#REF!&gt;0,#REF!&lt;5),K96,)</f>
        <v>#REF!</v>
      </c>
      <c r="K96" s="421" t="str">
        <f>IF(D96="","ZZZ9",IF(AND(#REF!&gt;0,#REF!&lt;5),D96&amp;#REF!,D96&amp;"9"))</f>
        <v>ZZZ9</v>
      </c>
      <c r="L96" s="425">
        <f t="shared" si="3"/>
        <v>999</v>
      </c>
      <c r="M96" s="466">
        <f t="shared" si="4"/>
        <v>999</v>
      </c>
      <c r="N96" s="458"/>
      <c r="O96" s="393"/>
      <c r="P96" s="133">
        <f t="shared" si="5"/>
        <v>999</v>
      </c>
      <c r="Q96" s="107"/>
    </row>
    <row r="97" spans="1:17" s="11" customFormat="1" ht="18.899999999999999" customHeight="1" x14ac:dyDescent="0.25">
      <c r="A97" s="426">
        <v>91</v>
      </c>
      <c r="B97" s="105"/>
      <c r="C97" s="105"/>
      <c r="D97" s="106"/>
      <c r="E97" s="441"/>
      <c r="F97" s="132"/>
      <c r="G97" s="132"/>
      <c r="H97" s="707"/>
      <c r="I97" s="469"/>
      <c r="J97" s="423" t="e">
        <f>IF(AND(Q97="",#REF!&gt;0,#REF!&lt;5),K97,)</f>
        <v>#REF!</v>
      </c>
      <c r="K97" s="421" t="str">
        <f>IF(D97="","ZZZ9",IF(AND(#REF!&gt;0,#REF!&lt;5),D97&amp;#REF!,D97&amp;"9"))</f>
        <v>ZZZ9</v>
      </c>
      <c r="L97" s="425">
        <f t="shared" si="3"/>
        <v>999</v>
      </c>
      <c r="M97" s="466">
        <f t="shared" si="4"/>
        <v>999</v>
      </c>
      <c r="N97" s="458"/>
      <c r="O97" s="393"/>
      <c r="P97" s="133">
        <f t="shared" si="5"/>
        <v>999</v>
      </c>
      <c r="Q97" s="107"/>
    </row>
    <row r="98" spans="1:17" s="11" customFormat="1" ht="18.899999999999999" customHeight="1" x14ac:dyDescent="0.25">
      <c r="A98" s="426">
        <v>92</v>
      </c>
      <c r="B98" s="105"/>
      <c r="C98" s="105"/>
      <c r="D98" s="106"/>
      <c r="E98" s="441"/>
      <c r="F98" s="132"/>
      <c r="G98" s="132"/>
      <c r="H98" s="707"/>
      <c r="I98" s="469"/>
      <c r="J98" s="423" t="e">
        <f>IF(AND(Q98="",#REF!&gt;0,#REF!&lt;5),K98,)</f>
        <v>#REF!</v>
      </c>
      <c r="K98" s="421" t="str">
        <f>IF(D98="","ZZZ9",IF(AND(#REF!&gt;0,#REF!&lt;5),D98&amp;#REF!,D98&amp;"9"))</f>
        <v>ZZZ9</v>
      </c>
      <c r="L98" s="425">
        <f t="shared" si="3"/>
        <v>999</v>
      </c>
      <c r="M98" s="466">
        <f t="shared" si="4"/>
        <v>999</v>
      </c>
      <c r="N98" s="458"/>
      <c r="O98" s="393"/>
      <c r="P98" s="133">
        <f t="shared" si="5"/>
        <v>999</v>
      </c>
      <c r="Q98" s="107"/>
    </row>
    <row r="99" spans="1:17" s="11" customFormat="1" ht="18.899999999999999" customHeight="1" x14ac:dyDescent="0.25">
      <c r="A99" s="426">
        <v>93</v>
      </c>
      <c r="B99" s="105"/>
      <c r="C99" s="105"/>
      <c r="D99" s="106"/>
      <c r="E99" s="441"/>
      <c r="F99" s="132"/>
      <c r="G99" s="132"/>
      <c r="H99" s="707"/>
      <c r="I99" s="469"/>
      <c r="J99" s="423" t="e">
        <f>IF(AND(Q99="",#REF!&gt;0,#REF!&lt;5),K99,)</f>
        <v>#REF!</v>
      </c>
      <c r="K99" s="421" t="str">
        <f>IF(D99="","ZZZ9",IF(AND(#REF!&gt;0,#REF!&lt;5),D99&amp;#REF!,D99&amp;"9"))</f>
        <v>ZZZ9</v>
      </c>
      <c r="L99" s="425">
        <f t="shared" si="3"/>
        <v>999</v>
      </c>
      <c r="M99" s="466">
        <f t="shared" si="4"/>
        <v>999</v>
      </c>
      <c r="N99" s="458"/>
      <c r="O99" s="393"/>
      <c r="P99" s="133">
        <f t="shared" si="5"/>
        <v>999</v>
      </c>
      <c r="Q99" s="107"/>
    </row>
    <row r="100" spans="1:17" s="11" customFormat="1" ht="18.899999999999999" customHeight="1" x14ac:dyDescent="0.25">
      <c r="A100" s="426">
        <v>94</v>
      </c>
      <c r="B100" s="105"/>
      <c r="C100" s="105"/>
      <c r="D100" s="106"/>
      <c r="E100" s="441"/>
      <c r="F100" s="132"/>
      <c r="G100" s="132"/>
      <c r="H100" s="707"/>
      <c r="I100" s="469"/>
      <c r="J100" s="423" t="e">
        <f>IF(AND(Q100="",#REF!&gt;0,#REF!&lt;5),K100,)</f>
        <v>#REF!</v>
      </c>
      <c r="K100" s="421" t="str">
        <f>IF(D100="","ZZZ9",IF(AND(#REF!&gt;0,#REF!&lt;5),D100&amp;#REF!,D100&amp;"9"))</f>
        <v>ZZZ9</v>
      </c>
      <c r="L100" s="425">
        <f t="shared" si="3"/>
        <v>999</v>
      </c>
      <c r="M100" s="466">
        <f t="shared" si="4"/>
        <v>999</v>
      </c>
      <c r="N100" s="458"/>
      <c r="O100" s="393"/>
      <c r="P100" s="133">
        <f t="shared" si="5"/>
        <v>999</v>
      </c>
      <c r="Q100" s="107"/>
    </row>
    <row r="101" spans="1:17" s="11" customFormat="1" ht="18.899999999999999" customHeight="1" x14ac:dyDescent="0.25">
      <c r="A101" s="426">
        <v>95</v>
      </c>
      <c r="B101" s="105"/>
      <c r="C101" s="105"/>
      <c r="D101" s="106"/>
      <c r="E101" s="441"/>
      <c r="F101" s="132"/>
      <c r="G101" s="132"/>
      <c r="H101" s="707"/>
      <c r="I101" s="469"/>
      <c r="J101" s="423" t="e">
        <f>IF(AND(Q101="",#REF!&gt;0,#REF!&lt;5),K101,)</f>
        <v>#REF!</v>
      </c>
      <c r="K101" s="421" t="str">
        <f>IF(D101="","ZZZ9",IF(AND(#REF!&gt;0,#REF!&lt;5),D101&amp;#REF!,D101&amp;"9"))</f>
        <v>ZZZ9</v>
      </c>
      <c r="L101" s="425">
        <f t="shared" ref="L101:L156" si="6">IF(Q101="",999,Q101)</f>
        <v>999</v>
      </c>
      <c r="M101" s="466">
        <f t="shared" ref="M101:M156" si="7">IF(P101=999,999,1)</f>
        <v>999</v>
      </c>
      <c r="N101" s="458"/>
      <c r="O101" s="393"/>
      <c r="P101" s="133">
        <f t="shared" ref="P101:P156" si="8">IF(N101="DA",1,IF(N101="WC",2,IF(N101="SE",3,IF(N101="Q",4,IF(N101="LL",5,999)))))</f>
        <v>999</v>
      </c>
      <c r="Q101" s="107"/>
    </row>
    <row r="102" spans="1:17" s="11" customFormat="1" ht="18.899999999999999" customHeight="1" x14ac:dyDescent="0.25">
      <c r="A102" s="426">
        <v>96</v>
      </c>
      <c r="B102" s="105"/>
      <c r="C102" s="105"/>
      <c r="D102" s="106"/>
      <c r="E102" s="441"/>
      <c r="F102" s="132"/>
      <c r="G102" s="132"/>
      <c r="H102" s="707"/>
      <c r="I102" s="469"/>
      <c r="J102" s="423" t="e">
        <f>IF(AND(Q102="",#REF!&gt;0,#REF!&lt;5),K102,)</f>
        <v>#REF!</v>
      </c>
      <c r="K102" s="421" t="str">
        <f>IF(D102="","ZZZ9",IF(AND(#REF!&gt;0,#REF!&lt;5),D102&amp;#REF!,D102&amp;"9"))</f>
        <v>ZZZ9</v>
      </c>
      <c r="L102" s="425">
        <f t="shared" si="6"/>
        <v>999</v>
      </c>
      <c r="M102" s="466">
        <f t="shared" si="7"/>
        <v>999</v>
      </c>
      <c r="N102" s="458"/>
      <c r="O102" s="393"/>
      <c r="P102" s="133">
        <f t="shared" si="8"/>
        <v>999</v>
      </c>
      <c r="Q102" s="107"/>
    </row>
    <row r="103" spans="1:17" s="11" customFormat="1" ht="18.899999999999999" customHeight="1" x14ac:dyDescent="0.25">
      <c r="A103" s="426">
        <v>97</v>
      </c>
      <c r="B103" s="105"/>
      <c r="C103" s="105"/>
      <c r="D103" s="106"/>
      <c r="E103" s="441"/>
      <c r="F103" s="132"/>
      <c r="G103" s="132"/>
      <c r="H103" s="707"/>
      <c r="I103" s="469"/>
      <c r="J103" s="423" t="e">
        <f>IF(AND(Q103="",#REF!&gt;0,#REF!&lt;5),K103,)</f>
        <v>#REF!</v>
      </c>
      <c r="K103" s="421" t="str">
        <f>IF(D103="","ZZZ9",IF(AND(#REF!&gt;0,#REF!&lt;5),D103&amp;#REF!,D103&amp;"9"))</f>
        <v>ZZZ9</v>
      </c>
      <c r="L103" s="425">
        <f t="shared" si="6"/>
        <v>999</v>
      </c>
      <c r="M103" s="466">
        <f t="shared" si="7"/>
        <v>999</v>
      </c>
      <c r="N103" s="458"/>
      <c r="O103" s="393"/>
      <c r="P103" s="133">
        <f t="shared" si="8"/>
        <v>999</v>
      </c>
      <c r="Q103" s="107"/>
    </row>
    <row r="104" spans="1:17" s="11" customFormat="1" ht="18.899999999999999" customHeight="1" x14ac:dyDescent="0.25">
      <c r="A104" s="426">
        <v>98</v>
      </c>
      <c r="B104" s="105"/>
      <c r="C104" s="105"/>
      <c r="D104" s="106"/>
      <c r="E104" s="441"/>
      <c r="F104" s="132"/>
      <c r="G104" s="132"/>
      <c r="H104" s="707"/>
      <c r="I104" s="469"/>
      <c r="J104" s="423" t="e">
        <f>IF(AND(Q104="",#REF!&gt;0,#REF!&lt;5),K104,)</f>
        <v>#REF!</v>
      </c>
      <c r="K104" s="421" t="str">
        <f>IF(D104="","ZZZ9",IF(AND(#REF!&gt;0,#REF!&lt;5),D104&amp;#REF!,D104&amp;"9"))</f>
        <v>ZZZ9</v>
      </c>
      <c r="L104" s="425">
        <f t="shared" si="6"/>
        <v>999</v>
      </c>
      <c r="M104" s="466">
        <f t="shared" si="7"/>
        <v>999</v>
      </c>
      <c r="N104" s="458"/>
      <c r="O104" s="393"/>
      <c r="P104" s="133">
        <f t="shared" si="8"/>
        <v>999</v>
      </c>
      <c r="Q104" s="107"/>
    </row>
    <row r="105" spans="1:17" s="11" customFormat="1" ht="18.899999999999999" customHeight="1" x14ac:dyDescent="0.25">
      <c r="A105" s="426">
        <v>99</v>
      </c>
      <c r="B105" s="105"/>
      <c r="C105" s="105"/>
      <c r="D105" s="106"/>
      <c r="E105" s="441"/>
      <c r="F105" s="132"/>
      <c r="G105" s="132"/>
      <c r="H105" s="707"/>
      <c r="I105" s="469"/>
      <c r="J105" s="423" t="e">
        <f>IF(AND(Q105="",#REF!&gt;0,#REF!&lt;5),K105,)</f>
        <v>#REF!</v>
      </c>
      <c r="K105" s="421" t="str">
        <f>IF(D105="","ZZZ9",IF(AND(#REF!&gt;0,#REF!&lt;5),D105&amp;#REF!,D105&amp;"9"))</f>
        <v>ZZZ9</v>
      </c>
      <c r="L105" s="425">
        <f t="shared" si="6"/>
        <v>999</v>
      </c>
      <c r="M105" s="466">
        <f t="shared" si="7"/>
        <v>999</v>
      </c>
      <c r="N105" s="458"/>
      <c r="O105" s="393"/>
      <c r="P105" s="133">
        <f t="shared" si="8"/>
        <v>999</v>
      </c>
      <c r="Q105" s="107"/>
    </row>
    <row r="106" spans="1:17" s="11" customFormat="1" ht="18.899999999999999" customHeight="1" x14ac:dyDescent="0.25">
      <c r="A106" s="426">
        <v>100</v>
      </c>
      <c r="B106" s="105"/>
      <c r="C106" s="105"/>
      <c r="D106" s="106"/>
      <c r="E106" s="441"/>
      <c r="F106" s="132"/>
      <c r="G106" s="132"/>
      <c r="H106" s="707"/>
      <c r="I106" s="469"/>
      <c r="J106" s="423" t="e">
        <f>IF(AND(Q106="",#REF!&gt;0,#REF!&lt;5),K106,)</f>
        <v>#REF!</v>
      </c>
      <c r="K106" s="421" t="str">
        <f>IF(D106="","ZZZ9",IF(AND(#REF!&gt;0,#REF!&lt;5),D106&amp;#REF!,D106&amp;"9"))</f>
        <v>ZZZ9</v>
      </c>
      <c r="L106" s="425">
        <f t="shared" si="6"/>
        <v>999</v>
      </c>
      <c r="M106" s="466">
        <f t="shared" si="7"/>
        <v>999</v>
      </c>
      <c r="N106" s="458"/>
      <c r="O106" s="393"/>
      <c r="P106" s="133">
        <f t="shared" si="8"/>
        <v>999</v>
      </c>
      <c r="Q106" s="107"/>
    </row>
    <row r="107" spans="1:17" s="11" customFormat="1" ht="18.899999999999999" customHeight="1" x14ac:dyDescent="0.25">
      <c r="A107" s="426">
        <v>101</v>
      </c>
      <c r="B107" s="105"/>
      <c r="C107" s="105"/>
      <c r="D107" s="106"/>
      <c r="E107" s="441"/>
      <c r="F107" s="132"/>
      <c r="G107" s="132"/>
      <c r="H107" s="707"/>
      <c r="I107" s="469"/>
      <c r="J107" s="423" t="e">
        <f>IF(AND(Q107="",#REF!&gt;0,#REF!&lt;5),K107,)</f>
        <v>#REF!</v>
      </c>
      <c r="K107" s="421" t="str">
        <f>IF(D107="","ZZZ9",IF(AND(#REF!&gt;0,#REF!&lt;5),D107&amp;#REF!,D107&amp;"9"))</f>
        <v>ZZZ9</v>
      </c>
      <c r="L107" s="425">
        <f t="shared" si="6"/>
        <v>999</v>
      </c>
      <c r="M107" s="466">
        <f t="shared" si="7"/>
        <v>999</v>
      </c>
      <c r="N107" s="458"/>
      <c r="O107" s="393"/>
      <c r="P107" s="133">
        <f t="shared" si="8"/>
        <v>999</v>
      </c>
      <c r="Q107" s="107"/>
    </row>
    <row r="108" spans="1:17" s="11" customFormat="1" ht="18.899999999999999" customHeight="1" x14ac:dyDescent="0.25">
      <c r="A108" s="426">
        <v>102</v>
      </c>
      <c r="B108" s="105"/>
      <c r="C108" s="105"/>
      <c r="D108" s="106"/>
      <c r="E108" s="441"/>
      <c r="F108" s="132"/>
      <c r="G108" s="132"/>
      <c r="H108" s="707"/>
      <c r="I108" s="469"/>
      <c r="J108" s="423" t="e">
        <f>IF(AND(Q108="",#REF!&gt;0,#REF!&lt;5),K108,)</f>
        <v>#REF!</v>
      </c>
      <c r="K108" s="421" t="str">
        <f>IF(D108="","ZZZ9",IF(AND(#REF!&gt;0,#REF!&lt;5),D108&amp;#REF!,D108&amp;"9"))</f>
        <v>ZZZ9</v>
      </c>
      <c r="L108" s="425">
        <f t="shared" si="6"/>
        <v>999</v>
      </c>
      <c r="M108" s="466">
        <f t="shared" si="7"/>
        <v>999</v>
      </c>
      <c r="N108" s="458"/>
      <c r="O108" s="393"/>
      <c r="P108" s="133">
        <f t="shared" si="8"/>
        <v>999</v>
      </c>
      <c r="Q108" s="107"/>
    </row>
    <row r="109" spans="1:17" s="11" customFormat="1" ht="18.899999999999999" customHeight="1" x14ac:dyDescent="0.25">
      <c r="A109" s="426">
        <v>103</v>
      </c>
      <c r="B109" s="105"/>
      <c r="C109" s="105"/>
      <c r="D109" s="106"/>
      <c r="E109" s="441"/>
      <c r="F109" s="132"/>
      <c r="G109" s="132"/>
      <c r="H109" s="707"/>
      <c r="I109" s="469"/>
      <c r="J109" s="423" t="e">
        <f>IF(AND(Q109="",#REF!&gt;0,#REF!&lt;5),K109,)</f>
        <v>#REF!</v>
      </c>
      <c r="K109" s="421" t="str">
        <f>IF(D109="","ZZZ9",IF(AND(#REF!&gt;0,#REF!&lt;5),D109&amp;#REF!,D109&amp;"9"))</f>
        <v>ZZZ9</v>
      </c>
      <c r="L109" s="425">
        <f t="shared" si="6"/>
        <v>999</v>
      </c>
      <c r="M109" s="466">
        <f t="shared" si="7"/>
        <v>999</v>
      </c>
      <c r="N109" s="458"/>
      <c r="O109" s="393"/>
      <c r="P109" s="133">
        <f t="shared" si="8"/>
        <v>999</v>
      </c>
      <c r="Q109" s="107"/>
    </row>
    <row r="110" spans="1:17" s="11" customFormat="1" ht="18.899999999999999" customHeight="1" x14ac:dyDescent="0.25">
      <c r="A110" s="426">
        <v>104</v>
      </c>
      <c r="B110" s="105"/>
      <c r="C110" s="105"/>
      <c r="D110" s="106"/>
      <c r="E110" s="441"/>
      <c r="F110" s="132"/>
      <c r="G110" s="132"/>
      <c r="H110" s="707"/>
      <c r="I110" s="469"/>
      <c r="J110" s="423" t="e">
        <f>IF(AND(Q110="",#REF!&gt;0,#REF!&lt;5),K110,)</f>
        <v>#REF!</v>
      </c>
      <c r="K110" s="421" t="str">
        <f>IF(D110="","ZZZ9",IF(AND(#REF!&gt;0,#REF!&lt;5),D110&amp;#REF!,D110&amp;"9"))</f>
        <v>ZZZ9</v>
      </c>
      <c r="L110" s="425">
        <f t="shared" si="6"/>
        <v>999</v>
      </c>
      <c r="M110" s="466">
        <f t="shared" si="7"/>
        <v>999</v>
      </c>
      <c r="N110" s="458"/>
      <c r="O110" s="393"/>
      <c r="P110" s="133">
        <f t="shared" si="8"/>
        <v>999</v>
      </c>
      <c r="Q110" s="107"/>
    </row>
    <row r="111" spans="1:17" s="11" customFormat="1" ht="18.899999999999999" customHeight="1" x14ac:dyDescent="0.25">
      <c r="A111" s="426">
        <v>105</v>
      </c>
      <c r="B111" s="105"/>
      <c r="C111" s="105"/>
      <c r="D111" s="106"/>
      <c r="E111" s="441"/>
      <c r="F111" s="132"/>
      <c r="G111" s="132"/>
      <c r="H111" s="707"/>
      <c r="I111" s="469"/>
      <c r="J111" s="423" t="e">
        <f>IF(AND(Q111="",#REF!&gt;0,#REF!&lt;5),K111,)</f>
        <v>#REF!</v>
      </c>
      <c r="K111" s="421" t="str">
        <f>IF(D111="","ZZZ9",IF(AND(#REF!&gt;0,#REF!&lt;5),D111&amp;#REF!,D111&amp;"9"))</f>
        <v>ZZZ9</v>
      </c>
      <c r="L111" s="425">
        <f t="shared" si="6"/>
        <v>999</v>
      </c>
      <c r="M111" s="466">
        <f t="shared" si="7"/>
        <v>999</v>
      </c>
      <c r="N111" s="458"/>
      <c r="O111" s="393"/>
      <c r="P111" s="133">
        <f t="shared" si="8"/>
        <v>999</v>
      </c>
      <c r="Q111" s="107"/>
    </row>
    <row r="112" spans="1:17" s="11" customFormat="1" ht="18.899999999999999" customHeight="1" x14ac:dyDescent="0.25">
      <c r="A112" s="426">
        <v>106</v>
      </c>
      <c r="B112" s="105"/>
      <c r="C112" s="105"/>
      <c r="D112" s="106"/>
      <c r="E112" s="441"/>
      <c r="F112" s="132"/>
      <c r="G112" s="132"/>
      <c r="H112" s="707"/>
      <c r="I112" s="469"/>
      <c r="J112" s="423" t="e">
        <f>IF(AND(Q112="",#REF!&gt;0,#REF!&lt;5),K112,)</f>
        <v>#REF!</v>
      </c>
      <c r="K112" s="421" t="str">
        <f>IF(D112="","ZZZ9",IF(AND(#REF!&gt;0,#REF!&lt;5),D112&amp;#REF!,D112&amp;"9"))</f>
        <v>ZZZ9</v>
      </c>
      <c r="L112" s="425">
        <f t="shared" si="6"/>
        <v>999</v>
      </c>
      <c r="M112" s="466">
        <f t="shared" si="7"/>
        <v>999</v>
      </c>
      <c r="N112" s="458"/>
      <c r="O112" s="393"/>
      <c r="P112" s="133">
        <f t="shared" si="8"/>
        <v>999</v>
      </c>
      <c r="Q112" s="107"/>
    </row>
    <row r="113" spans="1:17" s="11" customFormat="1" ht="18.899999999999999" customHeight="1" x14ac:dyDescent="0.25">
      <c r="A113" s="426">
        <v>107</v>
      </c>
      <c r="B113" s="105"/>
      <c r="C113" s="105"/>
      <c r="D113" s="106"/>
      <c r="E113" s="441"/>
      <c r="F113" s="132"/>
      <c r="G113" s="132"/>
      <c r="H113" s="707"/>
      <c r="I113" s="469"/>
      <c r="J113" s="423" t="e">
        <f>IF(AND(Q113="",#REF!&gt;0,#REF!&lt;5),K113,)</f>
        <v>#REF!</v>
      </c>
      <c r="K113" s="421" t="str">
        <f>IF(D113="","ZZZ9",IF(AND(#REF!&gt;0,#REF!&lt;5),D113&amp;#REF!,D113&amp;"9"))</f>
        <v>ZZZ9</v>
      </c>
      <c r="L113" s="425">
        <f t="shared" si="6"/>
        <v>999</v>
      </c>
      <c r="M113" s="466">
        <f t="shared" si="7"/>
        <v>999</v>
      </c>
      <c r="N113" s="458"/>
      <c r="O113" s="393"/>
      <c r="P113" s="133">
        <f t="shared" si="8"/>
        <v>999</v>
      </c>
      <c r="Q113" s="107"/>
    </row>
    <row r="114" spans="1:17" s="11" customFormat="1" ht="18.899999999999999" customHeight="1" x14ac:dyDescent="0.25">
      <c r="A114" s="426">
        <v>108</v>
      </c>
      <c r="B114" s="105"/>
      <c r="C114" s="105"/>
      <c r="D114" s="106"/>
      <c r="E114" s="441"/>
      <c r="F114" s="132"/>
      <c r="G114" s="132"/>
      <c r="H114" s="707"/>
      <c r="I114" s="469"/>
      <c r="J114" s="423" t="e">
        <f>IF(AND(Q114="",#REF!&gt;0,#REF!&lt;5),K114,)</f>
        <v>#REF!</v>
      </c>
      <c r="K114" s="421" t="str">
        <f>IF(D114="","ZZZ9",IF(AND(#REF!&gt;0,#REF!&lt;5),D114&amp;#REF!,D114&amp;"9"))</f>
        <v>ZZZ9</v>
      </c>
      <c r="L114" s="425">
        <f t="shared" si="6"/>
        <v>999</v>
      </c>
      <c r="M114" s="466">
        <f t="shared" si="7"/>
        <v>999</v>
      </c>
      <c r="N114" s="458"/>
      <c r="O114" s="393"/>
      <c r="P114" s="133">
        <f t="shared" si="8"/>
        <v>999</v>
      </c>
      <c r="Q114" s="107"/>
    </row>
    <row r="115" spans="1:17" s="11" customFormat="1" ht="18.899999999999999" customHeight="1" x14ac:dyDescent="0.25">
      <c r="A115" s="426">
        <v>109</v>
      </c>
      <c r="B115" s="105"/>
      <c r="C115" s="105"/>
      <c r="D115" s="106"/>
      <c r="E115" s="441"/>
      <c r="F115" s="132"/>
      <c r="G115" s="132"/>
      <c r="H115" s="707"/>
      <c r="I115" s="469"/>
      <c r="J115" s="423" t="e">
        <f>IF(AND(Q115="",#REF!&gt;0,#REF!&lt;5),K115,)</f>
        <v>#REF!</v>
      </c>
      <c r="K115" s="421" t="str">
        <f>IF(D115="","ZZZ9",IF(AND(#REF!&gt;0,#REF!&lt;5),D115&amp;#REF!,D115&amp;"9"))</f>
        <v>ZZZ9</v>
      </c>
      <c r="L115" s="425">
        <f t="shared" si="6"/>
        <v>999</v>
      </c>
      <c r="M115" s="466">
        <f t="shared" si="7"/>
        <v>999</v>
      </c>
      <c r="N115" s="458"/>
      <c r="O115" s="393"/>
      <c r="P115" s="133">
        <f t="shared" si="8"/>
        <v>999</v>
      </c>
      <c r="Q115" s="107"/>
    </row>
    <row r="116" spans="1:17" s="11" customFormat="1" ht="18.899999999999999" customHeight="1" x14ac:dyDescent="0.25">
      <c r="A116" s="426">
        <v>110</v>
      </c>
      <c r="B116" s="105"/>
      <c r="C116" s="105"/>
      <c r="D116" s="106"/>
      <c r="E116" s="441"/>
      <c r="F116" s="132"/>
      <c r="G116" s="132"/>
      <c r="H116" s="707"/>
      <c r="I116" s="469"/>
      <c r="J116" s="423" t="e">
        <f>IF(AND(Q116="",#REF!&gt;0,#REF!&lt;5),K116,)</f>
        <v>#REF!</v>
      </c>
      <c r="K116" s="421" t="str">
        <f>IF(D116="","ZZZ9",IF(AND(#REF!&gt;0,#REF!&lt;5),D116&amp;#REF!,D116&amp;"9"))</f>
        <v>ZZZ9</v>
      </c>
      <c r="L116" s="425">
        <f t="shared" si="6"/>
        <v>999</v>
      </c>
      <c r="M116" s="466">
        <f t="shared" si="7"/>
        <v>999</v>
      </c>
      <c r="N116" s="458"/>
      <c r="O116" s="393"/>
      <c r="P116" s="133">
        <f t="shared" si="8"/>
        <v>999</v>
      </c>
      <c r="Q116" s="107"/>
    </row>
    <row r="117" spans="1:17" s="11" customFormat="1" ht="18.899999999999999" customHeight="1" x14ac:dyDescent="0.25">
      <c r="A117" s="426">
        <v>111</v>
      </c>
      <c r="B117" s="105"/>
      <c r="C117" s="105"/>
      <c r="D117" s="106"/>
      <c r="E117" s="441"/>
      <c r="F117" s="132"/>
      <c r="G117" s="132"/>
      <c r="H117" s="707"/>
      <c r="I117" s="469"/>
      <c r="J117" s="423" t="e">
        <f>IF(AND(Q117="",#REF!&gt;0,#REF!&lt;5),K117,)</f>
        <v>#REF!</v>
      </c>
      <c r="K117" s="421" t="str">
        <f>IF(D117="","ZZZ9",IF(AND(#REF!&gt;0,#REF!&lt;5),D117&amp;#REF!,D117&amp;"9"))</f>
        <v>ZZZ9</v>
      </c>
      <c r="L117" s="425">
        <f t="shared" si="6"/>
        <v>999</v>
      </c>
      <c r="M117" s="466">
        <f t="shared" si="7"/>
        <v>999</v>
      </c>
      <c r="N117" s="458"/>
      <c r="O117" s="393"/>
      <c r="P117" s="133">
        <f t="shared" si="8"/>
        <v>999</v>
      </c>
      <c r="Q117" s="107"/>
    </row>
    <row r="118" spans="1:17" s="11" customFormat="1" ht="18.899999999999999" customHeight="1" x14ac:dyDescent="0.25">
      <c r="A118" s="426">
        <v>112</v>
      </c>
      <c r="B118" s="105"/>
      <c r="C118" s="105"/>
      <c r="D118" s="106"/>
      <c r="E118" s="441"/>
      <c r="F118" s="132"/>
      <c r="G118" s="132"/>
      <c r="H118" s="707"/>
      <c r="I118" s="469"/>
      <c r="J118" s="423" t="e">
        <f>IF(AND(Q118="",#REF!&gt;0,#REF!&lt;5),K118,)</f>
        <v>#REF!</v>
      </c>
      <c r="K118" s="421" t="str">
        <f>IF(D118="","ZZZ9",IF(AND(#REF!&gt;0,#REF!&lt;5),D118&amp;#REF!,D118&amp;"9"))</f>
        <v>ZZZ9</v>
      </c>
      <c r="L118" s="425">
        <f t="shared" si="6"/>
        <v>999</v>
      </c>
      <c r="M118" s="466">
        <f t="shared" si="7"/>
        <v>999</v>
      </c>
      <c r="N118" s="458"/>
      <c r="O118" s="393"/>
      <c r="P118" s="133">
        <f t="shared" si="8"/>
        <v>999</v>
      </c>
      <c r="Q118" s="107"/>
    </row>
    <row r="119" spans="1:17" s="11" customFormat="1" ht="18.899999999999999" customHeight="1" x14ac:dyDescent="0.25">
      <c r="A119" s="426">
        <v>113</v>
      </c>
      <c r="B119" s="105"/>
      <c r="C119" s="105"/>
      <c r="D119" s="106"/>
      <c r="E119" s="441"/>
      <c r="F119" s="132"/>
      <c r="G119" s="132"/>
      <c r="H119" s="707"/>
      <c r="I119" s="469"/>
      <c r="J119" s="423" t="e">
        <f>IF(AND(Q119="",#REF!&gt;0,#REF!&lt;5),K119,)</f>
        <v>#REF!</v>
      </c>
      <c r="K119" s="421" t="str">
        <f>IF(D119="","ZZZ9",IF(AND(#REF!&gt;0,#REF!&lt;5),D119&amp;#REF!,D119&amp;"9"))</f>
        <v>ZZZ9</v>
      </c>
      <c r="L119" s="425">
        <f t="shared" si="6"/>
        <v>999</v>
      </c>
      <c r="M119" s="466">
        <f t="shared" si="7"/>
        <v>999</v>
      </c>
      <c r="N119" s="458"/>
      <c r="O119" s="393"/>
      <c r="P119" s="133">
        <f t="shared" si="8"/>
        <v>999</v>
      </c>
      <c r="Q119" s="107"/>
    </row>
    <row r="120" spans="1:17" s="11" customFormat="1" ht="18.899999999999999" customHeight="1" x14ac:dyDescent="0.25">
      <c r="A120" s="426">
        <v>114</v>
      </c>
      <c r="B120" s="105"/>
      <c r="C120" s="105"/>
      <c r="D120" s="106"/>
      <c r="E120" s="441"/>
      <c r="F120" s="132"/>
      <c r="G120" s="132"/>
      <c r="H120" s="707"/>
      <c r="I120" s="469"/>
      <c r="J120" s="423" t="e">
        <f>IF(AND(Q120="",#REF!&gt;0,#REF!&lt;5),K120,)</f>
        <v>#REF!</v>
      </c>
      <c r="K120" s="421" t="str">
        <f>IF(D120="","ZZZ9",IF(AND(#REF!&gt;0,#REF!&lt;5),D120&amp;#REF!,D120&amp;"9"))</f>
        <v>ZZZ9</v>
      </c>
      <c r="L120" s="425">
        <f t="shared" si="6"/>
        <v>999</v>
      </c>
      <c r="M120" s="466">
        <f t="shared" si="7"/>
        <v>999</v>
      </c>
      <c r="N120" s="458"/>
      <c r="O120" s="393"/>
      <c r="P120" s="133">
        <f t="shared" si="8"/>
        <v>999</v>
      </c>
      <c r="Q120" s="107"/>
    </row>
    <row r="121" spans="1:17" s="11" customFormat="1" ht="18.899999999999999" customHeight="1" x14ac:dyDescent="0.25">
      <c r="A121" s="426">
        <v>115</v>
      </c>
      <c r="B121" s="105"/>
      <c r="C121" s="105"/>
      <c r="D121" s="106"/>
      <c r="E121" s="441"/>
      <c r="F121" s="132"/>
      <c r="G121" s="132"/>
      <c r="H121" s="707"/>
      <c r="I121" s="469"/>
      <c r="J121" s="423" t="e">
        <f>IF(AND(Q121="",#REF!&gt;0,#REF!&lt;5),K121,)</f>
        <v>#REF!</v>
      </c>
      <c r="K121" s="421" t="str">
        <f>IF(D121="","ZZZ9",IF(AND(#REF!&gt;0,#REF!&lt;5),D121&amp;#REF!,D121&amp;"9"))</f>
        <v>ZZZ9</v>
      </c>
      <c r="L121" s="425">
        <f t="shared" si="6"/>
        <v>999</v>
      </c>
      <c r="M121" s="466">
        <f t="shared" si="7"/>
        <v>999</v>
      </c>
      <c r="N121" s="458"/>
      <c r="O121" s="393"/>
      <c r="P121" s="133">
        <f t="shared" si="8"/>
        <v>999</v>
      </c>
      <c r="Q121" s="107"/>
    </row>
    <row r="122" spans="1:17" s="11" customFormat="1" ht="18.899999999999999" customHeight="1" x14ac:dyDescent="0.25">
      <c r="A122" s="426">
        <v>116</v>
      </c>
      <c r="B122" s="105"/>
      <c r="C122" s="105"/>
      <c r="D122" s="106"/>
      <c r="E122" s="441"/>
      <c r="F122" s="132"/>
      <c r="G122" s="132"/>
      <c r="H122" s="707"/>
      <c r="I122" s="469"/>
      <c r="J122" s="423" t="e">
        <f>IF(AND(Q122="",#REF!&gt;0,#REF!&lt;5),K122,)</f>
        <v>#REF!</v>
      </c>
      <c r="K122" s="421" t="str">
        <f>IF(D122="","ZZZ9",IF(AND(#REF!&gt;0,#REF!&lt;5),D122&amp;#REF!,D122&amp;"9"))</f>
        <v>ZZZ9</v>
      </c>
      <c r="L122" s="425">
        <f t="shared" si="6"/>
        <v>999</v>
      </c>
      <c r="M122" s="466">
        <f t="shared" si="7"/>
        <v>999</v>
      </c>
      <c r="N122" s="458"/>
      <c r="O122" s="393"/>
      <c r="P122" s="133">
        <f t="shared" si="8"/>
        <v>999</v>
      </c>
      <c r="Q122" s="107"/>
    </row>
    <row r="123" spans="1:17" s="11" customFormat="1" ht="18.899999999999999" customHeight="1" x14ac:dyDescent="0.25">
      <c r="A123" s="426">
        <v>117</v>
      </c>
      <c r="B123" s="105"/>
      <c r="C123" s="105"/>
      <c r="D123" s="106"/>
      <c r="E123" s="441"/>
      <c r="F123" s="132"/>
      <c r="G123" s="132"/>
      <c r="H123" s="707"/>
      <c r="I123" s="469"/>
      <c r="J123" s="423" t="e">
        <f>IF(AND(Q123="",#REF!&gt;0,#REF!&lt;5),K123,)</f>
        <v>#REF!</v>
      </c>
      <c r="K123" s="421" t="str">
        <f>IF(D123="","ZZZ9",IF(AND(#REF!&gt;0,#REF!&lt;5),D123&amp;#REF!,D123&amp;"9"))</f>
        <v>ZZZ9</v>
      </c>
      <c r="L123" s="425">
        <f t="shared" si="6"/>
        <v>999</v>
      </c>
      <c r="M123" s="466">
        <f t="shared" si="7"/>
        <v>999</v>
      </c>
      <c r="N123" s="458"/>
      <c r="O123" s="393"/>
      <c r="P123" s="133">
        <f t="shared" si="8"/>
        <v>999</v>
      </c>
      <c r="Q123" s="107"/>
    </row>
    <row r="124" spans="1:17" s="11" customFormat="1" ht="18.899999999999999" customHeight="1" x14ac:dyDescent="0.25">
      <c r="A124" s="426">
        <v>118</v>
      </c>
      <c r="B124" s="105"/>
      <c r="C124" s="105"/>
      <c r="D124" s="106"/>
      <c r="E124" s="441"/>
      <c r="F124" s="132"/>
      <c r="G124" s="132"/>
      <c r="H124" s="707"/>
      <c r="I124" s="469"/>
      <c r="J124" s="423" t="e">
        <f>IF(AND(Q124="",#REF!&gt;0,#REF!&lt;5),K124,)</f>
        <v>#REF!</v>
      </c>
      <c r="K124" s="421" t="str">
        <f>IF(D124="","ZZZ9",IF(AND(#REF!&gt;0,#REF!&lt;5),D124&amp;#REF!,D124&amp;"9"))</f>
        <v>ZZZ9</v>
      </c>
      <c r="L124" s="425">
        <f t="shared" si="6"/>
        <v>999</v>
      </c>
      <c r="M124" s="466">
        <f t="shared" si="7"/>
        <v>999</v>
      </c>
      <c r="N124" s="458"/>
      <c r="O124" s="393"/>
      <c r="P124" s="133">
        <f t="shared" si="8"/>
        <v>999</v>
      </c>
      <c r="Q124" s="107"/>
    </row>
    <row r="125" spans="1:17" s="11" customFormat="1" ht="18.899999999999999" customHeight="1" x14ac:dyDescent="0.25">
      <c r="A125" s="426">
        <v>119</v>
      </c>
      <c r="B125" s="105"/>
      <c r="C125" s="105"/>
      <c r="D125" s="106"/>
      <c r="E125" s="441"/>
      <c r="F125" s="132"/>
      <c r="G125" s="132"/>
      <c r="H125" s="707"/>
      <c r="I125" s="469"/>
      <c r="J125" s="423" t="e">
        <f>IF(AND(Q125="",#REF!&gt;0,#REF!&lt;5),K125,)</f>
        <v>#REF!</v>
      </c>
      <c r="K125" s="421" t="str">
        <f>IF(D125="","ZZZ9",IF(AND(#REF!&gt;0,#REF!&lt;5),D125&amp;#REF!,D125&amp;"9"))</f>
        <v>ZZZ9</v>
      </c>
      <c r="L125" s="425">
        <f t="shared" si="6"/>
        <v>999</v>
      </c>
      <c r="M125" s="466">
        <f t="shared" si="7"/>
        <v>999</v>
      </c>
      <c r="N125" s="458"/>
      <c r="O125" s="393"/>
      <c r="P125" s="133">
        <f t="shared" si="8"/>
        <v>999</v>
      </c>
      <c r="Q125" s="107"/>
    </row>
    <row r="126" spans="1:17" s="11" customFormat="1" ht="18.899999999999999" customHeight="1" x14ac:dyDescent="0.25">
      <c r="A126" s="426">
        <v>120</v>
      </c>
      <c r="B126" s="105"/>
      <c r="C126" s="105"/>
      <c r="D126" s="106"/>
      <c r="E126" s="441"/>
      <c r="F126" s="132"/>
      <c r="G126" s="132"/>
      <c r="H126" s="707"/>
      <c r="I126" s="469"/>
      <c r="J126" s="423" t="e">
        <f>IF(AND(Q126="",#REF!&gt;0,#REF!&lt;5),K126,)</f>
        <v>#REF!</v>
      </c>
      <c r="K126" s="421" t="str">
        <f>IF(D126="","ZZZ9",IF(AND(#REF!&gt;0,#REF!&lt;5),D126&amp;#REF!,D126&amp;"9"))</f>
        <v>ZZZ9</v>
      </c>
      <c r="L126" s="425">
        <f t="shared" si="6"/>
        <v>999</v>
      </c>
      <c r="M126" s="466">
        <f t="shared" si="7"/>
        <v>999</v>
      </c>
      <c r="N126" s="458"/>
      <c r="O126" s="393"/>
      <c r="P126" s="133">
        <f t="shared" si="8"/>
        <v>999</v>
      </c>
      <c r="Q126" s="107"/>
    </row>
    <row r="127" spans="1:17" s="11" customFormat="1" ht="18.899999999999999" customHeight="1" x14ac:dyDescent="0.25">
      <c r="A127" s="426">
        <v>121</v>
      </c>
      <c r="B127" s="105"/>
      <c r="C127" s="105"/>
      <c r="D127" s="106"/>
      <c r="E127" s="441"/>
      <c r="F127" s="132"/>
      <c r="G127" s="132"/>
      <c r="H127" s="707"/>
      <c r="I127" s="469"/>
      <c r="J127" s="423" t="e">
        <f>IF(AND(Q127="",#REF!&gt;0,#REF!&lt;5),K127,)</f>
        <v>#REF!</v>
      </c>
      <c r="K127" s="421" t="str">
        <f>IF(D127="","ZZZ9",IF(AND(#REF!&gt;0,#REF!&lt;5),D127&amp;#REF!,D127&amp;"9"))</f>
        <v>ZZZ9</v>
      </c>
      <c r="L127" s="425">
        <f t="shared" si="6"/>
        <v>999</v>
      </c>
      <c r="M127" s="466">
        <f t="shared" si="7"/>
        <v>999</v>
      </c>
      <c r="N127" s="458"/>
      <c r="O127" s="393"/>
      <c r="P127" s="133">
        <f t="shared" si="8"/>
        <v>999</v>
      </c>
      <c r="Q127" s="107"/>
    </row>
    <row r="128" spans="1:17" s="11" customFormat="1" ht="18.899999999999999" customHeight="1" x14ac:dyDescent="0.25">
      <c r="A128" s="426">
        <v>122</v>
      </c>
      <c r="B128" s="105"/>
      <c r="C128" s="105"/>
      <c r="D128" s="106"/>
      <c r="E128" s="441"/>
      <c r="F128" s="132"/>
      <c r="G128" s="132"/>
      <c r="H128" s="707"/>
      <c r="I128" s="469"/>
      <c r="J128" s="423" t="e">
        <f>IF(AND(Q128="",#REF!&gt;0,#REF!&lt;5),K128,)</f>
        <v>#REF!</v>
      </c>
      <c r="K128" s="421" t="str">
        <f>IF(D128="","ZZZ9",IF(AND(#REF!&gt;0,#REF!&lt;5),D128&amp;#REF!,D128&amp;"9"))</f>
        <v>ZZZ9</v>
      </c>
      <c r="L128" s="425">
        <f t="shared" si="6"/>
        <v>999</v>
      </c>
      <c r="M128" s="466">
        <f t="shared" si="7"/>
        <v>999</v>
      </c>
      <c r="N128" s="458"/>
      <c r="O128" s="393"/>
      <c r="P128" s="133">
        <f t="shared" si="8"/>
        <v>999</v>
      </c>
      <c r="Q128" s="107"/>
    </row>
    <row r="129" spans="1:17" s="11" customFormat="1" ht="18.899999999999999" customHeight="1" x14ac:dyDescent="0.25">
      <c r="A129" s="426">
        <v>123</v>
      </c>
      <c r="B129" s="105"/>
      <c r="C129" s="105"/>
      <c r="D129" s="106"/>
      <c r="E129" s="441"/>
      <c r="F129" s="132"/>
      <c r="G129" s="132"/>
      <c r="H129" s="707"/>
      <c r="I129" s="469"/>
      <c r="J129" s="423" t="e">
        <f>IF(AND(Q129="",#REF!&gt;0,#REF!&lt;5),K129,)</f>
        <v>#REF!</v>
      </c>
      <c r="K129" s="421" t="str">
        <f>IF(D129="","ZZZ9",IF(AND(#REF!&gt;0,#REF!&lt;5),D129&amp;#REF!,D129&amp;"9"))</f>
        <v>ZZZ9</v>
      </c>
      <c r="L129" s="425">
        <f t="shared" si="6"/>
        <v>999</v>
      </c>
      <c r="M129" s="466">
        <f t="shared" si="7"/>
        <v>999</v>
      </c>
      <c r="N129" s="458"/>
      <c r="O129" s="393"/>
      <c r="P129" s="133">
        <f t="shared" si="8"/>
        <v>999</v>
      </c>
      <c r="Q129" s="107"/>
    </row>
    <row r="130" spans="1:17" s="11" customFormat="1" ht="18.899999999999999" customHeight="1" x14ac:dyDescent="0.25">
      <c r="A130" s="426">
        <v>124</v>
      </c>
      <c r="B130" s="105"/>
      <c r="C130" s="105"/>
      <c r="D130" s="106"/>
      <c r="E130" s="441"/>
      <c r="F130" s="132"/>
      <c r="G130" s="132"/>
      <c r="H130" s="707"/>
      <c r="I130" s="469"/>
      <c r="J130" s="423" t="e">
        <f>IF(AND(Q130="",#REF!&gt;0,#REF!&lt;5),K130,)</f>
        <v>#REF!</v>
      </c>
      <c r="K130" s="421" t="str">
        <f>IF(D130="","ZZZ9",IF(AND(#REF!&gt;0,#REF!&lt;5),D130&amp;#REF!,D130&amp;"9"))</f>
        <v>ZZZ9</v>
      </c>
      <c r="L130" s="425">
        <f t="shared" si="6"/>
        <v>999</v>
      </c>
      <c r="M130" s="466">
        <f t="shared" si="7"/>
        <v>999</v>
      </c>
      <c r="N130" s="458"/>
      <c r="O130" s="393"/>
      <c r="P130" s="133">
        <f t="shared" si="8"/>
        <v>999</v>
      </c>
      <c r="Q130" s="107"/>
    </row>
    <row r="131" spans="1:17" s="11" customFormat="1" ht="18.899999999999999" customHeight="1" x14ac:dyDescent="0.25">
      <c r="A131" s="426">
        <v>125</v>
      </c>
      <c r="B131" s="105"/>
      <c r="C131" s="105"/>
      <c r="D131" s="106"/>
      <c r="E131" s="441"/>
      <c r="F131" s="132"/>
      <c r="G131" s="132"/>
      <c r="H131" s="707"/>
      <c r="I131" s="469"/>
      <c r="J131" s="423" t="e">
        <f>IF(AND(Q131="",#REF!&gt;0,#REF!&lt;5),K131,)</f>
        <v>#REF!</v>
      </c>
      <c r="K131" s="421" t="str">
        <f>IF(D131="","ZZZ9",IF(AND(#REF!&gt;0,#REF!&lt;5),D131&amp;#REF!,D131&amp;"9"))</f>
        <v>ZZZ9</v>
      </c>
      <c r="L131" s="425">
        <f t="shared" si="6"/>
        <v>999</v>
      </c>
      <c r="M131" s="466">
        <f t="shared" si="7"/>
        <v>999</v>
      </c>
      <c r="N131" s="458"/>
      <c r="O131" s="393"/>
      <c r="P131" s="133">
        <f t="shared" si="8"/>
        <v>999</v>
      </c>
      <c r="Q131" s="107"/>
    </row>
    <row r="132" spans="1:17" s="11" customFormat="1" ht="18.899999999999999" customHeight="1" x14ac:dyDescent="0.25">
      <c r="A132" s="426">
        <v>126</v>
      </c>
      <c r="B132" s="105"/>
      <c r="C132" s="105"/>
      <c r="D132" s="106"/>
      <c r="E132" s="441"/>
      <c r="F132" s="132"/>
      <c r="G132" s="132"/>
      <c r="H132" s="707"/>
      <c r="I132" s="469"/>
      <c r="J132" s="423" t="e">
        <f>IF(AND(Q132="",#REF!&gt;0,#REF!&lt;5),K132,)</f>
        <v>#REF!</v>
      </c>
      <c r="K132" s="421" t="str">
        <f>IF(D132="","ZZZ9",IF(AND(#REF!&gt;0,#REF!&lt;5),D132&amp;#REF!,D132&amp;"9"))</f>
        <v>ZZZ9</v>
      </c>
      <c r="L132" s="425">
        <f t="shared" si="6"/>
        <v>999</v>
      </c>
      <c r="M132" s="466">
        <f t="shared" si="7"/>
        <v>999</v>
      </c>
      <c r="N132" s="458"/>
      <c r="O132" s="393"/>
      <c r="P132" s="133">
        <f t="shared" si="8"/>
        <v>999</v>
      </c>
      <c r="Q132" s="107"/>
    </row>
    <row r="133" spans="1:17" s="11" customFormat="1" ht="18.899999999999999" customHeight="1" x14ac:dyDescent="0.25">
      <c r="A133" s="426">
        <v>127</v>
      </c>
      <c r="B133" s="105"/>
      <c r="C133" s="105"/>
      <c r="D133" s="106"/>
      <c r="E133" s="441"/>
      <c r="F133" s="132"/>
      <c r="G133" s="132"/>
      <c r="H133" s="707"/>
      <c r="I133" s="469"/>
      <c r="J133" s="423" t="e">
        <f>IF(AND(Q133="",#REF!&gt;0,#REF!&lt;5),K133,)</f>
        <v>#REF!</v>
      </c>
      <c r="K133" s="421" t="str">
        <f>IF(D133="","ZZZ9",IF(AND(#REF!&gt;0,#REF!&lt;5),D133&amp;#REF!,D133&amp;"9"))</f>
        <v>ZZZ9</v>
      </c>
      <c r="L133" s="425">
        <f t="shared" si="6"/>
        <v>999</v>
      </c>
      <c r="M133" s="466">
        <f t="shared" si="7"/>
        <v>999</v>
      </c>
      <c r="N133" s="458"/>
      <c r="O133" s="393"/>
      <c r="P133" s="133">
        <f t="shared" si="8"/>
        <v>999</v>
      </c>
      <c r="Q133" s="107"/>
    </row>
    <row r="134" spans="1:17" s="11" customFormat="1" ht="18.899999999999999" customHeight="1" x14ac:dyDescent="0.25">
      <c r="A134" s="426">
        <v>128</v>
      </c>
      <c r="B134" s="105"/>
      <c r="C134" s="105"/>
      <c r="D134" s="106"/>
      <c r="E134" s="441"/>
      <c r="F134" s="132"/>
      <c r="G134" s="132"/>
      <c r="H134" s="707"/>
      <c r="I134" s="469"/>
      <c r="J134" s="423" t="e">
        <f>IF(AND(Q134="",#REF!&gt;0,#REF!&lt;5),K134,)</f>
        <v>#REF!</v>
      </c>
      <c r="K134" s="421" t="str">
        <f>IF(D134="","ZZZ9",IF(AND(#REF!&gt;0,#REF!&lt;5),D134&amp;#REF!,D134&amp;"9"))</f>
        <v>ZZZ9</v>
      </c>
      <c r="L134" s="425">
        <f t="shared" si="6"/>
        <v>999</v>
      </c>
      <c r="M134" s="466">
        <f t="shared" si="7"/>
        <v>999</v>
      </c>
      <c r="N134" s="458"/>
      <c r="O134" s="467"/>
      <c r="P134" s="468">
        <f t="shared" si="8"/>
        <v>999</v>
      </c>
      <c r="Q134" s="469"/>
    </row>
    <row r="135" spans="1:17" x14ac:dyDescent="0.25">
      <c r="A135" s="426">
        <v>129</v>
      </c>
      <c r="B135" s="105"/>
      <c r="C135" s="105"/>
      <c r="D135" s="106"/>
      <c r="E135" s="441"/>
      <c r="F135" s="132"/>
      <c r="G135" s="132"/>
      <c r="H135" s="707"/>
      <c r="I135" s="469"/>
      <c r="J135" s="423" t="e">
        <f>IF(AND(Q135="",#REF!&gt;0,#REF!&lt;5),K135,)</f>
        <v>#REF!</v>
      </c>
      <c r="K135" s="421" t="str">
        <f>IF(D135="","ZZZ9",IF(AND(#REF!&gt;0,#REF!&lt;5),D135&amp;#REF!,D135&amp;"9"))</f>
        <v>ZZZ9</v>
      </c>
      <c r="L135" s="425">
        <f t="shared" si="6"/>
        <v>999</v>
      </c>
      <c r="M135" s="466">
        <f t="shared" si="7"/>
        <v>999</v>
      </c>
      <c r="N135" s="458"/>
      <c r="O135" s="393"/>
      <c r="P135" s="133">
        <f t="shared" si="8"/>
        <v>999</v>
      </c>
      <c r="Q135" s="107"/>
    </row>
    <row r="136" spans="1:17" x14ac:dyDescent="0.25">
      <c r="A136" s="426">
        <v>130</v>
      </c>
      <c r="B136" s="105"/>
      <c r="C136" s="105"/>
      <c r="D136" s="106"/>
      <c r="E136" s="441"/>
      <c r="F136" s="132"/>
      <c r="G136" s="132"/>
      <c r="H136" s="707"/>
      <c r="I136" s="469"/>
      <c r="J136" s="423" t="e">
        <f>IF(AND(Q136="",#REF!&gt;0,#REF!&lt;5),K136,)</f>
        <v>#REF!</v>
      </c>
      <c r="K136" s="421" t="str">
        <f>IF(D136="","ZZZ9",IF(AND(#REF!&gt;0,#REF!&lt;5),D136&amp;#REF!,D136&amp;"9"))</f>
        <v>ZZZ9</v>
      </c>
      <c r="L136" s="425">
        <f t="shared" si="6"/>
        <v>999</v>
      </c>
      <c r="M136" s="466">
        <f t="shared" si="7"/>
        <v>999</v>
      </c>
      <c r="N136" s="458"/>
      <c r="O136" s="393"/>
      <c r="P136" s="133">
        <f t="shared" si="8"/>
        <v>999</v>
      </c>
      <c r="Q136" s="107"/>
    </row>
    <row r="137" spans="1:17" x14ac:dyDescent="0.25">
      <c r="A137" s="426">
        <v>131</v>
      </c>
      <c r="B137" s="105"/>
      <c r="C137" s="105"/>
      <c r="D137" s="106"/>
      <c r="E137" s="441"/>
      <c r="F137" s="132"/>
      <c r="G137" s="132"/>
      <c r="H137" s="707"/>
      <c r="I137" s="469"/>
      <c r="J137" s="423" t="e">
        <f>IF(AND(Q137="",#REF!&gt;0,#REF!&lt;5),K137,)</f>
        <v>#REF!</v>
      </c>
      <c r="K137" s="421" t="str">
        <f>IF(D137="","ZZZ9",IF(AND(#REF!&gt;0,#REF!&lt;5),D137&amp;#REF!,D137&amp;"9"))</f>
        <v>ZZZ9</v>
      </c>
      <c r="L137" s="425">
        <f t="shared" si="6"/>
        <v>999</v>
      </c>
      <c r="M137" s="466">
        <f t="shared" si="7"/>
        <v>999</v>
      </c>
      <c r="N137" s="458"/>
      <c r="O137" s="393"/>
      <c r="P137" s="133">
        <f t="shared" si="8"/>
        <v>999</v>
      </c>
      <c r="Q137" s="107"/>
    </row>
    <row r="138" spans="1:17" x14ac:dyDescent="0.25">
      <c r="A138" s="426">
        <v>132</v>
      </c>
      <c r="B138" s="105"/>
      <c r="C138" s="105"/>
      <c r="D138" s="106"/>
      <c r="E138" s="441"/>
      <c r="F138" s="132"/>
      <c r="G138" s="132"/>
      <c r="H138" s="707"/>
      <c r="I138" s="469"/>
      <c r="J138" s="423" t="e">
        <f>IF(AND(Q138="",#REF!&gt;0,#REF!&lt;5),K138,)</f>
        <v>#REF!</v>
      </c>
      <c r="K138" s="421" t="str">
        <f>IF(D138="","ZZZ9",IF(AND(#REF!&gt;0,#REF!&lt;5),D138&amp;#REF!,D138&amp;"9"))</f>
        <v>ZZZ9</v>
      </c>
      <c r="L138" s="425">
        <f t="shared" si="6"/>
        <v>999</v>
      </c>
      <c r="M138" s="466">
        <f t="shared" si="7"/>
        <v>999</v>
      </c>
      <c r="N138" s="458"/>
      <c r="O138" s="393"/>
      <c r="P138" s="133">
        <f t="shared" si="8"/>
        <v>999</v>
      </c>
      <c r="Q138" s="107"/>
    </row>
    <row r="139" spans="1:17" x14ac:dyDescent="0.25">
      <c r="A139" s="426">
        <v>133</v>
      </c>
      <c r="B139" s="105"/>
      <c r="C139" s="105"/>
      <c r="D139" s="106"/>
      <c r="E139" s="441"/>
      <c r="F139" s="132"/>
      <c r="G139" s="132"/>
      <c r="H139" s="707"/>
      <c r="I139" s="469"/>
      <c r="J139" s="423" t="e">
        <f>IF(AND(Q139="",#REF!&gt;0,#REF!&lt;5),K139,)</f>
        <v>#REF!</v>
      </c>
      <c r="K139" s="421" t="str">
        <f>IF(D139="","ZZZ9",IF(AND(#REF!&gt;0,#REF!&lt;5),D139&amp;#REF!,D139&amp;"9"))</f>
        <v>ZZZ9</v>
      </c>
      <c r="L139" s="425">
        <f t="shared" si="6"/>
        <v>999</v>
      </c>
      <c r="M139" s="466">
        <f t="shared" si="7"/>
        <v>999</v>
      </c>
      <c r="N139" s="458"/>
      <c r="O139" s="393"/>
      <c r="P139" s="133">
        <f t="shared" si="8"/>
        <v>999</v>
      </c>
      <c r="Q139" s="107"/>
    </row>
    <row r="140" spans="1:17" x14ac:dyDescent="0.25">
      <c r="A140" s="426">
        <v>134</v>
      </c>
      <c r="B140" s="105"/>
      <c r="C140" s="105"/>
      <c r="D140" s="106"/>
      <c r="E140" s="441"/>
      <c r="F140" s="132"/>
      <c r="G140" s="132"/>
      <c r="H140" s="707"/>
      <c r="I140" s="469"/>
      <c r="J140" s="423" t="e">
        <f>IF(AND(Q140="",#REF!&gt;0,#REF!&lt;5),K140,)</f>
        <v>#REF!</v>
      </c>
      <c r="K140" s="421" t="str">
        <f>IF(D140="","ZZZ9",IF(AND(#REF!&gt;0,#REF!&lt;5),D140&amp;#REF!,D140&amp;"9"))</f>
        <v>ZZZ9</v>
      </c>
      <c r="L140" s="425">
        <f t="shared" si="6"/>
        <v>999</v>
      </c>
      <c r="M140" s="466">
        <f t="shared" si="7"/>
        <v>999</v>
      </c>
      <c r="N140" s="458"/>
      <c r="O140" s="393"/>
      <c r="P140" s="133">
        <f t="shared" si="8"/>
        <v>999</v>
      </c>
      <c r="Q140" s="107"/>
    </row>
    <row r="141" spans="1:17" x14ac:dyDescent="0.25">
      <c r="A141" s="426">
        <v>135</v>
      </c>
      <c r="B141" s="105"/>
      <c r="C141" s="105"/>
      <c r="D141" s="106"/>
      <c r="E141" s="441"/>
      <c r="F141" s="132"/>
      <c r="G141" s="132"/>
      <c r="H141" s="707"/>
      <c r="I141" s="469"/>
      <c r="J141" s="423" t="e">
        <f>IF(AND(Q141="",#REF!&gt;0,#REF!&lt;5),K141,)</f>
        <v>#REF!</v>
      </c>
      <c r="K141" s="421" t="str">
        <f>IF(D141="","ZZZ9",IF(AND(#REF!&gt;0,#REF!&lt;5),D141&amp;#REF!,D141&amp;"9"))</f>
        <v>ZZZ9</v>
      </c>
      <c r="L141" s="425">
        <f t="shared" si="6"/>
        <v>999</v>
      </c>
      <c r="M141" s="466">
        <f t="shared" si="7"/>
        <v>999</v>
      </c>
      <c r="N141" s="458"/>
      <c r="O141" s="467"/>
      <c r="P141" s="468">
        <f t="shared" si="8"/>
        <v>999</v>
      </c>
      <c r="Q141" s="469"/>
    </row>
    <row r="142" spans="1:17" x14ac:dyDescent="0.25">
      <c r="A142" s="426">
        <v>136</v>
      </c>
      <c r="B142" s="105"/>
      <c r="C142" s="105"/>
      <c r="D142" s="106"/>
      <c r="E142" s="441"/>
      <c r="F142" s="132"/>
      <c r="G142" s="132"/>
      <c r="H142" s="707"/>
      <c r="I142" s="469"/>
      <c r="J142" s="423" t="e">
        <f>IF(AND(Q142="",#REF!&gt;0,#REF!&lt;5),K142,)</f>
        <v>#REF!</v>
      </c>
      <c r="K142" s="421" t="str">
        <f>IF(D142="","ZZZ9",IF(AND(#REF!&gt;0,#REF!&lt;5),D142&amp;#REF!,D142&amp;"9"))</f>
        <v>ZZZ9</v>
      </c>
      <c r="L142" s="425">
        <f t="shared" si="6"/>
        <v>999</v>
      </c>
      <c r="M142" s="466">
        <f t="shared" si="7"/>
        <v>999</v>
      </c>
      <c r="N142" s="458"/>
      <c r="O142" s="393"/>
      <c r="P142" s="133">
        <f t="shared" si="8"/>
        <v>999</v>
      </c>
      <c r="Q142" s="107"/>
    </row>
    <row r="143" spans="1:17" x14ac:dyDescent="0.25">
      <c r="A143" s="426">
        <v>137</v>
      </c>
      <c r="B143" s="105"/>
      <c r="C143" s="105"/>
      <c r="D143" s="106"/>
      <c r="E143" s="441"/>
      <c r="F143" s="132"/>
      <c r="G143" s="132"/>
      <c r="H143" s="707"/>
      <c r="I143" s="469"/>
      <c r="J143" s="423" t="e">
        <f>IF(AND(Q143="",#REF!&gt;0,#REF!&lt;5),K143,)</f>
        <v>#REF!</v>
      </c>
      <c r="K143" s="421" t="str">
        <f>IF(D143="","ZZZ9",IF(AND(#REF!&gt;0,#REF!&lt;5),D143&amp;#REF!,D143&amp;"9"))</f>
        <v>ZZZ9</v>
      </c>
      <c r="L143" s="425">
        <f t="shared" si="6"/>
        <v>999</v>
      </c>
      <c r="M143" s="466">
        <f t="shared" si="7"/>
        <v>999</v>
      </c>
      <c r="N143" s="458"/>
      <c r="O143" s="393"/>
      <c r="P143" s="133">
        <f t="shared" si="8"/>
        <v>999</v>
      </c>
      <c r="Q143" s="107"/>
    </row>
    <row r="144" spans="1:17" x14ac:dyDescent="0.25">
      <c r="A144" s="426">
        <v>138</v>
      </c>
      <c r="B144" s="105"/>
      <c r="C144" s="105"/>
      <c r="D144" s="106"/>
      <c r="E144" s="441"/>
      <c r="F144" s="132"/>
      <c r="G144" s="132"/>
      <c r="H144" s="707"/>
      <c r="I144" s="469"/>
      <c r="J144" s="423" t="e">
        <f>IF(AND(Q144="",#REF!&gt;0,#REF!&lt;5),K144,)</f>
        <v>#REF!</v>
      </c>
      <c r="K144" s="421" t="str">
        <f>IF(D144="","ZZZ9",IF(AND(#REF!&gt;0,#REF!&lt;5),D144&amp;#REF!,D144&amp;"9"))</f>
        <v>ZZZ9</v>
      </c>
      <c r="L144" s="425">
        <f t="shared" si="6"/>
        <v>999</v>
      </c>
      <c r="M144" s="466">
        <f t="shared" si="7"/>
        <v>999</v>
      </c>
      <c r="N144" s="458"/>
      <c r="O144" s="393"/>
      <c r="P144" s="133">
        <f t="shared" si="8"/>
        <v>999</v>
      </c>
      <c r="Q144" s="107"/>
    </row>
    <row r="145" spans="1:17" x14ac:dyDescent="0.25">
      <c r="A145" s="426">
        <v>139</v>
      </c>
      <c r="B145" s="105"/>
      <c r="C145" s="105"/>
      <c r="D145" s="106"/>
      <c r="E145" s="441"/>
      <c r="F145" s="132"/>
      <c r="G145" s="132"/>
      <c r="H145" s="707"/>
      <c r="I145" s="469"/>
      <c r="J145" s="423" t="e">
        <f>IF(AND(Q145="",#REF!&gt;0,#REF!&lt;5),K145,)</f>
        <v>#REF!</v>
      </c>
      <c r="K145" s="421" t="str">
        <f>IF(D145="","ZZZ9",IF(AND(#REF!&gt;0,#REF!&lt;5),D145&amp;#REF!,D145&amp;"9"))</f>
        <v>ZZZ9</v>
      </c>
      <c r="L145" s="425">
        <f t="shared" si="6"/>
        <v>999</v>
      </c>
      <c r="M145" s="466">
        <f t="shared" si="7"/>
        <v>999</v>
      </c>
      <c r="N145" s="458"/>
      <c r="O145" s="393"/>
      <c r="P145" s="133">
        <f t="shared" si="8"/>
        <v>999</v>
      </c>
      <c r="Q145" s="107"/>
    </row>
    <row r="146" spans="1:17" x14ac:dyDescent="0.25">
      <c r="A146" s="426">
        <v>140</v>
      </c>
      <c r="B146" s="105"/>
      <c r="C146" s="105"/>
      <c r="D146" s="106"/>
      <c r="E146" s="441"/>
      <c r="F146" s="132"/>
      <c r="G146" s="132"/>
      <c r="H146" s="707"/>
      <c r="I146" s="469"/>
      <c r="J146" s="423" t="e">
        <f>IF(AND(Q146="",#REF!&gt;0,#REF!&lt;5),K146,)</f>
        <v>#REF!</v>
      </c>
      <c r="K146" s="421" t="str">
        <f>IF(D146="","ZZZ9",IF(AND(#REF!&gt;0,#REF!&lt;5),D146&amp;#REF!,D146&amp;"9"))</f>
        <v>ZZZ9</v>
      </c>
      <c r="L146" s="425">
        <f t="shared" si="6"/>
        <v>999</v>
      </c>
      <c r="M146" s="466">
        <f t="shared" si="7"/>
        <v>999</v>
      </c>
      <c r="N146" s="458"/>
      <c r="O146" s="393"/>
      <c r="P146" s="133">
        <f t="shared" si="8"/>
        <v>999</v>
      </c>
      <c r="Q146" s="107"/>
    </row>
    <row r="147" spans="1:17" x14ac:dyDescent="0.25">
      <c r="A147" s="426">
        <v>141</v>
      </c>
      <c r="B147" s="105"/>
      <c r="C147" s="105"/>
      <c r="D147" s="106"/>
      <c r="E147" s="441"/>
      <c r="F147" s="132"/>
      <c r="G147" s="132"/>
      <c r="H147" s="707"/>
      <c r="I147" s="469"/>
      <c r="J147" s="423" t="e">
        <f>IF(AND(Q147="",#REF!&gt;0,#REF!&lt;5),K147,)</f>
        <v>#REF!</v>
      </c>
      <c r="K147" s="421" t="str">
        <f>IF(D147="","ZZZ9",IF(AND(#REF!&gt;0,#REF!&lt;5),D147&amp;#REF!,D147&amp;"9"))</f>
        <v>ZZZ9</v>
      </c>
      <c r="L147" s="425">
        <f t="shared" si="6"/>
        <v>999</v>
      </c>
      <c r="M147" s="466">
        <f t="shared" si="7"/>
        <v>999</v>
      </c>
      <c r="N147" s="458"/>
      <c r="O147" s="393"/>
      <c r="P147" s="133">
        <f t="shared" si="8"/>
        <v>999</v>
      </c>
      <c r="Q147" s="107"/>
    </row>
    <row r="148" spans="1:17" x14ac:dyDescent="0.25">
      <c r="A148" s="426">
        <v>142</v>
      </c>
      <c r="B148" s="105"/>
      <c r="C148" s="105"/>
      <c r="D148" s="106"/>
      <c r="E148" s="441"/>
      <c r="F148" s="132"/>
      <c r="G148" s="132"/>
      <c r="H148" s="707"/>
      <c r="I148" s="469"/>
      <c r="J148" s="423" t="e">
        <f>IF(AND(Q148="",#REF!&gt;0,#REF!&lt;5),K148,)</f>
        <v>#REF!</v>
      </c>
      <c r="K148" s="421" t="str">
        <f>IF(D148="","ZZZ9",IF(AND(#REF!&gt;0,#REF!&lt;5),D148&amp;#REF!,D148&amp;"9"))</f>
        <v>ZZZ9</v>
      </c>
      <c r="L148" s="425">
        <f t="shared" si="6"/>
        <v>999</v>
      </c>
      <c r="M148" s="466">
        <f t="shared" si="7"/>
        <v>999</v>
      </c>
      <c r="N148" s="458"/>
      <c r="O148" s="467"/>
      <c r="P148" s="468">
        <f t="shared" si="8"/>
        <v>999</v>
      </c>
      <c r="Q148" s="469"/>
    </row>
    <row r="149" spans="1:17" x14ac:dyDescent="0.25">
      <c r="A149" s="426">
        <v>143</v>
      </c>
      <c r="B149" s="105"/>
      <c r="C149" s="105"/>
      <c r="D149" s="106"/>
      <c r="E149" s="441"/>
      <c r="F149" s="132"/>
      <c r="G149" s="132"/>
      <c r="H149" s="707"/>
      <c r="I149" s="469"/>
      <c r="J149" s="423" t="e">
        <f>IF(AND(Q149="",#REF!&gt;0,#REF!&lt;5),K149,)</f>
        <v>#REF!</v>
      </c>
      <c r="K149" s="421" t="str">
        <f>IF(D149="","ZZZ9",IF(AND(#REF!&gt;0,#REF!&lt;5),D149&amp;#REF!,D149&amp;"9"))</f>
        <v>ZZZ9</v>
      </c>
      <c r="L149" s="425">
        <f t="shared" si="6"/>
        <v>999</v>
      </c>
      <c r="M149" s="466">
        <f t="shared" si="7"/>
        <v>999</v>
      </c>
      <c r="N149" s="458"/>
      <c r="O149" s="393"/>
      <c r="P149" s="133">
        <f t="shared" si="8"/>
        <v>999</v>
      </c>
      <c r="Q149" s="107"/>
    </row>
    <row r="150" spans="1:17" x14ac:dyDescent="0.25">
      <c r="A150" s="426">
        <v>144</v>
      </c>
      <c r="B150" s="105"/>
      <c r="C150" s="105"/>
      <c r="D150" s="106"/>
      <c r="E150" s="441"/>
      <c r="F150" s="132"/>
      <c r="G150" s="132"/>
      <c r="H150" s="707"/>
      <c r="I150" s="469"/>
      <c r="J150" s="423" t="e">
        <f>IF(AND(Q150="",#REF!&gt;0,#REF!&lt;5),K150,)</f>
        <v>#REF!</v>
      </c>
      <c r="K150" s="421" t="str">
        <f>IF(D150="","ZZZ9",IF(AND(#REF!&gt;0,#REF!&lt;5),D150&amp;#REF!,D150&amp;"9"))</f>
        <v>ZZZ9</v>
      </c>
      <c r="L150" s="425">
        <f t="shared" si="6"/>
        <v>999</v>
      </c>
      <c r="M150" s="466">
        <f t="shared" si="7"/>
        <v>999</v>
      </c>
      <c r="N150" s="458"/>
      <c r="O150" s="393"/>
      <c r="P150" s="133">
        <f t="shared" si="8"/>
        <v>999</v>
      </c>
      <c r="Q150" s="107"/>
    </row>
    <row r="151" spans="1:17" x14ac:dyDescent="0.25">
      <c r="A151" s="426">
        <v>145</v>
      </c>
      <c r="B151" s="105"/>
      <c r="C151" s="105"/>
      <c r="D151" s="106"/>
      <c r="E151" s="441"/>
      <c r="F151" s="132"/>
      <c r="G151" s="132"/>
      <c r="H151" s="707"/>
      <c r="I151" s="469"/>
      <c r="J151" s="423" t="e">
        <f>IF(AND(Q151="",#REF!&gt;0,#REF!&lt;5),K151,)</f>
        <v>#REF!</v>
      </c>
      <c r="K151" s="421" t="str">
        <f>IF(D151="","ZZZ9",IF(AND(#REF!&gt;0,#REF!&lt;5),D151&amp;#REF!,D151&amp;"9"))</f>
        <v>ZZZ9</v>
      </c>
      <c r="L151" s="425">
        <f t="shared" si="6"/>
        <v>999</v>
      </c>
      <c r="M151" s="466">
        <f t="shared" si="7"/>
        <v>999</v>
      </c>
      <c r="N151" s="458"/>
      <c r="O151" s="393"/>
      <c r="P151" s="133">
        <f t="shared" si="8"/>
        <v>999</v>
      </c>
      <c r="Q151" s="107"/>
    </row>
    <row r="152" spans="1:17" x14ac:dyDescent="0.25">
      <c r="A152" s="426">
        <v>146</v>
      </c>
      <c r="B152" s="105"/>
      <c r="C152" s="105"/>
      <c r="D152" s="106"/>
      <c r="E152" s="441"/>
      <c r="F152" s="132"/>
      <c r="G152" s="132"/>
      <c r="H152" s="707"/>
      <c r="I152" s="469"/>
      <c r="J152" s="423" t="e">
        <f>IF(AND(Q152="",#REF!&gt;0,#REF!&lt;5),K152,)</f>
        <v>#REF!</v>
      </c>
      <c r="K152" s="421" t="str">
        <f>IF(D152="","ZZZ9",IF(AND(#REF!&gt;0,#REF!&lt;5),D152&amp;#REF!,D152&amp;"9"))</f>
        <v>ZZZ9</v>
      </c>
      <c r="L152" s="425">
        <f t="shared" si="6"/>
        <v>999</v>
      </c>
      <c r="M152" s="466">
        <f t="shared" si="7"/>
        <v>999</v>
      </c>
      <c r="N152" s="458"/>
      <c r="O152" s="393"/>
      <c r="P152" s="133">
        <f t="shared" si="8"/>
        <v>999</v>
      </c>
      <c r="Q152" s="107"/>
    </row>
    <row r="153" spans="1:17" x14ac:dyDescent="0.25">
      <c r="A153" s="426">
        <v>147</v>
      </c>
      <c r="B153" s="105"/>
      <c r="C153" s="105"/>
      <c r="D153" s="106"/>
      <c r="E153" s="441"/>
      <c r="F153" s="132"/>
      <c r="G153" s="132"/>
      <c r="H153" s="707"/>
      <c r="I153" s="469"/>
      <c r="J153" s="423" t="e">
        <f>IF(AND(Q153="",#REF!&gt;0,#REF!&lt;5),K153,)</f>
        <v>#REF!</v>
      </c>
      <c r="K153" s="421" t="str">
        <f>IF(D153="","ZZZ9",IF(AND(#REF!&gt;0,#REF!&lt;5),D153&amp;#REF!,D153&amp;"9"))</f>
        <v>ZZZ9</v>
      </c>
      <c r="L153" s="425">
        <f t="shared" si="6"/>
        <v>999</v>
      </c>
      <c r="M153" s="466">
        <f t="shared" si="7"/>
        <v>999</v>
      </c>
      <c r="N153" s="458"/>
      <c r="O153" s="393"/>
      <c r="P153" s="133">
        <f t="shared" si="8"/>
        <v>999</v>
      </c>
      <c r="Q153" s="107"/>
    </row>
    <row r="154" spans="1:17" x14ac:dyDescent="0.25">
      <c r="A154" s="426">
        <v>148</v>
      </c>
      <c r="B154" s="105"/>
      <c r="C154" s="105"/>
      <c r="D154" s="106"/>
      <c r="E154" s="441"/>
      <c r="F154" s="132"/>
      <c r="G154" s="132"/>
      <c r="H154" s="707"/>
      <c r="I154" s="469"/>
      <c r="J154" s="423" t="e">
        <f>IF(AND(Q154="",#REF!&gt;0,#REF!&lt;5),K154,)</f>
        <v>#REF!</v>
      </c>
      <c r="K154" s="421" t="str">
        <f>IF(D154="","ZZZ9",IF(AND(#REF!&gt;0,#REF!&lt;5),D154&amp;#REF!,D154&amp;"9"))</f>
        <v>ZZZ9</v>
      </c>
      <c r="L154" s="425">
        <f t="shared" si="6"/>
        <v>999</v>
      </c>
      <c r="M154" s="466">
        <f t="shared" si="7"/>
        <v>999</v>
      </c>
      <c r="N154" s="458"/>
      <c r="O154" s="393"/>
      <c r="P154" s="133">
        <f t="shared" si="8"/>
        <v>999</v>
      </c>
      <c r="Q154" s="107"/>
    </row>
    <row r="155" spans="1:17" x14ac:dyDescent="0.25">
      <c r="A155" s="426">
        <v>149</v>
      </c>
      <c r="B155" s="105"/>
      <c r="C155" s="105"/>
      <c r="D155" s="106"/>
      <c r="E155" s="441"/>
      <c r="F155" s="132"/>
      <c r="G155" s="132"/>
      <c r="H155" s="707"/>
      <c r="I155" s="469"/>
      <c r="J155" s="423" t="e">
        <f>IF(AND(Q155="",#REF!&gt;0,#REF!&lt;5),K155,)</f>
        <v>#REF!</v>
      </c>
      <c r="K155" s="421" t="str">
        <f>IF(D155="","ZZZ9",IF(AND(#REF!&gt;0,#REF!&lt;5),D155&amp;#REF!,D155&amp;"9"))</f>
        <v>ZZZ9</v>
      </c>
      <c r="L155" s="425">
        <f t="shared" si="6"/>
        <v>999</v>
      </c>
      <c r="M155" s="466">
        <f t="shared" si="7"/>
        <v>999</v>
      </c>
      <c r="N155" s="458"/>
      <c r="O155" s="393"/>
      <c r="P155" s="133">
        <f t="shared" si="8"/>
        <v>999</v>
      </c>
      <c r="Q155" s="107"/>
    </row>
    <row r="156" spans="1:17" x14ac:dyDescent="0.25">
      <c r="A156" s="426">
        <v>150</v>
      </c>
      <c r="B156" s="105"/>
      <c r="C156" s="105"/>
      <c r="D156" s="106"/>
      <c r="E156" s="441"/>
      <c r="F156" s="132"/>
      <c r="G156" s="132"/>
      <c r="H156" s="707"/>
      <c r="I156" s="469"/>
      <c r="J156" s="423" t="e">
        <f>IF(AND(Q156="",#REF!&gt;0,#REF!&lt;5),K156,)</f>
        <v>#REF!</v>
      </c>
      <c r="K156" s="421" t="str">
        <f>IF(D156="","ZZZ9",IF(AND(#REF!&gt;0,#REF!&lt;5),D156&amp;#REF!,D156&amp;"9"))</f>
        <v>ZZZ9</v>
      </c>
      <c r="L156" s="425">
        <f t="shared" si="6"/>
        <v>999</v>
      </c>
      <c r="M156" s="466">
        <f t="shared" si="7"/>
        <v>999</v>
      </c>
      <c r="N156" s="458"/>
      <c r="O156" s="393"/>
      <c r="P156" s="133">
        <f t="shared" si="8"/>
        <v>999</v>
      </c>
      <c r="Q156" s="107"/>
    </row>
  </sheetData>
  <conditionalFormatting sqref="E7:E156">
    <cfRule type="expression" dxfId="1030" priority="14" stopIfTrue="1">
      <formula>AND(ROUNDDOWN(($A$4-E7)/365.25,0)&lt;=13,G7&lt;&gt;"OK")</formula>
    </cfRule>
    <cfRule type="expression" dxfId="1029" priority="15" stopIfTrue="1">
      <formula>AND(ROUNDDOWN(($A$4-E7)/365.25,0)&lt;=14,G7&lt;&gt;"OK")</formula>
    </cfRule>
    <cfRule type="expression" dxfId="1028" priority="16" stopIfTrue="1">
      <formula>AND(ROUNDDOWN(($A$4-E7)/365.25,0)&lt;=17,G7&lt;&gt;"OK")</formula>
    </cfRule>
  </conditionalFormatting>
  <conditionalFormatting sqref="J7:J156">
    <cfRule type="cellIs" dxfId="1027" priority="17" stopIfTrue="1" operator="equal">
      <formula>"Z"</formula>
    </cfRule>
  </conditionalFormatting>
  <conditionalFormatting sqref="A7:D156">
    <cfRule type="expression" dxfId="1026" priority="18" stopIfTrue="1">
      <formula>$Q7&gt;=1</formula>
    </cfRule>
  </conditionalFormatting>
  <conditionalFormatting sqref="E7:E14">
    <cfRule type="expression" dxfId="1025" priority="11" stopIfTrue="1">
      <formula>AND(ROUNDDOWN(($A$4-E7)/365.25,0)&lt;=13,G7&lt;&gt;"OK")</formula>
    </cfRule>
    <cfRule type="expression" dxfId="1024" priority="12" stopIfTrue="1">
      <formula>AND(ROUNDDOWN(($A$4-E7)/365.25,0)&lt;=14,G7&lt;&gt;"OK")</formula>
    </cfRule>
    <cfRule type="expression" dxfId="1023" priority="13" stopIfTrue="1">
      <formula>AND(ROUNDDOWN(($A$4-E7)/365.25,0)&lt;=17,G7&lt;&gt;"OK")</formula>
    </cfRule>
  </conditionalFormatting>
  <conditionalFormatting sqref="J7:J14">
    <cfRule type="cellIs" dxfId="1022" priority="10" stopIfTrue="1" operator="equal">
      <formula>"Z"</formula>
    </cfRule>
  </conditionalFormatting>
  <conditionalFormatting sqref="B7:D14">
    <cfRule type="expression" dxfId="1021" priority="9" stopIfTrue="1">
      <formula>$Q7&gt;=1</formula>
    </cfRule>
  </conditionalFormatting>
  <conditionalFormatting sqref="E7:E14">
    <cfRule type="expression" dxfId="1020" priority="6" stopIfTrue="1">
      <formula>AND(ROUNDDOWN(($A$4-E7)/365.25,0)&lt;=13,G7&lt;&gt;"OK")</formula>
    </cfRule>
    <cfRule type="expression" dxfId="1019" priority="7" stopIfTrue="1">
      <formula>AND(ROUNDDOWN(($A$4-E7)/365.25,0)&lt;=14,G7&lt;&gt;"OK")</formula>
    </cfRule>
    <cfRule type="expression" dxfId="1018" priority="8" stopIfTrue="1">
      <formula>AND(ROUNDDOWN(($A$4-E7)/365.25,0)&lt;=17,G7&lt;&gt;"OK")</formula>
    </cfRule>
  </conditionalFormatting>
  <conditionalFormatting sqref="B7:D14">
    <cfRule type="expression" dxfId="1017" priority="5" stopIfTrue="1">
      <formula>$Q7&gt;=1</formula>
    </cfRule>
  </conditionalFormatting>
  <conditionalFormatting sqref="E7:E27 E29:E37">
    <cfRule type="expression" dxfId="1016" priority="2" stopIfTrue="1">
      <formula>AND(ROUNDDOWN(($A$4-E7)/365.25,0)&lt;=13,G7&lt;&gt;"OK")</formula>
    </cfRule>
    <cfRule type="expression" dxfId="1015" priority="3" stopIfTrue="1">
      <formula>AND(ROUNDDOWN(($A$4-E7)/365.25,0)&lt;=14,G7&lt;&gt;"OK")</formula>
    </cfRule>
    <cfRule type="expression" dxfId="1014" priority="4" stopIfTrue="1">
      <formula>AND(ROUNDDOWN(($A$4-E7)/365.25,0)&lt;=17,G7&lt;&gt;"OK")</formula>
    </cfRule>
  </conditionalFormatting>
  <conditionalFormatting sqref="B7:D37">
    <cfRule type="expression" dxfId="1013" priority="1" stopIfTrue="1">
      <formula>$Q7&gt;=1</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63905" r:id="rId3"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30"/>
  <sheetViews>
    <sheetView topLeftCell="A4" workbookViewId="0">
      <selection activeCell="Q25" sqref="Q25"/>
    </sheetView>
  </sheetViews>
  <sheetFormatPr defaultRowHeight="13.2" x14ac:dyDescent="0.25"/>
  <cols>
    <col min="1" max="1" width="13.88671875" bestFit="1"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935" t="s">
        <v>239</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t="s">
        <v>293</v>
      </c>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t="s">
        <v>238</v>
      </c>
      <c r="B4" s="936"/>
      <c r="C4" s="936"/>
      <c r="D4" s="519"/>
      <c r="E4" s="520" t="s">
        <v>377</v>
      </c>
      <c r="F4" s="520"/>
      <c r="G4" s="520"/>
      <c r="H4" s="523"/>
      <c r="I4" s="520"/>
      <c r="J4" s="522"/>
      <c r="K4" s="523"/>
      <c r="L4" s="659"/>
      <c r="M4" s="525" t="s">
        <v>311</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v>7</v>
      </c>
      <c r="C7" s="631">
        <f>IF($B7="","",VLOOKUP($B7,'1MD ELO III.csport F A'!$A$7:$O$22,5))</f>
        <v>0</v>
      </c>
      <c r="D7" s="631">
        <f>IF($B7="","",VLOOKUP($B7,'1MD ELO III.csport F A'!$A$7:$O$22,15))</f>
        <v>0</v>
      </c>
      <c r="E7" s="939" t="str">
        <f>UPPER(IF($B7="","",VLOOKUP($B7,'1MD ELO IV.csport F B'!$A$7:$O$22,2)))</f>
        <v>MEZEI</v>
      </c>
      <c r="F7" s="939"/>
      <c r="G7" s="939" t="str">
        <f>IF($B7="","",VLOOKUP($B7,'1MD ELO IV.csport F B'!$A$7:$O$22,3))</f>
        <v>Viktor</v>
      </c>
      <c r="H7" s="939"/>
      <c r="I7" s="632">
        <f>IF($B7="","",VLOOKUP($B7,'1MD ELO III.csport F A'!$A$7:$O$22,4))</f>
        <v>0</v>
      </c>
      <c r="J7" s="559"/>
      <c r="K7" s="820" t="s">
        <v>440</v>
      </c>
      <c r="L7" s="658" t="e">
        <f>IF(K7="","",CONCATENATE(VLOOKUP($Y$3,$AB$1:$AK$1,K7)," pont"))</f>
        <v>#N/A</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v>2</v>
      </c>
      <c r="C9" s="631">
        <f>IF($B9="","",VLOOKUP($B9,'1MD ELO III.csport F A'!$A$7:$O$22,5))</f>
        <v>0</v>
      </c>
      <c r="D9" s="631">
        <f>IF($B9="","",VLOOKUP($B9,'1MD ELO III.csport F A'!$A$7:$O$22,15))</f>
        <v>0</v>
      </c>
      <c r="E9" s="939" t="str">
        <f>UPPER(IF($B9="","",VLOOKUP($B9,'1MD ELO IV.csport F B'!$A$7:$O$22,2)))</f>
        <v>PETHŐ</v>
      </c>
      <c r="F9" s="939"/>
      <c r="G9" s="939" t="str">
        <f>IF($B9="","",VLOOKUP($B9,'1MD ELO IV.csport F B'!$A$7:$O$22,3))</f>
        <v>Marcell Zsolt</v>
      </c>
      <c r="H9" s="939"/>
      <c r="I9" s="632">
        <f>IF($B9="","",VLOOKUP($B9,'1MD ELO III.csport F A'!$A$7:$O$22,4))</f>
        <v>0</v>
      </c>
      <c r="J9" s="559"/>
      <c r="K9" s="820" t="s">
        <v>438</v>
      </c>
      <c r="L9" s="658" t="e">
        <f>IF(K9="","",CONCATENATE(VLOOKUP($Y$3,$AB$1:$AK$1,K9)," pont"))</f>
        <v>#N/A</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v>1</v>
      </c>
      <c r="C11" s="631">
        <f>IF($B11="","",VLOOKUP($B11,'1MD ELO III.csport F A'!$A$7:$O$22,5))</f>
        <v>0</v>
      </c>
      <c r="D11" s="631">
        <f>IF($B11="","",VLOOKUP($B11,'1MD ELO III.csport F A'!$A$7:$O$22,15))</f>
        <v>0</v>
      </c>
      <c r="E11" s="939" t="str">
        <f>UPPER(IF($B11="","",VLOOKUP($B11,'1MD ELO IV.csport F B'!$A$7:$O$22,2)))</f>
        <v>KACSÁNDI</v>
      </c>
      <c r="F11" s="939"/>
      <c r="G11" s="939" t="str">
        <f>IF($B11="","",VLOOKUP($B11,'1MD ELO IV.csport F B'!$A$7:$O$22,3))</f>
        <v>Kolos Bálint</v>
      </c>
      <c r="H11" s="939"/>
      <c r="I11" s="632">
        <f>IF($B11="","",VLOOKUP($B11,'1MD ELO III.csport F A'!$A$7:$O$22,4))</f>
        <v>0</v>
      </c>
      <c r="J11" s="559"/>
      <c r="K11" s="820" t="s">
        <v>439</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v>5</v>
      </c>
      <c r="C13" s="631">
        <f>IF($B13="","",VLOOKUP($B13,'1MD ELO III.csport F A'!$A$7:$O$22,5))</f>
        <v>0</v>
      </c>
      <c r="D13" s="631">
        <f>IF($B13="","",VLOOKUP($B13,'1MD ELO III.csport F A'!$A$7:$O$22,15))</f>
        <v>0</v>
      </c>
      <c r="E13" s="939" t="str">
        <f>UPPER(IF($B13="","",VLOOKUP($B13,'1MD ELO IV.csport F B'!$A$7:$O$22,2)))</f>
        <v xml:space="preserve">NÉMETH </v>
      </c>
      <c r="F13" s="939"/>
      <c r="G13" s="939" t="str">
        <f>IF($B13="","",VLOOKUP($B13,'1MD ELO IV.csport F B'!$A$7:$O$22,3))</f>
        <v>András</v>
      </c>
      <c r="H13" s="939"/>
      <c r="I13" s="632">
        <f>IF($B13="","",VLOOKUP($B13,'1MD ELO III.csport F A'!$A$7:$O$22,4))</f>
        <v>0</v>
      </c>
      <c r="J13" s="559"/>
      <c r="K13" s="820" t="s">
        <v>441</v>
      </c>
      <c r="L13" s="658" t="e">
        <f>IF(K13="","",CONCATENATE(VLOOKUP($Y$3,$AB$1:$AK$1,K13)," pont"))</f>
        <v>#N/A</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MEZEI</v>
      </c>
      <c r="E18" s="938"/>
      <c r="F18" s="938" t="str">
        <f>E9</f>
        <v>PETHŐ</v>
      </c>
      <c r="G18" s="938"/>
      <c r="H18" s="938" t="str">
        <f>E11</f>
        <v>KACSÁNDI</v>
      </c>
      <c r="I18" s="938"/>
      <c r="J18" s="938" t="str">
        <f>E13</f>
        <v xml:space="preserve">NÉMETH </v>
      </c>
      <c r="K18" s="938"/>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MEZEI</v>
      </c>
      <c r="C19" s="941"/>
      <c r="D19" s="940"/>
      <c r="E19" s="940"/>
      <c r="F19" s="942" t="s">
        <v>458</v>
      </c>
      <c r="G19" s="943"/>
      <c r="H19" s="942" t="s">
        <v>402</v>
      </c>
      <c r="I19" s="943"/>
      <c r="J19" s="944" t="s">
        <v>459</v>
      </c>
      <c r="K19" s="938"/>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1" t="str">
        <f>E9</f>
        <v>PETHŐ</v>
      </c>
      <c r="C20" s="941"/>
      <c r="D20" s="942" t="s">
        <v>460</v>
      </c>
      <c r="E20" s="943"/>
      <c r="F20" s="940"/>
      <c r="G20" s="940"/>
      <c r="H20" s="942" t="s">
        <v>402</v>
      </c>
      <c r="I20" s="943"/>
      <c r="J20" s="942" t="s">
        <v>461</v>
      </c>
      <c r="K20" s="943"/>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1" t="str">
        <f>E11</f>
        <v>KACSÁNDI</v>
      </c>
      <c r="C21" s="941"/>
      <c r="D21" s="942" t="s">
        <v>412</v>
      </c>
      <c r="E21" s="943"/>
      <c r="F21" s="942" t="s">
        <v>412</v>
      </c>
      <c r="G21" s="943"/>
      <c r="H21" s="940"/>
      <c r="I21" s="940"/>
      <c r="J21" s="942" t="s">
        <v>432</v>
      </c>
      <c r="K21" s="943"/>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941" t="str">
        <f>E13</f>
        <v xml:space="preserve">NÉMETH </v>
      </c>
      <c r="C22" s="941"/>
      <c r="D22" s="942" t="s">
        <v>462</v>
      </c>
      <c r="E22" s="943"/>
      <c r="F22" s="942" t="s">
        <v>463</v>
      </c>
      <c r="G22" s="943"/>
      <c r="H22" s="944" t="s">
        <v>431</v>
      </c>
      <c r="I22" s="938"/>
      <c r="J22" s="940"/>
      <c r="K22" s="940"/>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821" t="s">
        <v>450</v>
      </c>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822" t="s">
        <v>468</v>
      </c>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822" t="s">
        <v>469</v>
      </c>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sheetData>
  <mergeCells count="35">
    <mergeCell ref="B22:C22"/>
    <mergeCell ref="D22:E22"/>
    <mergeCell ref="F22:G22"/>
    <mergeCell ref="H22:I22"/>
    <mergeCell ref="J22:K22"/>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1012" priority="1" stopIfTrue="1" operator="equal">
      <formula>"Bye"</formula>
    </cfRule>
  </conditionalFormatting>
  <pageMargins left="0.7" right="0.7" top="0.75" bottom="0.75" header="0.3" footer="0.3"/>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
    <tabColor rgb="FF00B050"/>
  </sheetPr>
  <dimension ref="A1:AK43"/>
  <sheetViews>
    <sheetView topLeftCell="A7" workbookViewId="0">
      <selection activeCell="K11" sqref="K11"/>
    </sheetView>
  </sheetViews>
  <sheetFormatPr defaultRowHeight="13.2" x14ac:dyDescent="0.25"/>
  <cols>
    <col min="1" max="1" width="8.55468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55" hidden="1" customWidth="1"/>
    <col min="26" max="37" width="0" style="655" hidden="1" customWidth="1"/>
  </cols>
  <sheetData>
    <row r="1" spans="1:37" ht="24.6" x14ac:dyDescent="0.25">
      <c r="A1" s="935" t="s">
        <v>239</v>
      </c>
      <c r="B1" s="935"/>
      <c r="C1" s="935"/>
      <c r="D1" s="935"/>
      <c r="E1" s="935"/>
      <c r="F1" s="935"/>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t="s">
        <v>294</v>
      </c>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t="s">
        <v>238</v>
      </c>
      <c r="B4" s="936"/>
      <c r="C4" s="936"/>
      <c r="D4" s="519"/>
      <c r="E4" s="520" t="s">
        <v>379</v>
      </c>
      <c r="F4" s="520"/>
      <c r="G4" s="520"/>
      <c r="H4" s="523"/>
      <c r="I4" s="520"/>
      <c r="J4" s="522"/>
      <c r="K4" s="523"/>
      <c r="L4" s="525" t="s">
        <v>378</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v>6</v>
      </c>
      <c r="C7" s="584">
        <f>IF($B7="","",VLOOKUP($B7,'1MD ELO III.csport F A'!$A$7:$O$22,5))</f>
        <v>0</v>
      </c>
      <c r="D7" s="584">
        <f>IF($B7="","",VLOOKUP($B7,'1MD ELO III.csport F A'!$A$7:$O$22,15))</f>
        <v>0</v>
      </c>
      <c r="E7" s="579" t="str">
        <f>UPPER(IF($B7="","",VLOOKUP($B7,'1MD ELO IV.csport F B'!$A$7:$O$22,2)))</f>
        <v>VIDA</v>
      </c>
      <c r="F7" s="585"/>
      <c r="G7" s="579" t="str">
        <f>IF($B7="","",VLOOKUP($B7,'1MD ELO IV.csport F B'!$A$7:$O$22,3))</f>
        <v>Milán</v>
      </c>
      <c r="H7" s="585"/>
      <c r="I7" s="579">
        <f>IF($B7="","",VLOOKUP($B7,'1MD ELO III.csport F A'!$A$7:$O$22,4))</f>
        <v>0</v>
      </c>
      <c r="J7" s="559"/>
      <c r="K7" s="820" t="s">
        <v>438</v>
      </c>
      <c r="L7" s="658" t="e">
        <f>IF(K7="","",CONCATENATE(VLOOKUP($Y$3,$AB$1:$AK$1,K7)," pont"))</f>
        <v>#N/A</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v>3</v>
      </c>
      <c r="C9" s="584">
        <f>IF($B9="","",VLOOKUP($B9,'1MD ELO III.csport F A'!$A$7:$O$22,5))</f>
        <v>0</v>
      </c>
      <c r="D9" s="584">
        <f>IF($B9="","",VLOOKUP($B9,'1MD ELO III.csport F A'!$A$7:$O$22,15))</f>
        <v>0</v>
      </c>
      <c r="E9" s="579" t="str">
        <f>UPPER(IF($B9="","",VLOOKUP($B9,'1MD ELO IV.csport F B'!$A$7:$O$22,2)))</f>
        <v>JÁNOSOVITS</v>
      </c>
      <c r="F9" s="585"/>
      <c r="G9" s="579" t="str">
        <f>IF($B9="","",VLOOKUP($B9,'1MD ELO IV.csport F B'!$A$7:$O$22,3))</f>
        <v>Miklós</v>
      </c>
      <c r="H9" s="585"/>
      <c r="I9" s="579">
        <f>IF($B9="","",VLOOKUP($B9,'1MD ELO III.csport F A'!$A$7:$O$22,4))</f>
        <v>0</v>
      </c>
      <c r="J9" s="559"/>
      <c r="K9" s="820" t="s">
        <v>441</v>
      </c>
      <c r="L9" s="658" t="e">
        <f>IF(K9="","",CONCATENATE(VLOOKUP($Y$3,$AB$1:$AK$1,K9)," pont"))</f>
        <v>#N/A</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v>4</v>
      </c>
      <c r="C11" s="584">
        <f>IF($B11="","",VLOOKUP($B11,'1MD ELO III.csport F A'!$A$7:$O$22,5))</f>
        <v>0</v>
      </c>
      <c r="D11" s="584">
        <f>IF($B11="","",VLOOKUP($B11,'1MD ELO III.csport F A'!$A$7:$O$22,15))</f>
        <v>0</v>
      </c>
      <c r="E11" s="579" t="str">
        <f>UPPER(IF($B11="","",VLOOKUP($B11,'1MD ELO IV.csport F B'!$A$7:$O$22,2)))</f>
        <v>MARLOK</v>
      </c>
      <c r="F11" s="585"/>
      <c r="G11" s="579" t="str">
        <f>IF($B11="","",VLOOKUP($B11,'1MD ELO IV.csport F B'!$A$7:$O$22,3))</f>
        <v>András</v>
      </c>
      <c r="H11" s="585"/>
      <c r="I11" s="579">
        <f>IF($B11="","",VLOOKUP($B11,'1MD ELO III.csport F A'!$A$7:$O$22,4))</f>
        <v>0</v>
      </c>
      <c r="J11" s="559"/>
      <c r="K11" s="820" t="s">
        <v>440</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VIDA</v>
      </c>
      <c r="E18" s="938"/>
      <c r="F18" s="938" t="str">
        <f>E9</f>
        <v>JÁNOSOVITS</v>
      </c>
      <c r="G18" s="938"/>
      <c r="H18" s="938" t="str">
        <f>E11</f>
        <v>MARLOK</v>
      </c>
      <c r="I18" s="938"/>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VIDA</v>
      </c>
      <c r="C19" s="941"/>
      <c r="D19" s="940"/>
      <c r="E19" s="940"/>
      <c r="F19" s="942" t="s">
        <v>464</v>
      </c>
      <c r="G19" s="943"/>
      <c r="H19" s="942" t="s">
        <v>403</v>
      </c>
      <c r="I19" s="943"/>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1" t="str">
        <f>E9</f>
        <v>JÁNOSOVITS</v>
      </c>
      <c r="C20" s="941"/>
      <c r="D20" s="942" t="s">
        <v>465</v>
      </c>
      <c r="E20" s="943"/>
      <c r="F20" s="940"/>
      <c r="G20" s="940"/>
      <c r="H20" s="942" t="s">
        <v>466</v>
      </c>
      <c r="I20" s="943"/>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1" t="str">
        <f>E11</f>
        <v>MARLOK</v>
      </c>
      <c r="C21" s="941"/>
      <c r="D21" s="942" t="s">
        <v>437</v>
      </c>
      <c r="E21" s="943"/>
      <c r="F21" s="942" t="s">
        <v>467</v>
      </c>
      <c r="G21" s="943"/>
      <c r="H21" s="940"/>
      <c r="I21" s="940"/>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5">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K31" s="655"/>
      <c r="L31" s="655"/>
      <c r="M31" s="655"/>
      <c r="N31" s="655"/>
      <c r="O31" s="655"/>
      <c r="P31" s="655"/>
      <c r="Q31" s="655"/>
      <c r="R31" s="655"/>
      <c r="S31" s="655"/>
      <c r="T31" s="655"/>
      <c r="U31" s="655"/>
      <c r="V31" s="655"/>
      <c r="W31" s="655"/>
      <c r="Y31"/>
      <c r="Z31"/>
      <c r="AA31"/>
      <c r="AB31"/>
      <c r="AC31"/>
      <c r="AD31"/>
      <c r="AE31"/>
      <c r="AF31"/>
      <c r="AG31"/>
      <c r="AH31"/>
      <c r="AI31"/>
      <c r="AJ31"/>
      <c r="AK31"/>
    </row>
    <row r="32" spans="1:37" x14ac:dyDescent="0.25">
      <c r="A32" s="590"/>
      <c r="B32" s="590"/>
      <c r="C32" s="590"/>
      <c r="D32" s="590"/>
      <c r="E32" s="590"/>
      <c r="K32" s="655"/>
      <c r="L32" s="655"/>
      <c r="M32" s="655"/>
      <c r="N32" s="655"/>
      <c r="O32" s="655"/>
      <c r="P32" s="655"/>
      <c r="Q32" s="655"/>
      <c r="R32" s="655"/>
      <c r="S32" s="655"/>
      <c r="T32" s="655"/>
      <c r="U32" s="655"/>
      <c r="V32" s="655"/>
      <c r="W32" s="655"/>
      <c r="Y32"/>
      <c r="Z32"/>
      <c r="AA32"/>
      <c r="AB32"/>
      <c r="AC32"/>
      <c r="AD32"/>
      <c r="AE32"/>
      <c r="AF32"/>
      <c r="AG32"/>
      <c r="AH32"/>
      <c r="AI32"/>
      <c r="AJ32"/>
      <c r="AK32"/>
    </row>
    <row r="33" spans="1:37" x14ac:dyDescent="0.25">
      <c r="A33" s="590"/>
      <c r="B33" s="600"/>
      <c r="C33" s="600"/>
      <c r="D33" s="601"/>
      <c r="E33" s="590"/>
      <c r="K33" s="655"/>
      <c r="L33" s="655"/>
      <c r="M33" s="655"/>
      <c r="N33" s="655"/>
      <c r="O33" s="655"/>
      <c r="P33" s="655"/>
      <c r="Q33" s="655"/>
      <c r="R33" s="655"/>
      <c r="S33" s="655"/>
      <c r="T33" s="655"/>
      <c r="U33" s="655"/>
      <c r="V33" s="655"/>
      <c r="W33" s="655"/>
      <c r="Y33"/>
      <c r="Z33"/>
      <c r="AA33"/>
      <c r="AB33"/>
      <c r="AC33"/>
      <c r="AD33"/>
      <c r="AE33"/>
      <c r="AF33"/>
      <c r="AG33"/>
      <c r="AH33"/>
      <c r="AI33"/>
      <c r="AJ33"/>
      <c r="AK33"/>
    </row>
    <row r="34" spans="1:37" x14ac:dyDescent="0.25">
      <c r="A34" s="590"/>
      <c r="B34" s="602"/>
      <c r="C34" s="602"/>
      <c r="D34" s="603"/>
      <c r="E34" s="590"/>
      <c r="K34" s="655"/>
      <c r="L34" s="655"/>
      <c r="M34" s="655"/>
      <c r="N34" s="655"/>
      <c r="O34" s="655"/>
      <c r="P34" s="655"/>
      <c r="Q34" s="655"/>
      <c r="R34" s="655"/>
      <c r="S34" s="655"/>
      <c r="T34" s="655"/>
      <c r="U34" s="655"/>
      <c r="V34" s="655"/>
      <c r="W34" s="655"/>
      <c r="Y34"/>
      <c r="Z34"/>
      <c r="AA34"/>
      <c r="AB34"/>
      <c r="AC34"/>
      <c r="AD34"/>
      <c r="AE34"/>
      <c r="AF34"/>
      <c r="AG34"/>
      <c r="AH34"/>
      <c r="AI34"/>
      <c r="AJ34"/>
      <c r="AK34"/>
    </row>
    <row r="35" spans="1:37" x14ac:dyDescent="0.25">
      <c r="A35" s="590"/>
      <c r="B35" s="603"/>
      <c r="C35" s="604"/>
      <c r="D35" s="603"/>
      <c r="E35" s="590"/>
      <c r="K35" s="655"/>
      <c r="L35" s="655"/>
      <c r="M35" s="655"/>
      <c r="N35" s="655"/>
      <c r="O35" s="655"/>
      <c r="P35" s="655"/>
      <c r="Q35" s="655"/>
      <c r="R35" s="655"/>
      <c r="S35" s="655"/>
      <c r="T35" s="655"/>
      <c r="U35" s="655"/>
      <c r="V35" s="655"/>
      <c r="W35" s="655"/>
      <c r="Y35"/>
      <c r="Z35"/>
      <c r="AA35"/>
      <c r="AB35"/>
      <c r="AC35"/>
      <c r="AD35"/>
      <c r="AE35"/>
      <c r="AF35"/>
      <c r="AG35"/>
      <c r="AH35"/>
      <c r="AI35"/>
      <c r="AJ35"/>
      <c r="AK35"/>
    </row>
    <row r="36" spans="1:37" x14ac:dyDescent="0.25">
      <c r="A36" s="590"/>
      <c r="B36" s="602"/>
      <c r="C36" s="602"/>
      <c r="D36" s="603"/>
      <c r="E36" s="590"/>
      <c r="K36" s="655"/>
      <c r="L36" s="655"/>
      <c r="M36" s="655"/>
      <c r="N36" s="655"/>
      <c r="O36" s="655"/>
      <c r="P36" s="655"/>
      <c r="Q36" s="655"/>
      <c r="R36" s="655"/>
      <c r="S36" s="655"/>
      <c r="T36" s="655"/>
      <c r="U36" s="655"/>
      <c r="V36" s="655"/>
      <c r="W36" s="655"/>
      <c r="Y36"/>
      <c r="Z36"/>
      <c r="AA36"/>
      <c r="AB36"/>
      <c r="AC36"/>
      <c r="AD36"/>
      <c r="AE36"/>
      <c r="AF36"/>
      <c r="AG36"/>
      <c r="AH36"/>
      <c r="AI36"/>
      <c r="AJ36"/>
      <c r="AK36"/>
    </row>
    <row r="37" spans="1:37" x14ac:dyDescent="0.25">
      <c r="A37" s="590"/>
      <c r="B37" s="603"/>
      <c r="C37" s="604"/>
      <c r="D37" s="603"/>
      <c r="E37" s="590"/>
      <c r="K37" s="655"/>
      <c r="L37" s="655"/>
      <c r="M37" s="655"/>
      <c r="N37" s="655"/>
      <c r="O37" s="655"/>
      <c r="P37" s="655"/>
      <c r="Q37" s="655"/>
      <c r="R37" s="655"/>
      <c r="S37" s="655"/>
      <c r="T37" s="655"/>
      <c r="U37" s="655"/>
      <c r="V37" s="655"/>
      <c r="W37" s="655"/>
      <c r="Y37"/>
      <c r="Z37"/>
      <c r="AA37"/>
      <c r="AB37"/>
      <c r="AC37"/>
      <c r="AD37"/>
      <c r="AE37"/>
      <c r="AF37"/>
      <c r="AG37"/>
      <c r="AH37"/>
      <c r="AI37"/>
      <c r="AJ37"/>
      <c r="AK37"/>
    </row>
    <row r="38" spans="1:37" x14ac:dyDescent="0.25">
      <c r="A38" s="590"/>
      <c r="B38" s="603"/>
      <c r="C38" s="604"/>
      <c r="D38" s="603"/>
      <c r="E38" s="590"/>
      <c r="K38" s="655"/>
      <c r="L38" s="655"/>
      <c r="M38" s="655"/>
      <c r="N38" s="655"/>
      <c r="O38" s="655"/>
      <c r="P38" s="655"/>
      <c r="Q38" s="655"/>
      <c r="R38" s="655"/>
      <c r="S38" s="655"/>
      <c r="T38" s="655"/>
      <c r="U38" s="655"/>
      <c r="V38" s="655"/>
      <c r="W38" s="655"/>
      <c r="Y38"/>
      <c r="Z38"/>
      <c r="AA38"/>
      <c r="AB38"/>
      <c r="AC38"/>
      <c r="AD38"/>
      <c r="AE38"/>
      <c r="AF38"/>
      <c r="AG38"/>
      <c r="AH38"/>
      <c r="AI38"/>
      <c r="AJ38"/>
      <c r="AK38"/>
    </row>
    <row r="39" spans="1:37" x14ac:dyDescent="0.25">
      <c r="A39" s="590"/>
      <c r="B39" s="602"/>
      <c r="C39" s="602"/>
      <c r="D39" s="603"/>
      <c r="E39" s="590"/>
      <c r="K39" s="655"/>
      <c r="L39" s="655"/>
      <c r="M39" s="655"/>
      <c r="N39" s="655"/>
      <c r="O39" s="655"/>
      <c r="P39" s="655"/>
      <c r="Q39" s="655"/>
      <c r="R39" s="655"/>
      <c r="S39" s="655"/>
      <c r="T39" s="655"/>
      <c r="U39" s="655"/>
      <c r="V39" s="655"/>
      <c r="W39" s="655"/>
      <c r="Y39"/>
      <c r="Z39"/>
      <c r="AA39"/>
      <c r="AB39"/>
      <c r="AC39"/>
      <c r="AD39"/>
      <c r="AE39"/>
      <c r="AF39"/>
      <c r="AG39"/>
      <c r="AH39"/>
      <c r="AI39"/>
      <c r="AJ39"/>
      <c r="AK39"/>
    </row>
    <row r="40" spans="1:37" x14ac:dyDescent="0.25">
      <c r="A40" s="590"/>
      <c r="B40" s="603"/>
      <c r="C40" s="604"/>
      <c r="D40" s="603"/>
      <c r="E40" s="590"/>
      <c r="K40" s="655"/>
      <c r="L40" s="655"/>
      <c r="M40" s="655"/>
      <c r="N40" s="655"/>
      <c r="O40" s="655"/>
      <c r="P40" s="655"/>
      <c r="Q40" s="655"/>
      <c r="R40" s="655"/>
      <c r="S40" s="655"/>
      <c r="T40" s="655"/>
      <c r="U40" s="655"/>
      <c r="V40" s="655"/>
      <c r="W40" s="655"/>
      <c r="Y40"/>
      <c r="Z40"/>
      <c r="AA40"/>
      <c r="AB40"/>
      <c r="AC40"/>
      <c r="AD40"/>
      <c r="AE40"/>
      <c r="AF40"/>
      <c r="AG40"/>
      <c r="AH40"/>
      <c r="AI40"/>
      <c r="AJ40"/>
      <c r="AK40"/>
    </row>
    <row r="41" spans="1:37" x14ac:dyDescent="0.25">
      <c r="A41" s="590"/>
      <c r="B41" s="603"/>
      <c r="C41" s="604"/>
      <c r="D41" s="605"/>
      <c r="E41" s="590"/>
      <c r="K41" s="655"/>
      <c r="L41" s="655"/>
      <c r="M41" s="655"/>
      <c r="N41" s="655"/>
      <c r="O41" s="655"/>
      <c r="P41" s="655"/>
      <c r="Q41" s="655"/>
      <c r="R41" s="655"/>
      <c r="S41" s="655"/>
      <c r="T41" s="655"/>
      <c r="U41" s="655"/>
      <c r="V41" s="655"/>
      <c r="W41" s="655"/>
      <c r="Y41"/>
      <c r="Z41"/>
      <c r="AA41"/>
      <c r="AB41"/>
      <c r="AC41"/>
      <c r="AD41"/>
      <c r="AE41"/>
      <c r="AF41"/>
      <c r="AG41"/>
      <c r="AH41"/>
      <c r="AI41"/>
      <c r="AJ41"/>
      <c r="AK41"/>
    </row>
    <row r="42" spans="1:37" x14ac:dyDescent="0.25">
      <c r="A42" s="590"/>
      <c r="B42" s="590"/>
      <c r="C42" s="590"/>
      <c r="D42" s="590"/>
      <c r="E42" s="590"/>
      <c r="K42" s="655"/>
      <c r="L42" s="655"/>
      <c r="M42" s="655"/>
      <c r="N42" s="655"/>
      <c r="O42" s="655"/>
      <c r="P42" s="655"/>
      <c r="Q42" s="655"/>
      <c r="R42" s="655"/>
      <c r="S42" s="655"/>
      <c r="T42" s="655"/>
      <c r="U42" s="655"/>
      <c r="V42" s="655"/>
      <c r="W42" s="655"/>
      <c r="Y42"/>
      <c r="Z42"/>
      <c r="AA42"/>
      <c r="AB42"/>
      <c r="AC42"/>
      <c r="AD42"/>
      <c r="AE42"/>
      <c r="AF42"/>
      <c r="AG42"/>
      <c r="AH42"/>
      <c r="AI42"/>
      <c r="AJ42"/>
      <c r="AK42"/>
    </row>
    <row r="43" spans="1:37" x14ac:dyDescent="0.25">
      <c r="A43" s="590"/>
      <c r="B43" s="590"/>
      <c r="C43" s="590"/>
      <c r="D43" s="590"/>
      <c r="E43" s="590"/>
      <c r="K43" s="655"/>
      <c r="L43" s="655"/>
      <c r="M43" s="655"/>
      <c r="N43" s="655"/>
      <c r="O43" s="655"/>
      <c r="P43" s="655"/>
      <c r="Q43" s="655"/>
      <c r="R43" s="655"/>
      <c r="S43" s="655"/>
      <c r="T43" s="655"/>
      <c r="U43" s="655"/>
      <c r="V43" s="655"/>
      <c r="W43" s="655"/>
      <c r="Y43"/>
      <c r="Z43"/>
      <c r="AA43"/>
      <c r="AB43"/>
      <c r="AC43"/>
      <c r="AD43"/>
      <c r="AE43"/>
      <c r="AF43"/>
      <c r="AG43"/>
      <c r="AH43"/>
      <c r="AI43"/>
      <c r="AJ43"/>
      <c r="AK43"/>
    </row>
  </sheetData>
  <mergeCells count="18">
    <mergeCell ref="F21:G21"/>
    <mergeCell ref="H21:I21"/>
    <mergeCell ref="A1:F1"/>
    <mergeCell ref="B19:C19"/>
    <mergeCell ref="B20:C20"/>
    <mergeCell ref="B21:C21"/>
    <mergeCell ref="D21:E21"/>
    <mergeCell ref="D19:E19"/>
    <mergeCell ref="F19:G19"/>
    <mergeCell ref="H19:I19"/>
    <mergeCell ref="D20:E20"/>
    <mergeCell ref="F20:G20"/>
    <mergeCell ref="H20:I20"/>
    <mergeCell ref="A4:C4"/>
    <mergeCell ref="D18:E18"/>
    <mergeCell ref="F18:G18"/>
    <mergeCell ref="H18:I18"/>
    <mergeCell ref="B18:C18"/>
  </mergeCells>
  <phoneticPr fontId="72" type="noConversion"/>
  <conditionalFormatting sqref="E7 E9 E11">
    <cfRule type="cellIs" dxfId="1011" priority="1" stopIfTrue="1" operator="equal">
      <formula>"Bye"</formula>
    </cfRule>
  </conditionalFormatting>
  <conditionalFormatting sqref="D41">
    <cfRule type="expression" dxfId="1010"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pageSetUpPr fitToPage="1"/>
  </sheetPr>
  <dimension ref="A1:P42"/>
  <sheetViews>
    <sheetView showGridLines="0" showZeros="0" workbookViewId="0">
      <selection activeCell="A22" sqref="A22:B23"/>
    </sheetView>
  </sheetViews>
  <sheetFormatPr defaultRowHeight="13.2" x14ac:dyDescent="0.25"/>
  <cols>
    <col min="1" max="1" width="27.88671875" customWidth="1"/>
    <col min="2" max="2" width="22.44140625" customWidth="1"/>
    <col min="3" max="12" width="4.33203125" hidden="1" customWidth="1"/>
    <col min="13" max="13" width="7.6640625" hidden="1" customWidth="1"/>
    <col min="14" max="14" width="7.6640625" style="45" customWidth="1"/>
    <col min="15" max="15" width="8.5546875" customWidth="1"/>
    <col min="16" max="16" width="11.5546875" hidden="1" customWidth="1"/>
  </cols>
  <sheetData>
    <row r="1" spans="1:14" ht="24.6" x14ac:dyDescent="0.3">
      <c r="A1" s="46" t="str">
        <f>Altalanos!$A$6</f>
        <v>Diákolinmpia Pest Vármegye</v>
      </c>
      <c r="B1" s="47"/>
      <c r="C1" s="47"/>
      <c r="D1" s="37"/>
      <c r="E1" s="37"/>
      <c r="F1" s="48"/>
      <c r="G1" s="37"/>
      <c r="H1" s="37"/>
      <c r="I1" s="37"/>
      <c r="J1" s="37"/>
      <c r="K1" s="37"/>
      <c r="L1" s="37"/>
      <c r="M1" s="37"/>
      <c r="N1" s="49"/>
    </row>
    <row r="2" spans="1:14" x14ac:dyDescent="0.25">
      <c r="A2" s="50"/>
      <c r="B2" s="29"/>
      <c r="C2" s="29"/>
      <c r="D2" s="37"/>
      <c r="E2" s="37"/>
      <c r="F2" s="37"/>
      <c r="G2" s="37"/>
      <c r="H2" s="37"/>
      <c r="I2" s="37"/>
      <c r="J2" s="37"/>
      <c r="K2" s="37"/>
      <c r="L2" s="37"/>
      <c r="M2" s="37"/>
      <c r="N2" s="48"/>
    </row>
    <row r="3" spans="1:14" s="2" customFormat="1" ht="39.75" customHeight="1" thickBot="1" x14ac:dyDescent="0.3">
      <c r="A3" s="51"/>
      <c r="B3" s="52" t="s">
        <v>81</v>
      </c>
      <c r="C3" s="53"/>
      <c r="D3" s="54"/>
      <c r="E3" s="54"/>
      <c r="F3" s="55"/>
      <c r="G3" s="54"/>
      <c r="H3" s="56"/>
      <c r="I3" s="55"/>
      <c r="J3" s="54"/>
      <c r="K3" s="54"/>
      <c r="L3" s="54"/>
      <c r="M3" s="54"/>
      <c r="N3" s="56"/>
    </row>
    <row r="4" spans="1:14" s="18" customFormat="1" ht="9.6" x14ac:dyDescent="0.25">
      <c r="A4" s="55" t="s">
        <v>82</v>
      </c>
      <c r="B4" s="53" t="s">
        <v>79</v>
      </c>
      <c r="C4" s="57"/>
      <c r="D4" s="57"/>
      <c r="E4" s="57"/>
      <c r="F4" s="57"/>
      <c r="G4" s="57"/>
      <c r="H4" s="57"/>
      <c r="I4" s="57"/>
      <c r="J4" s="57"/>
      <c r="K4" s="57"/>
      <c r="L4" s="57"/>
      <c r="M4" s="57"/>
      <c r="N4" s="57"/>
    </row>
    <row r="5" spans="1:14" s="38" customFormat="1" ht="12.75" customHeight="1" x14ac:dyDescent="0.25">
      <c r="A5" s="58">
        <f>Altalanos!$A$10</f>
        <v>0</v>
      </c>
      <c r="B5" s="59">
        <f>Altalanos!$C$10</f>
        <v>0</v>
      </c>
      <c r="C5" s="60"/>
      <c r="D5" s="60"/>
      <c r="E5" s="60"/>
      <c r="F5" s="60"/>
      <c r="G5" s="60"/>
      <c r="H5" s="60"/>
      <c r="I5" s="60"/>
      <c r="J5" s="60"/>
      <c r="K5" s="60"/>
      <c r="L5" s="60"/>
      <c r="M5" s="61"/>
      <c r="N5" s="61"/>
    </row>
    <row r="6" spans="1:14" s="2" customFormat="1" ht="60" customHeight="1" thickBot="1" x14ac:dyDescent="0.3">
      <c r="A6" s="924" t="s">
        <v>83</v>
      </c>
      <c r="B6" s="924"/>
      <c r="C6" s="62"/>
      <c r="D6" s="62"/>
      <c r="E6" s="62"/>
      <c r="F6" s="63"/>
      <c r="G6" s="64"/>
      <c r="H6" s="62"/>
      <c r="I6" s="63"/>
      <c r="J6" s="62"/>
      <c r="K6" s="62"/>
      <c r="L6" s="62"/>
      <c r="M6" s="62"/>
      <c r="N6" s="65"/>
    </row>
    <row r="7" spans="1:14" s="18" customFormat="1" ht="13.5" hidden="1" customHeight="1" x14ac:dyDescent="0.25">
      <c r="A7" s="66"/>
      <c r="B7" s="67"/>
      <c r="C7" s="67"/>
      <c r="D7" s="67"/>
      <c r="E7" s="67"/>
      <c r="F7" s="67"/>
      <c r="G7" s="67"/>
      <c r="H7" s="67"/>
      <c r="I7" s="67"/>
      <c r="J7" s="67"/>
      <c r="K7" s="67"/>
      <c r="L7" s="67"/>
      <c r="M7" s="67"/>
      <c r="N7" s="57"/>
    </row>
    <row r="8" spans="1:14" s="11" customFormat="1" ht="12.75" hidden="1" customHeight="1" x14ac:dyDescent="0.25">
      <c r="A8" s="68"/>
      <c r="B8" s="40"/>
      <c r="C8" s="40"/>
      <c r="D8" s="40"/>
      <c r="E8" s="40"/>
      <c r="F8" s="40"/>
      <c r="G8" s="40"/>
      <c r="H8" s="40"/>
      <c r="I8" s="40"/>
      <c r="J8" s="40"/>
      <c r="K8" s="40"/>
      <c r="L8" s="40"/>
      <c r="M8" s="40"/>
      <c r="N8" s="60"/>
    </row>
    <row r="9" spans="1:14" s="18" customFormat="1" hidden="1" x14ac:dyDescent="0.25">
      <c r="A9" s="69"/>
      <c r="B9" s="71"/>
      <c r="C9" s="72"/>
      <c r="D9" s="71"/>
      <c r="E9" s="71"/>
      <c r="F9" s="71"/>
      <c r="G9" s="71"/>
      <c r="H9" s="71"/>
      <c r="I9" s="71"/>
      <c r="J9" s="71"/>
      <c r="K9" s="71"/>
      <c r="L9" s="71"/>
      <c r="M9" s="71"/>
      <c r="N9" s="73"/>
    </row>
    <row r="10" spans="1:14" s="18" customFormat="1" ht="9.6" hidden="1" x14ac:dyDescent="0.25">
      <c r="A10" s="66"/>
      <c r="B10" s="67"/>
      <c r="C10" s="57"/>
      <c r="D10" s="57"/>
      <c r="E10" s="57"/>
      <c r="F10" s="57"/>
      <c r="G10" s="57"/>
      <c r="H10" s="57"/>
      <c r="I10" s="57"/>
      <c r="J10" s="57"/>
      <c r="K10" s="57"/>
      <c r="L10" s="57"/>
      <c r="M10" s="57"/>
      <c r="N10" s="57"/>
    </row>
    <row r="11" spans="1:14" s="38" customFormat="1" ht="12.75" hidden="1" customHeight="1" x14ac:dyDescent="0.25">
      <c r="A11" s="74"/>
      <c r="B11" s="39"/>
      <c r="C11" s="60"/>
      <c r="D11" s="60"/>
      <c r="E11" s="60"/>
      <c r="F11" s="60"/>
      <c r="G11" s="60"/>
      <c r="H11" s="60"/>
      <c r="I11" s="60"/>
      <c r="J11" s="60"/>
      <c r="K11" s="60"/>
      <c r="L11" s="60"/>
      <c r="M11" s="61"/>
      <c r="N11" s="57"/>
    </row>
    <row r="12" spans="1:14" s="18" customFormat="1" ht="9.6" hidden="1" x14ac:dyDescent="0.25">
      <c r="A12" s="66"/>
      <c r="B12" s="67"/>
      <c r="C12" s="67"/>
      <c r="D12" s="67"/>
      <c r="E12" s="67"/>
      <c r="F12" s="67"/>
      <c r="G12" s="67"/>
      <c r="H12" s="67"/>
      <c r="I12" s="67"/>
      <c r="J12" s="67"/>
      <c r="K12" s="67"/>
      <c r="L12" s="67"/>
      <c r="M12" s="67"/>
      <c r="N12" s="57"/>
    </row>
    <row r="13" spans="1:14" s="11" customFormat="1" ht="12.75" hidden="1" customHeight="1" x14ac:dyDescent="0.25">
      <c r="A13" s="68"/>
      <c r="B13" s="40"/>
      <c r="C13" s="40"/>
      <c r="D13" s="40"/>
      <c r="E13" s="40"/>
      <c r="F13" s="40"/>
      <c r="G13" s="40"/>
      <c r="H13" s="40"/>
      <c r="I13" s="40"/>
      <c r="J13" s="40"/>
      <c r="K13" s="40"/>
      <c r="L13" s="40"/>
      <c r="M13" s="40"/>
      <c r="N13" s="12"/>
    </row>
    <row r="14" spans="1:14" s="18" customFormat="1" hidden="1" x14ac:dyDescent="0.25">
      <c r="A14" s="69"/>
      <c r="B14" s="71"/>
      <c r="C14" s="72"/>
      <c r="D14" s="71"/>
      <c r="E14" s="71"/>
      <c r="F14" s="71"/>
      <c r="G14" s="71"/>
      <c r="H14" s="71"/>
      <c r="I14" s="71"/>
      <c r="J14" s="71"/>
      <c r="K14" s="71"/>
      <c r="L14" s="71"/>
      <c r="M14" s="71"/>
      <c r="N14" s="73"/>
    </row>
    <row r="15" spans="1:14" s="18" customFormat="1" ht="9.6" hidden="1" x14ac:dyDescent="0.25">
      <c r="A15" s="66"/>
      <c r="B15" s="67"/>
      <c r="C15" s="57"/>
      <c r="D15" s="57"/>
      <c r="E15" s="57"/>
      <c r="F15" s="57"/>
      <c r="G15" s="57"/>
      <c r="H15" s="57"/>
      <c r="I15" s="57"/>
      <c r="J15" s="57"/>
      <c r="K15" s="57"/>
      <c r="L15" s="57"/>
      <c r="M15" s="57"/>
      <c r="N15" s="57"/>
    </row>
    <row r="16" spans="1:14" s="18" customFormat="1" hidden="1" x14ac:dyDescent="0.25">
      <c r="A16" s="74"/>
      <c r="B16" s="39"/>
      <c r="C16" s="60"/>
      <c r="D16" s="60"/>
      <c r="E16" s="60"/>
      <c r="F16" s="60"/>
      <c r="G16" s="60"/>
      <c r="H16" s="60"/>
      <c r="I16" s="60"/>
      <c r="J16" s="60"/>
      <c r="K16" s="60"/>
      <c r="L16" s="60"/>
      <c r="M16" s="61"/>
      <c r="N16" s="57"/>
    </row>
    <row r="17" spans="1:16" s="18" customFormat="1" ht="9.6" hidden="1" x14ac:dyDescent="0.25">
      <c r="A17" s="66"/>
      <c r="B17" s="67"/>
      <c r="C17" s="67"/>
      <c r="D17" s="67"/>
      <c r="E17" s="67"/>
      <c r="F17" s="67"/>
      <c r="G17" s="67"/>
      <c r="H17" s="67"/>
      <c r="I17" s="67"/>
      <c r="J17" s="67"/>
      <c r="K17" s="67"/>
      <c r="L17" s="67"/>
      <c r="M17" s="67"/>
      <c r="N17" s="57"/>
    </row>
    <row r="18" spans="1:16" s="11" customFormat="1" ht="12.75" hidden="1" customHeight="1" x14ac:dyDescent="0.25">
      <c r="A18" s="68"/>
      <c r="B18" s="40"/>
      <c r="C18" s="40"/>
      <c r="D18" s="40"/>
      <c r="E18" s="40"/>
      <c r="F18" s="40"/>
      <c r="G18" s="40"/>
      <c r="H18" s="40"/>
      <c r="I18" s="40"/>
      <c r="J18" s="40"/>
      <c r="K18" s="40"/>
      <c r="L18" s="40"/>
      <c r="M18" s="40"/>
      <c r="N18" s="12"/>
    </row>
    <row r="19" spans="1:16" s="11" customFormat="1" ht="7.5" hidden="1" customHeight="1" x14ac:dyDescent="0.25">
      <c r="A19" s="75"/>
      <c r="B19" s="75"/>
      <c r="C19" s="14"/>
      <c r="D19" s="14"/>
      <c r="E19" s="14"/>
      <c r="F19" s="14"/>
      <c r="G19" s="14"/>
      <c r="H19" s="14"/>
      <c r="I19" s="14"/>
      <c r="J19" s="14"/>
      <c r="K19" s="14"/>
      <c r="L19" s="14"/>
      <c r="M19" s="14"/>
      <c r="N19" s="12"/>
    </row>
    <row r="20" spans="1:16" s="18" customFormat="1" ht="13.8" thickBot="1" x14ac:dyDescent="0.3">
      <c r="A20" s="374" t="s">
        <v>84</v>
      </c>
      <c r="B20" s="375"/>
      <c r="C20" s="72"/>
      <c r="D20" s="71"/>
      <c r="E20" s="71"/>
      <c r="F20" s="71"/>
      <c r="G20" s="71"/>
      <c r="H20" s="71"/>
      <c r="I20" s="71"/>
      <c r="J20" s="71"/>
      <c r="K20" s="71"/>
      <c r="L20" s="71"/>
      <c r="M20" s="71"/>
      <c r="N20" s="73"/>
    </row>
    <row r="21" spans="1:16" s="18" customFormat="1" ht="9.6" x14ac:dyDescent="0.25">
      <c r="A21" s="76" t="s">
        <v>85</v>
      </c>
      <c r="B21" s="77" t="s">
        <v>86</v>
      </c>
      <c r="C21" s="57"/>
      <c r="D21" s="57"/>
      <c r="E21" s="57"/>
      <c r="F21" s="57"/>
      <c r="G21" s="57"/>
      <c r="H21" s="57"/>
      <c r="I21" s="57"/>
      <c r="J21" s="57"/>
      <c r="K21" s="57"/>
      <c r="L21" s="57"/>
      <c r="M21" s="57"/>
      <c r="N21" s="57"/>
      <c r="P21" s="78" t="s">
        <v>133</v>
      </c>
    </row>
    <row r="22" spans="1:16" s="18" customFormat="1" ht="19.5" customHeight="1" x14ac:dyDescent="0.25">
      <c r="A22" s="79"/>
      <c r="B22" s="80"/>
      <c r="C22" s="60"/>
      <c r="D22" s="60"/>
      <c r="E22" s="60"/>
      <c r="F22" s="60"/>
      <c r="G22" s="60"/>
      <c r="H22" s="60"/>
      <c r="I22" s="60"/>
      <c r="J22" s="60"/>
      <c r="K22" s="60"/>
      <c r="L22" s="60"/>
      <c r="M22" s="61"/>
      <c r="N22" s="57"/>
      <c r="P22" s="81" t="str">
        <f t="shared" ref="P22:P29" si="0">LEFT(B22,1)&amp;" "&amp;A22</f>
        <v xml:space="preserve"> </v>
      </c>
    </row>
    <row r="23" spans="1:16" s="18" customFormat="1" ht="19.5" customHeight="1" x14ac:dyDescent="0.25">
      <c r="A23" s="79"/>
      <c r="B23" s="80"/>
      <c r="C23" s="60"/>
      <c r="D23" s="60"/>
      <c r="E23" s="60"/>
      <c r="F23" s="60"/>
      <c r="G23" s="60"/>
      <c r="H23" s="60"/>
      <c r="I23" s="60"/>
      <c r="J23" s="60"/>
      <c r="K23" s="60"/>
      <c r="L23" s="60"/>
      <c r="M23" s="61"/>
      <c r="N23" s="57"/>
      <c r="P23" s="81" t="str">
        <f t="shared" si="0"/>
        <v xml:space="preserve"> </v>
      </c>
    </row>
    <row r="24" spans="1:16" s="18" customFormat="1" ht="19.5" customHeight="1" x14ac:dyDescent="0.25">
      <c r="A24" s="79"/>
      <c r="B24" s="80"/>
      <c r="C24" s="60"/>
      <c r="D24" s="60"/>
      <c r="E24" s="60"/>
      <c r="F24" s="60"/>
      <c r="G24" s="60"/>
      <c r="H24" s="60"/>
      <c r="I24" s="60"/>
      <c r="J24" s="60"/>
      <c r="K24" s="60"/>
      <c r="L24" s="60"/>
      <c r="M24" s="61"/>
      <c r="N24" s="57"/>
      <c r="P24" s="81" t="str">
        <f t="shared" si="0"/>
        <v xml:space="preserve"> </v>
      </c>
    </row>
    <row r="25" spans="1:16" s="2" customFormat="1" ht="19.5" customHeight="1" x14ac:dyDescent="0.25">
      <c r="A25" s="79"/>
      <c r="B25" s="80"/>
      <c r="C25" s="60"/>
      <c r="D25" s="60"/>
      <c r="E25" s="60"/>
      <c r="F25" s="60"/>
      <c r="G25" s="60"/>
      <c r="H25" s="60"/>
      <c r="I25" s="60"/>
      <c r="J25" s="60"/>
      <c r="K25" s="60"/>
      <c r="L25" s="60"/>
      <c r="M25" s="61"/>
      <c r="N25" s="57"/>
      <c r="P25" s="81" t="str">
        <f t="shared" si="0"/>
        <v xml:space="preserve"> </v>
      </c>
    </row>
    <row r="26" spans="1:16" s="2" customFormat="1" ht="19.5" customHeight="1" x14ac:dyDescent="0.25">
      <c r="A26" s="79"/>
      <c r="B26" s="80"/>
      <c r="C26" s="60"/>
      <c r="D26" s="60"/>
      <c r="E26" s="60"/>
      <c r="F26" s="60"/>
      <c r="G26" s="60"/>
      <c r="H26" s="60"/>
      <c r="I26" s="60"/>
      <c r="J26" s="60"/>
      <c r="K26" s="60"/>
      <c r="L26" s="60"/>
      <c r="M26" s="61"/>
      <c r="N26" s="57"/>
      <c r="P26" s="81" t="str">
        <f t="shared" si="0"/>
        <v xml:space="preserve"> </v>
      </c>
    </row>
    <row r="27" spans="1:16" s="2" customFormat="1" ht="19.5" customHeight="1" x14ac:dyDescent="0.25">
      <c r="A27" s="79"/>
      <c r="B27" s="80"/>
      <c r="C27" s="60"/>
      <c r="D27" s="60"/>
      <c r="E27" s="60"/>
      <c r="F27" s="60"/>
      <c r="G27" s="60"/>
      <c r="H27" s="60"/>
      <c r="I27" s="60"/>
      <c r="J27" s="60"/>
      <c r="K27" s="60"/>
      <c r="L27" s="60"/>
      <c r="M27" s="61"/>
      <c r="N27" s="57"/>
      <c r="P27" s="81" t="str">
        <f t="shared" si="0"/>
        <v xml:space="preserve"> </v>
      </c>
    </row>
    <row r="28" spans="1:16" s="2" customFormat="1" ht="19.5" customHeight="1" x14ac:dyDescent="0.25">
      <c r="A28" s="79"/>
      <c r="B28" s="80"/>
      <c r="C28" s="60"/>
      <c r="D28" s="60"/>
      <c r="E28" s="60"/>
      <c r="F28" s="60"/>
      <c r="G28" s="60"/>
      <c r="H28" s="60"/>
      <c r="I28" s="60"/>
      <c r="J28" s="60"/>
      <c r="K28" s="60"/>
      <c r="L28" s="60"/>
      <c r="M28" s="61"/>
      <c r="N28" s="57"/>
      <c r="P28" s="81" t="str">
        <f t="shared" si="0"/>
        <v xml:space="preserve"> </v>
      </c>
    </row>
    <row r="29" spans="1:16" s="2" customFormat="1" ht="19.5" customHeight="1" thickBot="1" x14ac:dyDescent="0.3">
      <c r="A29" s="82"/>
      <c r="B29" s="83"/>
      <c r="C29" s="60"/>
      <c r="D29" s="60"/>
      <c r="E29" s="60"/>
      <c r="F29" s="60"/>
      <c r="G29" s="60"/>
      <c r="H29" s="60"/>
      <c r="I29" s="60"/>
      <c r="J29" s="60"/>
      <c r="K29" s="60"/>
      <c r="L29" s="60"/>
      <c r="M29" s="61"/>
      <c r="N29" s="57"/>
      <c r="P29" s="81" t="str">
        <f t="shared" si="0"/>
        <v xml:space="preserve"> </v>
      </c>
    </row>
    <row r="30" spans="1:16" ht="13.8" thickBot="1" x14ac:dyDescent="0.3">
      <c r="A30" s="37"/>
      <c r="B30" s="37"/>
      <c r="C30" s="37"/>
      <c r="D30" s="37"/>
      <c r="E30" s="37"/>
      <c r="F30" s="37"/>
      <c r="G30" s="37"/>
      <c r="H30" s="37"/>
      <c r="I30" s="37"/>
      <c r="J30" s="37"/>
      <c r="K30" s="37"/>
      <c r="L30" s="37"/>
      <c r="M30" s="37"/>
      <c r="N30" s="84"/>
      <c r="P30" s="85" t="s">
        <v>134</v>
      </c>
    </row>
    <row r="31" spans="1:16" x14ac:dyDescent="0.25">
      <c r="A31" s="37"/>
      <c r="B31" s="37"/>
      <c r="C31" s="37"/>
      <c r="D31" s="37"/>
      <c r="E31" s="37"/>
      <c r="F31" s="37"/>
      <c r="G31" s="37"/>
      <c r="H31" s="37"/>
      <c r="I31" s="37"/>
      <c r="J31" s="37"/>
      <c r="K31" s="37"/>
      <c r="L31" s="37"/>
      <c r="M31" s="37"/>
      <c r="N31" s="84"/>
    </row>
    <row r="32" spans="1:16" x14ac:dyDescent="0.25">
      <c r="A32" s="37"/>
      <c r="B32" s="37"/>
      <c r="C32" s="37"/>
      <c r="D32" s="37"/>
      <c r="E32" s="37"/>
      <c r="F32" s="37"/>
      <c r="G32" s="37"/>
      <c r="H32" s="37"/>
      <c r="I32" s="37"/>
      <c r="J32" s="37"/>
      <c r="K32" s="37"/>
      <c r="L32" s="37"/>
      <c r="M32" s="37"/>
      <c r="N32" s="84"/>
    </row>
    <row r="33" spans="1:14" x14ac:dyDescent="0.25">
      <c r="A33" s="37"/>
      <c r="B33" s="37"/>
      <c r="C33" s="37"/>
      <c r="D33" s="37"/>
      <c r="E33" s="37"/>
      <c r="F33" s="37"/>
      <c r="G33" s="37"/>
      <c r="H33" s="37"/>
      <c r="I33" s="37"/>
      <c r="J33" s="37"/>
      <c r="K33" s="37"/>
      <c r="L33" s="37"/>
      <c r="M33" s="37"/>
      <c r="N33" s="84"/>
    </row>
    <row r="34" spans="1:14" x14ac:dyDescent="0.25">
      <c r="A34" s="37"/>
      <c r="B34" s="37"/>
      <c r="C34" s="37"/>
      <c r="D34" s="37"/>
      <c r="E34" s="37"/>
      <c r="F34" s="37"/>
      <c r="G34" s="37"/>
      <c r="H34" s="37"/>
      <c r="I34" s="37"/>
      <c r="J34" s="37"/>
      <c r="K34" s="37"/>
      <c r="L34" s="37"/>
      <c r="M34" s="37"/>
      <c r="N34" s="84"/>
    </row>
    <row r="35" spans="1:14" x14ac:dyDescent="0.25">
      <c r="A35" s="37"/>
      <c r="B35" s="37"/>
      <c r="C35" s="37"/>
      <c r="D35" s="37"/>
      <c r="E35" s="37"/>
      <c r="F35" s="37"/>
      <c r="G35" s="37"/>
      <c r="H35" s="37"/>
      <c r="I35" s="37"/>
      <c r="J35" s="37"/>
      <c r="K35" s="37"/>
      <c r="L35" s="37"/>
      <c r="M35" s="37"/>
      <c r="N35" s="84"/>
    </row>
    <row r="36" spans="1:14" x14ac:dyDescent="0.25">
      <c r="A36" s="37"/>
      <c r="B36" s="37"/>
      <c r="C36" s="37"/>
      <c r="D36" s="37"/>
      <c r="E36" s="37"/>
      <c r="F36" s="37"/>
      <c r="G36" s="37"/>
      <c r="H36" s="37"/>
      <c r="I36" s="37"/>
      <c r="J36" s="37"/>
      <c r="K36" s="37"/>
      <c r="L36" s="37"/>
      <c r="M36" s="37"/>
      <c r="N36" s="84"/>
    </row>
    <row r="37" spans="1:14" x14ac:dyDescent="0.25">
      <c r="A37" s="37"/>
      <c r="B37" s="37"/>
      <c r="C37" s="37"/>
      <c r="D37" s="37"/>
      <c r="E37" s="37"/>
      <c r="F37" s="37"/>
      <c r="G37" s="37"/>
      <c r="H37" s="37"/>
      <c r="I37" s="37"/>
      <c r="J37" s="37"/>
      <c r="K37" s="37"/>
      <c r="L37" s="37"/>
      <c r="M37" s="37"/>
      <c r="N37" s="84"/>
    </row>
    <row r="38" spans="1:14" x14ac:dyDescent="0.25">
      <c r="A38" s="37"/>
      <c r="B38" s="37"/>
      <c r="C38" s="37"/>
      <c r="D38" s="37"/>
      <c r="E38" s="37"/>
      <c r="F38" s="37"/>
      <c r="G38" s="37"/>
      <c r="H38" s="37"/>
      <c r="I38" s="37"/>
      <c r="J38" s="37"/>
      <c r="K38" s="37"/>
      <c r="L38" s="37"/>
      <c r="M38" s="37"/>
      <c r="N38" s="84"/>
    </row>
    <row r="39" spans="1:14" x14ac:dyDescent="0.25">
      <c r="A39" s="37"/>
      <c r="B39" s="37"/>
      <c r="C39" s="37"/>
      <c r="D39" s="37"/>
      <c r="E39" s="37"/>
      <c r="F39" s="37"/>
      <c r="G39" s="37"/>
      <c r="H39" s="37"/>
      <c r="I39" s="37"/>
      <c r="J39" s="37"/>
      <c r="K39" s="37"/>
      <c r="L39" s="37"/>
      <c r="M39" s="37"/>
      <c r="N39" s="84"/>
    </row>
    <row r="40" spans="1:14" x14ac:dyDescent="0.25">
      <c r="A40" s="37"/>
      <c r="B40" s="37"/>
      <c r="C40" s="37"/>
      <c r="D40" s="37"/>
      <c r="E40" s="37"/>
      <c r="F40" s="37"/>
      <c r="G40" s="37"/>
      <c r="H40" s="37"/>
      <c r="I40" s="37"/>
      <c r="J40" s="37"/>
      <c r="K40" s="37"/>
      <c r="L40" s="37"/>
      <c r="M40" s="37"/>
      <c r="N40" s="84"/>
    </row>
    <row r="41" spans="1:14" x14ac:dyDescent="0.25">
      <c r="A41" s="37"/>
      <c r="B41" s="37"/>
      <c r="C41" s="37"/>
      <c r="D41" s="37"/>
      <c r="E41" s="37"/>
      <c r="F41" s="37"/>
      <c r="G41" s="37"/>
      <c r="H41" s="37"/>
      <c r="I41" s="37"/>
      <c r="J41" s="37"/>
      <c r="K41" s="37"/>
      <c r="L41" s="37"/>
      <c r="M41" s="37"/>
      <c r="N41" s="84"/>
    </row>
    <row r="42" spans="1:14" x14ac:dyDescent="0.25">
      <c r="A42" s="37"/>
      <c r="B42" s="37"/>
      <c r="C42" s="37"/>
      <c r="D42" s="37"/>
      <c r="E42" s="37"/>
      <c r="F42" s="37"/>
      <c r="G42" s="37"/>
      <c r="H42" s="37"/>
      <c r="I42" s="37"/>
      <c r="J42" s="37"/>
      <c r="K42" s="37"/>
      <c r="L42" s="37"/>
      <c r="M42" s="37"/>
      <c r="N42" s="84"/>
    </row>
  </sheetData>
  <mergeCells count="1">
    <mergeCell ref="A6:B6"/>
  </mergeCells>
  <phoneticPr fontId="72" type="noConversion"/>
  <printOptions horizontalCentered="1"/>
  <pageMargins left="0.35" right="0.35" top="0.39" bottom="0.39" header="0" footer="0"/>
  <pageSetup paperSize="9" orientation="portrait" horizontalDpi="20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38928" r:id="rId3" name="Label 16">
              <controlPr defaultSize="0" autoFill="0" autoPict="0">
                <anchor moveWithCells="1" sizeWithCells="1">
                  <from>
                    <xdr:col>0</xdr:col>
                    <xdr:colOff>22860</xdr:colOff>
                    <xdr:row>29</xdr:row>
                    <xdr:rowOff>0</xdr:rowOff>
                  </from>
                  <to>
                    <xdr:col>13</xdr:col>
                    <xdr:colOff>495300</xdr:colOff>
                    <xdr:row>29</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Q156"/>
  <sheetViews>
    <sheetView workbookViewId="0">
      <selection activeCell="AA30" sqref="AA30"/>
    </sheetView>
  </sheetViews>
  <sheetFormatPr defaultRowHeight="13.2" x14ac:dyDescent="0.25"/>
  <cols>
    <col min="1" max="1" width="3.44140625" customWidth="1"/>
    <col min="2" max="2" width="28.6640625" customWidth="1"/>
    <col min="3" max="3" width="16.109375" bestFit="1" customWidth="1"/>
    <col min="4" max="4" width="12" style="45" customWidth="1"/>
    <col min="5" max="5" width="10.5546875" style="727" customWidth="1"/>
    <col min="6" max="6" width="6.109375" style="102" hidden="1" customWidth="1"/>
    <col min="7" max="7" width="28.66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394"/>
      <c r="B1" s="93" t="s">
        <v>240</v>
      </c>
      <c r="C1" s="93"/>
      <c r="D1" s="384"/>
      <c r="E1" s="438" t="s">
        <v>123</v>
      </c>
      <c r="F1" s="427"/>
      <c r="G1" s="428"/>
      <c r="H1" s="429"/>
      <c r="I1" s="429"/>
      <c r="J1" s="430"/>
      <c r="K1" s="430"/>
      <c r="L1" s="430"/>
      <c r="M1" s="430"/>
      <c r="N1" s="430"/>
      <c r="O1" s="430"/>
      <c r="P1" s="430"/>
      <c r="Q1" s="431"/>
    </row>
    <row r="2" spans="1:17" ht="13.8" thickBot="1" x14ac:dyDescent="0.3">
      <c r="B2" s="96" t="s">
        <v>122</v>
      </c>
      <c r="C2" s="96" t="s">
        <v>270</v>
      </c>
      <c r="D2" s="120"/>
      <c r="E2" s="438" t="s">
        <v>94</v>
      </c>
      <c r="F2" s="103"/>
      <c r="G2" s="103"/>
      <c r="H2" s="703"/>
      <c r="I2" s="703"/>
      <c r="J2" s="94"/>
      <c r="K2" s="94"/>
      <c r="L2" s="94"/>
      <c r="M2" s="94"/>
      <c r="N2" s="111"/>
      <c r="O2" s="86"/>
      <c r="P2" s="86"/>
      <c r="Q2" s="111"/>
    </row>
    <row r="3" spans="1:17" s="2" customFormat="1" ht="13.8" thickBot="1" x14ac:dyDescent="0.3">
      <c r="A3" s="682" t="s">
        <v>121</v>
      </c>
      <c r="B3" s="701"/>
      <c r="C3" s="701"/>
      <c r="D3" s="701"/>
      <c r="E3" s="701"/>
      <c r="F3" s="701"/>
      <c r="G3" s="701"/>
      <c r="H3" s="701"/>
      <c r="I3" s="702"/>
      <c r="J3" s="112"/>
      <c r="K3" s="123"/>
      <c r="L3" s="123"/>
      <c r="M3" s="123"/>
      <c r="N3" s="485" t="s">
        <v>92</v>
      </c>
      <c r="O3" s="113"/>
      <c r="P3" s="124"/>
      <c r="Q3" s="439"/>
    </row>
    <row r="4" spans="1:17" s="2" customFormat="1" x14ac:dyDescent="0.25">
      <c r="A4" s="55" t="s">
        <v>82</v>
      </c>
      <c r="B4" s="55"/>
      <c r="C4" s="53" t="s">
        <v>79</v>
      </c>
      <c r="D4" s="55" t="s">
        <v>87</v>
      </c>
      <c r="E4" s="88"/>
      <c r="G4" s="125"/>
      <c r="H4" s="737" t="s">
        <v>88</v>
      </c>
      <c r="I4" s="712"/>
      <c r="J4" s="126"/>
      <c r="K4" s="127"/>
      <c r="L4" s="127"/>
      <c r="M4" s="127"/>
      <c r="N4" s="126"/>
      <c r="O4" s="440"/>
      <c r="P4" s="440"/>
      <c r="Q4" s="128"/>
    </row>
    <row r="5" spans="1:17" s="2" customFormat="1" ht="13.8" thickBot="1" x14ac:dyDescent="0.3">
      <c r="A5" s="432" t="s">
        <v>238</v>
      </c>
      <c r="B5" s="432"/>
      <c r="C5" s="97">
        <f>Altalanos!$C$10</f>
        <v>0</v>
      </c>
      <c r="D5" s="98" t="str">
        <f>Altalanos!$D$10</f>
        <v xml:space="preserve">  </v>
      </c>
      <c r="E5" s="98"/>
      <c r="F5" s="98"/>
      <c r="G5" s="98"/>
      <c r="H5" s="470" t="str">
        <f>Altalanos!$E$10</f>
        <v>Dénes Tibor</v>
      </c>
      <c r="I5" s="738"/>
      <c r="J5" s="129"/>
      <c r="K5" s="89"/>
      <c r="L5" s="89"/>
      <c r="M5" s="89"/>
      <c r="N5" s="129"/>
      <c r="O5" s="98"/>
      <c r="P5" s="98"/>
      <c r="Q5" s="755"/>
    </row>
    <row r="6" spans="1:17" ht="30" customHeight="1" thickBot="1" x14ac:dyDescent="0.3">
      <c r="A6" s="392" t="s">
        <v>95</v>
      </c>
      <c r="B6" s="115" t="s">
        <v>85</v>
      </c>
      <c r="C6" s="115" t="s">
        <v>86</v>
      </c>
      <c r="D6" s="115" t="s">
        <v>90</v>
      </c>
      <c r="E6" s="116" t="s">
        <v>91</v>
      </c>
      <c r="F6" s="116" t="s">
        <v>96</v>
      </c>
      <c r="G6" s="116" t="s">
        <v>213</v>
      </c>
      <c r="H6" s="704" t="s">
        <v>97</v>
      </c>
      <c r="I6" s="705"/>
      <c r="J6" s="422" t="s">
        <v>74</v>
      </c>
      <c r="K6" s="117" t="s">
        <v>72</v>
      </c>
      <c r="L6" s="424" t="s">
        <v>1</v>
      </c>
      <c r="M6" s="294" t="s">
        <v>73</v>
      </c>
      <c r="N6" s="457" t="s">
        <v>117</v>
      </c>
      <c r="O6" s="436" t="s">
        <v>99</v>
      </c>
      <c r="P6" s="437" t="s">
        <v>2</v>
      </c>
      <c r="Q6" s="116" t="s">
        <v>100</v>
      </c>
    </row>
    <row r="7" spans="1:17" s="11" customFormat="1" ht="18.899999999999999" customHeight="1" x14ac:dyDescent="0.25">
      <c r="A7" s="426">
        <v>1</v>
      </c>
      <c r="B7" s="105" t="s">
        <v>295</v>
      </c>
      <c r="C7" s="105" t="s">
        <v>296</v>
      </c>
      <c r="D7" s="106"/>
      <c r="E7" s="441"/>
      <c r="F7" s="685"/>
      <c r="G7" s="686"/>
      <c r="H7" s="106"/>
      <c r="I7" s="106"/>
      <c r="J7" s="423"/>
      <c r="K7" s="421"/>
      <c r="L7" s="425"/>
      <c r="M7" s="421"/>
      <c r="N7" s="387"/>
      <c r="O7" s="767"/>
      <c r="P7" s="133"/>
      <c r="Q7" s="107"/>
    </row>
    <row r="8" spans="1:17" s="11" customFormat="1" ht="18.899999999999999" customHeight="1" x14ac:dyDescent="0.25">
      <c r="A8" s="426">
        <v>2</v>
      </c>
      <c r="B8" s="105" t="s">
        <v>251</v>
      </c>
      <c r="C8" s="105" t="s">
        <v>297</v>
      </c>
      <c r="D8" s="106"/>
      <c r="E8" s="441"/>
      <c r="F8" s="687"/>
      <c r="G8" s="688"/>
      <c r="H8" s="106"/>
      <c r="I8" s="106"/>
      <c r="J8" s="423"/>
      <c r="K8" s="421"/>
      <c r="L8" s="425"/>
      <c r="M8" s="421"/>
      <c r="N8" s="387"/>
      <c r="O8" s="106"/>
      <c r="P8" s="133"/>
      <c r="Q8" s="107"/>
    </row>
    <row r="9" spans="1:17" s="11" customFormat="1" ht="18.899999999999999" customHeight="1" x14ac:dyDescent="0.25">
      <c r="A9" s="426">
        <v>3</v>
      </c>
      <c r="B9" s="105" t="s">
        <v>298</v>
      </c>
      <c r="C9" s="105" t="s">
        <v>303</v>
      </c>
      <c r="D9" s="106"/>
      <c r="E9" s="441"/>
      <c r="F9" s="687"/>
      <c r="G9" s="688"/>
      <c r="H9" s="106"/>
      <c r="I9" s="106"/>
      <c r="J9" s="423"/>
      <c r="K9" s="421"/>
      <c r="L9" s="425"/>
      <c r="M9" s="421"/>
      <c r="N9" s="387"/>
      <c r="O9" s="106"/>
      <c r="P9" s="714"/>
      <c r="Q9" s="458"/>
    </row>
    <row r="10" spans="1:17" s="11" customFormat="1" ht="18.899999999999999" customHeight="1" x14ac:dyDescent="0.25">
      <c r="A10" s="426">
        <v>4</v>
      </c>
      <c r="B10" s="105" t="s">
        <v>251</v>
      </c>
      <c r="C10" s="105" t="s">
        <v>299</v>
      </c>
      <c r="D10" s="106"/>
      <c r="E10" s="441"/>
      <c r="F10" s="687"/>
      <c r="G10" s="688"/>
      <c r="H10" s="106"/>
      <c r="I10" s="106"/>
      <c r="J10" s="423"/>
      <c r="K10" s="421"/>
      <c r="L10" s="425"/>
      <c r="M10" s="421"/>
      <c r="N10" s="387"/>
      <c r="O10" s="106"/>
      <c r="P10" s="713"/>
      <c r="Q10" s="706"/>
    </row>
    <row r="11" spans="1:17" s="11" customFormat="1" ht="18.899999999999999" customHeight="1" x14ac:dyDescent="0.25">
      <c r="A11" s="426">
        <v>5</v>
      </c>
      <c r="B11" s="105" t="s">
        <v>300</v>
      </c>
      <c r="C11" s="105" t="s">
        <v>301</v>
      </c>
      <c r="D11" s="106"/>
      <c r="E11" s="441"/>
      <c r="F11" s="687"/>
      <c r="G11" s="688"/>
      <c r="H11" s="106"/>
      <c r="I11" s="106"/>
      <c r="J11" s="423"/>
      <c r="K11" s="421"/>
      <c r="L11" s="425"/>
      <c r="M11" s="421"/>
      <c r="N11" s="387"/>
      <c r="O11" s="106"/>
      <c r="P11" s="713"/>
      <c r="Q11" s="706"/>
    </row>
    <row r="12" spans="1:17" s="11" customFormat="1" ht="18.899999999999999" customHeight="1" x14ac:dyDescent="0.25">
      <c r="A12" s="426">
        <v>6</v>
      </c>
      <c r="B12" s="105"/>
      <c r="C12" s="105"/>
      <c r="D12" s="106"/>
      <c r="E12" s="441"/>
      <c r="F12" s="687"/>
      <c r="G12" s="688"/>
      <c r="H12" s="106"/>
      <c r="I12" s="106"/>
      <c r="J12" s="423"/>
      <c r="K12" s="421"/>
      <c r="L12" s="425"/>
      <c r="M12" s="421"/>
      <c r="N12" s="387"/>
      <c r="O12" s="106"/>
      <c r="P12" s="713"/>
      <c r="Q12" s="706"/>
    </row>
    <row r="13" spans="1:17" s="11" customFormat="1" ht="18.899999999999999" customHeight="1" x14ac:dyDescent="0.25">
      <c r="A13" s="426">
        <v>7</v>
      </c>
      <c r="B13" s="105"/>
      <c r="C13" s="105"/>
      <c r="D13" s="106"/>
      <c r="E13" s="441"/>
      <c r="F13" s="687"/>
      <c r="G13" s="688"/>
      <c r="H13" s="106"/>
      <c r="I13" s="106"/>
      <c r="J13" s="423"/>
      <c r="K13" s="421"/>
      <c r="L13" s="425"/>
      <c r="M13" s="421"/>
      <c r="N13" s="387"/>
      <c r="O13" s="106"/>
      <c r="P13" s="713"/>
      <c r="Q13" s="706"/>
    </row>
    <row r="14" spans="1:17" s="11" customFormat="1" ht="18.899999999999999" customHeight="1" x14ac:dyDescent="0.25">
      <c r="A14" s="426">
        <v>8</v>
      </c>
      <c r="B14" s="105"/>
      <c r="C14" s="105"/>
      <c r="D14" s="106"/>
      <c r="E14" s="441"/>
      <c r="F14" s="687"/>
      <c r="G14" s="688"/>
      <c r="H14" s="106"/>
      <c r="I14" s="106"/>
      <c r="J14" s="423"/>
      <c r="K14" s="421"/>
      <c r="L14" s="425"/>
      <c r="M14" s="421"/>
      <c r="N14" s="387"/>
      <c r="O14" s="106"/>
      <c r="P14" s="713"/>
      <c r="Q14" s="706"/>
    </row>
    <row r="15" spans="1:17" s="11" customFormat="1" ht="18.899999999999999" customHeight="1" x14ac:dyDescent="0.25">
      <c r="A15" s="426">
        <v>9</v>
      </c>
      <c r="B15" s="105"/>
      <c r="C15" s="105"/>
      <c r="D15" s="106"/>
      <c r="E15" s="441"/>
      <c r="F15" s="132"/>
      <c r="G15" s="132"/>
      <c r="H15" s="106"/>
      <c r="I15" s="106"/>
      <c r="J15" s="423"/>
      <c r="K15" s="421"/>
      <c r="L15" s="425"/>
      <c r="M15" s="466"/>
      <c r="N15" s="387"/>
      <c r="O15" s="106"/>
      <c r="P15" s="107"/>
      <c r="Q15" s="107"/>
    </row>
    <row r="16" spans="1:17" s="11" customFormat="1" ht="18.899999999999999" customHeight="1" x14ac:dyDescent="0.25">
      <c r="A16" s="426">
        <v>10</v>
      </c>
      <c r="B16" s="765"/>
      <c r="C16" s="105"/>
      <c r="D16" s="106"/>
      <c r="E16" s="441"/>
      <c r="F16" s="132"/>
      <c r="G16" s="132"/>
      <c r="H16" s="106"/>
      <c r="I16" s="106"/>
      <c r="J16" s="423"/>
      <c r="K16" s="421"/>
      <c r="L16" s="425"/>
      <c r="M16" s="466"/>
      <c r="N16" s="387"/>
      <c r="O16" s="106"/>
      <c r="P16" s="133"/>
      <c r="Q16" s="107"/>
    </row>
    <row r="17" spans="1:17" s="11" customFormat="1" ht="18.899999999999999" customHeight="1" x14ac:dyDescent="0.25">
      <c r="A17" s="426">
        <v>11</v>
      </c>
      <c r="B17" s="105"/>
      <c r="C17" s="105"/>
      <c r="D17" s="106"/>
      <c r="E17" s="441"/>
      <c r="F17" s="132"/>
      <c r="G17" s="132"/>
      <c r="H17" s="106"/>
      <c r="I17" s="106"/>
      <c r="J17" s="423"/>
      <c r="K17" s="421"/>
      <c r="L17" s="425"/>
      <c r="M17" s="466"/>
      <c r="N17" s="387"/>
      <c r="O17" s="106"/>
      <c r="P17" s="133"/>
      <c r="Q17" s="107"/>
    </row>
    <row r="18" spans="1:17" s="11" customFormat="1" ht="18.899999999999999" customHeight="1" x14ac:dyDescent="0.25">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x14ac:dyDescent="0.25">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x14ac:dyDescent="0.25">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x14ac:dyDescent="0.25">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x14ac:dyDescent="0.25">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x14ac:dyDescent="0.25">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x14ac:dyDescent="0.25">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x14ac:dyDescent="0.25">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x14ac:dyDescent="0.25">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x14ac:dyDescent="0.25">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x14ac:dyDescent="0.25">
      <c r="A28" s="426">
        <v>22</v>
      </c>
      <c r="B28" s="105"/>
      <c r="C28" s="105"/>
      <c r="D28" s="106"/>
      <c r="E28" s="773"/>
      <c r="F28" s="739"/>
      <c r="G28" s="740"/>
      <c r="H28" s="106"/>
      <c r="I28" s="106"/>
      <c r="J28" s="423"/>
      <c r="K28" s="421"/>
      <c r="L28" s="425"/>
      <c r="M28" s="466"/>
      <c r="N28" s="387"/>
      <c r="O28" s="106"/>
      <c r="P28" s="133"/>
      <c r="Q28" s="107"/>
    </row>
    <row r="29" spans="1:17" s="11" customFormat="1" ht="18.899999999999999" customHeight="1" x14ac:dyDescent="0.25">
      <c r="A29" s="426">
        <v>23</v>
      </c>
      <c r="B29" s="105"/>
      <c r="C29" s="105"/>
      <c r="D29" s="106"/>
      <c r="E29" s="774"/>
      <c r="F29" s="132"/>
      <c r="G29" s="132"/>
      <c r="H29" s="106"/>
      <c r="I29" s="106"/>
      <c r="J29" s="423"/>
      <c r="K29" s="421"/>
      <c r="L29" s="425"/>
      <c r="M29" s="466"/>
      <c r="N29" s="387"/>
      <c r="O29" s="106"/>
      <c r="P29" s="133"/>
      <c r="Q29" s="107"/>
    </row>
    <row r="30" spans="1:17" s="11" customFormat="1" ht="18.899999999999999" customHeight="1" x14ac:dyDescent="0.25">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x14ac:dyDescent="0.25">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x14ac:dyDescent="0.25">
      <c r="A32" s="426">
        <v>26</v>
      </c>
      <c r="B32" s="105"/>
      <c r="C32" s="105"/>
      <c r="D32" s="106"/>
      <c r="E32" s="736"/>
      <c r="F32" s="132"/>
      <c r="G32" s="132"/>
      <c r="H32" s="106"/>
      <c r="I32" s="106"/>
      <c r="J32" s="423"/>
      <c r="K32" s="421"/>
      <c r="L32" s="425"/>
      <c r="M32" s="466"/>
      <c r="N32" s="387"/>
      <c r="O32" s="106"/>
      <c r="P32" s="133"/>
      <c r="Q32" s="107"/>
    </row>
    <row r="33" spans="1:17" s="11" customFormat="1" ht="18.899999999999999" customHeight="1" x14ac:dyDescent="0.25">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x14ac:dyDescent="0.25">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x14ac:dyDescent="0.25">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x14ac:dyDescent="0.25">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x14ac:dyDescent="0.25">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x14ac:dyDescent="0.25">
      <c r="A38" s="426">
        <v>32</v>
      </c>
      <c r="B38" s="105"/>
      <c r="C38" s="105"/>
      <c r="D38" s="106"/>
      <c r="E38" s="441"/>
      <c r="F38" s="132"/>
      <c r="G38" s="132"/>
      <c r="H38" s="707"/>
      <c r="I38" s="469"/>
      <c r="J38" s="423"/>
      <c r="K38" s="421"/>
      <c r="L38" s="425"/>
      <c r="M38" s="466"/>
      <c r="N38" s="387"/>
      <c r="O38" s="107"/>
      <c r="P38" s="133"/>
      <c r="Q38" s="107"/>
    </row>
    <row r="39" spans="1:17" s="11" customFormat="1" ht="18.899999999999999" customHeight="1" x14ac:dyDescent="0.25">
      <c r="A39" s="426">
        <v>33</v>
      </c>
      <c r="B39" s="105"/>
      <c r="C39" s="105"/>
      <c r="D39" s="106"/>
      <c r="E39" s="441"/>
      <c r="F39" s="132"/>
      <c r="G39" s="132"/>
      <c r="H39" s="707"/>
      <c r="I39" s="469"/>
      <c r="J39" s="423"/>
      <c r="K39" s="421"/>
      <c r="L39" s="425"/>
      <c r="M39" s="466"/>
      <c r="N39" s="458"/>
      <c r="O39" s="393"/>
      <c r="P39" s="133"/>
      <c r="Q39" s="107"/>
    </row>
    <row r="40" spans="1:17" s="11" customFormat="1" ht="18.899999999999999" customHeight="1" x14ac:dyDescent="0.25">
      <c r="A40" s="426">
        <v>34</v>
      </c>
      <c r="B40" s="105"/>
      <c r="C40" s="105"/>
      <c r="D40" s="106"/>
      <c r="E40" s="441"/>
      <c r="F40" s="132"/>
      <c r="G40" s="132"/>
      <c r="H40" s="707"/>
      <c r="I40" s="469"/>
      <c r="J40" s="423" t="e">
        <f>IF(AND(Q40="",#REF!&gt;0,#REF!&lt;5),K40,)</f>
        <v>#REF!</v>
      </c>
      <c r="K40" s="421" t="str">
        <f>IF(D40="","ZZZ9",IF(AND(#REF!&gt;0,#REF!&lt;5),D40&amp;#REF!,D40&amp;"9"))</f>
        <v>ZZZ9</v>
      </c>
      <c r="L40" s="425">
        <f t="shared" ref="L40:L71" si="0">IF(Q40="",999,Q40)</f>
        <v>999</v>
      </c>
      <c r="M40" s="466">
        <f t="shared" ref="M40:M71" si="1">IF(P40=999,999,1)</f>
        <v>999</v>
      </c>
      <c r="N40" s="458"/>
      <c r="O40" s="393"/>
      <c r="P40" s="133">
        <f t="shared" ref="P40:P71" si="2">IF(N40="DA",1,IF(N40="WC",2,IF(N40="SE",3,IF(N40="Q",4,IF(N40="LL",5,999)))))</f>
        <v>999</v>
      </c>
      <c r="Q40" s="107"/>
    </row>
    <row r="41" spans="1:17" s="11" customFormat="1" ht="18.899999999999999" customHeight="1" x14ac:dyDescent="0.25">
      <c r="A41" s="426">
        <v>35</v>
      </c>
      <c r="B41" s="105"/>
      <c r="C41" s="105"/>
      <c r="D41" s="106"/>
      <c r="E41" s="441"/>
      <c r="F41" s="132"/>
      <c r="G41" s="132"/>
      <c r="H41" s="707"/>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x14ac:dyDescent="0.25">
      <c r="A42" s="426">
        <v>36</v>
      </c>
      <c r="B42" s="105"/>
      <c r="C42" s="105"/>
      <c r="D42" s="106"/>
      <c r="E42" s="441"/>
      <c r="F42" s="132"/>
      <c r="G42" s="132"/>
      <c r="H42" s="707"/>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x14ac:dyDescent="0.25">
      <c r="A43" s="426">
        <v>37</v>
      </c>
      <c r="B43" s="105"/>
      <c r="C43" s="105"/>
      <c r="D43" s="106"/>
      <c r="E43" s="441"/>
      <c r="F43" s="132"/>
      <c r="G43" s="132"/>
      <c r="H43" s="707"/>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x14ac:dyDescent="0.25">
      <c r="A44" s="426">
        <v>38</v>
      </c>
      <c r="B44" s="105"/>
      <c r="C44" s="105"/>
      <c r="D44" s="106"/>
      <c r="E44" s="441"/>
      <c r="F44" s="132"/>
      <c r="G44" s="132"/>
      <c r="H44" s="707"/>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x14ac:dyDescent="0.25">
      <c r="A45" s="426">
        <v>39</v>
      </c>
      <c r="B45" s="105"/>
      <c r="C45" s="105"/>
      <c r="D45" s="106"/>
      <c r="E45" s="441"/>
      <c r="F45" s="132"/>
      <c r="G45" s="132"/>
      <c r="H45" s="707"/>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x14ac:dyDescent="0.25">
      <c r="A46" s="426">
        <v>40</v>
      </c>
      <c r="B46" s="105"/>
      <c r="C46" s="105"/>
      <c r="D46" s="106"/>
      <c r="E46" s="441"/>
      <c r="F46" s="132"/>
      <c r="G46" s="132"/>
      <c r="H46" s="707"/>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x14ac:dyDescent="0.25">
      <c r="A47" s="426">
        <v>41</v>
      </c>
      <c r="B47" s="105"/>
      <c r="C47" s="105"/>
      <c r="D47" s="106"/>
      <c r="E47" s="441"/>
      <c r="F47" s="132"/>
      <c r="G47" s="132"/>
      <c r="H47" s="707"/>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x14ac:dyDescent="0.25">
      <c r="A48" s="426">
        <v>42</v>
      </c>
      <c r="B48" s="105"/>
      <c r="C48" s="105"/>
      <c r="D48" s="106"/>
      <c r="E48" s="441"/>
      <c r="F48" s="132"/>
      <c r="G48" s="132"/>
      <c r="H48" s="707"/>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x14ac:dyDescent="0.25">
      <c r="A49" s="426">
        <v>43</v>
      </c>
      <c r="B49" s="105"/>
      <c r="C49" s="105"/>
      <c r="D49" s="106"/>
      <c r="E49" s="441"/>
      <c r="F49" s="132"/>
      <c r="G49" s="132"/>
      <c r="H49" s="707"/>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x14ac:dyDescent="0.25">
      <c r="A50" s="426">
        <v>44</v>
      </c>
      <c r="B50" s="105"/>
      <c r="C50" s="105"/>
      <c r="D50" s="106"/>
      <c r="E50" s="441"/>
      <c r="F50" s="132"/>
      <c r="G50" s="132"/>
      <c r="H50" s="707"/>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x14ac:dyDescent="0.25">
      <c r="A51" s="426">
        <v>45</v>
      </c>
      <c r="B51" s="105"/>
      <c r="C51" s="105"/>
      <c r="D51" s="106"/>
      <c r="E51" s="441"/>
      <c r="F51" s="132"/>
      <c r="G51" s="132"/>
      <c r="H51" s="707"/>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x14ac:dyDescent="0.25">
      <c r="A52" s="426">
        <v>46</v>
      </c>
      <c r="B52" s="105"/>
      <c r="C52" s="105"/>
      <c r="D52" s="106"/>
      <c r="E52" s="441"/>
      <c r="F52" s="132"/>
      <c r="G52" s="132"/>
      <c r="H52" s="707"/>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x14ac:dyDescent="0.25">
      <c r="A53" s="426">
        <v>47</v>
      </c>
      <c r="B53" s="105"/>
      <c r="C53" s="105"/>
      <c r="D53" s="106"/>
      <c r="E53" s="441"/>
      <c r="F53" s="132"/>
      <c r="G53" s="132"/>
      <c r="H53" s="707"/>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x14ac:dyDescent="0.25">
      <c r="A54" s="426">
        <v>48</v>
      </c>
      <c r="B54" s="105"/>
      <c r="C54" s="105"/>
      <c r="D54" s="106"/>
      <c r="E54" s="441"/>
      <c r="F54" s="132"/>
      <c r="G54" s="132"/>
      <c r="H54" s="707"/>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x14ac:dyDescent="0.25">
      <c r="A55" s="426">
        <v>49</v>
      </c>
      <c r="B55" s="105"/>
      <c r="C55" s="105"/>
      <c r="D55" s="106"/>
      <c r="E55" s="441"/>
      <c r="F55" s="132"/>
      <c r="G55" s="132"/>
      <c r="H55" s="707"/>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x14ac:dyDescent="0.25">
      <c r="A56" s="426">
        <v>50</v>
      </c>
      <c r="B56" s="105"/>
      <c r="C56" s="105"/>
      <c r="D56" s="106"/>
      <c r="E56" s="441"/>
      <c r="F56" s="132"/>
      <c r="G56" s="132"/>
      <c r="H56" s="707"/>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x14ac:dyDescent="0.25">
      <c r="A57" s="426">
        <v>51</v>
      </c>
      <c r="B57" s="105"/>
      <c r="C57" s="105"/>
      <c r="D57" s="106"/>
      <c r="E57" s="441"/>
      <c r="F57" s="132"/>
      <c r="G57" s="132"/>
      <c r="H57" s="707"/>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x14ac:dyDescent="0.25">
      <c r="A58" s="426">
        <v>52</v>
      </c>
      <c r="B58" s="105"/>
      <c r="C58" s="105"/>
      <c r="D58" s="106"/>
      <c r="E58" s="441"/>
      <c r="F58" s="132"/>
      <c r="G58" s="132"/>
      <c r="H58" s="707"/>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x14ac:dyDescent="0.25">
      <c r="A59" s="426">
        <v>53</v>
      </c>
      <c r="B59" s="105"/>
      <c r="C59" s="105"/>
      <c r="D59" s="106"/>
      <c r="E59" s="441"/>
      <c r="F59" s="132"/>
      <c r="G59" s="132"/>
      <c r="H59" s="707"/>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x14ac:dyDescent="0.25">
      <c r="A60" s="426">
        <v>54</v>
      </c>
      <c r="B60" s="105"/>
      <c r="C60" s="105"/>
      <c r="D60" s="106"/>
      <c r="E60" s="441"/>
      <c r="F60" s="132"/>
      <c r="G60" s="132"/>
      <c r="H60" s="707"/>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x14ac:dyDescent="0.25">
      <c r="A61" s="426">
        <v>55</v>
      </c>
      <c r="B61" s="105"/>
      <c r="C61" s="105"/>
      <c r="D61" s="106"/>
      <c r="E61" s="441"/>
      <c r="F61" s="132"/>
      <c r="G61" s="132"/>
      <c r="H61" s="707"/>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x14ac:dyDescent="0.25">
      <c r="A62" s="426">
        <v>56</v>
      </c>
      <c r="B62" s="105"/>
      <c r="C62" s="105"/>
      <c r="D62" s="106"/>
      <c r="E62" s="441"/>
      <c r="F62" s="132"/>
      <c r="G62" s="132"/>
      <c r="H62" s="707"/>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x14ac:dyDescent="0.25">
      <c r="A63" s="426">
        <v>57</v>
      </c>
      <c r="B63" s="105"/>
      <c r="C63" s="105"/>
      <c r="D63" s="106"/>
      <c r="E63" s="441"/>
      <c r="F63" s="132"/>
      <c r="G63" s="132"/>
      <c r="H63" s="707"/>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x14ac:dyDescent="0.25">
      <c r="A64" s="426">
        <v>58</v>
      </c>
      <c r="B64" s="105"/>
      <c r="C64" s="105"/>
      <c r="D64" s="106"/>
      <c r="E64" s="441"/>
      <c r="F64" s="132"/>
      <c r="G64" s="132"/>
      <c r="H64" s="707"/>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x14ac:dyDescent="0.25">
      <c r="A65" s="426">
        <v>59</v>
      </c>
      <c r="B65" s="105"/>
      <c r="C65" s="105"/>
      <c r="D65" s="106"/>
      <c r="E65" s="441"/>
      <c r="F65" s="132"/>
      <c r="G65" s="132"/>
      <c r="H65" s="707"/>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x14ac:dyDescent="0.25">
      <c r="A66" s="426">
        <v>60</v>
      </c>
      <c r="B66" s="105"/>
      <c r="C66" s="105"/>
      <c r="D66" s="106"/>
      <c r="E66" s="441"/>
      <c r="F66" s="132"/>
      <c r="G66" s="132"/>
      <c r="H66" s="707"/>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x14ac:dyDescent="0.25">
      <c r="A67" s="426">
        <v>61</v>
      </c>
      <c r="B67" s="105"/>
      <c r="C67" s="105"/>
      <c r="D67" s="106"/>
      <c r="E67" s="441"/>
      <c r="F67" s="132"/>
      <c r="G67" s="132"/>
      <c r="H67" s="707"/>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x14ac:dyDescent="0.25">
      <c r="A68" s="426">
        <v>62</v>
      </c>
      <c r="B68" s="105"/>
      <c r="C68" s="105"/>
      <c r="D68" s="106"/>
      <c r="E68" s="441"/>
      <c r="F68" s="132"/>
      <c r="G68" s="132"/>
      <c r="H68" s="707"/>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x14ac:dyDescent="0.25">
      <c r="A69" s="426">
        <v>63</v>
      </c>
      <c r="B69" s="105"/>
      <c r="C69" s="105"/>
      <c r="D69" s="106"/>
      <c r="E69" s="441"/>
      <c r="F69" s="132"/>
      <c r="G69" s="132"/>
      <c r="H69" s="707"/>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x14ac:dyDescent="0.25">
      <c r="A70" s="426">
        <v>64</v>
      </c>
      <c r="B70" s="105"/>
      <c r="C70" s="105"/>
      <c r="D70" s="106"/>
      <c r="E70" s="441"/>
      <c r="F70" s="132"/>
      <c r="G70" s="132"/>
      <c r="H70" s="707"/>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x14ac:dyDescent="0.25">
      <c r="A71" s="426">
        <v>65</v>
      </c>
      <c r="B71" s="105"/>
      <c r="C71" s="105"/>
      <c r="D71" s="106"/>
      <c r="E71" s="441"/>
      <c r="F71" s="132"/>
      <c r="G71" s="132"/>
      <c r="H71" s="707"/>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x14ac:dyDescent="0.25">
      <c r="A72" s="426">
        <v>66</v>
      </c>
      <c r="B72" s="105"/>
      <c r="C72" s="105"/>
      <c r="D72" s="106"/>
      <c r="E72" s="441"/>
      <c r="F72" s="132"/>
      <c r="G72" s="132"/>
      <c r="H72" s="707"/>
      <c r="I72" s="469"/>
      <c r="J72" s="423" t="e">
        <f>IF(AND(Q72="",#REF!&gt;0,#REF!&lt;5),K72,)</f>
        <v>#REF!</v>
      </c>
      <c r="K72" s="421" t="str">
        <f>IF(D72="","ZZZ9",IF(AND(#REF!&gt;0,#REF!&lt;5),D72&amp;#REF!,D72&amp;"9"))</f>
        <v>ZZZ9</v>
      </c>
      <c r="L72" s="425">
        <f t="shared" ref="L72:L100" si="3">IF(Q72="",999,Q72)</f>
        <v>999</v>
      </c>
      <c r="M72" s="466">
        <f t="shared" ref="M72:M100" si="4">IF(P72=999,999,1)</f>
        <v>999</v>
      </c>
      <c r="N72" s="458"/>
      <c r="O72" s="393"/>
      <c r="P72" s="133">
        <f t="shared" ref="P72:P100" si="5">IF(N72="DA",1,IF(N72="WC",2,IF(N72="SE",3,IF(N72="Q",4,IF(N72="LL",5,999)))))</f>
        <v>999</v>
      </c>
      <c r="Q72" s="107"/>
    </row>
    <row r="73" spans="1:17" s="11" customFormat="1" ht="18.899999999999999" customHeight="1" x14ac:dyDescent="0.25">
      <c r="A73" s="426">
        <v>67</v>
      </c>
      <c r="B73" s="105"/>
      <c r="C73" s="105"/>
      <c r="D73" s="106"/>
      <c r="E73" s="441"/>
      <c r="F73" s="132"/>
      <c r="G73" s="132"/>
      <c r="H73" s="707"/>
      <c r="I73" s="469"/>
      <c r="J73" s="423" t="e">
        <f>IF(AND(Q73="",#REF!&gt;0,#REF!&lt;5),K73,)</f>
        <v>#REF!</v>
      </c>
      <c r="K73" s="421" t="str">
        <f>IF(D73="","ZZZ9",IF(AND(#REF!&gt;0,#REF!&lt;5),D73&amp;#REF!,D73&amp;"9"))</f>
        <v>ZZZ9</v>
      </c>
      <c r="L73" s="425">
        <f t="shared" si="3"/>
        <v>999</v>
      </c>
      <c r="M73" s="466">
        <f t="shared" si="4"/>
        <v>999</v>
      </c>
      <c r="N73" s="458"/>
      <c r="O73" s="393"/>
      <c r="P73" s="133">
        <f t="shared" si="5"/>
        <v>999</v>
      </c>
      <c r="Q73" s="107"/>
    </row>
    <row r="74" spans="1:17" s="11" customFormat="1" ht="18.899999999999999" customHeight="1" x14ac:dyDescent="0.25">
      <c r="A74" s="426">
        <v>68</v>
      </c>
      <c r="B74" s="105"/>
      <c r="C74" s="105"/>
      <c r="D74" s="106"/>
      <c r="E74" s="441"/>
      <c r="F74" s="132"/>
      <c r="G74" s="132"/>
      <c r="H74" s="707"/>
      <c r="I74" s="469"/>
      <c r="J74" s="423" t="e">
        <f>IF(AND(Q74="",#REF!&gt;0,#REF!&lt;5),K74,)</f>
        <v>#REF!</v>
      </c>
      <c r="K74" s="421" t="str">
        <f>IF(D74="","ZZZ9",IF(AND(#REF!&gt;0,#REF!&lt;5),D74&amp;#REF!,D74&amp;"9"))</f>
        <v>ZZZ9</v>
      </c>
      <c r="L74" s="425">
        <f t="shared" si="3"/>
        <v>999</v>
      </c>
      <c r="M74" s="466">
        <f t="shared" si="4"/>
        <v>999</v>
      </c>
      <c r="N74" s="458"/>
      <c r="O74" s="393"/>
      <c r="P74" s="133">
        <f t="shared" si="5"/>
        <v>999</v>
      </c>
      <c r="Q74" s="107"/>
    </row>
    <row r="75" spans="1:17" s="11" customFormat="1" ht="18.899999999999999" customHeight="1" x14ac:dyDescent="0.25">
      <c r="A75" s="426">
        <v>69</v>
      </c>
      <c r="B75" s="105"/>
      <c r="C75" s="105"/>
      <c r="D75" s="106"/>
      <c r="E75" s="441"/>
      <c r="F75" s="132"/>
      <c r="G75" s="132"/>
      <c r="H75" s="707"/>
      <c r="I75" s="469"/>
      <c r="J75" s="423" t="e">
        <f>IF(AND(Q75="",#REF!&gt;0,#REF!&lt;5),K75,)</f>
        <v>#REF!</v>
      </c>
      <c r="K75" s="421" t="str">
        <f>IF(D75="","ZZZ9",IF(AND(#REF!&gt;0,#REF!&lt;5),D75&amp;#REF!,D75&amp;"9"))</f>
        <v>ZZZ9</v>
      </c>
      <c r="L75" s="425">
        <f t="shared" si="3"/>
        <v>999</v>
      </c>
      <c r="M75" s="466">
        <f t="shared" si="4"/>
        <v>999</v>
      </c>
      <c r="N75" s="458"/>
      <c r="O75" s="393"/>
      <c r="P75" s="133">
        <f t="shared" si="5"/>
        <v>999</v>
      </c>
      <c r="Q75" s="107"/>
    </row>
    <row r="76" spans="1:17" s="11" customFormat="1" ht="18.899999999999999" customHeight="1" x14ac:dyDescent="0.25">
      <c r="A76" s="426">
        <v>70</v>
      </c>
      <c r="B76" s="105"/>
      <c r="C76" s="105"/>
      <c r="D76" s="106"/>
      <c r="E76" s="441"/>
      <c r="F76" s="132"/>
      <c r="G76" s="132"/>
      <c r="H76" s="707"/>
      <c r="I76" s="469"/>
      <c r="J76" s="423" t="e">
        <f>IF(AND(Q76="",#REF!&gt;0,#REF!&lt;5),K76,)</f>
        <v>#REF!</v>
      </c>
      <c r="K76" s="421" t="str">
        <f>IF(D76="","ZZZ9",IF(AND(#REF!&gt;0,#REF!&lt;5),D76&amp;#REF!,D76&amp;"9"))</f>
        <v>ZZZ9</v>
      </c>
      <c r="L76" s="425">
        <f t="shared" si="3"/>
        <v>999</v>
      </c>
      <c r="M76" s="466">
        <f t="shared" si="4"/>
        <v>999</v>
      </c>
      <c r="N76" s="458"/>
      <c r="O76" s="393"/>
      <c r="P76" s="133">
        <f t="shared" si="5"/>
        <v>999</v>
      </c>
      <c r="Q76" s="107"/>
    </row>
    <row r="77" spans="1:17" s="11" customFormat="1" ht="18.899999999999999" customHeight="1" x14ac:dyDescent="0.25">
      <c r="A77" s="426">
        <v>71</v>
      </c>
      <c r="B77" s="105"/>
      <c r="C77" s="105"/>
      <c r="D77" s="106"/>
      <c r="E77" s="441"/>
      <c r="F77" s="132"/>
      <c r="G77" s="132"/>
      <c r="H77" s="707"/>
      <c r="I77" s="469"/>
      <c r="J77" s="423" t="e">
        <f>IF(AND(Q77="",#REF!&gt;0,#REF!&lt;5),K77,)</f>
        <v>#REF!</v>
      </c>
      <c r="K77" s="421" t="str">
        <f>IF(D77="","ZZZ9",IF(AND(#REF!&gt;0,#REF!&lt;5),D77&amp;#REF!,D77&amp;"9"))</f>
        <v>ZZZ9</v>
      </c>
      <c r="L77" s="425">
        <f t="shared" si="3"/>
        <v>999</v>
      </c>
      <c r="M77" s="466">
        <f t="shared" si="4"/>
        <v>999</v>
      </c>
      <c r="N77" s="458"/>
      <c r="O77" s="393"/>
      <c r="P77" s="133">
        <f t="shared" si="5"/>
        <v>999</v>
      </c>
      <c r="Q77" s="107"/>
    </row>
    <row r="78" spans="1:17" s="11" customFormat="1" ht="18.899999999999999" customHeight="1" x14ac:dyDescent="0.25">
      <c r="A78" s="426">
        <v>72</v>
      </c>
      <c r="B78" s="105"/>
      <c r="C78" s="105"/>
      <c r="D78" s="106"/>
      <c r="E78" s="441"/>
      <c r="F78" s="132"/>
      <c r="G78" s="132"/>
      <c r="H78" s="707"/>
      <c r="I78" s="469"/>
      <c r="J78" s="423" t="e">
        <f>IF(AND(Q78="",#REF!&gt;0,#REF!&lt;5),K78,)</f>
        <v>#REF!</v>
      </c>
      <c r="K78" s="421" t="str">
        <f>IF(D78="","ZZZ9",IF(AND(#REF!&gt;0,#REF!&lt;5),D78&amp;#REF!,D78&amp;"9"))</f>
        <v>ZZZ9</v>
      </c>
      <c r="L78" s="425">
        <f t="shared" si="3"/>
        <v>999</v>
      </c>
      <c r="M78" s="466">
        <f t="shared" si="4"/>
        <v>999</v>
      </c>
      <c r="N78" s="458"/>
      <c r="O78" s="393"/>
      <c r="P78" s="133">
        <f t="shared" si="5"/>
        <v>999</v>
      </c>
      <c r="Q78" s="107"/>
    </row>
    <row r="79" spans="1:17" s="11" customFormat="1" ht="18.899999999999999" customHeight="1" x14ac:dyDescent="0.25">
      <c r="A79" s="426">
        <v>73</v>
      </c>
      <c r="B79" s="105"/>
      <c r="C79" s="105"/>
      <c r="D79" s="106"/>
      <c r="E79" s="441"/>
      <c r="F79" s="132"/>
      <c r="G79" s="132"/>
      <c r="H79" s="707"/>
      <c r="I79" s="469"/>
      <c r="J79" s="423" t="e">
        <f>IF(AND(Q79="",#REF!&gt;0,#REF!&lt;5),K79,)</f>
        <v>#REF!</v>
      </c>
      <c r="K79" s="421" t="str">
        <f>IF(D79="","ZZZ9",IF(AND(#REF!&gt;0,#REF!&lt;5),D79&amp;#REF!,D79&amp;"9"))</f>
        <v>ZZZ9</v>
      </c>
      <c r="L79" s="425">
        <f t="shared" si="3"/>
        <v>999</v>
      </c>
      <c r="M79" s="466">
        <f t="shared" si="4"/>
        <v>999</v>
      </c>
      <c r="N79" s="458"/>
      <c r="O79" s="393"/>
      <c r="P79" s="133">
        <f t="shared" si="5"/>
        <v>999</v>
      </c>
      <c r="Q79" s="107"/>
    </row>
    <row r="80" spans="1:17" s="11" customFormat="1" ht="18.899999999999999" customHeight="1" x14ac:dyDescent="0.25">
      <c r="A80" s="426">
        <v>74</v>
      </c>
      <c r="B80" s="105"/>
      <c r="C80" s="105"/>
      <c r="D80" s="106"/>
      <c r="E80" s="441"/>
      <c r="F80" s="132"/>
      <c r="G80" s="132"/>
      <c r="H80" s="707"/>
      <c r="I80" s="469"/>
      <c r="J80" s="423" t="e">
        <f>IF(AND(Q80="",#REF!&gt;0,#REF!&lt;5),K80,)</f>
        <v>#REF!</v>
      </c>
      <c r="K80" s="421" t="str">
        <f>IF(D80="","ZZZ9",IF(AND(#REF!&gt;0,#REF!&lt;5),D80&amp;#REF!,D80&amp;"9"))</f>
        <v>ZZZ9</v>
      </c>
      <c r="L80" s="425">
        <f t="shared" si="3"/>
        <v>999</v>
      </c>
      <c r="M80" s="466">
        <f t="shared" si="4"/>
        <v>999</v>
      </c>
      <c r="N80" s="458"/>
      <c r="O80" s="393"/>
      <c r="P80" s="133">
        <f t="shared" si="5"/>
        <v>999</v>
      </c>
      <c r="Q80" s="107"/>
    </row>
    <row r="81" spans="1:17" s="11" customFormat="1" ht="18.899999999999999" customHeight="1" x14ac:dyDescent="0.25">
      <c r="A81" s="426">
        <v>75</v>
      </c>
      <c r="B81" s="105"/>
      <c r="C81" s="105"/>
      <c r="D81" s="106"/>
      <c r="E81" s="441"/>
      <c r="F81" s="132"/>
      <c r="G81" s="132"/>
      <c r="H81" s="707"/>
      <c r="I81" s="469"/>
      <c r="J81" s="423" t="e">
        <f>IF(AND(Q81="",#REF!&gt;0,#REF!&lt;5),K81,)</f>
        <v>#REF!</v>
      </c>
      <c r="K81" s="421" t="str">
        <f>IF(D81="","ZZZ9",IF(AND(#REF!&gt;0,#REF!&lt;5),D81&amp;#REF!,D81&amp;"9"))</f>
        <v>ZZZ9</v>
      </c>
      <c r="L81" s="425">
        <f t="shared" si="3"/>
        <v>999</v>
      </c>
      <c r="M81" s="466">
        <f t="shared" si="4"/>
        <v>999</v>
      </c>
      <c r="N81" s="458"/>
      <c r="O81" s="393"/>
      <c r="P81" s="133">
        <f t="shared" si="5"/>
        <v>999</v>
      </c>
      <c r="Q81" s="107"/>
    </row>
    <row r="82" spans="1:17" s="11" customFormat="1" ht="18.899999999999999" customHeight="1" x14ac:dyDescent="0.25">
      <c r="A82" s="426">
        <v>76</v>
      </c>
      <c r="B82" s="105"/>
      <c r="C82" s="105"/>
      <c r="D82" s="106"/>
      <c r="E82" s="441"/>
      <c r="F82" s="132"/>
      <c r="G82" s="132"/>
      <c r="H82" s="707"/>
      <c r="I82" s="469"/>
      <c r="J82" s="423" t="e">
        <f>IF(AND(Q82="",#REF!&gt;0,#REF!&lt;5),K82,)</f>
        <v>#REF!</v>
      </c>
      <c r="K82" s="421" t="str">
        <f>IF(D82="","ZZZ9",IF(AND(#REF!&gt;0,#REF!&lt;5),D82&amp;#REF!,D82&amp;"9"))</f>
        <v>ZZZ9</v>
      </c>
      <c r="L82" s="425">
        <f t="shared" si="3"/>
        <v>999</v>
      </c>
      <c r="M82" s="466">
        <f t="shared" si="4"/>
        <v>999</v>
      </c>
      <c r="N82" s="458"/>
      <c r="O82" s="393"/>
      <c r="P82" s="133">
        <f t="shared" si="5"/>
        <v>999</v>
      </c>
      <c r="Q82" s="107"/>
    </row>
    <row r="83" spans="1:17" s="11" customFormat="1" ht="18.899999999999999" customHeight="1" x14ac:dyDescent="0.25">
      <c r="A83" s="426">
        <v>77</v>
      </c>
      <c r="B83" s="105"/>
      <c r="C83" s="105"/>
      <c r="D83" s="106"/>
      <c r="E83" s="441"/>
      <c r="F83" s="132"/>
      <c r="G83" s="132"/>
      <c r="H83" s="707"/>
      <c r="I83" s="469"/>
      <c r="J83" s="423" t="e">
        <f>IF(AND(Q83="",#REF!&gt;0,#REF!&lt;5),K83,)</f>
        <v>#REF!</v>
      </c>
      <c r="K83" s="421" t="str">
        <f>IF(D83="","ZZZ9",IF(AND(#REF!&gt;0,#REF!&lt;5),D83&amp;#REF!,D83&amp;"9"))</f>
        <v>ZZZ9</v>
      </c>
      <c r="L83" s="425">
        <f t="shared" si="3"/>
        <v>999</v>
      </c>
      <c r="M83" s="466">
        <f t="shared" si="4"/>
        <v>999</v>
      </c>
      <c r="N83" s="458"/>
      <c r="O83" s="393"/>
      <c r="P83" s="133">
        <f t="shared" si="5"/>
        <v>999</v>
      </c>
      <c r="Q83" s="107"/>
    </row>
    <row r="84" spans="1:17" s="11" customFormat="1" ht="18.899999999999999" customHeight="1" x14ac:dyDescent="0.25">
      <c r="A84" s="426">
        <v>78</v>
      </c>
      <c r="B84" s="105"/>
      <c r="C84" s="105"/>
      <c r="D84" s="106"/>
      <c r="E84" s="441"/>
      <c r="F84" s="132"/>
      <c r="G84" s="132"/>
      <c r="H84" s="707"/>
      <c r="I84" s="469"/>
      <c r="J84" s="423" t="e">
        <f>IF(AND(Q84="",#REF!&gt;0,#REF!&lt;5),K84,)</f>
        <v>#REF!</v>
      </c>
      <c r="K84" s="421" t="str">
        <f>IF(D84="","ZZZ9",IF(AND(#REF!&gt;0,#REF!&lt;5),D84&amp;#REF!,D84&amp;"9"))</f>
        <v>ZZZ9</v>
      </c>
      <c r="L84" s="425">
        <f t="shared" si="3"/>
        <v>999</v>
      </c>
      <c r="M84" s="466">
        <f t="shared" si="4"/>
        <v>999</v>
      </c>
      <c r="N84" s="458"/>
      <c r="O84" s="393"/>
      <c r="P84" s="133">
        <f t="shared" si="5"/>
        <v>999</v>
      </c>
      <c r="Q84" s="107"/>
    </row>
    <row r="85" spans="1:17" s="11" customFormat="1" ht="18.899999999999999" customHeight="1" x14ac:dyDescent="0.25">
      <c r="A85" s="426">
        <v>79</v>
      </c>
      <c r="B85" s="105"/>
      <c r="C85" s="105"/>
      <c r="D85" s="106"/>
      <c r="E85" s="441"/>
      <c r="F85" s="132"/>
      <c r="G85" s="132"/>
      <c r="H85" s="707"/>
      <c r="I85" s="469"/>
      <c r="J85" s="423" t="e">
        <f>IF(AND(Q85="",#REF!&gt;0,#REF!&lt;5),K85,)</f>
        <v>#REF!</v>
      </c>
      <c r="K85" s="421" t="str">
        <f>IF(D85="","ZZZ9",IF(AND(#REF!&gt;0,#REF!&lt;5),D85&amp;#REF!,D85&amp;"9"))</f>
        <v>ZZZ9</v>
      </c>
      <c r="L85" s="425">
        <f t="shared" si="3"/>
        <v>999</v>
      </c>
      <c r="M85" s="466">
        <f t="shared" si="4"/>
        <v>999</v>
      </c>
      <c r="N85" s="458"/>
      <c r="O85" s="393"/>
      <c r="P85" s="133">
        <f t="shared" si="5"/>
        <v>999</v>
      </c>
      <c r="Q85" s="107"/>
    </row>
    <row r="86" spans="1:17" s="11" customFormat="1" ht="18.899999999999999" customHeight="1" x14ac:dyDescent="0.25">
      <c r="A86" s="426">
        <v>80</v>
      </c>
      <c r="B86" s="105"/>
      <c r="C86" s="105"/>
      <c r="D86" s="106"/>
      <c r="E86" s="441"/>
      <c r="F86" s="132"/>
      <c r="G86" s="132"/>
      <c r="H86" s="707"/>
      <c r="I86" s="469"/>
      <c r="J86" s="423" t="e">
        <f>IF(AND(Q86="",#REF!&gt;0,#REF!&lt;5),K86,)</f>
        <v>#REF!</v>
      </c>
      <c r="K86" s="421" t="str">
        <f>IF(D86="","ZZZ9",IF(AND(#REF!&gt;0,#REF!&lt;5),D86&amp;#REF!,D86&amp;"9"))</f>
        <v>ZZZ9</v>
      </c>
      <c r="L86" s="425">
        <f t="shared" si="3"/>
        <v>999</v>
      </c>
      <c r="M86" s="466">
        <f t="shared" si="4"/>
        <v>999</v>
      </c>
      <c r="N86" s="458"/>
      <c r="O86" s="393"/>
      <c r="P86" s="133">
        <f t="shared" si="5"/>
        <v>999</v>
      </c>
      <c r="Q86" s="107"/>
    </row>
    <row r="87" spans="1:17" s="11" customFormat="1" ht="18.899999999999999" customHeight="1" x14ac:dyDescent="0.25">
      <c r="A87" s="426">
        <v>81</v>
      </c>
      <c r="B87" s="105"/>
      <c r="C87" s="105"/>
      <c r="D87" s="106"/>
      <c r="E87" s="441"/>
      <c r="F87" s="132"/>
      <c r="G87" s="132"/>
      <c r="H87" s="707"/>
      <c r="I87" s="469"/>
      <c r="J87" s="423" t="e">
        <f>IF(AND(Q87="",#REF!&gt;0,#REF!&lt;5),K87,)</f>
        <v>#REF!</v>
      </c>
      <c r="K87" s="421" t="str">
        <f>IF(D87="","ZZZ9",IF(AND(#REF!&gt;0,#REF!&lt;5),D87&amp;#REF!,D87&amp;"9"))</f>
        <v>ZZZ9</v>
      </c>
      <c r="L87" s="425">
        <f t="shared" si="3"/>
        <v>999</v>
      </c>
      <c r="M87" s="466">
        <f t="shared" si="4"/>
        <v>999</v>
      </c>
      <c r="N87" s="458"/>
      <c r="O87" s="393"/>
      <c r="P87" s="133">
        <f t="shared" si="5"/>
        <v>999</v>
      </c>
      <c r="Q87" s="107"/>
    </row>
    <row r="88" spans="1:17" s="11" customFormat="1" ht="18.899999999999999" customHeight="1" x14ac:dyDescent="0.25">
      <c r="A88" s="426">
        <v>82</v>
      </c>
      <c r="B88" s="105"/>
      <c r="C88" s="105"/>
      <c r="D88" s="106"/>
      <c r="E88" s="441"/>
      <c r="F88" s="132"/>
      <c r="G88" s="132"/>
      <c r="H88" s="707"/>
      <c r="I88" s="469"/>
      <c r="J88" s="423" t="e">
        <f>IF(AND(Q88="",#REF!&gt;0,#REF!&lt;5),K88,)</f>
        <v>#REF!</v>
      </c>
      <c r="K88" s="421" t="str">
        <f>IF(D88="","ZZZ9",IF(AND(#REF!&gt;0,#REF!&lt;5),D88&amp;#REF!,D88&amp;"9"))</f>
        <v>ZZZ9</v>
      </c>
      <c r="L88" s="425">
        <f t="shared" si="3"/>
        <v>999</v>
      </c>
      <c r="M88" s="466">
        <f t="shared" si="4"/>
        <v>999</v>
      </c>
      <c r="N88" s="458"/>
      <c r="O88" s="393"/>
      <c r="P88" s="133">
        <f t="shared" si="5"/>
        <v>999</v>
      </c>
      <c r="Q88" s="107"/>
    </row>
    <row r="89" spans="1:17" s="11" customFormat="1" ht="18.899999999999999" customHeight="1" x14ac:dyDescent="0.25">
      <c r="A89" s="426">
        <v>83</v>
      </c>
      <c r="B89" s="105"/>
      <c r="C89" s="105"/>
      <c r="D89" s="106"/>
      <c r="E89" s="441"/>
      <c r="F89" s="132"/>
      <c r="G89" s="132"/>
      <c r="H89" s="707"/>
      <c r="I89" s="469"/>
      <c r="J89" s="423" t="e">
        <f>IF(AND(Q89="",#REF!&gt;0,#REF!&lt;5),K89,)</f>
        <v>#REF!</v>
      </c>
      <c r="K89" s="421" t="str">
        <f>IF(D89="","ZZZ9",IF(AND(#REF!&gt;0,#REF!&lt;5),D89&amp;#REF!,D89&amp;"9"))</f>
        <v>ZZZ9</v>
      </c>
      <c r="L89" s="425">
        <f t="shared" si="3"/>
        <v>999</v>
      </c>
      <c r="M89" s="466">
        <f t="shared" si="4"/>
        <v>999</v>
      </c>
      <c r="N89" s="458"/>
      <c r="O89" s="393"/>
      <c r="P89" s="133">
        <f t="shared" si="5"/>
        <v>999</v>
      </c>
      <c r="Q89" s="107"/>
    </row>
    <row r="90" spans="1:17" s="11" customFormat="1" ht="18.899999999999999" customHeight="1" x14ac:dyDescent="0.25">
      <c r="A90" s="426">
        <v>84</v>
      </c>
      <c r="B90" s="105"/>
      <c r="C90" s="105"/>
      <c r="D90" s="106"/>
      <c r="E90" s="441"/>
      <c r="F90" s="132"/>
      <c r="G90" s="132"/>
      <c r="H90" s="707"/>
      <c r="I90" s="469"/>
      <c r="J90" s="423" t="e">
        <f>IF(AND(Q90="",#REF!&gt;0,#REF!&lt;5),K90,)</f>
        <v>#REF!</v>
      </c>
      <c r="K90" s="421" t="str">
        <f>IF(D90="","ZZZ9",IF(AND(#REF!&gt;0,#REF!&lt;5),D90&amp;#REF!,D90&amp;"9"))</f>
        <v>ZZZ9</v>
      </c>
      <c r="L90" s="425">
        <f t="shared" si="3"/>
        <v>999</v>
      </c>
      <c r="M90" s="466">
        <f t="shared" si="4"/>
        <v>999</v>
      </c>
      <c r="N90" s="458"/>
      <c r="O90" s="393"/>
      <c r="P90" s="133">
        <f t="shared" si="5"/>
        <v>999</v>
      </c>
      <c r="Q90" s="107"/>
    </row>
    <row r="91" spans="1:17" s="11" customFormat="1" ht="18.899999999999999" customHeight="1" x14ac:dyDescent="0.25">
      <c r="A91" s="426">
        <v>85</v>
      </c>
      <c r="B91" s="105"/>
      <c r="C91" s="105"/>
      <c r="D91" s="106"/>
      <c r="E91" s="441"/>
      <c r="F91" s="132"/>
      <c r="G91" s="132"/>
      <c r="H91" s="707"/>
      <c r="I91" s="469"/>
      <c r="J91" s="423" t="e">
        <f>IF(AND(Q91="",#REF!&gt;0,#REF!&lt;5),K91,)</f>
        <v>#REF!</v>
      </c>
      <c r="K91" s="421" t="str">
        <f>IF(D91="","ZZZ9",IF(AND(#REF!&gt;0,#REF!&lt;5),D91&amp;#REF!,D91&amp;"9"))</f>
        <v>ZZZ9</v>
      </c>
      <c r="L91" s="425">
        <f t="shared" si="3"/>
        <v>999</v>
      </c>
      <c r="M91" s="466">
        <f t="shared" si="4"/>
        <v>999</v>
      </c>
      <c r="N91" s="458"/>
      <c r="O91" s="393"/>
      <c r="P91" s="133">
        <f t="shared" si="5"/>
        <v>999</v>
      </c>
      <c r="Q91" s="107"/>
    </row>
    <row r="92" spans="1:17" s="11" customFormat="1" ht="18.899999999999999" customHeight="1" x14ac:dyDescent="0.25">
      <c r="A92" s="426">
        <v>86</v>
      </c>
      <c r="B92" s="105"/>
      <c r="C92" s="105"/>
      <c r="D92" s="106"/>
      <c r="E92" s="441"/>
      <c r="F92" s="132"/>
      <c r="G92" s="132"/>
      <c r="H92" s="707"/>
      <c r="I92" s="469"/>
      <c r="J92" s="423" t="e">
        <f>IF(AND(Q92="",#REF!&gt;0,#REF!&lt;5),K92,)</f>
        <v>#REF!</v>
      </c>
      <c r="K92" s="421" t="str">
        <f>IF(D92="","ZZZ9",IF(AND(#REF!&gt;0,#REF!&lt;5),D92&amp;#REF!,D92&amp;"9"))</f>
        <v>ZZZ9</v>
      </c>
      <c r="L92" s="425">
        <f t="shared" si="3"/>
        <v>999</v>
      </c>
      <c r="M92" s="466">
        <f t="shared" si="4"/>
        <v>999</v>
      </c>
      <c r="N92" s="458"/>
      <c r="O92" s="393"/>
      <c r="P92" s="133">
        <f t="shared" si="5"/>
        <v>999</v>
      </c>
      <c r="Q92" s="107"/>
    </row>
    <row r="93" spans="1:17" s="11" customFormat="1" ht="18.899999999999999" customHeight="1" x14ac:dyDescent="0.25">
      <c r="A93" s="426">
        <v>87</v>
      </c>
      <c r="B93" s="105"/>
      <c r="C93" s="105"/>
      <c r="D93" s="106"/>
      <c r="E93" s="441"/>
      <c r="F93" s="132"/>
      <c r="G93" s="132"/>
      <c r="H93" s="707"/>
      <c r="I93" s="469"/>
      <c r="J93" s="423" t="e">
        <f>IF(AND(Q93="",#REF!&gt;0,#REF!&lt;5),K93,)</f>
        <v>#REF!</v>
      </c>
      <c r="K93" s="421" t="str">
        <f>IF(D93="","ZZZ9",IF(AND(#REF!&gt;0,#REF!&lt;5),D93&amp;#REF!,D93&amp;"9"))</f>
        <v>ZZZ9</v>
      </c>
      <c r="L93" s="425">
        <f t="shared" si="3"/>
        <v>999</v>
      </c>
      <c r="M93" s="466">
        <f t="shared" si="4"/>
        <v>999</v>
      </c>
      <c r="N93" s="458"/>
      <c r="O93" s="393"/>
      <c r="P93" s="133">
        <f t="shared" si="5"/>
        <v>999</v>
      </c>
      <c r="Q93" s="107"/>
    </row>
    <row r="94" spans="1:17" s="11" customFormat="1" ht="18.899999999999999" customHeight="1" x14ac:dyDescent="0.25">
      <c r="A94" s="426">
        <v>88</v>
      </c>
      <c r="B94" s="105"/>
      <c r="C94" s="105"/>
      <c r="D94" s="106"/>
      <c r="E94" s="441"/>
      <c r="F94" s="132"/>
      <c r="G94" s="132"/>
      <c r="H94" s="707"/>
      <c r="I94" s="469"/>
      <c r="J94" s="423" t="e">
        <f>IF(AND(Q94="",#REF!&gt;0,#REF!&lt;5),K94,)</f>
        <v>#REF!</v>
      </c>
      <c r="K94" s="421" t="str">
        <f>IF(D94="","ZZZ9",IF(AND(#REF!&gt;0,#REF!&lt;5),D94&amp;#REF!,D94&amp;"9"))</f>
        <v>ZZZ9</v>
      </c>
      <c r="L94" s="425">
        <f t="shared" si="3"/>
        <v>999</v>
      </c>
      <c r="M94" s="466">
        <f t="shared" si="4"/>
        <v>999</v>
      </c>
      <c r="N94" s="458"/>
      <c r="O94" s="393"/>
      <c r="P94" s="133">
        <f t="shared" si="5"/>
        <v>999</v>
      </c>
      <c r="Q94" s="107"/>
    </row>
    <row r="95" spans="1:17" s="11" customFormat="1" ht="18.899999999999999" customHeight="1" x14ac:dyDescent="0.25">
      <c r="A95" s="426">
        <v>89</v>
      </c>
      <c r="B95" s="105"/>
      <c r="C95" s="105"/>
      <c r="D95" s="106"/>
      <c r="E95" s="441"/>
      <c r="F95" s="132"/>
      <c r="G95" s="132"/>
      <c r="H95" s="707"/>
      <c r="I95" s="469"/>
      <c r="J95" s="423" t="e">
        <f>IF(AND(Q95="",#REF!&gt;0,#REF!&lt;5),K95,)</f>
        <v>#REF!</v>
      </c>
      <c r="K95" s="421" t="str">
        <f>IF(D95="","ZZZ9",IF(AND(#REF!&gt;0,#REF!&lt;5),D95&amp;#REF!,D95&amp;"9"))</f>
        <v>ZZZ9</v>
      </c>
      <c r="L95" s="425">
        <f t="shared" si="3"/>
        <v>999</v>
      </c>
      <c r="M95" s="466">
        <f t="shared" si="4"/>
        <v>999</v>
      </c>
      <c r="N95" s="458"/>
      <c r="O95" s="393"/>
      <c r="P95" s="133">
        <f t="shared" si="5"/>
        <v>999</v>
      </c>
      <c r="Q95" s="107"/>
    </row>
    <row r="96" spans="1:17" s="11" customFormat="1" ht="18.899999999999999" customHeight="1" x14ac:dyDescent="0.25">
      <c r="A96" s="426">
        <v>90</v>
      </c>
      <c r="B96" s="105"/>
      <c r="C96" s="105"/>
      <c r="D96" s="106"/>
      <c r="E96" s="441"/>
      <c r="F96" s="132"/>
      <c r="G96" s="132"/>
      <c r="H96" s="707"/>
      <c r="I96" s="469"/>
      <c r="J96" s="423" t="e">
        <f>IF(AND(Q96="",#REF!&gt;0,#REF!&lt;5),K96,)</f>
        <v>#REF!</v>
      </c>
      <c r="K96" s="421" t="str">
        <f>IF(D96="","ZZZ9",IF(AND(#REF!&gt;0,#REF!&lt;5),D96&amp;#REF!,D96&amp;"9"))</f>
        <v>ZZZ9</v>
      </c>
      <c r="L96" s="425">
        <f t="shared" si="3"/>
        <v>999</v>
      </c>
      <c r="M96" s="466">
        <f t="shared" si="4"/>
        <v>999</v>
      </c>
      <c r="N96" s="458"/>
      <c r="O96" s="393"/>
      <c r="P96" s="133">
        <f t="shared" si="5"/>
        <v>999</v>
      </c>
      <c r="Q96" s="107"/>
    </row>
    <row r="97" spans="1:17" s="11" customFormat="1" ht="18.899999999999999" customHeight="1" x14ac:dyDescent="0.25">
      <c r="A97" s="426">
        <v>91</v>
      </c>
      <c r="B97" s="105"/>
      <c r="C97" s="105"/>
      <c r="D97" s="106"/>
      <c r="E97" s="441"/>
      <c r="F97" s="132"/>
      <c r="G97" s="132"/>
      <c r="H97" s="707"/>
      <c r="I97" s="469"/>
      <c r="J97" s="423" t="e">
        <f>IF(AND(Q97="",#REF!&gt;0,#REF!&lt;5),K97,)</f>
        <v>#REF!</v>
      </c>
      <c r="K97" s="421" t="str">
        <f>IF(D97="","ZZZ9",IF(AND(#REF!&gt;0,#REF!&lt;5),D97&amp;#REF!,D97&amp;"9"))</f>
        <v>ZZZ9</v>
      </c>
      <c r="L97" s="425">
        <f t="shared" si="3"/>
        <v>999</v>
      </c>
      <c r="M97" s="466">
        <f t="shared" si="4"/>
        <v>999</v>
      </c>
      <c r="N97" s="458"/>
      <c r="O97" s="393"/>
      <c r="P97" s="133">
        <f t="shared" si="5"/>
        <v>999</v>
      </c>
      <c r="Q97" s="107"/>
    </row>
    <row r="98" spans="1:17" s="11" customFormat="1" ht="18.899999999999999" customHeight="1" x14ac:dyDescent="0.25">
      <c r="A98" s="426">
        <v>92</v>
      </c>
      <c r="B98" s="105"/>
      <c r="C98" s="105"/>
      <c r="D98" s="106"/>
      <c r="E98" s="441"/>
      <c r="F98" s="132"/>
      <c r="G98" s="132"/>
      <c r="H98" s="707"/>
      <c r="I98" s="469"/>
      <c r="J98" s="423" t="e">
        <f>IF(AND(Q98="",#REF!&gt;0,#REF!&lt;5),K98,)</f>
        <v>#REF!</v>
      </c>
      <c r="K98" s="421" t="str">
        <f>IF(D98="","ZZZ9",IF(AND(#REF!&gt;0,#REF!&lt;5),D98&amp;#REF!,D98&amp;"9"))</f>
        <v>ZZZ9</v>
      </c>
      <c r="L98" s="425">
        <f t="shared" si="3"/>
        <v>999</v>
      </c>
      <c r="M98" s="466">
        <f t="shared" si="4"/>
        <v>999</v>
      </c>
      <c r="N98" s="458"/>
      <c r="O98" s="393"/>
      <c r="P98" s="133">
        <f t="shared" si="5"/>
        <v>999</v>
      </c>
      <c r="Q98" s="107"/>
    </row>
    <row r="99" spans="1:17" s="11" customFormat="1" ht="18.899999999999999" customHeight="1" x14ac:dyDescent="0.25">
      <c r="A99" s="426">
        <v>93</v>
      </c>
      <c r="B99" s="105"/>
      <c r="C99" s="105"/>
      <c r="D99" s="106"/>
      <c r="E99" s="441"/>
      <c r="F99" s="132"/>
      <c r="G99" s="132"/>
      <c r="H99" s="707"/>
      <c r="I99" s="469"/>
      <c r="J99" s="423" t="e">
        <f>IF(AND(Q99="",#REF!&gt;0,#REF!&lt;5),K99,)</f>
        <v>#REF!</v>
      </c>
      <c r="K99" s="421" t="str">
        <f>IF(D99="","ZZZ9",IF(AND(#REF!&gt;0,#REF!&lt;5),D99&amp;#REF!,D99&amp;"9"))</f>
        <v>ZZZ9</v>
      </c>
      <c r="L99" s="425">
        <f t="shared" si="3"/>
        <v>999</v>
      </c>
      <c r="M99" s="466">
        <f t="shared" si="4"/>
        <v>999</v>
      </c>
      <c r="N99" s="458"/>
      <c r="O99" s="393"/>
      <c r="P99" s="133">
        <f t="shared" si="5"/>
        <v>999</v>
      </c>
      <c r="Q99" s="107"/>
    </row>
    <row r="100" spans="1:17" s="11" customFormat="1" ht="18.899999999999999" customHeight="1" x14ac:dyDescent="0.25">
      <c r="A100" s="426">
        <v>94</v>
      </c>
      <c r="B100" s="105"/>
      <c r="C100" s="105"/>
      <c r="D100" s="106"/>
      <c r="E100" s="441"/>
      <c r="F100" s="132"/>
      <c r="G100" s="132"/>
      <c r="H100" s="707"/>
      <c r="I100" s="469"/>
      <c r="J100" s="423" t="e">
        <f>IF(AND(Q100="",#REF!&gt;0,#REF!&lt;5),K100,)</f>
        <v>#REF!</v>
      </c>
      <c r="K100" s="421" t="str">
        <f>IF(D100="","ZZZ9",IF(AND(#REF!&gt;0,#REF!&lt;5),D100&amp;#REF!,D100&amp;"9"))</f>
        <v>ZZZ9</v>
      </c>
      <c r="L100" s="425">
        <f t="shared" si="3"/>
        <v>999</v>
      </c>
      <c r="M100" s="466">
        <f t="shared" si="4"/>
        <v>999</v>
      </c>
      <c r="N100" s="458"/>
      <c r="O100" s="393"/>
      <c r="P100" s="133">
        <f t="shared" si="5"/>
        <v>999</v>
      </c>
      <c r="Q100" s="107"/>
    </row>
    <row r="101" spans="1:17" s="11" customFormat="1" ht="18.899999999999999" customHeight="1" x14ac:dyDescent="0.25">
      <c r="A101" s="426">
        <v>95</v>
      </c>
      <c r="B101" s="105"/>
      <c r="C101" s="105"/>
      <c r="D101" s="106"/>
      <c r="E101" s="441"/>
      <c r="F101" s="132"/>
      <c r="G101" s="132"/>
      <c r="H101" s="707"/>
      <c r="I101" s="469"/>
      <c r="J101" s="423" t="e">
        <f>IF(AND(Q101="",#REF!&gt;0,#REF!&lt;5),K101,)</f>
        <v>#REF!</v>
      </c>
      <c r="K101" s="421" t="str">
        <f>IF(D101="","ZZZ9",IF(AND(#REF!&gt;0,#REF!&lt;5),D101&amp;#REF!,D101&amp;"9"))</f>
        <v>ZZZ9</v>
      </c>
      <c r="L101" s="425">
        <f t="shared" ref="L101:L156" si="6">IF(Q101="",999,Q101)</f>
        <v>999</v>
      </c>
      <c r="M101" s="466">
        <f t="shared" ref="M101:M156" si="7">IF(P101=999,999,1)</f>
        <v>999</v>
      </c>
      <c r="N101" s="458"/>
      <c r="O101" s="393"/>
      <c r="P101" s="133">
        <f t="shared" ref="P101:P156" si="8">IF(N101="DA",1,IF(N101="WC",2,IF(N101="SE",3,IF(N101="Q",4,IF(N101="LL",5,999)))))</f>
        <v>999</v>
      </c>
      <c r="Q101" s="107"/>
    </row>
    <row r="102" spans="1:17" s="11" customFormat="1" ht="18.899999999999999" customHeight="1" x14ac:dyDescent="0.25">
      <c r="A102" s="426">
        <v>96</v>
      </c>
      <c r="B102" s="105"/>
      <c r="C102" s="105"/>
      <c r="D102" s="106"/>
      <c r="E102" s="441"/>
      <c r="F102" s="132"/>
      <c r="G102" s="132"/>
      <c r="H102" s="707"/>
      <c r="I102" s="469"/>
      <c r="J102" s="423" t="e">
        <f>IF(AND(Q102="",#REF!&gt;0,#REF!&lt;5),K102,)</f>
        <v>#REF!</v>
      </c>
      <c r="K102" s="421" t="str">
        <f>IF(D102="","ZZZ9",IF(AND(#REF!&gt;0,#REF!&lt;5),D102&amp;#REF!,D102&amp;"9"))</f>
        <v>ZZZ9</v>
      </c>
      <c r="L102" s="425">
        <f t="shared" si="6"/>
        <v>999</v>
      </c>
      <c r="M102" s="466">
        <f t="shared" si="7"/>
        <v>999</v>
      </c>
      <c r="N102" s="458"/>
      <c r="O102" s="393"/>
      <c r="P102" s="133">
        <f t="shared" si="8"/>
        <v>999</v>
      </c>
      <c r="Q102" s="107"/>
    </row>
    <row r="103" spans="1:17" s="11" customFormat="1" ht="18.899999999999999" customHeight="1" x14ac:dyDescent="0.25">
      <c r="A103" s="426">
        <v>97</v>
      </c>
      <c r="B103" s="105"/>
      <c r="C103" s="105"/>
      <c r="D103" s="106"/>
      <c r="E103" s="441"/>
      <c r="F103" s="132"/>
      <c r="G103" s="132"/>
      <c r="H103" s="707"/>
      <c r="I103" s="469"/>
      <c r="J103" s="423" t="e">
        <f>IF(AND(Q103="",#REF!&gt;0,#REF!&lt;5),K103,)</f>
        <v>#REF!</v>
      </c>
      <c r="K103" s="421" t="str">
        <f>IF(D103="","ZZZ9",IF(AND(#REF!&gt;0,#REF!&lt;5),D103&amp;#REF!,D103&amp;"9"))</f>
        <v>ZZZ9</v>
      </c>
      <c r="L103" s="425">
        <f t="shared" si="6"/>
        <v>999</v>
      </c>
      <c r="M103" s="466">
        <f t="shared" si="7"/>
        <v>999</v>
      </c>
      <c r="N103" s="458"/>
      <c r="O103" s="393"/>
      <c r="P103" s="133">
        <f t="shared" si="8"/>
        <v>999</v>
      </c>
      <c r="Q103" s="107"/>
    </row>
    <row r="104" spans="1:17" s="11" customFormat="1" ht="18.899999999999999" customHeight="1" x14ac:dyDescent="0.25">
      <c r="A104" s="426">
        <v>98</v>
      </c>
      <c r="B104" s="105"/>
      <c r="C104" s="105"/>
      <c r="D104" s="106"/>
      <c r="E104" s="441"/>
      <c r="F104" s="132"/>
      <c r="G104" s="132"/>
      <c r="H104" s="707"/>
      <c r="I104" s="469"/>
      <c r="J104" s="423" t="e">
        <f>IF(AND(Q104="",#REF!&gt;0,#REF!&lt;5),K104,)</f>
        <v>#REF!</v>
      </c>
      <c r="K104" s="421" t="str">
        <f>IF(D104="","ZZZ9",IF(AND(#REF!&gt;0,#REF!&lt;5),D104&amp;#REF!,D104&amp;"9"))</f>
        <v>ZZZ9</v>
      </c>
      <c r="L104" s="425">
        <f t="shared" si="6"/>
        <v>999</v>
      </c>
      <c r="M104" s="466">
        <f t="shared" si="7"/>
        <v>999</v>
      </c>
      <c r="N104" s="458"/>
      <c r="O104" s="393"/>
      <c r="P104" s="133">
        <f t="shared" si="8"/>
        <v>999</v>
      </c>
      <c r="Q104" s="107"/>
    </row>
    <row r="105" spans="1:17" s="11" customFormat="1" ht="18.899999999999999" customHeight="1" x14ac:dyDescent="0.25">
      <c r="A105" s="426">
        <v>99</v>
      </c>
      <c r="B105" s="105"/>
      <c r="C105" s="105"/>
      <c r="D105" s="106"/>
      <c r="E105" s="441"/>
      <c r="F105" s="132"/>
      <c r="G105" s="132"/>
      <c r="H105" s="707"/>
      <c r="I105" s="469"/>
      <c r="J105" s="423" t="e">
        <f>IF(AND(Q105="",#REF!&gt;0,#REF!&lt;5),K105,)</f>
        <v>#REF!</v>
      </c>
      <c r="K105" s="421" t="str">
        <f>IF(D105="","ZZZ9",IF(AND(#REF!&gt;0,#REF!&lt;5),D105&amp;#REF!,D105&amp;"9"))</f>
        <v>ZZZ9</v>
      </c>
      <c r="L105" s="425">
        <f t="shared" si="6"/>
        <v>999</v>
      </c>
      <c r="M105" s="466">
        <f t="shared" si="7"/>
        <v>999</v>
      </c>
      <c r="N105" s="458"/>
      <c r="O105" s="393"/>
      <c r="P105" s="133">
        <f t="shared" si="8"/>
        <v>999</v>
      </c>
      <c r="Q105" s="107"/>
    </row>
    <row r="106" spans="1:17" s="11" customFormat="1" ht="18.899999999999999" customHeight="1" x14ac:dyDescent="0.25">
      <c r="A106" s="426">
        <v>100</v>
      </c>
      <c r="B106" s="105"/>
      <c r="C106" s="105"/>
      <c r="D106" s="106"/>
      <c r="E106" s="441"/>
      <c r="F106" s="132"/>
      <c r="G106" s="132"/>
      <c r="H106" s="707"/>
      <c r="I106" s="469"/>
      <c r="J106" s="423" t="e">
        <f>IF(AND(Q106="",#REF!&gt;0,#REF!&lt;5),K106,)</f>
        <v>#REF!</v>
      </c>
      <c r="K106" s="421" t="str">
        <f>IF(D106="","ZZZ9",IF(AND(#REF!&gt;0,#REF!&lt;5),D106&amp;#REF!,D106&amp;"9"))</f>
        <v>ZZZ9</v>
      </c>
      <c r="L106" s="425">
        <f t="shared" si="6"/>
        <v>999</v>
      </c>
      <c r="M106" s="466">
        <f t="shared" si="7"/>
        <v>999</v>
      </c>
      <c r="N106" s="458"/>
      <c r="O106" s="393"/>
      <c r="P106" s="133">
        <f t="shared" si="8"/>
        <v>999</v>
      </c>
      <c r="Q106" s="107"/>
    </row>
    <row r="107" spans="1:17" s="11" customFormat="1" ht="18.899999999999999" customHeight="1" x14ac:dyDescent="0.25">
      <c r="A107" s="426">
        <v>101</v>
      </c>
      <c r="B107" s="105"/>
      <c r="C107" s="105"/>
      <c r="D107" s="106"/>
      <c r="E107" s="441"/>
      <c r="F107" s="132"/>
      <c r="G107" s="132"/>
      <c r="H107" s="707"/>
      <c r="I107" s="469"/>
      <c r="J107" s="423" t="e">
        <f>IF(AND(Q107="",#REF!&gt;0,#REF!&lt;5),K107,)</f>
        <v>#REF!</v>
      </c>
      <c r="K107" s="421" t="str">
        <f>IF(D107="","ZZZ9",IF(AND(#REF!&gt;0,#REF!&lt;5),D107&amp;#REF!,D107&amp;"9"))</f>
        <v>ZZZ9</v>
      </c>
      <c r="L107" s="425">
        <f t="shared" si="6"/>
        <v>999</v>
      </c>
      <c r="M107" s="466">
        <f t="shared" si="7"/>
        <v>999</v>
      </c>
      <c r="N107" s="458"/>
      <c r="O107" s="393"/>
      <c r="P107" s="133">
        <f t="shared" si="8"/>
        <v>999</v>
      </c>
      <c r="Q107" s="107"/>
    </row>
    <row r="108" spans="1:17" s="11" customFormat="1" ht="18.899999999999999" customHeight="1" x14ac:dyDescent="0.25">
      <c r="A108" s="426">
        <v>102</v>
      </c>
      <c r="B108" s="105"/>
      <c r="C108" s="105"/>
      <c r="D108" s="106"/>
      <c r="E108" s="441"/>
      <c r="F108" s="132"/>
      <c r="G108" s="132"/>
      <c r="H108" s="707"/>
      <c r="I108" s="469"/>
      <c r="J108" s="423" t="e">
        <f>IF(AND(Q108="",#REF!&gt;0,#REF!&lt;5),K108,)</f>
        <v>#REF!</v>
      </c>
      <c r="K108" s="421" t="str">
        <f>IF(D108="","ZZZ9",IF(AND(#REF!&gt;0,#REF!&lt;5),D108&amp;#REF!,D108&amp;"9"))</f>
        <v>ZZZ9</v>
      </c>
      <c r="L108" s="425">
        <f t="shared" si="6"/>
        <v>999</v>
      </c>
      <c r="M108" s="466">
        <f t="shared" si="7"/>
        <v>999</v>
      </c>
      <c r="N108" s="458"/>
      <c r="O108" s="393"/>
      <c r="P108" s="133">
        <f t="shared" si="8"/>
        <v>999</v>
      </c>
      <c r="Q108" s="107"/>
    </row>
    <row r="109" spans="1:17" s="11" customFormat="1" ht="18.899999999999999" customHeight="1" x14ac:dyDescent="0.25">
      <c r="A109" s="426">
        <v>103</v>
      </c>
      <c r="B109" s="105"/>
      <c r="C109" s="105"/>
      <c r="D109" s="106"/>
      <c r="E109" s="441"/>
      <c r="F109" s="132"/>
      <c r="G109" s="132"/>
      <c r="H109" s="707"/>
      <c r="I109" s="469"/>
      <c r="J109" s="423" t="e">
        <f>IF(AND(Q109="",#REF!&gt;0,#REF!&lt;5),K109,)</f>
        <v>#REF!</v>
      </c>
      <c r="K109" s="421" t="str">
        <f>IF(D109="","ZZZ9",IF(AND(#REF!&gt;0,#REF!&lt;5),D109&amp;#REF!,D109&amp;"9"))</f>
        <v>ZZZ9</v>
      </c>
      <c r="L109" s="425">
        <f t="shared" si="6"/>
        <v>999</v>
      </c>
      <c r="M109" s="466">
        <f t="shared" si="7"/>
        <v>999</v>
      </c>
      <c r="N109" s="458"/>
      <c r="O109" s="393"/>
      <c r="P109" s="133">
        <f t="shared" si="8"/>
        <v>999</v>
      </c>
      <c r="Q109" s="107"/>
    </row>
    <row r="110" spans="1:17" s="11" customFormat="1" ht="18.899999999999999" customHeight="1" x14ac:dyDescent="0.25">
      <c r="A110" s="426">
        <v>104</v>
      </c>
      <c r="B110" s="105"/>
      <c r="C110" s="105"/>
      <c r="D110" s="106"/>
      <c r="E110" s="441"/>
      <c r="F110" s="132"/>
      <c r="G110" s="132"/>
      <c r="H110" s="707"/>
      <c r="I110" s="469"/>
      <c r="J110" s="423" t="e">
        <f>IF(AND(Q110="",#REF!&gt;0,#REF!&lt;5),K110,)</f>
        <v>#REF!</v>
      </c>
      <c r="K110" s="421" t="str">
        <f>IF(D110="","ZZZ9",IF(AND(#REF!&gt;0,#REF!&lt;5),D110&amp;#REF!,D110&amp;"9"))</f>
        <v>ZZZ9</v>
      </c>
      <c r="L110" s="425">
        <f t="shared" si="6"/>
        <v>999</v>
      </c>
      <c r="M110" s="466">
        <f t="shared" si="7"/>
        <v>999</v>
      </c>
      <c r="N110" s="458"/>
      <c r="O110" s="393"/>
      <c r="P110" s="133">
        <f t="shared" si="8"/>
        <v>999</v>
      </c>
      <c r="Q110" s="107"/>
    </row>
    <row r="111" spans="1:17" s="11" customFormat="1" ht="18.899999999999999" customHeight="1" x14ac:dyDescent="0.25">
      <c r="A111" s="426">
        <v>105</v>
      </c>
      <c r="B111" s="105"/>
      <c r="C111" s="105"/>
      <c r="D111" s="106"/>
      <c r="E111" s="441"/>
      <c r="F111" s="132"/>
      <c r="G111" s="132"/>
      <c r="H111" s="707"/>
      <c r="I111" s="469"/>
      <c r="J111" s="423" t="e">
        <f>IF(AND(Q111="",#REF!&gt;0,#REF!&lt;5),K111,)</f>
        <v>#REF!</v>
      </c>
      <c r="K111" s="421" t="str">
        <f>IF(D111="","ZZZ9",IF(AND(#REF!&gt;0,#REF!&lt;5),D111&amp;#REF!,D111&amp;"9"))</f>
        <v>ZZZ9</v>
      </c>
      <c r="L111" s="425">
        <f t="shared" si="6"/>
        <v>999</v>
      </c>
      <c r="M111" s="466">
        <f t="shared" si="7"/>
        <v>999</v>
      </c>
      <c r="N111" s="458"/>
      <c r="O111" s="393"/>
      <c r="P111" s="133">
        <f t="shared" si="8"/>
        <v>999</v>
      </c>
      <c r="Q111" s="107"/>
    </row>
    <row r="112" spans="1:17" s="11" customFormat="1" ht="18.899999999999999" customHeight="1" x14ac:dyDescent="0.25">
      <c r="A112" s="426">
        <v>106</v>
      </c>
      <c r="B112" s="105"/>
      <c r="C112" s="105"/>
      <c r="D112" s="106"/>
      <c r="E112" s="441"/>
      <c r="F112" s="132"/>
      <c r="G112" s="132"/>
      <c r="H112" s="707"/>
      <c r="I112" s="469"/>
      <c r="J112" s="423" t="e">
        <f>IF(AND(Q112="",#REF!&gt;0,#REF!&lt;5),K112,)</f>
        <v>#REF!</v>
      </c>
      <c r="K112" s="421" t="str">
        <f>IF(D112="","ZZZ9",IF(AND(#REF!&gt;0,#REF!&lt;5),D112&amp;#REF!,D112&amp;"9"))</f>
        <v>ZZZ9</v>
      </c>
      <c r="L112" s="425">
        <f t="shared" si="6"/>
        <v>999</v>
      </c>
      <c r="M112" s="466">
        <f t="shared" si="7"/>
        <v>999</v>
      </c>
      <c r="N112" s="458"/>
      <c r="O112" s="393"/>
      <c r="P112" s="133">
        <f t="shared" si="8"/>
        <v>999</v>
      </c>
      <c r="Q112" s="107"/>
    </row>
    <row r="113" spans="1:17" s="11" customFormat="1" ht="18.899999999999999" customHeight="1" x14ac:dyDescent="0.25">
      <c r="A113" s="426">
        <v>107</v>
      </c>
      <c r="B113" s="105"/>
      <c r="C113" s="105"/>
      <c r="D113" s="106"/>
      <c r="E113" s="441"/>
      <c r="F113" s="132"/>
      <c r="G113" s="132"/>
      <c r="H113" s="707"/>
      <c r="I113" s="469"/>
      <c r="J113" s="423" t="e">
        <f>IF(AND(Q113="",#REF!&gt;0,#REF!&lt;5),K113,)</f>
        <v>#REF!</v>
      </c>
      <c r="K113" s="421" t="str">
        <f>IF(D113="","ZZZ9",IF(AND(#REF!&gt;0,#REF!&lt;5),D113&amp;#REF!,D113&amp;"9"))</f>
        <v>ZZZ9</v>
      </c>
      <c r="L113" s="425">
        <f t="shared" si="6"/>
        <v>999</v>
      </c>
      <c r="M113" s="466">
        <f t="shared" si="7"/>
        <v>999</v>
      </c>
      <c r="N113" s="458"/>
      <c r="O113" s="393"/>
      <c r="P113" s="133">
        <f t="shared" si="8"/>
        <v>999</v>
      </c>
      <c r="Q113" s="107"/>
    </row>
    <row r="114" spans="1:17" s="11" customFormat="1" ht="18.899999999999999" customHeight="1" x14ac:dyDescent="0.25">
      <c r="A114" s="426">
        <v>108</v>
      </c>
      <c r="B114" s="105"/>
      <c r="C114" s="105"/>
      <c r="D114" s="106"/>
      <c r="E114" s="441"/>
      <c r="F114" s="132"/>
      <c r="G114" s="132"/>
      <c r="H114" s="707"/>
      <c r="I114" s="469"/>
      <c r="J114" s="423" t="e">
        <f>IF(AND(Q114="",#REF!&gt;0,#REF!&lt;5),K114,)</f>
        <v>#REF!</v>
      </c>
      <c r="K114" s="421" t="str">
        <f>IF(D114="","ZZZ9",IF(AND(#REF!&gt;0,#REF!&lt;5),D114&amp;#REF!,D114&amp;"9"))</f>
        <v>ZZZ9</v>
      </c>
      <c r="L114" s="425">
        <f t="shared" si="6"/>
        <v>999</v>
      </c>
      <c r="M114" s="466">
        <f t="shared" si="7"/>
        <v>999</v>
      </c>
      <c r="N114" s="458"/>
      <c r="O114" s="393"/>
      <c r="P114" s="133">
        <f t="shared" si="8"/>
        <v>999</v>
      </c>
      <c r="Q114" s="107"/>
    </row>
    <row r="115" spans="1:17" s="11" customFormat="1" ht="18.899999999999999" customHeight="1" x14ac:dyDescent="0.25">
      <c r="A115" s="426">
        <v>109</v>
      </c>
      <c r="B115" s="105"/>
      <c r="C115" s="105"/>
      <c r="D115" s="106"/>
      <c r="E115" s="441"/>
      <c r="F115" s="132"/>
      <c r="G115" s="132"/>
      <c r="H115" s="707"/>
      <c r="I115" s="469"/>
      <c r="J115" s="423" t="e">
        <f>IF(AND(Q115="",#REF!&gt;0,#REF!&lt;5),K115,)</f>
        <v>#REF!</v>
      </c>
      <c r="K115" s="421" t="str">
        <f>IF(D115="","ZZZ9",IF(AND(#REF!&gt;0,#REF!&lt;5),D115&amp;#REF!,D115&amp;"9"))</f>
        <v>ZZZ9</v>
      </c>
      <c r="L115" s="425">
        <f t="shared" si="6"/>
        <v>999</v>
      </c>
      <c r="M115" s="466">
        <f t="shared" si="7"/>
        <v>999</v>
      </c>
      <c r="N115" s="458"/>
      <c r="O115" s="393"/>
      <c r="P115" s="133">
        <f t="shared" si="8"/>
        <v>999</v>
      </c>
      <c r="Q115" s="107"/>
    </row>
    <row r="116" spans="1:17" s="11" customFormat="1" ht="18.899999999999999" customHeight="1" x14ac:dyDescent="0.25">
      <c r="A116" s="426">
        <v>110</v>
      </c>
      <c r="B116" s="105"/>
      <c r="C116" s="105"/>
      <c r="D116" s="106"/>
      <c r="E116" s="441"/>
      <c r="F116" s="132"/>
      <c r="G116" s="132"/>
      <c r="H116" s="707"/>
      <c r="I116" s="469"/>
      <c r="J116" s="423" t="e">
        <f>IF(AND(Q116="",#REF!&gt;0,#REF!&lt;5),K116,)</f>
        <v>#REF!</v>
      </c>
      <c r="K116" s="421" t="str">
        <f>IF(D116="","ZZZ9",IF(AND(#REF!&gt;0,#REF!&lt;5),D116&amp;#REF!,D116&amp;"9"))</f>
        <v>ZZZ9</v>
      </c>
      <c r="L116" s="425">
        <f t="shared" si="6"/>
        <v>999</v>
      </c>
      <c r="M116" s="466">
        <f t="shared" si="7"/>
        <v>999</v>
      </c>
      <c r="N116" s="458"/>
      <c r="O116" s="393"/>
      <c r="P116" s="133">
        <f t="shared" si="8"/>
        <v>999</v>
      </c>
      <c r="Q116" s="107"/>
    </row>
    <row r="117" spans="1:17" s="11" customFormat="1" ht="18.899999999999999" customHeight="1" x14ac:dyDescent="0.25">
      <c r="A117" s="426">
        <v>111</v>
      </c>
      <c r="B117" s="105"/>
      <c r="C117" s="105"/>
      <c r="D117" s="106"/>
      <c r="E117" s="441"/>
      <c r="F117" s="132"/>
      <c r="G117" s="132"/>
      <c r="H117" s="707"/>
      <c r="I117" s="469"/>
      <c r="J117" s="423" t="e">
        <f>IF(AND(Q117="",#REF!&gt;0,#REF!&lt;5),K117,)</f>
        <v>#REF!</v>
      </c>
      <c r="K117" s="421" t="str">
        <f>IF(D117="","ZZZ9",IF(AND(#REF!&gt;0,#REF!&lt;5),D117&amp;#REF!,D117&amp;"9"))</f>
        <v>ZZZ9</v>
      </c>
      <c r="L117" s="425">
        <f t="shared" si="6"/>
        <v>999</v>
      </c>
      <c r="M117" s="466">
        <f t="shared" si="7"/>
        <v>999</v>
      </c>
      <c r="N117" s="458"/>
      <c r="O117" s="393"/>
      <c r="P117" s="133">
        <f t="shared" si="8"/>
        <v>999</v>
      </c>
      <c r="Q117" s="107"/>
    </row>
    <row r="118" spans="1:17" s="11" customFormat="1" ht="18.899999999999999" customHeight="1" x14ac:dyDescent="0.25">
      <c r="A118" s="426">
        <v>112</v>
      </c>
      <c r="B118" s="105"/>
      <c r="C118" s="105"/>
      <c r="D118" s="106"/>
      <c r="E118" s="441"/>
      <c r="F118" s="132"/>
      <c r="G118" s="132"/>
      <c r="H118" s="707"/>
      <c r="I118" s="469"/>
      <c r="J118" s="423" t="e">
        <f>IF(AND(Q118="",#REF!&gt;0,#REF!&lt;5),K118,)</f>
        <v>#REF!</v>
      </c>
      <c r="K118" s="421" t="str">
        <f>IF(D118="","ZZZ9",IF(AND(#REF!&gt;0,#REF!&lt;5),D118&amp;#REF!,D118&amp;"9"))</f>
        <v>ZZZ9</v>
      </c>
      <c r="L118" s="425">
        <f t="shared" si="6"/>
        <v>999</v>
      </c>
      <c r="M118" s="466">
        <f t="shared" si="7"/>
        <v>999</v>
      </c>
      <c r="N118" s="458"/>
      <c r="O118" s="393"/>
      <c r="P118" s="133">
        <f t="shared" si="8"/>
        <v>999</v>
      </c>
      <c r="Q118" s="107"/>
    </row>
    <row r="119" spans="1:17" s="11" customFormat="1" ht="18.899999999999999" customHeight="1" x14ac:dyDescent="0.25">
      <c r="A119" s="426">
        <v>113</v>
      </c>
      <c r="B119" s="105"/>
      <c r="C119" s="105"/>
      <c r="D119" s="106"/>
      <c r="E119" s="441"/>
      <c r="F119" s="132"/>
      <c r="G119" s="132"/>
      <c r="H119" s="707"/>
      <c r="I119" s="469"/>
      <c r="J119" s="423" t="e">
        <f>IF(AND(Q119="",#REF!&gt;0,#REF!&lt;5),K119,)</f>
        <v>#REF!</v>
      </c>
      <c r="K119" s="421" t="str">
        <f>IF(D119="","ZZZ9",IF(AND(#REF!&gt;0,#REF!&lt;5),D119&amp;#REF!,D119&amp;"9"))</f>
        <v>ZZZ9</v>
      </c>
      <c r="L119" s="425">
        <f t="shared" si="6"/>
        <v>999</v>
      </c>
      <c r="M119" s="466">
        <f t="shared" si="7"/>
        <v>999</v>
      </c>
      <c r="N119" s="458"/>
      <c r="O119" s="393"/>
      <c r="P119" s="133">
        <f t="shared" si="8"/>
        <v>999</v>
      </c>
      <c r="Q119" s="107"/>
    </row>
    <row r="120" spans="1:17" s="11" customFormat="1" ht="18.899999999999999" customHeight="1" x14ac:dyDescent="0.25">
      <c r="A120" s="426">
        <v>114</v>
      </c>
      <c r="B120" s="105"/>
      <c r="C120" s="105"/>
      <c r="D120" s="106"/>
      <c r="E120" s="441"/>
      <c r="F120" s="132"/>
      <c r="G120" s="132"/>
      <c r="H120" s="707"/>
      <c r="I120" s="469"/>
      <c r="J120" s="423" t="e">
        <f>IF(AND(Q120="",#REF!&gt;0,#REF!&lt;5),K120,)</f>
        <v>#REF!</v>
      </c>
      <c r="K120" s="421" t="str">
        <f>IF(D120="","ZZZ9",IF(AND(#REF!&gt;0,#REF!&lt;5),D120&amp;#REF!,D120&amp;"9"))</f>
        <v>ZZZ9</v>
      </c>
      <c r="L120" s="425">
        <f t="shared" si="6"/>
        <v>999</v>
      </c>
      <c r="M120" s="466">
        <f t="shared" si="7"/>
        <v>999</v>
      </c>
      <c r="N120" s="458"/>
      <c r="O120" s="393"/>
      <c r="P120" s="133">
        <f t="shared" si="8"/>
        <v>999</v>
      </c>
      <c r="Q120" s="107"/>
    </row>
    <row r="121" spans="1:17" s="11" customFormat="1" ht="18.899999999999999" customHeight="1" x14ac:dyDescent="0.25">
      <c r="A121" s="426">
        <v>115</v>
      </c>
      <c r="B121" s="105"/>
      <c r="C121" s="105"/>
      <c r="D121" s="106"/>
      <c r="E121" s="441"/>
      <c r="F121" s="132"/>
      <c r="G121" s="132"/>
      <c r="H121" s="707"/>
      <c r="I121" s="469"/>
      <c r="J121" s="423" t="e">
        <f>IF(AND(Q121="",#REF!&gt;0,#REF!&lt;5),K121,)</f>
        <v>#REF!</v>
      </c>
      <c r="K121" s="421" t="str">
        <f>IF(D121="","ZZZ9",IF(AND(#REF!&gt;0,#REF!&lt;5),D121&amp;#REF!,D121&amp;"9"))</f>
        <v>ZZZ9</v>
      </c>
      <c r="L121" s="425">
        <f t="shared" si="6"/>
        <v>999</v>
      </c>
      <c r="M121" s="466">
        <f t="shared" si="7"/>
        <v>999</v>
      </c>
      <c r="N121" s="458"/>
      <c r="O121" s="393"/>
      <c r="P121" s="133">
        <f t="shared" si="8"/>
        <v>999</v>
      </c>
      <c r="Q121" s="107"/>
    </row>
    <row r="122" spans="1:17" s="11" customFormat="1" ht="18.899999999999999" customHeight="1" x14ac:dyDescent="0.25">
      <c r="A122" s="426">
        <v>116</v>
      </c>
      <c r="B122" s="105"/>
      <c r="C122" s="105"/>
      <c r="D122" s="106"/>
      <c r="E122" s="441"/>
      <c r="F122" s="132"/>
      <c r="G122" s="132"/>
      <c r="H122" s="707"/>
      <c r="I122" s="469"/>
      <c r="J122" s="423" t="e">
        <f>IF(AND(Q122="",#REF!&gt;0,#REF!&lt;5),K122,)</f>
        <v>#REF!</v>
      </c>
      <c r="K122" s="421" t="str">
        <f>IF(D122="","ZZZ9",IF(AND(#REF!&gt;0,#REF!&lt;5),D122&amp;#REF!,D122&amp;"9"))</f>
        <v>ZZZ9</v>
      </c>
      <c r="L122" s="425">
        <f t="shared" si="6"/>
        <v>999</v>
      </c>
      <c r="M122" s="466">
        <f t="shared" si="7"/>
        <v>999</v>
      </c>
      <c r="N122" s="458"/>
      <c r="O122" s="393"/>
      <c r="P122" s="133">
        <f t="shared" si="8"/>
        <v>999</v>
      </c>
      <c r="Q122" s="107"/>
    </row>
    <row r="123" spans="1:17" s="11" customFormat="1" ht="18.899999999999999" customHeight="1" x14ac:dyDescent="0.25">
      <c r="A123" s="426">
        <v>117</v>
      </c>
      <c r="B123" s="105"/>
      <c r="C123" s="105"/>
      <c r="D123" s="106"/>
      <c r="E123" s="441"/>
      <c r="F123" s="132"/>
      <c r="G123" s="132"/>
      <c r="H123" s="707"/>
      <c r="I123" s="469"/>
      <c r="J123" s="423" t="e">
        <f>IF(AND(Q123="",#REF!&gt;0,#REF!&lt;5),K123,)</f>
        <v>#REF!</v>
      </c>
      <c r="K123" s="421" t="str">
        <f>IF(D123="","ZZZ9",IF(AND(#REF!&gt;0,#REF!&lt;5),D123&amp;#REF!,D123&amp;"9"))</f>
        <v>ZZZ9</v>
      </c>
      <c r="L123" s="425">
        <f t="shared" si="6"/>
        <v>999</v>
      </c>
      <c r="M123" s="466">
        <f t="shared" si="7"/>
        <v>999</v>
      </c>
      <c r="N123" s="458"/>
      <c r="O123" s="393"/>
      <c r="P123" s="133">
        <f t="shared" si="8"/>
        <v>999</v>
      </c>
      <c r="Q123" s="107"/>
    </row>
    <row r="124" spans="1:17" s="11" customFormat="1" ht="18.899999999999999" customHeight="1" x14ac:dyDescent="0.25">
      <c r="A124" s="426">
        <v>118</v>
      </c>
      <c r="B124" s="105"/>
      <c r="C124" s="105"/>
      <c r="D124" s="106"/>
      <c r="E124" s="441"/>
      <c r="F124" s="132"/>
      <c r="G124" s="132"/>
      <c r="H124" s="707"/>
      <c r="I124" s="469"/>
      <c r="J124" s="423" t="e">
        <f>IF(AND(Q124="",#REF!&gt;0,#REF!&lt;5),K124,)</f>
        <v>#REF!</v>
      </c>
      <c r="K124" s="421" t="str">
        <f>IF(D124="","ZZZ9",IF(AND(#REF!&gt;0,#REF!&lt;5),D124&amp;#REF!,D124&amp;"9"))</f>
        <v>ZZZ9</v>
      </c>
      <c r="L124" s="425">
        <f t="shared" si="6"/>
        <v>999</v>
      </c>
      <c r="M124" s="466">
        <f t="shared" si="7"/>
        <v>999</v>
      </c>
      <c r="N124" s="458"/>
      <c r="O124" s="393"/>
      <c r="P124" s="133">
        <f t="shared" si="8"/>
        <v>999</v>
      </c>
      <c r="Q124" s="107"/>
    </row>
    <row r="125" spans="1:17" s="11" customFormat="1" ht="18.899999999999999" customHeight="1" x14ac:dyDescent="0.25">
      <c r="A125" s="426">
        <v>119</v>
      </c>
      <c r="B125" s="105"/>
      <c r="C125" s="105"/>
      <c r="D125" s="106"/>
      <c r="E125" s="441"/>
      <c r="F125" s="132"/>
      <c r="G125" s="132"/>
      <c r="H125" s="707"/>
      <c r="I125" s="469"/>
      <c r="J125" s="423" t="e">
        <f>IF(AND(Q125="",#REF!&gt;0,#REF!&lt;5),K125,)</f>
        <v>#REF!</v>
      </c>
      <c r="K125" s="421" t="str">
        <f>IF(D125="","ZZZ9",IF(AND(#REF!&gt;0,#REF!&lt;5),D125&amp;#REF!,D125&amp;"9"))</f>
        <v>ZZZ9</v>
      </c>
      <c r="L125" s="425">
        <f t="shared" si="6"/>
        <v>999</v>
      </c>
      <c r="M125" s="466">
        <f t="shared" si="7"/>
        <v>999</v>
      </c>
      <c r="N125" s="458"/>
      <c r="O125" s="393"/>
      <c r="P125" s="133">
        <f t="shared" si="8"/>
        <v>999</v>
      </c>
      <c r="Q125" s="107"/>
    </row>
    <row r="126" spans="1:17" s="11" customFormat="1" ht="18.899999999999999" customHeight="1" x14ac:dyDescent="0.25">
      <c r="A126" s="426">
        <v>120</v>
      </c>
      <c r="B126" s="105"/>
      <c r="C126" s="105"/>
      <c r="D126" s="106"/>
      <c r="E126" s="441"/>
      <c r="F126" s="132"/>
      <c r="G126" s="132"/>
      <c r="H126" s="707"/>
      <c r="I126" s="469"/>
      <c r="J126" s="423" t="e">
        <f>IF(AND(Q126="",#REF!&gt;0,#REF!&lt;5),K126,)</f>
        <v>#REF!</v>
      </c>
      <c r="K126" s="421" t="str">
        <f>IF(D126="","ZZZ9",IF(AND(#REF!&gt;0,#REF!&lt;5),D126&amp;#REF!,D126&amp;"9"))</f>
        <v>ZZZ9</v>
      </c>
      <c r="L126" s="425">
        <f t="shared" si="6"/>
        <v>999</v>
      </c>
      <c r="M126" s="466">
        <f t="shared" si="7"/>
        <v>999</v>
      </c>
      <c r="N126" s="458"/>
      <c r="O126" s="393"/>
      <c r="P126" s="133">
        <f t="shared" si="8"/>
        <v>999</v>
      </c>
      <c r="Q126" s="107"/>
    </row>
    <row r="127" spans="1:17" s="11" customFormat="1" ht="18.899999999999999" customHeight="1" x14ac:dyDescent="0.25">
      <c r="A127" s="426">
        <v>121</v>
      </c>
      <c r="B127" s="105"/>
      <c r="C127" s="105"/>
      <c r="D127" s="106"/>
      <c r="E127" s="441"/>
      <c r="F127" s="132"/>
      <c r="G127" s="132"/>
      <c r="H127" s="707"/>
      <c r="I127" s="469"/>
      <c r="J127" s="423" t="e">
        <f>IF(AND(Q127="",#REF!&gt;0,#REF!&lt;5),K127,)</f>
        <v>#REF!</v>
      </c>
      <c r="K127" s="421" t="str">
        <f>IF(D127="","ZZZ9",IF(AND(#REF!&gt;0,#REF!&lt;5),D127&amp;#REF!,D127&amp;"9"))</f>
        <v>ZZZ9</v>
      </c>
      <c r="L127" s="425">
        <f t="shared" si="6"/>
        <v>999</v>
      </c>
      <c r="M127" s="466">
        <f t="shared" si="7"/>
        <v>999</v>
      </c>
      <c r="N127" s="458"/>
      <c r="O127" s="393"/>
      <c r="P127" s="133">
        <f t="shared" si="8"/>
        <v>999</v>
      </c>
      <c r="Q127" s="107"/>
    </row>
    <row r="128" spans="1:17" s="11" customFormat="1" ht="18.899999999999999" customHeight="1" x14ac:dyDescent="0.25">
      <c r="A128" s="426">
        <v>122</v>
      </c>
      <c r="B128" s="105"/>
      <c r="C128" s="105"/>
      <c r="D128" s="106"/>
      <c r="E128" s="441"/>
      <c r="F128" s="132"/>
      <c r="G128" s="132"/>
      <c r="H128" s="707"/>
      <c r="I128" s="469"/>
      <c r="J128" s="423" t="e">
        <f>IF(AND(Q128="",#REF!&gt;0,#REF!&lt;5),K128,)</f>
        <v>#REF!</v>
      </c>
      <c r="K128" s="421" t="str">
        <f>IF(D128="","ZZZ9",IF(AND(#REF!&gt;0,#REF!&lt;5),D128&amp;#REF!,D128&amp;"9"))</f>
        <v>ZZZ9</v>
      </c>
      <c r="L128" s="425">
        <f t="shared" si="6"/>
        <v>999</v>
      </c>
      <c r="M128" s="466">
        <f t="shared" si="7"/>
        <v>999</v>
      </c>
      <c r="N128" s="458"/>
      <c r="O128" s="393"/>
      <c r="P128" s="133">
        <f t="shared" si="8"/>
        <v>999</v>
      </c>
      <c r="Q128" s="107"/>
    </row>
    <row r="129" spans="1:17" s="11" customFormat="1" ht="18.899999999999999" customHeight="1" x14ac:dyDescent="0.25">
      <c r="A129" s="426">
        <v>123</v>
      </c>
      <c r="B129" s="105"/>
      <c r="C129" s="105"/>
      <c r="D129" s="106"/>
      <c r="E129" s="441"/>
      <c r="F129" s="132"/>
      <c r="G129" s="132"/>
      <c r="H129" s="707"/>
      <c r="I129" s="469"/>
      <c r="J129" s="423" t="e">
        <f>IF(AND(Q129="",#REF!&gt;0,#REF!&lt;5),K129,)</f>
        <v>#REF!</v>
      </c>
      <c r="K129" s="421" t="str">
        <f>IF(D129="","ZZZ9",IF(AND(#REF!&gt;0,#REF!&lt;5),D129&amp;#REF!,D129&amp;"9"))</f>
        <v>ZZZ9</v>
      </c>
      <c r="L129" s="425">
        <f t="shared" si="6"/>
        <v>999</v>
      </c>
      <c r="M129" s="466">
        <f t="shared" si="7"/>
        <v>999</v>
      </c>
      <c r="N129" s="458"/>
      <c r="O129" s="393"/>
      <c r="P129" s="133">
        <f t="shared" si="8"/>
        <v>999</v>
      </c>
      <c r="Q129" s="107"/>
    </row>
    <row r="130" spans="1:17" s="11" customFormat="1" ht="18.899999999999999" customHeight="1" x14ac:dyDescent="0.25">
      <c r="A130" s="426">
        <v>124</v>
      </c>
      <c r="B130" s="105"/>
      <c r="C130" s="105"/>
      <c r="D130" s="106"/>
      <c r="E130" s="441"/>
      <c r="F130" s="132"/>
      <c r="G130" s="132"/>
      <c r="H130" s="707"/>
      <c r="I130" s="469"/>
      <c r="J130" s="423" t="e">
        <f>IF(AND(Q130="",#REF!&gt;0,#REF!&lt;5),K130,)</f>
        <v>#REF!</v>
      </c>
      <c r="K130" s="421" t="str">
        <f>IF(D130="","ZZZ9",IF(AND(#REF!&gt;0,#REF!&lt;5),D130&amp;#REF!,D130&amp;"9"))</f>
        <v>ZZZ9</v>
      </c>
      <c r="L130" s="425">
        <f t="shared" si="6"/>
        <v>999</v>
      </c>
      <c r="M130" s="466">
        <f t="shared" si="7"/>
        <v>999</v>
      </c>
      <c r="N130" s="458"/>
      <c r="O130" s="393"/>
      <c r="P130" s="133">
        <f t="shared" si="8"/>
        <v>999</v>
      </c>
      <c r="Q130" s="107"/>
    </row>
    <row r="131" spans="1:17" s="11" customFormat="1" ht="18.899999999999999" customHeight="1" x14ac:dyDescent="0.25">
      <c r="A131" s="426">
        <v>125</v>
      </c>
      <c r="B131" s="105"/>
      <c r="C131" s="105"/>
      <c r="D131" s="106"/>
      <c r="E131" s="441"/>
      <c r="F131" s="132"/>
      <c r="G131" s="132"/>
      <c r="H131" s="707"/>
      <c r="I131" s="469"/>
      <c r="J131" s="423" t="e">
        <f>IF(AND(Q131="",#REF!&gt;0,#REF!&lt;5),K131,)</f>
        <v>#REF!</v>
      </c>
      <c r="K131" s="421" t="str">
        <f>IF(D131="","ZZZ9",IF(AND(#REF!&gt;0,#REF!&lt;5),D131&amp;#REF!,D131&amp;"9"))</f>
        <v>ZZZ9</v>
      </c>
      <c r="L131" s="425">
        <f t="shared" si="6"/>
        <v>999</v>
      </c>
      <c r="M131" s="466">
        <f t="shared" si="7"/>
        <v>999</v>
      </c>
      <c r="N131" s="458"/>
      <c r="O131" s="393"/>
      <c r="P131" s="133">
        <f t="shared" si="8"/>
        <v>999</v>
      </c>
      <c r="Q131" s="107"/>
    </row>
    <row r="132" spans="1:17" s="11" customFormat="1" ht="18.899999999999999" customHeight="1" x14ac:dyDescent="0.25">
      <c r="A132" s="426">
        <v>126</v>
      </c>
      <c r="B132" s="105"/>
      <c r="C132" s="105"/>
      <c r="D132" s="106"/>
      <c r="E132" s="441"/>
      <c r="F132" s="132"/>
      <c r="G132" s="132"/>
      <c r="H132" s="707"/>
      <c r="I132" s="469"/>
      <c r="J132" s="423" t="e">
        <f>IF(AND(Q132="",#REF!&gt;0,#REF!&lt;5),K132,)</f>
        <v>#REF!</v>
      </c>
      <c r="K132" s="421" t="str">
        <f>IF(D132="","ZZZ9",IF(AND(#REF!&gt;0,#REF!&lt;5),D132&amp;#REF!,D132&amp;"9"))</f>
        <v>ZZZ9</v>
      </c>
      <c r="L132" s="425">
        <f t="shared" si="6"/>
        <v>999</v>
      </c>
      <c r="M132" s="466">
        <f t="shared" si="7"/>
        <v>999</v>
      </c>
      <c r="N132" s="458"/>
      <c r="O132" s="393"/>
      <c r="P132" s="133">
        <f t="shared" si="8"/>
        <v>999</v>
      </c>
      <c r="Q132" s="107"/>
    </row>
    <row r="133" spans="1:17" s="11" customFormat="1" ht="18.899999999999999" customHeight="1" x14ac:dyDescent="0.25">
      <c r="A133" s="426">
        <v>127</v>
      </c>
      <c r="B133" s="105"/>
      <c r="C133" s="105"/>
      <c r="D133" s="106"/>
      <c r="E133" s="441"/>
      <c r="F133" s="132"/>
      <c r="G133" s="132"/>
      <c r="H133" s="707"/>
      <c r="I133" s="469"/>
      <c r="J133" s="423" t="e">
        <f>IF(AND(Q133="",#REF!&gt;0,#REF!&lt;5),K133,)</f>
        <v>#REF!</v>
      </c>
      <c r="K133" s="421" t="str">
        <f>IF(D133="","ZZZ9",IF(AND(#REF!&gt;0,#REF!&lt;5),D133&amp;#REF!,D133&amp;"9"))</f>
        <v>ZZZ9</v>
      </c>
      <c r="L133" s="425">
        <f t="shared" si="6"/>
        <v>999</v>
      </c>
      <c r="M133" s="466">
        <f t="shared" si="7"/>
        <v>999</v>
      </c>
      <c r="N133" s="458"/>
      <c r="O133" s="393"/>
      <c r="P133" s="133">
        <f t="shared" si="8"/>
        <v>999</v>
      </c>
      <c r="Q133" s="107"/>
    </row>
    <row r="134" spans="1:17" s="11" customFormat="1" ht="18.899999999999999" customHeight="1" x14ac:dyDescent="0.25">
      <c r="A134" s="426">
        <v>128</v>
      </c>
      <c r="B134" s="105"/>
      <c r="C134" s="105"/>
      <c r="D134" s="106"/>
      <c r="E134" s="441"/>
      <c r="F134" s="132"/>
      <c r="G134" s="132"/>
      <c r="H134" s="707"/>
      <c r="I134" s="469"/>
      <c r="J134" s="423" t="e">
        <f>IF(AND(Q134="",#REF!&gt;0,#REF!&lt;5),K134,)</f>
        <v>#REF!</v>
      </c>
      <c r="K134" s="421" t="str">
        <f>IF(D134="","ZZZ9",IF(AND(#REF!&gt;0,#REF!&lt;5),D134&amp;#REF!,D134&amp;"9"))</f>
        <v>ZZZ9</v>
      </c>
      <c r="L134" s="425">
        <f t="shared" si="6"/>
        <v>999</v>
      </c>
      <c r="M134" s="466">
        <f t="shared" si="7"/>
        <v>999</v>
      </c>
      <c r="N134" s="458"/>
      <c r="O134" s="467"/>
      <c r="P134" s="468">
        <f t="shared" si="8"/>
        <v>999</v>
      </c>
      <c r="Q134" s="469"/>
    </row>
    <row r="135" spans="1:17" x14ac:dyDescent="0.25">
      <c r="A135" s="426">
        <v>129</v>
      </c>
      <c r="B135" s="105"/>
      <c r="C135" s="105"/>
      <c r="D135" s="106"/>
      <c r="E135" s="441"/>
      <c r="F135" s="132"/>
      <c r="G135" s="132"/>
      <c r="H135" s="707"/>
      <c r="I135" s="469"/>
      <c r="J135" s="423" t="e">
        <f>IF(AND(Q135="",#REF!&gt;0,#REF!&lt;5),K135,)</f>
        <v>#REF!</v>
      </c>
      <c r="K135" s="421" t="str">
        <f>IF(D135="","ZZZ9",IF(AND(#REF!&gt;0,#REF!&lt;5),D135&amp;#REF!,D135&amp;"9"))</f>
        <v>ZZZ9</v>
      </c>
      <c r="L135" s="425">
        <f t="shared" si="6"/>
        <v>999</v>
      </c>
      <c r="M135" s="466">
        <f t="shared" si="7"/>
        <v>999</v>
      </c>
      <c r="N135" s="458"/>
      <c r="O135" s="393"/>
      <c r="P135" s="133">
        <f t="shared" si="8"/>
        <v>999</v>
      </c>
      <c r="Q135" s="107"/>
    </row>
    <row r="136" spans="1:17" x14ac:dyDescent="0.25">
      <c r="A136" s="426">
        <v>130</v>
      </c>
      <c r="B136" s="105"/>
      <c r="C136" s="105"/>
      <c r="D136" s="106"/>
      <c r="E136" s="441"/>
      <c r="F136" s="132"/>
      <c r="G136" s="132"/>
      <c r="H136" s="707"/>
      <c r="I136" s="469"/>
      <c r="J136" s="423" t="e">
        <f>IF(AND(Q136="",#REF!&gt;0,#REF!&lt;5),K136,)</f>
        <v>#REF!</v>
      </c>
      <c r="K136" s="421" t="str">
        <f>IF(D136="","ZZZ9",IF(AND(#REF!&gt;0,#REF!&lt;5),D136&amp;#REF!,D136&amp;"9"))</f>
        <v>ZZZ9</v>
      </c>
      <c r="L136" s="425">
        <f t="shared" si="6"/>
        <v>999</v>
      </c>
      <c r="M136" s="466">
        <f t="shared" si="7"/>
        <v>999</v>
      </c>
      <c r="N136" s="458"/>
      <c r="O136" s="393"/>
      <c r="P136" s="133">
        <f t="shared" si="8"/>
        <v>999</v>
      </c>
      <c r="Q136" s="107"/>
    </row>
    <row r="137" spans="1:17" x14ac:dyDescent="0.25">
      <c r="A137" s="426">
        <v>131</v>
      </c>
      <c r="B137" s="105"/>
      <c r="C137" s="105"/>
      <c r="D137" s="106"/>
      <c r="E137" s="441"/>
      <c r="F137" s="132"/>
      <c r="G137" s="132"/>
      <c r="H137" s="707"/>
      <c r="I137" s="469"/>
      <c r="J137" s="423" t="e">
        <f>IF(AND(Q137="",#REF!&gt;0,#REF!&lt;5),K137,)</f>
        <v>#REF!</v>
      </c>
      <c r="K137" s="421" t="str">
        <f>IF(D137="","ZZZ9",IF(AND(#REF!&gt;0,#REF!&lt;5),D137&amp;#REF!,D137&amp;"9"))</f>
        <v>ZZZ9</v>
      </c>
      <c r="L137" s="425">
        <f t="shared" si="6"/>
        <v>999</v>
      </c>
      <c r="M137" s="466">
        <f t="shared" si="7"/>
        <v>999</v>
      </c>
      <c r="N137" s="458"/>
      <c r="O137" s="393"/>
      <c r="P137" s="133">
        <f t="shared" si="8"/>
        <v>999</v>
      </c>
      <c r="Q137" s="107"/>
    </row>
    <row r="138" spans="1:17" x14ac:dyDescent="0.25">
      <c r="A138" s="426">
        <v>132</v>
      </c>
      <c r="B138" s="105"/>
      <c r="C138" s="105"/>
      <c r="D138" s="106"/>
      <c r="E138" s="441"/>
      <c r="F138" s="132"/>
      <c r="G138" s="132"/>
      <c r="H138" s="707"/>
      <c r="I138" s="469"/>
      <c r="J138" s="423" t="e">
        <f>IF(AND(Q138="",#REF!&gt;0,#REF!&lt;5),K138,)</f>
        <v>#REF!</v>
      </c>
      <c r="K138" s="421" t="str">
        <f>IF(D138="","ZZZ9",IF(AND(#REF!&gt;0,#REF!&lt;5),D138&amp;#REF!,D138&amp;"9"))</f>
        <v>ZZZ9</v>
      </c>
      <c r="L138" s="425">
        <f t="shared" si="6"/>
        <v>999</v>
      </c>
      <c r="M138" s="466">
        <f t="shared" si="7"/>
        <v>999</v>
      </c>
      <c r="N138" s="458"/>
      <c r="O138" s="393"/>
      <c r="P138" s="133">
        <f t="shared" si="8"/>
        <v>999</v>
      </c>
      <c r="Q138" s="107"/>
    </row>
    <row r="139" spans="1:17" x14ac:dyDescent="0.25">
      <c r="A139" s="426">
        <v>133</v>
      </c>
      <c r="B139" s="105"/>
      <c r="C139" s="105"/>
      <c r="D139" s="106"/>
      <c r="E139" s="441"/>
      <c r="F139" s="132"/>
      <c r="G139" s="132"/>
      <c r="H139" s="707"/>
      <c r="I139" s="469"/>
      <c r="J139" s="423" t="e">
        <f>IF(AND(Q139="",#REF!&gt;0,#REF!&lt;5),K139,)</f>
        <v>#REF!</v>
      </c>
      <c r="K139" s="421" t="str">
        <f>IF(D139="","ZZZ9",IF(AND(#REF!&gt;0,#REF!&lt;5),D139&amp;#REF!,D139&amp;"9"))</f>
        <v>ZZZ9</v>
      </c>
      <c r="L139" s="425">
        <f t="shared" si="6"/>
        <v>999</v>
      </c>
      <c r="M139" s="466">
        <f t="shared" si="7"/>
        <v>999</v>
      </c>
      <c r="N139" s="458"/>
      <c r="O139" s="393"/>
      <c r="P139" s="133">
        <f t="shared" si="8"/>
        <v>999</v>
      </c>
      <c r="Q139" s="107"/>
    </row>
    <row r="140" spans="1:17" x14ac:dyDescent="0.25">
      <c r="A140" s="426">
        <v>134</v>
      </c>
      <c r="B140" s="105"/>
      <c r="C140" s="105"/>
      <c r="D140" s="106"/>
      <c r="E140" s="441"/>
      <c r="F140" s="132"/>
      <c r="G140" s="132"/>
      <c r="H140" s="707"/>
      <c r="I140" s="469"/>
      <c r="J140" s="423" t="e">
        <f>IF(AND(Q140="",#REF!&gt;0,#REF!&lt;5),K140,)</f>
        <v>#REF!</v>
      </c>
      <c r="K140" s="421" t="str">
        <f>IF(D140="","ZZZ9",IF(AND(#REF!&gt;0,#REF!&lt;5),D140&amp;#REF!,D140&amp;"9"))</f>
        <v>ZZZ9</v>
      </c>
      <c r="L140" s="425">
        <f t="shared" si="6"/>
        <v>999</v>
      </c>
      <c r="M140" s="466">
        <f t="shared" si="7"/>
        <v>999</v>
      </c>
      <c r="N140" s="458"/>
      <c r="O140" s="393"/>
      <c r="P140" s="133">
        <f t="shared" si="8"/>
        <v>999</v>
      </c>
      <c r="Q140" s="107"/>
    </row>
    <row r="141" spans="1:17" x14ac:dyDescent="0.25">
      <c r="A141" s="426">
        <v>135</v>
      </c>
      <c r="B141" s="105"/>
      <c r="C141" s="105"/>
      <c r="D141" s="106"/>
      <c r="E141" s="441"/>
      <c r="F141" s="132"/>
      <c r="G141" s="132"/>
      <c r="H141" s="707"/>
      <c r="I141" s="469"/>
      <c r="J141" s="423" t="e">
        <f>IF(AND(Q141="",#REF!&gt;0,#REF!&lt;5),K141,)</f>
        <v>#REF!</v>
      </c>
      <c r="K141" s="421" t="str">
        <f>IF(D141="","ZZZ9",IF(AND(#REF!&gt;0,#REF!&lt;5),D141&amp;#REF!,D141&amp;"9"))</f>
        <v>ZZZ9</v>
      </c>
      <c r="L141" s="425">
        <f t="shared" si="6"/>
        <v>999</v>
      </c>
      <c r="M141" s="466">
        <f t="shared" si="7"/>
        <v>999</v>
      </c>
      <c r="N141" s="458"/>
      <c r="O141" s="467"/>
      <c r="P141" s="468">
        <f t="shared" si="8"/>
        <v>999</v>
      </c>
      <c r="Q141" s="469"/>
    </row>
    <row r="142" spans="1:17" x14ac:dyDescent="0.25">
      <c r="A142" s="426">
        <v>136</v>
      </c>
      <c r="B142" s="105"/>
      <c r="C142" s="105"/>
      <c r="D142" s="106"/>
      <c r="E142" s="441"/>
      <c r="F142" s="132"/>
      <c r="G142" s="132"/>
      <c r="H142" s="707"/>
      <c r="I142" s="469"/>
      <c r="J142" s="423" t="e">
        <f>IF(AND(Q142="",#REF!&gt;0,#REF!&lt;5),K142,)</f>
        <v>#REF!</v>
      </c>
      <c r="K142" s="421" t="str">
        <f>IF(D142="","ZZZ9",IF(AND(#REF!&gt;0,#REF!&lt;5),D142&amp;#REF!,D142&amp;"9"))</f>
        <v>ZZZ9</v>
      </c>
      <c r="L142" s="425">
        <f t="shared" si="6"/>
        <v>999</v>
      </c>
      <c r="M142" s="466">
        <f t="shared" si="7"/>
        <v>999</v>
      </c>
      <c r="N142" s="458"/>
      <c r="O142" s="393"/>
      <c r="P142" s="133">
        <f t="shared" si="8"/>
        <v>999</v>
      </c>
      <c r="Q142" s="107"/>
    </row>
    <row r="143" spans="1:17" x14ac:dyDescent="0.25">
      <c r="A143" s="426">
        <v>137</v>
      </c>
      <c r="B143" s="105"/>
      <c r="C143" s="105"/>
      <c r="D143" s="106"/>
      <c r="E143" s="441"/>
      <c r="F143" s="132"/>
      <c r="G143" s="132"/>
      <c r="H143" s="707"/>
      <c r="I143" s="469"/>
      <c r="J143" s="423" t="e">
        <f>IF(AND(Q143="",#REF!&gt;0,#REF!&lt;5),K143,)</f>
        <v>#REF!</v>
      </c>
      <c r="K143" s="421" t="str">
        <f>IF(D143="","ZZZ9",IF(AND(#REF!&gt;0,#REF!&lt;5),D143&amp;#REF!,D143&amp;"9"))</f>
        <v>ZZZ9</v>
      </c>
      <c r="L143" s="425">
        <f t="shared" si="6"/>
        <v>999</v>
      </c>
      <c r="M143" s="466">
        <f t="shared" si="7"/>
        <v>999</v>
      </c>
      <c r="N143" s="458"/>
      <c r="O143" s="393"/>
      <c r="P143" s="133">
        <f t="shared" si="8"/>
        <v>999</v>
      </c>
      <c r="Q143" s="107"/>
    </row>
    <row r="144" spans="1:17" x14ac:dyDescent="0.25">
      <c r="A144" s="426">
        <v>138</v>
      </c>
      <c r="B144" s="105"/>
      <c r="C144" s="105"/>
      <c r="D144" s="106"/>
      <c r="E144" s="441"/>
      <c r="F144" s="132"/>
      <c r="G144" s="132"/>
      <c r="H144" s="707"/>
      <c r="I144" s="469"/>
      <c r="J144" s="423" t="e">
        <f>IF(AND(Q144="",#REF!&gt;0,#REF!&lt;5),K144,)</f>
        <v>#REF!</v>
      </c>
      <c r="K144" s="421" t="str">
        <f>IF(D144="","ZZZ9",IF(AND(#REF!&gt;0,#REF!&lt;5),D144&amp;#REF!,D144&amp;"9"))</f>
        <v>ZZZ9</v>
      </c>
      <c r="L144" s="425">
        <f t="shared" si="6"/>
        <v>999</v>
      </c>
      <c r="M144" s="466">
        <f t="shared" si="7"/>
        <v>999</v>
      </c>
      <c r="N144" s="458"/>
      <c r="O144" s="393"/>
      <c r="P144" s="133">
        <f t="shared" si="8"/>
        <v>999</v>
      </c>
      <c r="Q144" s="107"/>
    </row>
    <row r="145" spans="1:17" x14ac:dyDescent="0.25">
      <c r="A145" s="426">
        <v>139</v>
      </c>
      <c r="B145" s="105"/>
      <c r="C145" s="105"/>
      <c r="D145" s="106"/>
      <c r="E145" s="441"/>
      <c r="F145" s="132"/>
      <c r="G145" s="132"/>
      <c r="H145" s="707"/>
      <c r="I145" s="469"/>
      <c r="J145" s="423" t="e">
        <f>IF(AND(Q145="",#REF!&gt;0,#REF!&lt;5),K145,)</f>
        <v>#REF!</v>
      </c>
      <c r="K145" s="421" t="str">
        <f>IF(D145="","ZZZ9",IF(AND(#REF!&gt;0,#REF!&lt;5),D145&amp;#REF!,D145&amp;"9"))</f>
        <v>ZZZ9</v>
      </c>
      <c r="L145" s="425">
        <f t="shared" si="6"/>
        <v>999</v>
      </c>
      <c r="M145" s="466">
        <f t="shared" si="7"/>
        <v>999</v>
      </c>
      <c r="N145" s="458"/>
      <c r="O145" s="393"/>
      <c r="P145" s="133">
        <f t="shared" si="8"/>
        <v>999</v>
      </c>
      <c r="Q145" s="107"/>
    </row>
    <row r="146" spans="1:17" x14ac:dyDescent="0.25">
      <c r="A146" s="426">
        <v>140</v>
      </c>
      <c r="B146" s="105"/>
      <c r="C146" s="105"/>
      <c r="D146" s="106"/>
      <c r="E146" s="441"/>
      <c r="F146" s="132"/>
      <c r="G146" s="132"/>
      <c r="H146" s="707"/>
      <c r="I146" s="469"/>
      <c r="J146" s="423" t="e">
        <f>IF(AND(Q146="",#REF!&gt;0,#REF!&lt;5),K146,)</f>
        <v>#REF!</v>
      </c>
      <c r="K146" s="421" t="str">
        <f>IF(D146="","ZZZ9",IF(AND(#REF!&gt;0,#REF!&lt;5),D146&amp;#REF!,D146&amp;"9"))</f>
        <v>ZZZ9</v>
      </c>
      <c r="L146" s="425">
        <f t="shared" si="6"/>
        <v>999</v>
      </c>
      <c r="M146" s="466">
        <f t="shared" si="7"/>
        <v>999</v>
      </c>
      <c r="N146" s="458"/>
      <c r="O146" s="393"/>
      <c r="P146" s="133">
        <f t="shared" si="8"/>
        <v>999</v>
      </c>
      <c r="Q146" s="107"/>
    </row>
    <row r="147" spans="1:17" x14ac:dyDescent="0.25">
      <c r="A147" s="426">
        <v>141</v>
      </c>
      <c r="B147" s="105"/>
      <c r="C147" s="105"/>
      <c r="D147" s="106"/>
      <c r="E147" s="441"/>
      <c r="F147" s="132"/>
      <c r="G147" s="132"/>
      <c r="H147" s="707"/>
      <c r="I147" s="469"/>
      <c r="J147" s="423" t="e">
        <f>IF(AND(Q147="",#REF!&gt;0,#REF!&lt;5),K147,)</f>
        <v>#REF!</v>
      </c>
      <c r="K147" s="421" t="str">
        <f>IF(D147="","ZZZ9",IF(AND(#REF!&gt;0,#REF!&lt;5),D147&amp;#REF!,D147&amp;"9"))</f>
        <v>ZZZ9</v>
      </c>
      <c r="L147" s="425">
        <f t="shared" si="6"/>
        <v>999</v>
      </c>
      <c r="M147" s="466">
        <f t="shared" si="7"/>
        <v>999</v>
      </c>
      <c r="N147" s="458"/>
      <c r="O147" s="393"/>
      <c r="P147" s="133">
        <f t="shared" si="8"/>
        <v>999</v>
      </c>
      <c r="Q147" s="107"/>
    </row>
    <row r="148" spans="1:17" x14ac:dyDescent="0.25">
      <c r="A148" s="426">
        <v>142</v>
      </c>
      <c r="B148" s="105"/>
      <c r="C148" s="105"/>
      <c r="D148" s="106"/>
      <c r="E148" s="441"/>
      <c r="F148" s="132"/>
      <c r="G148" s="132"/>
      <c r="H148" s="707"/>
      <c r="I148" s="469"/>
      <c r="J148" s="423" t="e">
        <f>IF(AND(Q148="",#REF!&gt;0,#REF!&lt;5),K148,)</f>
        <v>#REF!</v>
      </c>
      <c r="K148" s="421" t="str">
        <f>IF(D148="","ZZZ9",IF(AND(#REF!&gt;0,#REF!&lt;5),D148&amp;#REF!,D148&amp;"9"))</f>
        <v>ZZZ9</v>
      </c>
      <c r="L148" s="425">
        <f t="shared" si="6"/>
        <v>999</v>
      </c>
      <c r="M148" s="466">
        <f t="shared" si="7"/>
        <v>999</v>
      </c>
      <c r="N148" s="458"/>
      <c r="O148" s="467"/>
      <c r="P148" s="468">
        <f t="shared" si="8"/>
        <v>999</v>
      </c>
      <c r="Q148" s="469"/>
    </row>
    <row r="149" spans="1:17" x14ac:dyDescent="0.25">
      <c r="A149" s="426">
        <v>143</v>
      </c>
      <c r="B149" s="105"/>
      <c r="C149" s="105"/>
      <c r="D149" s="106"/>
      <c r="E149" s="441"/>
      <c r="F149" s="132"/>
      <c r="G149" s="132"/>
      <c r="H149" s="707"/>
      <c r="I149" s="469"/>
      <c r="J149" s="423" t="e">
        <f>IF(AND(Q149="",#REF!&gt;0,#REF!&lt;5),K149,)</f>
        <v>#REF!</v>
      </c>
      <c r="K149" s="421" t="str">
        <f>IF(D149="","ZZZ9",IF(AND(#REF!&gt;0,#REF!&lt;5),D149&amp;#REF!,D149&amp;"9"))</f>
        <v>ZZZ9</v>
      </c>
      <c r="L149" s="425">
        <f t="shared" si="6"/>
        <v>999</v>
      </c>
      <c r="M149" s="466">
        <f t="shared" si="7"/>
        <v>999</v>
      </c>
      <c r="N149" s="458"/>
      <c r="O149" s="393"/>
      <c r="P149" s="133">
        <f t="shared" si="8"/>
        <v>999</v>
      </c>
      <c r="Q149" s="107"/>
    </row>
    <row r="150" spans="1:17" x14ac:dyDescent="0.25">
      <c r="A150" s="426">
        <v>144</v>
      </c>
      <c r="B150" s="105"/>
      <c r="C150" s="105"/>
      <c r="D150" s="106"/>
      <c r="E150" s="441"/>
      <c r="F150" s="132"/>
      <c r="G150" s="132"/>
      <c r="H150" s="707"/>
      <c r="I150" s="469"/>
      <c r="J150" s="423" t="e">
        <f>IF(AND(Q150="",#REF!&gt;0,#REF!&lt;5),K150,)</f>
        <v>#REF!</v>
      </c>
      <c r="K150" s="421" t="str">
        <f>IF(D150="","ZZZ9",IF(AND(#REF!&gt;0,#REF!&lt;5),D150&amp;#REF!,D150&amp;"9"))</f>
        <v>ZZZ9</v>
      </c>
      <c r="L150" s="425">
        <f t="shared" si="6"/>
        <v>999</v>
      </c>
      <c r="M150" s="466">
        <f t="shared" si="7"/>
        <v>999</v>
      </c>
      <c r="N150" s="458"/>
      <c r="O150" s="393"/>
      <c r="P150" s="133">
        <f t="shared" si="8"/>
        <v>999</v>
      </c>
      <c r="Q150" s="107"/>
    </row>
    <row r="151" spans="1:17" x14ac:dyDescent="0.25">
      <c r="A151" s="426">
        <v>145</v>
      </c>
      <c r="B151" s="105"/>
      <c r="C151" s="105"/>
      <c r="D151" s="106"/>
      <c r="E151" s="441"/>
      <c r="F151" s="132"/>
      <c r="G151" s="132"/>
      <c r="H151" s="707"/>
      <c r="I151" s="469"/>
      <c r="J151" s="423" t="e">
        <f>IF(AND(Q151="",#REF!&gt;0,#REF!&lt;5),K151,)</f>
        <v>#REF!</v>
      </c>
      <c r="K151" s="421" t="str">
        <f>IF(D151="","ZZZ9",IF(AND(#REF!&gt;0,#REF!&lt;5),D151&amp;#REF!,D151&amp;"9"))</f>
        <v>ZZZ9</v>
      </c>
      <c r="L151" s="425">
        <f t="shared" si="6"/>
        <v>999</v>
      </c>
      <c r="M151" s="466">
        <f t="shared" si="7"/>
        <v>999</v>
      </c>
      <c r="N151" s="458"/>
      <c r="O151" s="393"/>
      <c r="P151" s="133">
        <f t="shared" si="8"/>
        <v>999</v>
      </c>
      <c r="Q151" s="107"/>
    </row>
    <row r="152" spans="1:17" x14ac:dyDescent="0.25">
      <c r="A152" s="426">
        <v>146</v>
      </c>
      <c r="B152" s="105"/>
      <c r="C152" s="105"/>
      <c r="D152" s="106"/>
      <c r="E152" s="441"/>
      <c r="F152" s="132"/>
      <c r="G152" s="132"/>
      <c r="H152" s="707"/>
      <c r="I152" s="469"/>
      <c r="J152" s="423" t="e">
        <f>IF(AND(Q152="",#REF!&gt;0,#REF!&lt;5),K152,)</f>
        <v>#REF!</v>
      </c>
      <c r="K152" s="421" t="str">
        <f>IF(D152="","ZZZ9",IF(AND(#REF!&gt;0,#REF!&lt;5),D152&amp;#REF!,D152&amp;"9"))</f>
        <v>ZZZ9</v>
      </c>
      <c r="L152" s="425">
        <f t="shared" si="6"/>
        <v>999</v>
      </c>
      <c r="M152" s="466">
        <f t="shared" si="7"/>
        <v>999</v>
      </c>
      <c r="N152" s="458"/>
      <c r="O152" s="393"/>
      <c r="P152" s="133">
        <f t="shared" si="8"/>
        <v>999</v>
      </c>
      <c r="Q152" s="107"/>
    </row>
    <row r="153" spans="1:17" x14ac:dyDescent="0.25">
      <c r="A153" s="426">
        <v>147</v>
      </c>
      <c r="B153" s="105"/>
      <c r="C153" s="105"/>
      <c r="D153" s="106"/>
      <c r="E153" s="441"/>
      <c r="F153" s="132"/>
      <c r="G153" s="132"/>
      <c r="H153" s="707"/>
      <c r="I153" s="469"/>
      <c r="J153" s="423" t="e">
        <f>IF(AND(Q153="",#REF!&gt;0,#REF!&lt;5),K153,)</f>
        <v>#REF!</v>
      </c>
      <c r="K153" s="421" t="str">
        <f>IF(D153="","ZZZ9",IF(AND(#REF!&gt;0,#REF!&lt;5),D153&amp;#REF!,D153&amp;"9"))</f>
        <v>ZZZ9</v>
      </c>
      <c r="L153" s="425">
        <f t="shared" si="6"/>
        <v>999</v>
      </c>
      <c r="M153" s="466">
        <f t="shared" si="7"/>
        <v>999</v>
      </c>
      <c r="N153" s="458"/>
      <c r="O153" s="393"/>
      <c r="P153" s="133">
        <f t="shared" si="8"/>
        <v>999</v>
      </c>
      <c r="Q153" s="107"/>
    </row>
    <row r="154" spans="1:17" x14ac:dyDescent="0.25">
      <c r="A154" s="426">
        <v>148</v>
      </c>
      <c r="B154" s="105"/>
      <c r="C154" s="105"/>
      <c r="D154" s="106"/>
      <c r="E154" s="441"/>
      <c r="F154" s="132"/>
      <c r="G154" s="132"/>
      <c r="H154" s="707"/>
      <c r="I154" s="469"/>
      <c r="J154" s="423" t="e">
        <f>IF(AND(Q154="",#REF!&gt;0,#REF!&lt;5),K154,)</f>
        <v>#REF!</v>
      </c>
      <c r="K154" s="421" t="str">
        <f>IF(D154="","ZZZ9",IF(AND(#REF!&gt;0,#REF!&lt;5),D154&amp;#REF!,D154&amp;"9"))</f>
        <v>ZZZ9</v>
      </c>
      <c r="L154" s="425">
        <f t="shared" si="6"/>
        <v>999</v>
      </c>
      <c r="M154" s="466">
        <f t="shared" si="7"/>
        <v>999</v>
      </c>
      <c r="N154" s="458"/>
      <c r="O154" s="393"/>
      <c r="P154" s="133">
        <f t="shared" si="8"/>
        <v>999</v>
      </c>
      <c r="Q154" s="107"/>
    </row>
    <row r="155" spans="1:17" x14ac:dyDescent="0.25">
      <c r="A155" s="426">
        <v>149</v>
      </c>
      <c r="B155" s="105"/>
      <c r="C155" s="105"/>
      <c r="D155" s="106"/>
      <c r="E155" s="441"/>
      <c r="F155" s="132"/>
      <c r="G155" s="132"/>
      <c r="H155" s="707"/>
      <c r="I155" s="469"/>
      <c r="J155" s="423" t="e">
        <f>IF(AND(Q155="",#REF!&gt;0,#REF!&lt;5),K155,)</f>
        <v>#REF!</v>
      </c>
      <c r="K155" s="421" t="str">
        <f>IF(D155="","ZZZ9",IF(AND(#REF!&gt;0,#REF!&lt;5),D155&amp;#REF!,D155&amp;"9"))</f>
        <v>ZZZ9</v>
      </c>
      <c r="L155" s="425">
        <f t="shared" si="6"/>
        <v>999</v>
      </c>
      <c r="M155" s="466">
        <f t="shared" si="7"/>
        <v>999</v>
      </c>
      <c r="N155" s="458"/>
      <c r="O155" s="393"/>
      <c r="P155" s="133">
        <f t="shared" si="8"/>
        <v>999</v>
      </c>
      <c r="Q155" s="107"/>
    </row>
    <row r="156" spans="1:17" x14ac:dyDescent="0.25">
      <c r="A156" s="426">
        <v>150</v>
      </c>
      <c r="B156" s="105"/>
      <c r="C156" s="105"/>
      <c r="D156" s="106"/>
      <c r="E156" s="441"/>
      <c r="F156" s="132"/>
      <c r="G156" s="132"/>
      <c r="H156" s="707"/>
      <c r="I156" s="469"/>
      <c r="J156" s="423" t="e">
        <f>IF(AND(Q156="",#REF!&gt;0,#REF!&lt;5),K156,)</f>
        <v>#REF!</v>
      </c>
      <c r="K156" s="421" t="str">
        <f>IF(D156="","ZZZ9",IF(AND(#REF!&gt;0,#REF!&lt;5),D156&amp;#REF!,D156&amp;"9"))</f>
        <v>ZZZ9</v>
      </c>
      <c r="L156" s="425">
        <f t="shared" si="6"/>
        <v>999</v>
      </c>
      <c r="M156" s="466">
        <f t="shared" si="7"/>
        <v>999</v>
      </c>
      <c r="N156" s="458"/>
      <c r="O156" s="393"/>
      <c r="P156" s="133">
        <f t="shared" si="8"/>
        <v>999</v>
      </c>
      <c r="Q156" s="107"/>
    </row>
  </sheetData>
  <conditionalFormatting sqref="E7:E156">
    <cfRule type="expression" dxfId="1009" priority="14" stopIfTrue="1">
      <formula>AND(ROUNDDOWN(($A$4-E7)/365.25,0)&lt;=13,G7&lt;&gt;"OK")</formula>
    </cfRule>
    <cfRule type="expression" dxfId="1008" priority="15" stopIfTrue="1">
      <formula>AND(ROUNDDOWN(($A$4-E7)/365.25,0)&lt;=14,G7&lt;&gt;"OK")</formula>
    </cfRule>
    <cfRule type="expression" dxfId="1007" priority="16" stopIfTrue="1">
      <formula>AND(ROUNDDOWN(($A$4-E7)/365.25,0)&lt;=17,G7&lt;&gt;"OK")</formula>
    </cfRule>
  </conditionalFormatting>
  <conditionalFormatting sqref="J7:J156">
    <cfRule type="cellIs" dxfId="1006" priority="17" stopIfTrue="1" operator="equal">
      <formula>"Z"</formula>
    </cfRule>
  </conditionalFormatting>
  <conditionalFormatting sqref="A7:D156">
    <cfRule type="expression" dxfId="1005" priority="18" stopIfTrue="1">
      <formula>$Q7&gt;=1</formula>
    </cfRule>
  </conditionalFormatting>
  <conditionalFormatting sqref="E7:E14">
    <cfRule type="expression" dxfId="1004" priority="11" stopIfTrue="1">
      <formula>AND(ROUNDDOWN(($A$4-E7)/365.25,0)&lt;=13,G7&lt;&gt;"OK")</formula>
    </cfRule>
    <cfRule type="expression" dxfId="1003" priority="12" stopIfTrue="1">
      <formula>AND(ROUNDDOWN(($A$4-E7)/365.25,0)&lt;=14,G7&lt;&gt;"OK")</formula>
    </cfRule>
    <cfRule type="expression" dxfId="1002" priority="13" stopIfTrue="1">
      <formula>AND(ROUNDDOWN(($A$4-E7)/365.25,0)&lt;=17,G7&lt;&gt;"OK")</formula>
    </cfRule>
  </conditionalFormatting>
  <conditionalFormatting sqref="J7:J14">
    <cfRule type="cellIs" dxfId="1001" priority="10" stopIfTrue="1" operator="equal">
      <formula>"Z"</formula>
    </cfRule>
  </conditionalFormatting>
  <conditionalFormatting sqref="B7:D14">
    <cfRule type="expression" dxfId="1000" priority="9" stopIfTrue="1">
      <formula>$Q7&gt;=1</formula>
    </cfRule>
  </conditionalFormatting>
  <conditionalFormatting sqref="E7:E14">
    <cfRule type="expression" dxfId="999" priority="6" stopIfTrue="1">
      <formula>AND(ROUNDDOWN(($A$4-E7)/365.25,0)&lt;=13,G7&lt;&gt;"OK")</formula>
    </cfRule>
    <cfRule type="expression" dxfId="998" priority="7" stopIfTrue="1">
      <formula>AND(ROUNDDOWN(($A$4-E7)/365.25,0)&lt;=14,G7&lt;&gt;"OK")</formula>
    </cfRule>
    <cfRule type="expression" dxfId="997" priority="8" stopIfTrue="1">
      <formula>AND(ROUNDDOWN(($A$4-E7)/365.25,0)&lt;=17,G7&lt;&gt;"OK")</formula>
    </cfRule>
  </conditionalFormatting>
  <conditionalFormatting sqref="B7:D14">
    <cfRule type="expression" dxfId="996" priority="5" stopIfTrue="1">
      <formula>$Q7&gt;=1</formula>
    </cfRule>
  </conditionalFormatting>
  <conditionalFormatting sqref="E7:E27 E29:E37">
    <cfRule type="expression" dxfId="995" priority="2" stopIfTrue="1">
      <formula>AND(ROUNDDOWN(($A$4-E7)/365.25,0)&lt;=13,G7&lt;&gt;"OK")</formula>
    </cfRule>
    <cfRule type="expression" dxfId="994" priority="3" stopIfTrue="1">
      <formula>AND(ROUNDDOWN(($A$4-E7)/365.25,0)&lt;=14,G7&lt;&gt;"OK")</formula>
    </cfRule>
    <cfRule type="expression" dxfId="993" priority="4" stopIfTrue="1">
      <formula>AND(ROUNDDOWN(($A$4-E7)/365.25,0)&lt;=17,G7&lt;&gt;"OK")</formula>
    </cfRule>
  </conditionalFormatting>
  <conditionalFormatting sqref="B7:D37">
    <cfRule type="expression" dxfId="992" priority="1" stopIfTrue="1">
      <formula>$Q7&gt;=1</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66977"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46"/>
  <sheetViews>
    <sheetView topLeftCell="A8" workbookViewId="0">
      <selection activeCell="O27" sqref="O27"/>
    </sheetView>
  </sheetViews>
  <sheetFormatPr defaultRowHeight="13.2" x14ac:dyDescent="0.25"/>
  <cols>
    <col min="1" max="1" width="8.55468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55" hidden="1" customWidth="1"/>
    <col min="26" max="37" width="0" style="655" hidden="1" customWidth="1"/>
  </cols>
  <sheetData>
    <row r="1" spans="1:37" ht="24.6" x14ac:dyDescent="0.25">
      <c r="A1" s="935" t="s">
        <v>239</v>
      </c>
      <c r="B1" s="935"/>
      <c r="C1" s="935"/>
      <c r="D1" s="935"/>
      <c r="E1" s="935"/>
      <c r="F1" s="935"/>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t="s">
        <v>302</v>
      </c>
      <c r="D2" s="515"/>
      <c r="E2" s="515"/>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t="s">
        <v>238</v>
      </c>
      <c r="B4" s="936"/>
      <c r="C4" s="936"/>
      <c r="D4" s="519"/>
      <c r="E4" s="520" t="s">
        <v>380</v>
      </c>
      <c r="F4" s="520"/>
      <c r="G4" s="520"/>
      <c r="H4" s="523"/>
      <c r="I4" s="520"/>
      <c r="J4" s="522"/>
      <c r="K4" s="523"/>
      <c r="L4" s="525" t="s">
        <v>311</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v>1</v>
      </c>
      <c r="C7" s="584">
        <f>IF($B7="","",VLOOKUP($B7,'1MD ELO III.csport F A'!$A$7:$O$22,5))</f>
        <v>0</v>
      </c>
      <c r="D7" s="584">
        <f>IF($B7="","",VLOOKUP($B7,'1MD ELO III.csport F A'!$A$7:$O$22,15))</f>
        <v>0</v>
      </c>
      <c r="E7" s="579" t="str">
        <f>UPPER(IF($B7="","",VLOOKUP($B7,'1MD ELO IV.csport L A'!$A$7:$O$22,2)))</f>
        <v>ÁRGYELÁN</v>
      </c>
      <c r="F7" s="585"/>
      <c r="G7" s="579" t="str">
        <f>IF($B7="","",VLOOKUP($B7,'1MD ELO IV.csport L A'!$A$7:$O$22,3))</f>
        <v>Szonja</v>
      </c>
      <c r="H7" s="585"/>
      <c r="I7" s="579">
        <f>IF($B7="","",VLOOKUP($B7,'1MD ELO III.csport F A'!$A$7:$O$22,4))</f>
        <v>0</v>
      </c>
      <c r="J7" s="559"/>
      <c r="K7" s="820" t="s">
        <v>441</v>
      </c>
      <c r="L7" s="658" t="e">
        <f>IF(K7="","",CONCATENATE(VLOOKUP($Y$3,$AB$1:$AK$1,K7)," pont"))</f>
        <v>#N/A</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v>2</v>
      </c>
      <c r="C9" s="584">
        <f>IF($B9="","",VLOOKUP($B9,'1MD ELO III.csport F A'!$A$7:$O$22,5))</f>
        <v>0</v>
      </c>
      <c r="D9" s="584">
        <f>IF($B9="","",VLOOKUP($B9,'1MD ELO III.csport F A'!$A$7:$O$22,15))</f>
        <v>0</v>
      </c>
      <c r="E9" s="579" t="str">
        <f>UPPER(IF($B9="","",VLOOKUP($B9,'1MD ELO IV.csport L A'!$A$7:$O$22,2)))</f>
        <v>JUHÁSZ</v>
      </c>
      <c r="F9" s="585"/>
      <c r="G9" s="579" t="str">
        <f>IF($B9="","",VLOOKUP($B9,'1MD ELO IV.csport L A'!$A$7:$O$22,3))</f>
        <v>Lili</v>
      </c>
      <c r="H9" s="585"/>
      <c r="I9" s="579">
        <f>IF($B9="","",VLOOKUP($B9,'1MD ELO III.csport F A'!$A$7:$O$22,4))</f>
        <v>0</v>
      </c>
      <c r="J9" s="559"/>
      <c r="K9" s="820" t="s">
        <v>440</v>
      </c>
      <c r="L9" s="658" t="e">
        <f>IF(K9="","",CONCATENATE(VLOOKUP($Y$3,$AB$1:$AK$1,K9)," pont"))</f>
        <v>#N/A</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v>4</v>
      </c>
      <c r="C11" s="584">
        <f>IF($B11="","",VLOOKUP($B11,'1MD ELO III.csport F A'!$A$7:$O$22,5))</f>
        <v>0</v>
      </c>
      <c r="D11" s="584">
        <f>IF($B11="","",VLOOKUP($B11,'1MD ELO III.csport F A'!$A$7:$O$22,15))</f>
        <v>0</v>
      </c>
      <c r="E11" s="579" t="str">
        <f>UPPER(IF($B11="","",VLOOKUP($B11,'1MD ELO IV.csport L A'!$A$7:$O$22,2)))</f>
        <v>JUHÁSZ</v>
      </c>
      <c r="F11" s="585"/>
      <c r="G11" s="579" t="str">
        <f>IF($B11="","",VLOOKUP($B11,'1MD ELO IV.csport L A'!$A$7:$O$22,3))</f>
        <v>Tamara</v>
      </c>
      <c r="H11" s="585"/>
      <c r="I11" s="579">
        <f>IF($B11="","",VLOOKUP($B11,'1MD ELO III.csport F A'!$A$7:$O$22,4))</f>
        <v>0</v>
      </c>
      <c r="J11" s="559"/>
      <c r="K11" s="820" t="s">
        <v>438</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ÁRGYELÁN</v>
      </c>
      <c r="E18" s="938"/>
      <c r="F18" s="938" t="str">
        <f>E9</f>
        <v>JUHÁSZ</v>
      </c>
      <c r="G18" s="938"/>
      <c r="H18" s="938" t="str">
        <f>E11</f>
        <v>JUHÁSZ</v>
      </c>
      <c r="I18" s="938"/>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ÁRGYELÁN</v>
      </c>
      <c r="C19" s="941"/>
      <c r="D19" s="940"/>
      <c r="E19" s="940"/>
      <c r="F19" s="942" t="s">
        <v>473</v>
      </c>
      <c r="G19" s="943"/>
      <c r="H19" s="942" t="s">
        <v>430</v>
      </c>
      <c r="I19" s="943"/>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9" t="s">
        <v>471</v>
      </c>
      <c r="C20" s="941"/>
      <c r="D20" s="942" t="s">
        <v>472</v>
      </c>
      <c r="E20" s="943"/>
      <c r="F20" s="940"/>
      <c r="G20" s="940"/>
      <c r="H20" s="942" t="s">
        <v>437</v>
      </c>
      <c r="I20" s="943"/>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9" t="s">
        <v>470</v>
      </c>
      <c r="C21" s="941"/>
      <c r="D21" s="942" t="s">
        <v>429</v>
      </c>
      <c r="E21" s="943"/>
      <c r="F21" s="942" t="s">
        <v>403</v>
      </c>
      <c r="G21" s="943"/>
      <c r="H21" s="940"/>
      <c r="I21" s="940"/>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5">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824" t="s">
        <v>475</v>
      </c>
      <c r="F23" s="823" t="s">
        <v>476</v>
      </c>
      <c r="G23" s="822" t="s">
        <v>300</v>
      </c>
      <c r="H23" s="822" t="s">
        <v>445</v>
      </c>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821" t="s">
        <v>450</v>
      </c>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822" t="s">
        <v>477</v>
      </c>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822" t="s">
        <v>478</v>
      </c>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F31" s="655"/>
      <c r="G31" s="655"/>
      <c r="H31" s="655"/>
      <c r="I31" s="655"/>
      <c r="J31" s="655"/>
      <c r="K31" s="655"/>
      <c r="L31" s="655"/>
      <c r="M31" s="655"/>
      <c r="N31" s="655"/>
      <c r="O31" s="655"/>
      <c r="P31" s="655"/>
      <c r="Q31" s="655"/>
      <c r="R31" s="655"/>
      <c r="Y31"/>
      <c r="Z31"/>
      <c r="AA31"/>
      <c r="AB31"/>
      <c r="AC31"/>
      <c r="AD31"/>
      <c r="AE31"/>
      <c r="AF31"/>
      <c r="AG31"/>
      <c r="AH31"/>
      <c r="AI31"/>
      <c r="AJ31"/>
      <c r="AK31"/>
    </row>
    <row r="32" spans="1:37" x14ac:dyDescent="0.25">
      <c r="F32" s="655"/>
      <c r="G32" s="655"/>
      <c r="H32" s="655"/>
      <c r="I32" s="655"/>
      <c r="J32" s="655"/>
      <c r="K32" s="655"/>
      <c r="L32" s="655"/>
      <c r="M32" s="655"/>
      <c r="N32" s="655"/>
      <c r="O32" s="655"/>
      <c r="P32" s="655"/>
      <c r="Q32" s="655"/>
      <c r="R32" s="655"/>
      <c r="Y32"/>
      <c r="Z32"/>
      <c r="AA32"/>
      <c r="AB32"/>
      <c r="AC32"/>
      <c r="AD32"/>
      <c r="AE32"/>
      <c r="AF32"/>
      <c r="AG32"/>
      <c r="AH32"/>
      <c r="AI32"/>
      <c r="AJ32"/>
      <c r="AK32"/>
    </row>
    <row r="33" spans="6:37" x14ac:dyDescent="0.25">
      <c r="F33" s="655"/>
      <c r="G33" s="655"/>
      <c r="H33" s="655"/>
      <c r="I33" s="655"/>
      <c r="J33" s="655"/>
      <c r="K33" s="655"/>
      <c r="L33" s="655"/>
      <c r="M33" s="655"/>
      <c r="N33" s="655"/>
      <c r="O33" s="655"/>
      <c r="P33" s="655"/>
      <c r="Q33" s="655"/>
      <c r="R33" s="655"/>
      <c r="Y33"/>
      <c r="Z33"/>
      <c r="AA33"/>
      <c r="AB33"/>
      <c r="AC33"/>
      <c r="AD33"/>
      <c r="AE33"/>
      <c r="AF33"/>
      <c r="AG33"/>
      <c r="AH33"/>
      <c r="AI33"/>
      <c r="AJ33"/>
      <c r="AK33"/>
    </row>
    <row r="34" spans="6:37" x14ac:dyDescent="0.25">
      <c r="F34" s="655"/>
      <c r="G34" s="655"/>
      <c r="H34" s="655"/>
      <c r="I34" s="655"/>
      <c r="J34" s="655"/>
      <c r="K34" s="655"/>
      <c r="L34" s="655"/>
      <c r="M34" s="655"/>
      <c r="N34" s="655"/>
      <c r="O34" s="655"/>
      <c r="P34" s="655"/>
      <c r="Q34" s="655"/>
      <c r="R34" s="655"/>
      <c r="Y34"/>
      <c r="Z34"/>
      <c r="AA34"/>
      <c r="AB34"/>
      <c r="AC34"/>
      <c r="AD34"/>
      <c r="AE34"/>
      <c r="AF34"/>
      <c r="AG34"/>
      <c r="AH34"/>
      <c r="AI34"/>
      <c r="AJ34"/>
      <c r="AK34"/>
    </row>
    <row r="35" spans="6:37" x14ac:dyDescent="0.25">
      <c r="F35" s="655"/>
      <c r="G35" s="655"/>
      <c r="H35" s="655"/>
      <c r="I35" s="655"/>
      <c r="J35" s="655"/>
      <c r="K35" s="655"/>
      <c r="L35" s="655"/>
      <c r="M35" s="655"/>
      <c r="N35" s="655"/>
      <c r="O35" s="655"/>
      <c r="P35" s="655"/>
      <c r="Q35" s="655"/>
      <c r="R35" s="655"/>
      <c r="Y35"/>
      <c r="Z35"/>
      <c r="AA35"/>
      <c r="AB35"/>
      <c r="AC35"/>
      <c r="AD35"/>
      <c r="AE35"/>
      <c r="AF35"/>
      <c r="AG35"/>
      <c r="AH35"/>
      <c r="AI35"/>
      <c r="AJ35"/>
      <c r="AK35"/>
    </row>
    <row r="36" spans="6:37" x14ac:dyDescent="0.25">
      <c r="F36" s="655"/>
      <c r="G36" s="655"/>
      <c r="H36" s="655"/>
      <c r="I36" s="655"/>
      <c r="J36" s="655"/>
      <c r="K36" s="655"/>
      <c r="L36" s="655"/>
      <c r="M36" s="655"/>
      <c r="N36" s="655"/>
      <c r="O36" s="655"/>
      <c r="P36" s="655"/>
      <c r="Q36" s="655"/>
      <c r="R36" s="655"/>
      <c r="Y36"/>
      <c r="Z36"/>
      <c r="AA36"/>
      <c r="AB36"/>
      <c r="AC36"/>
      <c r="AD36"/>
      <c r="AE36"/>
      <c r="AF36"/>
      <c r="AG36"/>
      <c r="AH36"/>
      <c r="AI36"/>
      <c r="AJ36"/>
      <c r="AK36"/>
    </row>
    <row r="37" spans="6:37" x14ac:dyDescent="0.25">
      <c r="F37" s="655"/>
      <c r="G37" s="655"/>
      <c r="H37" s="655"/>
      <c r="I37" s="655"/>
      <c r="J37" s="655"/>
      <c r="K37" s="655"/>
      <c r="L37" s="655"/>
      <c r="M37" s="655"/>
      <c r="N37" s="655"/>
      <c r="O37" s="655"/>
      <c r="P37" s="655"/>
      <c r="Q37" s="655"/>
      <c r="R37" s="655"/>
      <c r="Y37"/>
      <c r="Z37"/>
      <c r="AA37"/>
      <c r="AB37"/>
      <c r="AC37"/>
      <c r="AD37"/>
      <c r="AE37"/>
      <c r="AF37"/>
      <c r="AG37"/>
      <c r="AH37"/>
      <c r="AI37"/>
      <c r="AJ37"/>
      <c r="AK37"/>
    </row>
    <row r="38" spans="6:37" x14ac:dyDescent="0.25">
      <c r="F38" s="655"/>
      <c r="G38" s="655"/>
      <c r="H38" s="655"/>
      <c r="I38" s="655"/>
      <c r="J38" s="655"/>
      <c r="K38" s="655"/>
      <c r="L38" s="655"/>
      <c r="M38" s="655"/>
      <c r="N38" s="655"/>
      <c r="O38" s="655"/>
      <c r="P38" s="655"/>
      <c r="Q38" s="655"/>
      <c r="R38" s="655"/>
      <c r="Y38"/>
      <c r="Z38"/>
      <c r="AA38"/>
      <c r="AB38"/>
      <c r="AC38"/>
      <c r="AD38"/>
      <c r="AE38"/>
      <c r="AF38"/>
      <c r="AG38"/>
      <c r="AH38"/>
      <c r="AI38"/>
      <c r="AJ38"/>
      <c r="AK38"/>
    </row>
    <row r="39" spans="6:37" x14ac:dyDescent="0.25">
      <c r="F39" s="655"/>
      <c r="G39" s="655"/>
      <c r="H39" s="655"/>
      <c r="I39" s="655"/>
      <c r="J39" s="655"/>
      <c r="K39" s="655"/>
      <c r="L39" s="655"/>
      <c r="M39" s="655"/>
      <c r="N39" s="655"/>
      <c r="O39" s="655"/>
      <c r="P39" s="655"/>
      <c r="Q39" s="655"/>
      <c r="R39" s="655"/>
      <c r="Y39"/>
      <c r="Z39"/>
      <c r="AA39"/>
      <c r="AB39"/>
      <c r="AC39"/>
      <c r="AD39"/>
      <c r="AE39"/>
      <c r="AF39"/>
      <c r="AG39"/>
      <c r="AH39"/>
      <c r="AI39"/>
      <c r="AJ39"/>
      <c r="AK39"/>
    </row>
    <row r="40" spans="6:37" x14ac:dyDescent="0.25">
      <c r="F40" s="655"/>
      <c r="G40" s="655"/>
      <c r="H40" s="655"/>
      <c r="I40" s="655"/>
      <c r="J40" s="655"/>
      <c r="K40" s="655"/>
      <c r="L40" s="655"/>
      <c r="M40" s="655"/>
      <c r="N40" s="655"/>
      <c r="O40" s="655"/>
      <c r="P40" s="655"/>
      <c r="Q40" s="655"/>
      <c r="R40" s="655"/>
      <c r="Y40"/>
      <c r="Z40"/>
      <c r="AA40"/>
      <c r="AB40"/>
      <c r="AC40"/>
      <c r="AD40"/>
      <c r="AE40"/>
      <c r="AF40"/>
      <c r="AG40"/>
      <c r="AH40"/>
      <c r="AI40"/>
      <c r="AJ40"/>
      <c r="AK40"/>
    </row>
    <row r="41" spans="6:37" x14ac:dyDescent="0.25">
      <c r="F41" s="655"/>
      <c r="G41" s="655"/>
      <c r="H41" s="655"/>
      <c r="I41" s="655"/>
      <c r="J41" s="655"/>
      <c r="K41" s="655"/>
      <c r="L41" s="655"/>
      <c r="M41" s="655"/>
      <c r="N41" s="655"/>
      <c r="O41" s="655"/>
      <c r="P41" s="655"/>
      <c r="Q41" s="655"/>
      <c r="R41" s="655"/>
      <c r="Y41"/>
      <c r="Z41"/>
      <c r="AA41"/>
      <c r="AB41"/>
      <c r="AC41"/>
      <c r="AD41"/>
      <c r="AE41"/>
      <c r="AF41"/>
      <c r="AG41"/>
      <c r="AH41"/>
      <c r="AI41"/>
      <c r="AJ41"/>
      <c r="AK41"/>
    </row>
    <row r="42" spans="6:37" x14ac:dyDescent="0.25">
      <c r="F42" s="655"/>
      <c r="G42" s="655"/>
      <c r="H42" s="655"/>
      <c r="I42" s="655"/>
      <c r="J42" s="655"/>
      <c r="K42" s="655"/>
      <c r="L42" s="655"/>
      <c r="M42" s="655"/>
      <c r="N42" s="655"/>
      <c r="O42" s="655"/>
      <c r="P42" s="655"/>
      <c r="Q42" s="655"/>
      <c r="R42" s="655"/>
      <c r="Y42"/>
      <c r="Z42"/>
      <c r="AA42"/>
      <c r="AB42"/>
      <c r="AC42"/>
      <c r="AD42"/>
      <c r="AE42"/>
      <c r="AF42"/>
      <c r="AG42"/>
      <c r="AH42"/>
      <c r="AI42"/>
      <c r="AJ42"/>
      <c r="AK42"/>
    </row>
    <row r="43" spans="6:37" x14ac:dyDescent="0.25">
      <c r="F43" s="655"/>
      <c r="G43" s="655"/>
      <c r="H43" s="655"/>
      <c r="I43" s="655"/>
      <c r="J43" s="655"/>
      <c r="K43" s="655"/>
      <c r="L43" s="655"/>
      <c r="M43" s="655"/>
      <c r="N43" s="655"/>
      <c r="O43" s="655"/>
      <c r="P43" s="655"/>
      <c r="Q43" s="655"/>
      <c r="R43" s="655"/>
      <c r="Y43"/>
      <c r="Z43"/>
      <c r="AA43"/>
      <c r="AB43"/>
      <c r="AC43"/>
      <c r="AD43"/>
      <c r="AE43"/>
      <c r="AF43"/>
      <c r="AG43"/>
      <c r="AH43"/>
      <c r="AI43"/>
      <c r="AJ43"/>
      <c r="AK43"/>
    </row>
    <row r="44" spans="6:37" x14ac:dyDescent="0.25">
      <c r="F44" s="655"/>
      <c r="G44" s="655"/>
      <c r="H44" s="655"/>
      <c r="I44" s="655"/>
      <c r="J44" s="655"/>
      <c r="K44" s="655"/>
      <c r="L44" s="655"/>
      <c r="M44" s="655"/>
      <c r="N44" s="655"/>
      <c r="O44" s="655"/>
      <c r="P44" s="655"/>
      <c r="Q44" s="655"/>
      <c r="R44" s="655"/>
      <c r="Y44"/>
      <c r="Z44"/>
      <c r="AA44"/>
      <c r="AB44"/>
      <c r="AC44"/>
      <c r="AD44"/>
      <c r="AE44"/>
      <c r="AF44"/>
      <c r="AG44"/>
      <c r="AH44"/>
      <c r="AI44"/>
      <c r="AJ44"/>
      <c r="AK44"/>
    </row>
    <row r="45" spans="6:37" x14ac:dyDescent="0.25">
      <c r="F45" s="655"/>
      <c r="G45" s="655"/>
      <c r="H45" s="655"/>
      <c r="I45" s="655"/>
      <c r="J45" s="655"/>
      <c r="K45" s="655"/>
      <c r="L45" s="655"/>
      <c r="M45" s="655"/>
      <c r="N45" s="655"/>
      <c r="O45" s="655"/>
      <c r="P45" s="655"/>
      <c r="Q45" s="655"/>
      <c r="R45" s="655"/>
      <c r="Y45"/>
      <c r="Z45"/>
      <c r="AA45"/>
      <c r="AB45"/>
      <c r="AC45"/>
      <c r="AD45"/>
      <c r="AE45"/>
      <c r="AF45"/>
      <c r="AG45"/>
      <c r="AH45"/>
      <c r="AI45"/>
      <c r="AJ45"/>
      <c r="AK45"/>
    </row>
    <row r="46" spans="6:37" x14ac:dyDescent="0.25">
      <c r="F46" s="655"/>
      <c r="G46" s="655"/>
      <c r="H46" s="655"/>
      <c r="I46" s="655"/>
      <c r="J46" s="655"/>
      <c r="K46" s="655"/>
      <c r="L46" s="655"/>
      <c r="M46" s="655"/>
      <c r="N46" s="655"/>
      <c r="O46" s="655"/>
      <c r="P46" s="655"/>
      <c r="Q46" s="655"/>
      <c r="R46" s="655"/>
      <c r="Y46"/>
      <c r="Z46"/>
      <c r="AA46"/>
      <c r="AB46"/>
      <c r="AC46"/>
      <c r="AD46"/>
      <c r="AE46"/>
      <c r="AF46"/>
      <c r="AG46"/>
      <c r="AH46"/>
      <c r="AI46"/>
      <c r="AJ46"/>
      <c r="AK46"/>
    </row>
  </sheetData>
  <mergeCells count="18">
    <mergeCell ref="B21:C21"/>
    <mergeCell ref="D21:E21"/>
    <mergeCell ref="F21:G21"/>
    <mergeCell ref="H21:I21"/>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991" priority="1" stopIfTrue="1" operator="equal">
      <formula>"Bye"</formula>
    </cfRule>
  </conditionalFormatting>
  <pageMargins left="0.7" right="0.7" top="0.75" bottom="0.75" header="0.3" footer="0.3"/>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60"/>
  <sheetViews>
    <sheetView topLeftCell="A4" workbookViewId="0">
      <selection activeCell="L18" sqref="L18"/>
    </sheetView>
  </sheetViews>
  <sheetFormatPr defaultRowHeight="13.2" x14ac:dyDescent="0.25"/>
  <cols>
    <col min="1" max="1" width="8.55468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1" width="8.5546875" customWidth="1"/>
    <col min="12" max="12" width="10.5546875" bestFit="1" customWidth="1"/>
    <col min="13" max="13" width="8.5546875" customWidth="1"/>
    <col min="15" max="15" width="5.5546875" customWidth="1"/>
    <col min="16" max="16" width="4.5546875" customWidth="1"/>
    <col min="17" max="17" width="11.6640625" customWidth="1"/>
    <col min="25" max="25" width="10.33203125" style="655" hidden="1" customWidth="1"/>
    <col min="26" max="37" width="0" style="655" hidden="1" customWidth="1"/>
  </cols>
  <sheetData>
    <row r="1" spans="1:37" ht="24.6" x14ac:dyDescent="0.25">
      <c r="A1" s="935" t="s">
        <v>239</v>
      </c>
      <c r="B1" s="935"/>
      <c r="C1" s="935"/>
      <c r="D1" s="935"/>
      <c r="E1" s="935"/>
      <c r="F1" s="935"/>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t="s">
        <v>386</v>
      </c>
      <c r="D2" s="515"/>
      <c r="E2" s="515"/>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t="s">
        <v>238</v>
      </c>
      <c r="B4" s="936"/>
      <c r="C4" s="936"/>
      <c r="D4" s="519"/>
      <c r="E4" s="520" t="s">
        <v>381</v>
      </c>
      <c r="F4" s="520"/>
      <c r="G4" s="520"/>
      <c r="H4" s="523"/>
      <c r="I4" s="520"/>
      <c r="J4" s="522"/>
      <c r="K4" s="523"/>
      <c r="L4" s="525" t="s">
        <v>311</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v>3</v>
      </c>
      <c r="C7" s="584">
        <f>IF($B7="","",VLOOKUP($B7,'1MD ELO III.csport F A'!$A$7:$O$22,5))</f>
        <v>0</v>
      </c>
      <c r="D7" s="584">
        <f>IF($B7="","",VLOOKUP($B7,'1MD ELO III.csport F A'!$A$7:$O$22,15))</f>
        <v>0</v>
      </c>
      <c r="E7" s="818" t="s">
        <v>474</v>
      </c>
      <c r="F7" s="585"/>
      <c r="G7" s="579" t="str">
        <f>IF($B7="","",VLOOKUP($B7,'1MD ELO IV.csport L A'!$A$7:$O$22,3))</f>
        <v>Hanga</v>
      </c>
      <c r="H7" s="585"/>
      <c r="I7" s="579">
        <f>IF($B7="","",VLOOKUP($B7,'1MD ELO III.csport F A'!$A$7:$O$22,4))</f>
        <v>0</v>
      </c>
      <c r="J7" s="559"/>
      <c r="K7" s="820" t="s">
        <v>440</v>
      </c>
      <c r="L7" s="658" t="e">
        <f>IF(K7="","",CONCATENATE(VLOOKUP($Y$3,$AB$1:$AK$1,K7)," pont"))</f>
        <v>#N/A</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v>5</v>
      </c>
      <c r="C9" s="584">
        <f>IF($B9="","",VLOOKUP($B9,'1MD ELO III.csport F A'!$A$7:$O$22,5))</f>
        <v>0</v>
      </c>
      <c r="D9" s="584">
        <f>IF($B9="","",VLOOKUP($B9,'1MD ELO III.csport F A'!$A$7:$O$22,15))</f>
        <v>0</v>
      </c>
      <c r="E9" s="579" t="str">
        <f>UPPER(IF($B9="","",VLOOKUP($B9,'1MD ELO IV.csport L A'!$A$7:$O$22,2)))</f>
        <v>SKORKA</v>
      </c>
      <c r="F9" s="585"/>
      <c r="G9" s="579" t="str">
        <f>IF($B9="","",VLOOKUP($B9,'1MD ELO IV.csport L A'!$A$7:$O$22,3))</f>
        <v>Emma</v>
      </c>
      <c r="H9" s="585"/>
      <c r="I9" s="579">
        <f>IF($B9="","",VLOOKUP($B9,'1MD ELO III.csport F A'!$A$7:$O$22,4))</f>
        <v>0</v>
      </c>
      <c r="J9" s="559"/>
      <c r="K9" s="820" t="s">
        <v>438</v>
      </c>
      <c r="L9" s="658" t="e">
        <f>IF(K9="","",CONCATENATE(VLOOKUP($Y$3,$AB$1:$AK$1,K9)," pont"))</f>
        <v>#N/A</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584" t="str">
        <f>IF($B11="","",VLOOKUP($B11,'1MD ELO III.csport F A'!$A$7:$O$22,5))</f>
        <v/>
      </c>
      <c r="D11" s="584" t="str">
        <f>IF($B11="","",VLOOKUP($B11,'1MD ELO III.csport F A'!$A$7:$O$22,15))</f>
        <v/>
      </c>
      <c r="E11" s="579" t="str">
        <f>UPPER(IF($B11="","",VLOOKUP($B11,'1MD ELO IV.csport L A'!$A$7:$O$22,2)))</f>
        <v/>
      </c>
      <c r="F11" s="585"/>
      <c r="G11" s="579" t="str">
        <f>IF($B11="","",VLOOKUP($B11,'1MD ELO IV.csport L A'!$A$7:$O$22,3))</f>
        <v/>
      </c>
      <c r="H11" s="585"/>
      <c r="I11" s="579" t="str">
        <f>IF($B11="","",VLOOKUP($B11,'1MD ELO III.csport F A'!$A$7:$O$22,4))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Lukácsi</v>
      </c>
      <c r="E18" s="938"/>
      <c r="F18" s="938" t="str">
        <f>E9</f>
        <v>SKORKA</v>
      </c>
      <c r="G18" s="938"/>
      <c r="H18" s="938" t="str">
        <f>E11</f>
        <v/>
      </c>
      <c r="I18" s="938"/>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Lukácsi</v>
      </c>
      <c r="C19" s="941"/>
      <c r="D19" s="940"/>
      <c r="E19" s="940"/>
      <c r="F19" s="942" t="s">
        <v>413</v>
      </c>
      <c r="G19" s="943"/>
      <c r="H19" s="943"/>
      <c r="I19" s="943"/>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1" t="str">
        <f>E9</f>
        <v>SKORKA</v>
      </c>
      <c r="C20" s="941"/>
      <c r="D20" s="942" t="s">
        <v>410</v>
      </c>
      <c r="E20" s="943"/>
      <c r="F20" s="940"/>
      <c r="G20" s="940"/>
      <c r="H20" s="943"/>
      <c r="I20" s="943"/>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1" t="str">
        <f>E11</f>
        <v/>
      </c>
      <c r="C21" s="941"/>
      <c r="D21" s="943"/>
      <c r="E21" s="943"/>
      <c r="F21" s="943"/>
      <c r="G21" s="943"/>
      <c r="H21" s="940"/>
      <c r="I21" s="940"/>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5">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ht="49.5" customHeight="1" x14ac:dyDescent="0.25">
      <c r="E30" s="655"/>
      <c r="F30" s="655"/>
      <c r="G30" s="655"/>
      <c r="H30" s="655"/>
      <c r="I30" s="655"/>
      <c r="J30" s="655"/>
      <c r="K30" s="655"/>
      <c r="L30" s="655"/>
      <c r="M30" s="655"/>
      <c r="N30" s="655"/>
      <c r="O30" s="655"/>
      <c r="P30" s="655"/>
      <c r="Q30" s="655"/>
      <c r="Y30"/>
      <c r="Z30"/>
      <c r="AA30"/>
      <c r="AB30"/>
      <c r="AC30"/>
      <c r="AD30"/>
      <c r="AE30"/>
      <c r="AF30"/>
      <c r="AG30"/>
      <c r="AH30"/>
      <c r="AI30"/>
      <c r="AJ30"/>
      <c r="AK30"/>
    </row>
    <row r="31" spans="1:37" x14ac:dyDescent="0.25">
      <c r="E31" s="655"/>
      <c r="F31" s="655"/>
      <c r="G31" s="655"/>
      <c r="H31" s="655"/>
      <c r="I31" s="655"/>
      <c r="J31" s="655"/>
      <c r="K31" s="655"/>
      <c r="L31" s="655"/>
      <c r="M31" s="655"/>
      <c r="N31" s="655"/>
      <c r="O31" s="655"/>
      <c r="P31" s="655"/>
      <c r="Q31" s="655"/>
      <c r="Y31"/>
      <c r="Z31"/>
      <c r="AA31"/>
      <c r="AB31"/>
      <c r="AC31"/>
      <c r="AD31"/>
      <c r="AE31"/>
      <c r="AF31"/>
      <c r="AG31"/>
      <c r="AH31"/>
      <c r="AI31"/>
      <c r="AJ31"/>
      <c r="AK31"/>
    </row>
    <row r="32" spans="1:37" x14ac:dyDescent="0.25">
      <c r="E32" s="655"/>
      <c r="F32" s="655"/>
      <c r="G32" s="655"/>
      <c r="H32" s="655"/>
      <c r="I32" s="655"/>
      <c r="J32" s="655"/>
      <c r="K32" s="655"/>
      <c r="L32" s="655"/>
      <c r="M32" s="655"/>
      <c r="N32" s="655"/>
      <c r="O32" s="655"/>
      <c r="P32" s="655"/>
      <c r="Q32" s="655"/>
      <c r="Y32"/>
      <c r="Z32"/>
      <c r="AA32"/>
      <c r="AB32"/>
      <c r="AC32"/>
      <c r="AD32"/>
      <c r="AE32"/>
      <c r="AF32"/>
      <c r="AG32"/>
      <c r="AH32"/>
      <c r="AI32"/>
      <c r="AJ32"/>
      <c r="AK32"/>
    </row>
    <row r="33" spans="5:37" x14ac:dyDescent="0.25">
      <c r="E33" s="655"/>
      <c r="F33" s="655"/>
      <c r="G33" s="655"/>
      <c r="H33" s="655"/>
      <c r="I33" s="655"/>
      <c r="J33" s="655"/>
      <c r="K33" s="655"/>
      <c r="L33" s="655"/>
      <c r="M33" s="655"/>
      <c r="N33" s="655"/>
      <c r="O33" s="655"/>
      <c r="P33" s="655"/>
      <c r="Q33" s="655"/>
      <c r="Y33"/>
      <c r="Z33"/>
      <c r="AA33"/>
      <c r="AB33"/>
      <c r="AC33"/>
      <c r="AD33"/>
      <c r="AE33"/>
      <c r="AF33"/>
      <c r="AG33"/>
      <c r="AH33"/>
      <c r="AI33"/>
      <c r="AJ33"/>
      <c r="AK33"/>
    </row>
    <row r="34" spans="5:37" x14ac:dyDescent="0.25">
      <c r="E34" s="655"/>
      <c r="F34" s="655"/>
      <c r="G34" s="655"/>
      <c r="H34" s="655"/>
      <c r="I34" s="655"/>
      <c r="J34" s="655"/>
      <c r="K34" s="655"/>
      <c r="L34" s="655"/>
      <c r="M34" s="655"/>
      <c r="N34" s="655"/>
      <c r="O34" s="655"/>
      <c r="P34" s="655"/>
      <c r="Q34" s="655"/>
      <c r="Y34"/>
      <c r="Z34"/>
      <c r="AA34"/>
      <c r="AB34"/>
      <c r="AC34"/>
      <c r="AD34"/>
      <c r="AE34"/>
      <c r="AF34"/>
      <c r="AG34"/>
      <c r="AH34"/>
      <c r="AI34"/>
      <c r="AJ34"/>
      <c r="AK34"/>
    </row>
    <row r="35" spans="5:37" x14ac:dyDescent="0.25">
      <c r="E35" s="655"/>
      <c r="F35" s="655"/>
      <c r="G35" s="655"/>
      <c r="H35" s="655"/>
      <c r="I35" s="655"/>
      <c r="J35" s="655"/>
      <c r="K35" s="655"/>
      <c r="L35" s="655"/>
      <c r="M35" s="655"/>
      <c r="N35" s="655"/>
      <c r="O35" s="655"/>
      <c r="P35" s="655"/>
      <c r="Q35" s="655"/>
      <c r="Y35"/>
      <c r="Z35"/>
      <c r="AA35"/>
      <c r="AB35"/>
      <c r="AC35"/>
      <c r="AD35"/>
      <c r="AE35"/>
      <c r="AF35"/>
      <c r="AG35"/>
      <c r="AH35"/>
      <c r="AI35"/>
      <c r="AJ35"/>
      <c r="AK35"/>
    </row>
    <row r="36" spans="5:37" x14ac:dyDescent="0.25">
      <c r="E36" s="655"/>
      <c r="F36" s="655"/>
      <c r="G36" s="655"/>
      <c r="H36" s="655"/>
      <c r="I36" s="655"/>
      <c r="J36" s="655"/>
      <c r="K36" s="655"/>
      <c r="L36" s="655"/>
      <c r="M36" s="655"/>
      <c r="N36" s="655"/>
      <c r="O36" s="655"/>
      <c r="P36" s="655"/>
      <c r="Q36" s="655"/>
      <c r="Y36"/>
      <c r="Z36"/>
      <c r="AA36"/>
      <c r="AB36"/>
      <c r="AC36"/>
      <c r="AD36"/>
      <c r="AE36"/>
      <c r="AF36"/>
      <c r="AG36"/>
      <c r="AH36"/>
      <c r="AI36"/>
      <c r="AJ36"/>
      <c r="AK36"/>
    </row>
    <row r="37" spans="5:37" x14ac:dyDescent="0.25">
      <c r="E37" s="655"/>
      <c r="F37" s="655"/>
      <c r="G37" s="655"/>
      <c r="H37" s="655"/>
      <c r="I37" s="655"/>
      <c r="J37" s="655"/>
      <c r="K37" s="655"/>
      <c r="L37" s="655"/>
      <c r="M37" s="655"/>
      <c r="N37" s="655"/>
      <c r="O37" s="655"/>
      <c r="P37" s="655"/>
      <c r="Q37" s="655"/>
      <c r="Y37"/>
      <c r="Z37"/>
      <c r="AA37"/>
      <c r="AB37"/>
      <c r="AC37"/>
      <c r="AD37"/>
      <c r="AE37"/>
      <c r="AF37"/>
      <c r="AG37"/>
      <c r="AH37"/>
      <c r="AI37"/>
      <c r="AJ37"/>
      <c r="AK37"/>
    </row>
    <row r="38" spans="5:37" x14ac:dyDescent="0.25">
      <c r="E38" s="655"/>
      <c r="F38" s="655"/>
      <c r="G38" s="655"/>
      <c r="H38" s="655"/>
      <c r="I38" s="655"/>
      <c r="J38" s="655"/>
      <c r="K38" s="655"/>
      <c r="L38" s="655"/>
      <c r="M38" s="655"/>
      <c r="N38" s="655"/>
      <c r="O38" s="655"/>
      <c r="P38" s="655"/>
      <c r="Q38" s="655"/>
      <c r="Y38"/>
      <c r="Z38"/>
      <c r="AA38"/>
      <c r="AB38"/>
      <c r="AC38"/>
      <c r="AD38"/>
      <c r="AE38"/>
      <c r="AF38"/>
      <c r="AG38"/>
      <c r="AH38"/>
      <c r="AI38"/>
      <c r="AJ38"/>
      <c r="AK38"/>
    </row>
    <row r="39" spans="5:37" x14ac:dyDescent="0.25">
      <c r="E39" s="655"/>
      <c r="F39" s="655"/>
      <c r="G39" s="655"/>
      <c r="H39" s="655"/>
      <c r="I39" s="655"/>
      <c r="J39" s="655"/>
      <c r="K39" s="655"/>
      <c r="L39" s="655"/>
      <c r="M39" s="655"/>
      <c r="N39" s="655"/>
      <c r="O39" s="655"/>
      <c r="P39" s="655"/>
      <c r="Q39" s="655"/>
      <c r="Y39"/>
      <c r="Z39"/>
      <c r="AA39"/>
      <c r="AB39"/>
      <c r="AC39"/>
      <c r="AD39"/>
      <c r="AE39"/>
      <c r="AF39"/>
      <c r="AG39"/>
      <c r="AH39"/>
      <c r="AI39"/>
      <c r="AJ39"/>
      <c r="AK39"/>
    </row>
    <row r="40" spans="5:37" x14ac:dyDescent="0.25">
      <c r="E40" s="655"/>
      <c r="F40" s="655"/>
      <c r="G40" s="655"/>
      <c r="H40" s="655"/>
      <c r="I40" s="655"/>
      <c r="J40" s="655"/>
      <c r="K40" s="655"/>
      <c r="L40" s="655"/>
      <c r="M40" s="655"/>
      <c r="N40" s="655"/>
      <c r="O40" s="655"/>
      <c r="P40" s="655"/>
      <c r="Q40" s="655"/>
      <c r="Y40"/>
      <c r="Z40"/>
      <c r="AA40"/>
      <c r="AB40"/>
      <c r="AC40"/>
      <c r="AD40"/>
      <c r="AE40"/>
      <c r="AF40"/>
      <c r="AG40"/>
      <c r="AH40"/>
      <c r="AI40"/>
      <c r="AJ40"/>
      <c r="AK40"/>
    </row>
    <row r="41" spans="5:37" x14ac:dyDescent="0.25">
      <c r="E41" s="655"/>
      <c r="F41" s="655"/>
      <c r="G41" s="655"/>
      <c r="H41" s="655"/>
      <c r="I41" s="655"/>
      <c r="J41" s="655"/>
      <c r="K41" s="655"/>
      <c r="L41" s="655"/>
      <c r="M41" s="655"/>
      <c r="N41" s="655"/>
      <c r="O41" s="655"/>
      <c r="P41" s="655"/>
      <c r="Q41" s="655"/>
      <c r="Y41"/>
      <c r="Z41"/>
      <c r="AA41"/>
      <c r="AB41"/>
      <c r="AC41"/>
      <c r="AD41"/>
      <c r="AE41"/>
      <c r="AF41"/>
      <c r="AG41"/>
      <c r="AH41"/>
      <c r="AI41"/>
      <c r="AJ41"/>
      <c r="AK41"/>
    </row>
    <row r="42" spans="5:37" x14ac:dyDescent="0.25">
      <c r="E42" s="655"/>
      <c r="F42" s="655"/>
      <c r="G42" s="655"/>
      <c r="H42" s="655"/>
      <c r="I42" s="655"/>
      <c r="J42" s="655"/>
      <c r="K42" s="655"/>
      <c r="L42" s="655"/>
      <c r="M42" s="655"/>
      <c r="N42" s="655"/>
      <c r="O42" s="655"/>
      <c r="P42" s="655"/>
      <c r="Q42" s="655"/>
      <c r="Y42"/>
      <c r="Z42"/>
      <c r="AA42"/>
      <c r="AB42"/>
      <c r="AC42"/>
      <c r="AD42"/>
      <c r="AE42"/>
      <c r="AF42"/>
      <c r="AG42"/>
      <c r="AH42"/>
      <c r="AI42"/>
      <c r="AJ42"/>
      <c r="AK42"/>
    </row>
    <row r="43" spans="5:37" x14ac:dyDescent="0.25">
      <c r="E43" s="655"/>
      <c r="F43" s="655"/>
      <c r="G43" s="655"/>
      <c r="H43" s="655"/>
      <c r="I43" s="655"/>
      <c r="J43" s="655"/>
      <c r="K43" s="655"/>
      <c r="L43" s="655"/>
      <c r="M43" s="655"/>
      <c r="N43" s="655"/>
      <c r="O43" s="655"/>
      <c r="P43" s="655"/>
      <c r="Q43" s="655"/>
      <c r="Y43"/>
      <c r="Z43"/>
      <c r="AA43"/>
      <c r="AB43"/>
      <c r="AC43"/>
      <c r="AD43"/>
      <c r="AE43"/>
      <c r="AF43"/>
      <c r="AG43"/>
      <c r="AH43"/>
      <c r="AI43"/>
      <c r="AJ43"/>
      <c r="AK43"/>
    </row>
    <row r="44" spans="5:37" x14ac:dyDescent="0.25">
      <c r="E44" s="655"/>
      <c r="F44" s="655"/>
      <c r="G44" s="655"/>
      <c r="H44" s="655"/>
      <c r="I44" s="655"/>
      <c r="J44" s="655"/>
      <c r="K44" s="655"/>
      <c r="L44" s="655"/>
      <c r="M44" s="655"/>
      <c r="N44" s="655"/>
      <c r="O44" s="655"/>
      <c r="P44" s="655"/>
      <c r="Q44" s="655"/>
      <c r="Y44"/>
      <c r="Z44"/>
      <c r="AA44"/>
      <c r="AB44"/>
      <c r="AC44"/>
      <c r="AD44"/>
      <c r="AE44"/>
      <c r="AF44"/>
      <c r="AG44"/>
      <c r="AH44"/>
      <c r="AI44"/>
      <c r="AJ44"/>
      <c r="AK44"/>
    </row>
    <row r="45" spans="5:37" x14ac:dyDescent="0.25">
      <c r="E45" s="655"/>
      <c r="F45" s="655"/>
      <c r="G45" s="655"/>
      <c r="H45" s="655"/>
      <c r="I45" s="655"/>
      <c r="J45" s="655"/>
      <c r="K45" s="655"/>
      <c r="L45" s="655"/>
      <c r="M45" s="655"/>
      <c r="N45" s="655"/>
      <c r="O45" s="655"/>
      <c r="P45" s="655"/>
      <c r="Q45" s="655"/>
      <c r="Y45"/>
      <c r="Z45"/>
      <c r="AA45"/>
      <c r="AB45"/>
      <c r="AC45"/>
      <c r="AD45"/>
      <c r="AE45"/>
      <c r="AF45"/>
      <c r="AG45"/>
      <c r="AH45"/>
      <c r="AI45"/>
      <c r="AJ45"/>
      <c r="AK45"/>
    </row>
    <row r="46" spans="5:37" x14ac:dyDescent="0.25">
      <c r="E46" s="655"/>
      <c r="F46" s="655"/>
      <c r="G46" s="655"/>
      <c r="H46" s="655"/>
      <c r="I46" s="655"/>
      <c r="J46" s="655"/>
      <c r="K46" s="655"/>
      <c r="L46" s="655"/>
      <c r="M46" s="655"/>
      <c r="N46" s="655"/>
      <c r="O46" s="655"/>
      <c r="P46" s="655"/>
      <c r="Q46" s="655"/>
      <c r="Y46"/>
      <c r="Z46"/>
      <c r="AA46"/>
      <c r="AB46"/>
      <c r="AC46"/>
      <c r="AD46"/>
      <c r="AE46"/>
      <c r="AF46"/>
      <c r="AG46"/>
      <c r="AH46"/>
      <c r="AI46"/>
      <c r="AJ46"/>
      <c r="AK46"/>
    </row>
    <row r="47" spans="5:37" x14ac:dyDescent="0.25">
      <c r="E47" s="655"/>
      <c r="F47" s="655"/>
      <c r="G47" s="655"/>
      <c r="H47" s="655"/>
      <c r="I47" s="655"/>
      <c r="J47" s="655"/>
      <c r="K47" s="655"/>
      <c r="L47" s="655"/>
      <c r="M47" s="655"/>
      <c r="N47" s="655"/>
      <c r="O47" s="655"/>
      <c r="P47" s="655"/>
      <c r="Q47" s="655"/>
      <c r="Y47"/>
      <c r="Z47"/>
      <c r="AA47"/>
      <c r="AB47"/>
      <c r="AC47"/>
      <c r="AD47"/>
      <c r="AE47"/>
      <c r="AF47"/>
      <c r="AG47"/>
      <c r="AH47"/>
      <c r="AI47"/>
      <c r="AJ47"/>
      <c r="AK47"/>
    </row>
    <row r="48" spans="5:37" x14ac:dyDescent="0.25">
      <c r="E48" s="655"/>
      <c r="F48" s="655"/>
      <c r="G48" s="655"/>
      <c r="H48" s="655"/>
      <c r="I48" s="655"/>
      <c r="J48" s="655"/>
      <c r="K48" s="655"/>
      <c r="L48" s="655"/>
      <c r="M48" s="655"/>
      <c r="N48" s="655"/>
      <c r="O48" s="655"/>
      <c r="P48" s="655"/>
      <c r="Q48" s="655"/>
      <c r="Y48"/>
      <c r="Z48"/>
      <c r="AA48"/>
      <c r="AB48"/>
      <c r="AC48"/>
      <c r="AD48"/>
      <c r="AE48"/>
      <c r="AF48"/>
      <c r="AG48"/>
      <c r="AH48"/>
      <c r="AI48"/>
      <c r="AJ48"/>
      <c r="AK48"/>
    </row>
    <row r="49" spans="5:37" x14ac:dyDescent="0.25">
      <c r="E49" s="655"/>
      <c r="F49" s="655"/>
      <c r="G49" s="655"/>
      <c r="H49" s="655"/>
      <c r="I49" s="655"/>
      <c r="J49" s="655"/>
      <c r="K49" s="655"/>
      <c r="L49" s="655"/>
      <c r="M49" s="655"/>
      <c r="N49" s="655"/>
      <c r="O49" s="655"/>
      <c r="P49" s="655"/>
      <c r="Q49" s="655"/>
      <c r="Y49"/>
      <c r="Z49"/>
      <c r="AA49"/>
      <c r="AB49"/>
      <c r="AC49"/>
      <c r="AD49"/>
      <c r="AE49"/>
      <c r="AF49"/>
      <c r="AG49"/>
      <c r="AH49"/>
      <c r="AI49"/>
      <c r="AJ49"/>
      <c r="AK49"/>
    </row>
    <row r="50" spans="5:37" x14ac:dyDescent="0.25">
      <c r="E50" s="655"/>
      <c r="F50" s="655"/>
      <c r="G50" s="655"/>
      <c r="H50" s="655"/>
      <c r="I50" s="655"/>
      <c r="J50" s="655"/>
      <c r="K50" s="655"/>
      <c r="L50" s="655"/>
      <c r="M50" s="655"/>
      <c r="N50" s="655"/>
      <c r="O50" s="655"/>
      <c r="P50" s="655"/>
      <c r="Q50" s="655"/>
      <c r="Y50"/>
      <c r="Z50"/>
      <c r="AA50"/>
      <c r="AB50"/>
      <c r="AC50"/>
      <c r="AD50"/>
      <c r="AE50"/>
      <c r="AF50"/>
      <c r="AG50"/>
      <c r="AH50"/>
      <c r="AI50"/>
      <c r="AJ50"/>
      <c r="AK50"/>
    </row>
    <row r="51" spans="5:37" x14ac:dyDescent="0.25">
      <c r="E51" s="655"/>
      <c r="F51" s="655"/>
      <c r="G51" s="655"/>
      <c r="H51" s="655"/>
      <c r="I51" s="655"/>
      <c r="J51" s="655"/>
      <c r="K51" s="655"/>
      <c r="L51" s="655"/>
      <c r="M51" s="655"/>
      <c r="N51" s="655"/>
      <c r="O51" s="655"/>
      <c r="P51" s="655"/>
      <c r="Q51" s="655"/>
      <c r="Y51"/>
      <c r="Z51"/>
      <c r="AA51"/>
      <c r="AB51"/>
      <c r="AC51"/>
      <c r="AD51"/>
      <c r="AE51"/>
      <c r="AF51"/>
      <c r="AG51"/>
      <c r="AH51"/>
      <c r="AI51"/>
      <c r="AJ51"/>
      <c r="AK51"/>
    </row>
    <row r="52" spans="5:37" x14ac:dyDescent="0.25">
      <c r="E52" s="655"/>
      <c r="F52" s="655"/>
      <c r="G52" s="655"/>
      <c r="H52" s="655"/>
      <c r="I52" s="655"/>
      <c r="J52" s="655"/>
      <c r="K52" s="655"/>
      <c r="L52" s="655"/>
      <c r="M52" s="655"/>
      <c r="N52" s="655"/>
      <c r="O52" s="655"/>
      <c r="P52" s="655"/>
      <c r="Q52" s="655"/>
      <c r="Y52"/>
      <c r="Z52"/>
      <c r="AA52"/>
      <c r="AB52"/>
      <c r="AC52"/>
      <c r="AD52"/>
      <c r="AE52"/>
      <c r="AF52"/>
      <c r="AG52"/>
      <c r="AH52"/>
      <c r="AI52"/>
      <c r="AJ52"/>
      <c r="AK52"/>
    </row>
    <row r="53" spans="5:37" x14ac:dyDescent="0.25">
      <c r="E53" s="655"/>
      <c r="F53" s="655"/>
      <c r="G53" s="655"/>
      <c r="H53" s="655"/>
      <c r="I53" s="655"/>
      <c r="J53" s="655"/>
      <c r="K53" s="655"/>
      <c r="L53" s="655"/>
      <c r="M53" s="655"/>
      <c r="N53" s="655"/>
      <c r="O53" s="655"/>
      <c r="P53" s="655"/>
      <c r="Q53" s="655"/>
      <c r="Y53"/>
      <c r="Z53"/>
      <c r="AA53"/>
      <c r="AB53"/>
      <c r="AC53"/>
      <c r="AD53"/>
      <c r="AE53"/>
      <c r="AF53"/>
      <c r="AG53"/>
      <c r="AH53"/>
      <c r="AI53"/>
      <c r="AJ53"/>
      <c r="AK53"/>
    </row>
    <row r="54" spans="5:37" x14ac:dyDescent="0.25">
      <c r="E54" s="655"/>
      <c r="F54" s="655"/>
      <c r="G54" s="655"/>
      <c r="H54" s="655"/>
      <c r="I54" s="655"/>
      <c r="J54" s="655"/>
      <c r="K54" s="655"/>
      <c r="L54" s="655"/>
      <c r="M54" s="655"/>
      <c r="N54" s="655"/>
      <c r="O54" s="655"/>
      <c r="P54" s="655"/>
      <c r="Q54" s="655"/>
      <c r="Y54"/>
      <c r="Z54"/>
      <c r="AA54"/>
      <c r="AB54"/>
      <c r="AC54"/>
      <c r="AD54"/>
      <c r="AE54"/>
      <c r="AF54"/>
      <c r="AG54"/>
      <c r="AH54"/>
      <c r="AI54"/>
      <c r="AJ54"/>
      <c r="AK54"/>
    </row>
    <row r="55" spans="5:37" x14ac:dyDescent="0.25">
      <c r="E55" s="655"/>
      <c r="F55" s="655"/>
      <c r="G55" s="655"/>
      <c r="H55" s="655"/>
      <c r="I55" s="655"/>
      <c r="J55" s="655"/>
      <c r="K55" s="655"/>
      <c r="L55" s="655"/>
      <c r="M55" s="655"/>
      <c r="N55" s="655"/>
      <c r="O55" s="655"/>
      <c r="P55" s="655"/>
      <c r="Q55" s="655"/>
      <c r="Y55"/>
      <c r="Z55"/>
      <c r="AA55"/>
      <c r="AB55"/>
      <c r="AC55"/>
      <c r="AD55"/>
      <c r="AE55"/>
      <c r="AF55"/>
      <c r="AG55"/>
      <c r="AH55"/>
      <c r="AI55"/>
      <c r="AJ55"/>
      <c r="AK55"/>
    </row>
    <row r="56" spans="5:37" x14ac:dyDescent="0.25">
      <c r="E56" s="655"/>
      <c r="F56" s="655"/>
      <c r="G56" s="655"/>
      <c r="H56" s="655"/>
      <c r="I56" s="655"/>
      <c r="J56" s="655"/>
      <c r="K56" s="655"/>
      <c r="L56" s="655"/>
      <c r="M56" s="655"/>
      <c r="N56" s="655"/>
      <c r="O56" s="655"/>
      <c r="P56" s="655"/>
      <c r="Q56" s="655"/>
      <c r="Y56"/>
      <c r="Z56"/>
      <c r="AA56"/>
      <c r="AB56"/>
      <c r="AC56"/>
      <c r="AD56"/>
      <c r="AE56"/>
      <c r="AF56"/>
      <c r="AG56"/>
      <c r="AH56"/>
      <c r="AI56"/>
      <c r="AJ56"/>
      <c r="AK56"/>
    </row>
    <row r="57" spans="5:37" x14ac:dyDescent="0.25">
      <c r="E57" s="655"/>
      <c r="F57" s="655"/>
      <c r="G57" s="655"/>
      <c r="H57" s="655"/>
      <c r="I57" s="655"/>
      <c r="J57" s="655"/>
      <c r="K57" s="655"/>
      <c r="L57" s="655"/>
      <c r="M57" s="655"/>
      <c r="N57" s="655"/>
      <c r="O57" s="655"/>
      <c r="P57" s="655"/>
      <c r="Q57" s="655"/>
      <c r="Y57"/>
      <c r="Z57"/>
      <c r="AA57"/>
      <c r="AB57"/>
      <c r="AC57"/>
      <c r="AD57"/>
      <c r="AE57"/>
      <c r="AF57"/>
      <c r="AG57"/>
      <c r="AH57"/>
      <c r="AI57"/>
      <c r="AJ57"/>
      <c r="AK57"/>
    </row>
    <row r="58" spans="5:37" x14ac:dyDescent="0.25">
      <c r="E58" s="655"/>
      <c r="F58" s="655"/>
      <c r="G58" s="655"/>
      <c r="H58" s="655"/>
      <c r="I58" s="655"/>
      <c r="J58" s="655"/>
      <c r="K58" s="655"/>
      <c r="L58" s="655"/>
      <c r="M58" s="655"/>
      <c r="N58" s="655"/>
      <c r="O58" s="655"/>
      <c r="P58" s="655"/>
      <c r="Q58" s="655"/>
      <c r="Y58"/>
      <c r="Z58"/>
      <c r="AA58"/>
      <c r="AB58"/>
      <c r="AC58"/>
      <c r="AD58"/>
      <c r="AE58"/>
      <c r="AF58"/>
      <c r="AG58"/>
      <c r="AH58"/>
      <c r="AI58"/>
      <c r="AJ58"/>
      <c r="AK58"/>
    </row>
    <row r="59" spans="5:37" x14ac:dyDescent="0.25">
      <c r="E59" s="655"/>
      <c r="F59" s="655"/>
      <c r="G59" s="655"/>
      <c r="H59" s="655"/>
      <c r="I59" s="655"/>
      <c r="J59" s="655"/>
      <c r="K59" s="655"/>
      <c r="L59" s="655"/>
      <c r="M59" s="655"/>
      <c r="N59" s="655"/>
      <c r="O59" s="655"/>
      <c r="P59" s="655"/>
      <c r="Q59" s="655"/>
      <c r="Y59"/>
      <c r="Z59"/>
      <c r="AA59"/>
      <c r="AB59"/>
      <c r="AC59"/>
      <c r="AD59"/>
      <c r="AE59"/>
      <c r="AF59"/>
      <c r="AG59"/>
      <c r="AH59"/>
      <c r="AI59"/>
      <c r="AJ59"/>
      <c r="AK59"/>
    </row>
    <row r="60" spans="5:37" x14ac:dyDescent="0.25">
      <c r="E60" s="655"/>
      <c r="F60" s="655"/>
      <c r="G60" s="655"/>
      <c r="H60" s="655"/>
      <c r="I60" s="655"/>
      <c r="J60" s="655"/>
      <c r="K60" s="655"/>
      <c r="L60" s="655"/>
      <c r="M60" s="655"/>
      <c r="N60" s="655"/>
      <c r="O60" s="655"/>
      <c r="P60" s="655"/>
      <c r="Q60" s="655"/>
      <c r="Y60"/>
      <c r="Z60"/>
      <c r="AA60"/>
      <c r="AB60"/>
      <c r="AC60"/>
      <c r="AD60"/>
      <c r="AE60"/>
      <c r="AF60"/>
      <c r="AG60"/>
      <c r="AH60"/>
      <c r="AI60"/>
      <c r="AJ60"/>
      <c r="AK60"/>
    </row>
  </sheetData>
  <mergeCells count="18">
    <mergeCell ref="B21:C21"/>
    <mergeCell ref="D21:E21"/>
    <mergeCell ref="F21:G21"/>
    <mergeCell ref="H21:I21"/>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990" priority="1" stopIfTrue="1" operator="equal">
      <formula>"Bye"</formula>
    </cfRule>
  </conditionalFormatting>
  <pageMargins left="0.7" right="0.7" top="0.75" bottom="0.75" header="0.3" footer="0.3"/>
  <pageSetup paperSize="9" orientation="landscape" r:id="rId1"/>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Q156"/>
  <sheetViews>
    <sheetView workbookViewId="0">
      <selection activeCell="C2" sqref="C2"/>
    </sheetView>
  </sheetViews>
  <sheetFormatPr defaultRowHeight="13.2" x14ac:dyDescent="0.25"/>
  <cols>
    <col min="1" max="1" width="3.88671875" customWidth="1"/>
    <col min="2" max="2" width="28.6640625" customWidth="1"/>
    <col min="3" max="3" width="16.109375" bestFit="1" customWidth="1"/>
    <col min="4" max="4" width="12" style="45" customWidth="1"/>
    <col min="5" max="5" width="10.5546875" style="727" customWidth="1"/>
    <col min="6" max="6" width="6.109375" style="102" hidden="1" customWidth="1"/>
    <col min="7" max="7" width="28.66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394"/>
      <c r="B1" s="93" t="s">
        <v>240</v>
      </c>
      <c r="C1" s="93"/>
      <c r="D1" s="384"/>
      <c r="E1" s="438" t="s">
        <v>123</v>
      </c>
      <c r="F1" s="427"/>
      <c r="G1" s="428"/>
      <c r="H1" s="429"/>
      <c r="I1" s="429"/>
      <c r="J1" s="430"/>
      <c r="K1" s="430"/>
      <c r="L1" s="430"/>
      <c r="M1" s="430"/>
      <c r="N1" s="430"/>
      <c r="O1" s="430"/>
      <c r="P1" s="430"/>
      <c r="Q1" s="431"/>
    </row>
    <row r="2" spans="1:17" ht="13.8" thickBot="1" x14ac:dyDescent="0.3">
      <c r="B2" s="96" t="s">
        <v>122</v>
      </c>
      <c r="C2" s="96" t="s">
        <v>304</v>
      </c>
      <c r="D2" s="120"/>
      <c r="E2" s="438" t="s">
        <v>94</v>
      </c>
      <c r="F2" s="103"/>
      <c r="G2" s="103"/>
      <c r="H2" s="703"/>
      <c r="I2" s="703"/>
      <c r="J2" s="94"/>
      <c r="K2" s="94"/>
      <c r="L2" s="94"/>
      <c r="M2" s="94"/>
      <c r="N2" s="111"/>
      <c r="O2" s="86"/>
      <c r="P2" s="86"/>
      <c r="Q2" s="111"/>
    </row>
    <row r="3" spans="1:17" s="2" customFormat="1" ht="13.8" thickBot="1" x14ac:dyDescent="0.3">
      <c r="A3" s="682" t="s">
        <v>121</v>
      </c>
      <c r="B3" s="701"/>
      <c r="C3" s="701"/>
      <c r="D3" s="701"/>
      <c r="E3" s="701"/>
      <c r="F3" s="701"/>
      <c r="G3" s="701"/>
      <c r="H3" s="701"/>
      <c r="I3" s="702"/>
      <c r="J3" s="112"/>
      <c r="K3" s="123"/>
      <c r="L3" s="123"/>
      <c r="M3" s="123"/>
      <c r="N3" s="485" t="s">
        <v>92</v>
      </c>
      <c r="O3" s="113"/>
      <c r="P3" s="124"/>
      <c r="Q3" s="439"/>
    </row>
    <row r="4" spans="1:17" s="2" customFormat="1" x14ac:dyDescent="0.25">
      <c r="A4" s="55" t="s">
        <v>82</v>
      </c>
      <c r="B4" s="55"/>
      <c r="C4" s="53" t="s">
        <v>79</v>
      </c>
      <c r="D4" s="55" t="s">
        <v>87</v>
      </c>
      <c r="E4" s="88"/>
      <c r="G4" s="125"/>
      <c r="H4" s="737" t="s">
        <v>88</v>
      </c>
      <c r="I4" s="712"/>
      <c r="J4" s="126"/>
      <c r="K4" s="127"/>
      <c r="L4" s="127"/>
      <c r="M4" s="127"/>
      <c r="N4" s="126"/>
      <c r="O4" s="440"/>
      <c r="P4" s="440"/>
      <c r="Q4" s="128"/>
    </row>
    <row r="5" spans="1:17" s="2" customFormat="1" ht="13.8" thickBot="1" x14ac:dyDescent="0.3">
      <c r="A5" s="432" t="s">
        <v>238</v>
      </c>
      <c r="B5" s="432"/>
      <c r="C5" s="97">
        <f>Altalanos!$C$10</f>
        <v>0</v>
      </c>
      <c r="D5" s="98" t="str">
        <f>Altalanos!$D$10</f>
        <v xml:space="preserve">  </v>
      </c>
      <c r="E5" s="98"/>
      <c r="F5" s="98"/>
      <c r="G5" s="98"/>
      <c r="H5" s="814" t="s">
        <v>311</v>
      </c>
      <c r="I5" s="738"/>
      <c r="J5" s="129"/>
      <c r="K5" s="89"/>
      <c r="L5" s="89"/>
      <c r="M5" s="89"/>
      <c r="N5" s="129"/>
      <c r="O5" s="98"/>
      <c r="P5" s="98"/>
      <c r="Q5" s="755"/>
    </row>
    <row r="6" spans="1:17" ht="30" customHeight="1" thickBot="1" x14ac:dyDescent="0.3">
      <c r="A6" s="392" t="s">
        <v>95</v>
      </c>
      <c r="B6" s="115" t="s">
        <v>85</v>
      </c>
      <c r="C6" s="115" t="s">
        <v>86</v>
      </c>
      <c r="D6" s="115" t="s">
        <v>90</v>
      </c>
      <c r="E6" s="116" t="s">
        <v>91</v>
      </c>
      <c r="F6" s="116" t="s">
        <v>96</v>
      </c>
      <c r="G6" s="116" t="s">
        <v>213</v>
      </c>
      <c r="H6" s="704" t="s">
        <v>97</v>
      </c>
      <c r="I6" s="705"/>
      <c r="J6" s="422" t="s">
        <v>74</v>
      </c>
      <c r="K6" s="117" t="s">
        <v>72</v>
      </c>
      <c r="L6" s="424" t="s">
        <v>1</v>
      </c>
      <c r="M6" s="294" t="s">
        <v>73</v>
      </c>
      <c r="N6" s="457" t="s">
        <v>117</v>
      </c>
      <c r="O6" s="436" t="s">
        <v>99</v>
      </c>
      <c r="P6" s="437" t="s">
        <v>2</v>
      </c>
      <c r="Q6" s="116" t="s">
        <v>100</v>
      </c>
    </row>
    <row r="7" spans="1:17" s="11" customFormat="1" ht="18.899999999999999" customHeight="1" x14ac:dyDescent="0.25">
      <c r="A7" s="426">
        <v>1</v>
      </c>
      <c r="B7" s="105" t="s">
        <v>305</v>
      </c>
      <c r="C7" s="105" t="s">
        <v>306</v>
      </c>
      <c r="D7" s="106"/>
      <c r="E7" s="441"/>
      <c r="F7" s="685"/>
      <c r="G7" s="686"/>
      <c r="H7" s="106"/>
      <c r="I7" s="106"/>
      <c r="J7" s="423"/>
      <c r="K7" s="421"/>
      <c r="L7" s="425"/>
      <c r="M7" s="421"/>
      <c r="N7" s="387"/>
      <c r="O7" s="767"/>
      <c r="P7" s="133"/>
      <c r="Q7" s="107"/>
    </row>
    <row r="8" spans="1:17" s="11" customFormat="1" ht="18.899999999999999" customHeight="1" x14ac:dyDescent="0.25">
      <c r="A8" s="426">
        <v>2</v>
      </c>
      <c r="B8" s="105" t="s">
        <v>307</v>
      </c>
      <c r="C8" s="105" t="s">
        <v>308</v>
      </c>
      <c r="D8" s="106"/>
      <c r="E8" s="441"/>
      <c r="F8" s="687"/>
      <c r="G8" s="688"/>
      <c r="H8" s="106"/>
      <c r="I8" s="106"/>
      <c r="J8" s="423"/>
      <c r="K8" s="421"/>
      <c r="L8" s="425"/>
      <c r="M8" s="421"/>
      <c r="N8" s="387"/>
      <c r="O8" s="106"/>
      <c r="P8" s="133"/>
      <c r="Q8" s="107"/>
    </row>
    <row r="9" spans="1:17" s="11" customFormat="1" ht="18.899999999999999" customHeight="1" x14ac:dyDescent="0.25">
      <c r="A9" s="426">
        <v>3</v>
      </c>
      <c r="B9" s="105" t="s">
        <v>309</v>
      </c>
      <c r="C9" s="105" t="s">
        <v>310</v>
      </c>
      <c r="D9" s="106"/>
      <c r="E9" s="441"/>
      <c r="F9" s="687"/>
      <c r="G9" s="688"/>
      <c r="H9" s="106"/>
      <c r="I9" s="106"/>
      <c r="J9" s="423"/>
      <c r="K9" s="421"/>
      <c r="L9" s="425"/>
      <c r="M9" s="421"/>
      <c r="N9" s="387"/>
      <c r="O9" s="106"/>
      <c r="P9" s="714"/>
      <c r="Q9" s="458"/>
    </row>
    <row r="10" spans="1:17" s="11" customFormat="1" ht="18.899999999999999" customHeight="1" x14ac:dyDescent="0.25">
      <c r="A10" s="426">
        <v>4</v>
      </c>
      <c r="B10" s="105"/>
      <c r="C10" s="105"/>
      <c r="D10" s="106"/>
      <c r="E10" s="441"/>
      <c r="F10" s="687"/>
      <c r="G10" s="688"/>
      <c r="H10" s="106"/>
      <c r="I10" s="106"/>
      <c r="J10" s="423"/>
      <c r="K10" s="421"/>
      <c r="L10" s="425"/>
      <c r="M10" s="421"/>
      <c r="N10" s="387"/>
      <c r="O10" s="106"/>
      <c r="P10" s="713"/>
      <c r="Q10" s="706"/>
    </row>
    <row r="11" spans="1:17" s="11" customFormat="1" ht="18.899999999999999" customHeight="1" x14ac:dyDescent="0.25">
      <c r="A11" s="426">
        <v>5</v>
      </c>
      <c r="B11" s="105"/>
      <c r="C11" s="105"/>
      <c r="D11" s="106"/>
      <c r="E11" s="441"/>
      <c r="F11" s="687"/>
      <c r="G11" s="688"/>
      <c r="H11" s="106"/>
      <c r="I11" s="106"/>
      <c r="J11" s="423"/>
      <c r="K11" s="421"/>
      <c r="L11" s="425"/>
      <c r="M11" s="421"/>
      <c r="N11" s="387"/>
      <c r="O11" s="106"/>
      <c r="P11" s="713"/>
      <c r="Q11" s="706"/>
    </row>
    <row r="12" spans="1:17" s="11" customFormat="1" ht="18.899999999999999" customHeight="1" x14ac:dyDescent="0.25">
      <c r="A12" s="426">
        <v>6</v>
      </c>
      <c r="B12" s="105"/>
      <c r="C12" s="105"/>
      <c r="D12" s="106"/>
      <c r="E12" s="441"/>
      <c r="F12" s="687"/>
      <c r="G12" s="688"/>
      <c r="H12" s="106"/>
      <c r="I12" s="106"/>
      <c r="J12" s="423"/>
      <c r="K12" s="421"/>
      <c r="L12" s="425"/>
      <c r="M12" s="421"/>
      <c r="N12" s="387"/>
      <c r="O12" s="106"/>
      <c r="P12" s="713"/>
      <c r="Q12" s="706"/>
    </row>
    <row r="13" spans="1:17" s="11" customFormat="1" ht="18.899999999999999" customHeight="1" x14ac:dyDescent="0.25">
      <c r="A13" s="426">
        <v>7</v>
      </c>
      <c r="B13" s="105"/>
      <c r="C13" s="105"/>
      <c r="D13" s="106"/>
      <c r="E13" s="441"/>
      <c r="F13" s="687"/>
      <c r="G13" s="688"/>
      <c r="H13" s="106"/>
      <c r="I13" s="106"/>
      <c r="J13" s="423"/>
      <c r="K13" s="421"/>
      <c r="L13" s="425"/>
      <c r="M13" s="421"/>
      <c r="N13" s="387"/>
      <c r="O13" s="106"/>
      <c r="P13" s="713"/>
      <c r="Q13" s="706"/>
    </row>
    <row r="14" spans="1:17" s="11" customFormat="1" ht="18.899999999999999" customHeight="1" x14ac:dyDescent="0.25">
      <c r="A14" s="426">
        <v>8</v>
      </c>
      <c r="B14" s="105"/>
      <c r="C14" s="105"/>
      <c r="D14" s="106"/>
      <c r="E14" s="441"/>
      <c r="F14" s="687"/>
      <c r="G14" s="688"/>
      <c r="H14" s="106"/>
      <c r="I14" s="106"/>
      <c r="J14" s="423"/>
      <c r="K14" s="421"/>
      <c r="L14" s="425"/>
      <c r="M14" s="421"/>
      <c r="N14" s="387"/>
      <c r="O14" s="106"/>
      <c r="P14" s="713"/>
      <c r="Q14" s="706"/>
    </row>
    <row r="15" spans="1:17" s="11" customFormat="1" ht="18.899999999999999" customHeight="1" x14ac:dyDescent="0.25">
      <c r="A15" s="426">
        <v>9</v>
      </c>
      <c r="B15" s="105"/>
      <c r="C15" s="105"/>
      <c r="D15" s="106"/>
      <c r="E15" s="441"/>
      <c r="F15" s="132"/>
      <c r="G15" s="132"/>
      <c r="H15" s="106"/>
      <c r="I15" s="106"/>
      <c r="J15" s="423"/>
      <c r="K15" s="421"/>
      <c r="L15" s="425"/>
      <c r="M15" s="466"/>
      <c r="N15" s="387"/>
      <c r="O15" s="106"/>
      <c r="P15" s="107"/>
      <c r="Q15" s="107"/>
    </row>
    <row r="16" spans="1:17" s="11" customFormat="1" ht="18.899999999999999" customHeight="1" x14ac:dyDescent="0.25">
      <c r="A16" s="426">
        <v>10</v>
      </c>
      <c r="B16" s="765"/>
      <c r="C16" s="105"/>
      <c r="D16" s="106"/>
      <c r="E16" s="441"/>
      <c r="F16" s="132"/>
      <c r="G16" s="132"/>
      <c r="H16" s="106"/>
      <c r="I16" s="106"/>
      <c r="J16" s="423"/>
      <c r="K16" s="421"/>
      <c r="L16" s="425"/>
      <c r="M16" s="466"/>
      <c r="N16" s="387"/>
      <c r="O16" s="106"/>
      <c r="P16" s="133"/>
      <c r="Q16" s="107"/>
    </row>
    <row r="17" spans="1:17" s="11" customFormat="1" ht="18.899999999999999" customHeight="1" x14ac:dyDescent="0.25">
      <c r="A17" s="426">
        <v>11</v>
      </c>
      <c r="B17" s="105"/>
      <c r="C17" s="105"/>
      <c r="D17" s="106"/>
      <c r="E17" s="441"/>
      <c r="F17" s="132"/>
      <c r="G17" s="132"/>
      <c r="H17" s="106"/>
      <c r="I17" s="106"/>
      <c r="J17" s="423"/>
      <c r="K17" s="421"/>
      <c r="L17" s="425"/>
      <c r="M17" s="466"/>
      <c r="N17" s="387"/>
      <c r="O17" s="106"/>
      <c r="P17" s="133"/>
      <c r="Q17" s="107"/>
    </row>
    <row r="18" spans="1:17" s="11" customFormat="1" ht="18.899999999999999" customHeight="1" x14ac:dyDescent="0.25">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x14ac:dyDescent="0.25">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x14ac:dyDescent="0.25">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x14ac:dyDescent="0.25">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x14ac:dyDescent="0.25">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x14ac:dyDescent="0.25">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x14ac:dyDescent="0.25">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x14ac:dyDescent="0.25">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x14ac:dyDescent="0.25">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x14ac:dyDescent="0.25">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x14ac:dyDescent="0.25">
      <c r="A28" s="426">
        <v>22</v>
      </c>
      <c r="B28" s="105"/>
      <c r="C28" s="105"/>
      <c r="D28" s="106"/>
      <c r="E28" s="773"/>
      <c r="F28" s="739"/>
      <c r="G28" s="740"/>
      <c r="H28" s="106"/>
      <c r="I28" s="106"/>
      <c r="J28" s="423"/>
      <c r="K28" s="421"/>
      <c r="L28" s="425"/>
      <c r="M28" s="466"/>
      <c r="N28" s="387"/>
      <c r="O28" s="106"/>
      <c r="P28" s="133"/>
      <c r="Q28" s="107"/>
    </row>
    <row r="29" spans="1:17" s="11" customFormat="1" ht="18.899999999999999" customHeight="1" x14ac:dyDescent="0.25">
      <c r="A29" s="426">
        <v>23</v>
      </c>
      <c r="B29" s="105"/>
      <c r="C29" s="105"/>
      <c r="D29" s="106"/>
      <c r="E29" s="774"/>
      <c r="F29" s="132"/>
      <c r="G29" s="132"/>
      <c r="H29" s="106"/>
      <c r="I29" s="106"/>
      <c r="J29" s="423"/>
      <c r="K29" s="421"/>
      <c r="L29" s="425"/>
      <c r="M29" s="466"/>
      <c r="N29" s="387"/>
      <c r="O29" s="106"/>
      <c r="P29" s="133"/>
      <c r="Q29" s="107"/>
    </row>
    <row r="30" spans="1:17" s="11" customFormat="1" ht="18.899999999999999" customHeight="1" x14ac:dyDescent="0.25">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x14ac:dyDescent="0.25">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x14ac:dyDescent="0.25">
      <c r="A32" s="426">
        <v>26</v>
      </c>
      <c r="B32" s="105"/>
      <c r="C32" s="105"/>
      <c r="D32" s="106"/>
      <c r="E32" s="736"/>
      <c r="F32" s="132"/>
      <c r="G32" s="132"/>
      <c r="H32" s="106"/>
      <c r="I32" s="106"/>
      <c r="J32" s="423"/>
      <c r="K32" s="421"/>
      <c r="L32" s="425"/>
      <c r="M32" s="466"/>
      <c r="N32" s="387"/>
      <c r="O32" s="106"/>
      <c r="P32" s="133"/>
      <c r="Q32" s="107"/>
    </row>
    <row r="33" spans="1:17" s="11" customFormat="1" ht="18.899999999999999" customHeight="1" x14ac:dyDescent="0.25">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x14ac:dyDescent="0.25">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x14ac:dyDescent="0.25">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x14ac:dyDescent="0.25">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x14ac:dyDescent="0.25">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x14ac:dyDescent="0.25">
      <c r="A38" s="426">
        <v>32</v>
      </c>
      <c r="B38" s="105"/>
      <c r="C38" s="105"/>
      <c r="D38" s="106"/>
      <c r="E38" s="441"/>
      <c r="F38" s="132"/>
      <c r="G38" s="132"/>
      <c r="H38" s="707"/>
      <c r="I38" s="469"/>
      <c r="J38" s="423"/>
      <c r="K38" s="421"/>
      <c r="L38" s="425"/>
      <c r="M38" s="466"/>
      <c r="N38" s="387"/>
      <c r="O38" s="107"/>
      <c r="P38" s="133"/>
      <c r="Q38" s="107"/>
    </row>
    <row r="39" spans="1:17" s="11" customFormat="1" ht="18.899999999999999" customHeight="1" x14ac:dyDescent="0.25">
      <c r="A39" s="426">
        <v>33</v>
      </c>
      <c r="B39" s="105"/>
      <c r="C39" s="105"/>
      <c r="D39" s="106"/>
      <c r="E39" s="441"/>
      <c r="F39" s="132"/>
      <c r="G39" s="132"/>
      <c r="H39" s="707"/>
      <c r="I39" s="469"/>
      <c r="J39" s="423"/>
      <c r="K39" s="421"/>
      <c r="L39" s="425"/>
      <c r="M39" s="466"/>
      <c r="N39" s="458"/>
      <c r="O39" s="393"/>
      <c r="P39" s="133"/>
      <c r="Q39" s="107"/>
    </row>
    <row r="40" spans="1:17" s="11" customFormat="1" ht="18.899999999999999" customHeight="1" x14ac:dyDescent="0.25">
      <c r="A40" s="426">
        <v>34</v>
      </c>
      <c r="B40" s="105"/>
      <c r="C40" s="105"/>
      <c r="D40" s="106"/>
      <c r="E40" s="441"/>
      <c r="F40" s="132"/>
      <c r="G40" s="132"/>
      <c r="H40" s="707"/>
      <c r="I40" s="469"/>
      <c r="J40" s="423" t="e">
        <f>IF(AND(Q40="",#REF!&gt;0,#REF!&lt;5),K40,)</f>
        <v>#REF!</v>
      </c>
      <c r="K40" s="421" t="str">
        <f>IF(D40="","ZZZ9",IF(AND(#REF!&gt;0,#REF!&lt;5),D40&amp;#REF!,D40&amp;"9"))</f>
        <v>ZZZ9</v>
      </c>
      <c r="L40" s="425">
        <f t="shared" ref="L40:L71" si="0">IF(Q40="",999,Q40)</f>
        <v>999</v>
      </c>
      <c r="M40" s="466">
        <f t="shared" ref="M40:M71" si="1">IF(P40=999,999,1)</f>
        <v>999</v>
      </c>
      <c r="N40" s="458"/>
      <c r="O40" s="393"/>
      <c r="P40" s="133">
        <f t="shared" ref="P40:P71" si="2">IF(N40="DA",1,IF(N40="WC",2,IF(N40="SE",3,IF(N40="Q",4,IF(N40="LL",5,999)))))</f>
        <v>999</v>
      </c>
      <c r="Q40" s="107"/>
    </row>
    <row r="41" spans="1:17" s="11" customFormat="1" ht="18.899999999999999" customHeight="1" x14ac:dyDescent="0.25">
      <c r="A41" s="426">
        <v>35</v>
      </c>
      <c r="B41" s="105"/>
      <c r="C41" s="105"/>
      <c r="D41" s="106"/>
      <c r="E41" s="441"/>
      <c r="F41" s="132"/>
      <c r="G41" s="132"/>
      <c r="H41" s="707"/>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x14ac:dyDescent="0.25">
      <c r="A42" s="426">
        <v>36</v>
      </c>
      <c r="B42" s="105"/>
      <c r="C42" s="105"/>
      <c r="D42" s="106"/>
      <c r="E42" s="441"/>
      <c r="F42" s="132"/>
      <c r="G42" s="132"/>
      <c r="H42" s="707"/>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x14ac:dyDescent="0.25">
      <c r="A43" s="426">
        <v>37</v>
      </c>
      <c r="B43" s="105"/>
      <c r="C43" s="105"/>
      <c r="D43" s="106"/>
      <c r="E43" s="441"/>
      <c r="F43" s="132"/>
      <c r="G43" s="132"/>
      <c r="H43" s="707"/>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x14ac:dyDescent="0.25">
      <c r="A44" s="426">
        <v>38</v>
      </c>
      <c r="B44" s="105"/>
      <c r="C44" s="105"/>
      <c r="D44" s="106"/>
      <c r="E44" s="441"/>
      <c r="F44" s="132"/>
      <c r="G44" s="132"/>
      <c r="H44" s="707"/>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x14ac:dyDescent="0.25">
      <c r="A45" s="426">
        <v>39</v>
      </c>
      <c r="B45" s="105"/>
      <c r="C45" s="105"/>
      <c r="D45" s="106"/>
      <c r="E45" s="441"/>
      <c r="F45" s="132"/>
      <c r="G45" s="132"/>
      <c r="H45" s="707"/>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x14ac:dyDescent="0.25">
      <c r="A46" s="426">
        <v>40</v>
      </c>
      <c r="B46" s="105"/>
      <c r="C46" s="105"/>
      <c r="D46" s="106"/>
      <c r="E46" s="441"/>
      <c r="F46" s="132"/>
      <c r="G46" s="132"/>
      <c r="H46" s="707"/>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x14ac:dyDescent="0.25">
      <c r="A47" s="426">
        <v>41</v>
      </c>
      <c r="B47" s="105"/>
      <c r="C47" s="105"/>
      <c r="D47" s="106"/>
      <c r="E47" s="441"/>
      <c r="F47" s="132"/>
      <c r="G47" s="132"/>
      <c r="H47" s="707"/>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x14ac:dyDescent="0.25">
      <c r="A48" s="426">
        <v>42</v>
      </c>
      <c r="B48" s="105"/>
      <c r="C48" s="105"/>
      <c r="D48" s="106"/>
      <c r="E48" s="441"/>
      <c r="F48" s="132"/>
      <c r="G48" s="132"/>
      <c r="H48" s="707"/>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x14ac:dyDescent="0.25">
      <c r="A49" s="426">
        <v>43</v>
      </c>
      <c r="B49" s="105"/>
      <c r="C49" s="105"/>
      <c r="D49" s="106"/>
      <c r="E49" s="441"/>
      <c r="F49" s="132"/>
      <c r="G49" s="132"/>
      <c r="H49" s="707"/>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x14ac:dyDescent="0.25">
      <c r="A50" s="426">
        <v>44</v>
      </c>
      <c r="B50" s="105"/>
      <c r="C50" s="105"/>
      <c r="D50" s="106"/>
      <c r="E50" s="441"/>
      <c r="F50" s="132"/>
      <c r="G50" s="132"/>
      <c r="H50" s="707"/>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x14ac:dyDescent="0.25">
      <c r="A51" s="426">
        <v>45</v>
      </c>
      <c r="B51" s="105"/>
      <c r="C51" s="105"/>
      <c r="D51" s="106"/>
      <c r="E51" s="441"/>
      <c r="F51" s="132"/>
      <c r="G51" s="132"/>
      <c r="H51" s="707"/>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x14ac:dyDescent="0.25">
      <c r="A52" s="426">
        <v>46</v>
      </c>
      <c r="B52" s="105"/>
      <c r="C52" s="105"/>
      <c r="D52" s="106"/>
      <c r="E52" s="441"/>
      <c r="F52" s="132"/>
      <c r="G52" s="132"/>
      <c r="H52" s="707"/>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x14ac:dyDescent="0.25">
      <c r="A53" s="426">
        <v>47</v>
      </c>
      <c r="B53" s="105"/>
      <c r="C53" s="105"/>
      <c r="D53" s="106"/>
      <c r="E53" s="441"/>
      <c r="F53" s="132"/>
      <c r="G53" s="132"/>
      <c r="H53" s="707"/>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x14ac:dyDescent="0.25">
      <c r="A54" s="426">
        <v>48</v>
      </c>
      <c r="B54" s="105"/>
      <c r="C54" s="105"/>
      <c r="D54" s="106"/>
      <c r="E54" s="441"/>
      <c r="F54" s="132"/>
      <c r="G54" s="132"/>
      <c r="H54" s="707"/>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x14ac:dyDescent="0.25">
      <c r="A55" s="426">
        <v>49</v>
      </c>
      <c r="B55" s="105"/>
      <c r="C55" s="105"/>
      <c r="D55" s="106"/>
      <c r="E55" s="441"/>
      <c r="F55" s="132"/>
      <c r="G55" s="132"/>
      <c r="H55" s="707"/>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x14ac:dyDescent="0.25">
      <c r="A56" s="426">
        <v>50</v>
      </c>
      <c r="B56" s="105"/>
      <c r="C56" s="105"/>
      <c r="D56" s="106"/>
      <c r="E56" s="441"/>
      <c r="F56" s="132"/>
      <c r="G56" s="132"/>
      <c r="H56" s="707"/>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x14ac:dyDescent="0.25">
      <c r="A57" s="426">
        <v>51</v>
      </c>
      <c r="B57" s="105"/>
      <c r="C57" s="105"/>
      <c r="D57" s="106"/>
      <c r="E57" s="441"/>
      <c r="F57" s="132"/>
      <c r="G57" s="132"/>
      <c r="H57" s="707"/>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x14ac:dyDescent="0.25">
      <c r="A58" s="426">
        <v>52</v>
      </c>
      <c r="B58" s="105"/>
      <c r="C58" s="105"/>
      <c r="D58" s="106"/>
      <c r="E58" s="441"/>
      <c r="F58" s="132"/>
      <c r="G58" s="132"/>
      <c r="H58" s="707"/>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x14ac:dyDescent="0.25">
      <c r="A59" s="426">
        <v>53</v>
      </c>
      <c r="B59" s="105"/>
      <c r="C59" s="105"/>
      <c r="D59" s="106"/>
      <c r="E59" s="441"/>
      <c r="F59" s="132"/>
      <c r="G59" s="132"/>
      <c r="H59" s="707"/>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x14ac:dyDescent="0.25">
      <c r="A60" s="426">
        <v>54</v>
      </c>
      <c r="B60" s="105"/>
      <c r="C60" s="105"/>
      <c r="D60" s="106"/>
      <c r="E60" s="441"/>
      <c r="F60" s="132"/>
      <c r="G60" s="132"/>
      <c r="H60" s="707"/>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x14ac:dyDescent="0.25">
      <c r="A61" s="426">
        <v>55</v>
      </c>
      <c r="B61" s="105"/>
      <c r="C61" s="105"/>
      <c r="D61" s="106"/>
      <c r="E61" s="441"/>
      <c r="F61" s="132"/>
      <c r="G61" s="132"/>
      <c r="H61" s="707"/>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x14ac:dyDescent="0.25">
      <c r="A62" s="426">
        <v>56</v>
      </c>
      <c r="B62" s="105"/>
      <c r="C62" s="105"/>
      <c r="D62" s="106"/>
      <c r="E62" s="441"/>
      <c r="F62" s="132"/>
      <c r="G62" s="132"/>
      <c r="H62" s="707"/>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x14ac:dyDescent="0.25">
      <c r="A63" s="426">
        <v>57</v>
      </c>
      <c r="B63" s="105"/>
      <c r="C63" s="105"/>
      <c r="D63" s="106"/>
      <c r="E63" s="441"/>
      <c r="F63" s="132"/>
      <c r="G63" s="132"/>
      <c r="H63" s="707"/>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x14ac:dyDescent="0.25">
      <c r="A64" s="426">
        <v>58</v>
      </c>
      <c r="B64" s="105"/>
      <c r="C64" s="105"/>
      <c r="D64" s="106"/>
      <c r="E64" s="441"/>
      <c r="F64" s="132"/>
      <c r="G64" s="132"/>
      <c r="H64" s="707"/>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x14ac:dyDescent="0.25">
      <c r="A65" s="426">
        <v>59</v>
      </c>
      <c r="B65" s="105"/>
      <c r="C65" s="105"/>
      <c r="D65" s="106"/>
      <c r="E65" s="441"/>
      <c r="F65" s="132"/>
      <c r="G65" s="132"/>
      <c r="H65" s="707"/>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x14ac:dyDescent="0.25">
      <c r="A66" s="426">
        <v>60</v>
      </c>
      <c r="B66" s="105"/>
      <c r="C66" s="105"/>
      <c r="D66" s="106"/>
      <c r="E66" s="441"/>
      <c r="F66" s="132"/>
      <c r="G66" s="132"/>
      <c r="H66" s="707"/>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x14ac:dyDescent="0.25">
      <c r="A67" s="426">
        <v>61</v>
      </c>
      <c r="B67" s="105"/>
      <c r="C67" s="105"/>
      <c r="D67" s="106"/>
      <c r="E67" s="441"/>
      <c r="F67" s="132"/>
      <c r="G67" s="132"/>
      <c r="H67" s="707"/>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x14ac:dyDescent="0.25">
      <c r="A68" s="426">
        <v>62</v>
      </c>
      <c r="B68" s="105"/>
      <c r="C68" s="105"/>
      <c r="D68" s="106"/>
      <c r="E68" s="441"/>
      <c r="F68" s="132"/>
      <c r="G68" s="132"/>
      <c r="H68" s="707"/>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x14ac:dyDescent="0.25">
      <c r="A69" s="426">
        <v>63</v>
      </c>
      <c r="B69" s="105"/>
      <c r="C69" s="105"/>
      <c r="D69" s="106"/>
      <c r="E69" s="441"/>
      <c r="F69" s="132"/>
      <c r="G69" s="132"/>
      <c r="H69" s="707"/>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x14ac:dyDescent="0.25">
      <c r="A70" s="426">
        <v>64</v>
      </c>
      <c r="B70" s="105"/>
      <c r="C70" s="105"/>
      <c r="D70" s="106"/>
      <c r="E70" s="441"/>
      <c r="F70" s="132"/>
      <c r="G70" s="132"/>
      <c r="H70" s="707"/>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x14ac:dyDescent="0.25">
      <c r="A71" s="426">
        <v>65</v>
      </c>
      <c r="B71" s="105"/>
      <c r="C71" s="105"/>
      <c r="D71" s="106"/>
      <c r="E71" s="441"/>
      <c r="F71" s="132"/>
      <c r="G71" s="132"/>
      <c r="H71" s="707"/>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x14ac:dyDescent="0.25">
      <c r="A72" s="426">
        <v>66</v>
      </c>
      <c r="B72" s="105"/>
      <c r="C72" s="105"/>
      <c r="D72" s="106"/>
      <c r="E72" s="441"/>
      <c r="F72" s="132"/>
      <c r="G72" s="132"/>
      <c r="H72" s="707"/>
      <c r="I72" s="469"/>
      <c r="J72" s="423" t="e">
        <f>IF(AND(Q72="",#REF!&gt;0,#REF!&lt;5),K72,)</f>
        <v>#REF!</v>
      </c>
      <c r="K72" s="421" t="str">
        <f>IF(D72="","ZZZ9",IF(AND(#REF!&gt;0,#REF!&lt;5),D72&amp;#REF!,D72&amp;"9"))</f>
        <v>ZZZ9</v>
      </c>
      <c r="L72" s="425">
        <f t="shared" ref="L72:L100" si="3">IF(Q72="",999,Q72)</f>
        <v>999</v>
      </c>
      <c r="M72" s="466">
        <f t="shared" ref="M72:M100" si="4">IF(P72=999,999,1)</f>
        <v>999</v>
      </c>
      <c r="N72" s="458"/>
      <c r="O72" s="393"/>
      <c r="P72" s="133">
        <f t="shared" ref="P72:P100" si="5">IF(N72="DA",1,IF(N72="WC",2,IF(N72="SE",3,IF(N72="Q",4,IF(N72="LL",5,999)))))</f>
        <v>999</v>
      </c>
      <c r="Q72" s="107"/>
    </row>
    <row r="73" spans="1:17" s="11" customFormat="1" ht="18.899999999999999" customHeight="1" x14ac:dyDescent="0.25">
      <c r="A73" s="426">
        <v>67</v>
      </c>
      <c r="B73" s="105"/>
      <c r="C73" s="105"/>
      <c r="D73" s="106"/>
      <c r="E73" s="441"/>
      <c r="F73" s="132"/>
      <c r="G73" s="132"/>
      <c r="H73" s="707"/>
      <c r="I73" s="469"/>
      <c r="J73" s="423" t="e">
        <f>IF(AND(Q73="",#REF!&gt;0,#REF!&lt;5),K73,)</f>
        <v>#REF!</v>
      </c>
      <c r="K73" s="421" t="str">
        <f>IF(D73="","ZZZ9",IF(AND(#REF!&gt;0,#REF!&lt;5),D73&amp;#REF!,D73&amp;"9"))</f>
        <v>ZZZ9</v>
      </c>
      <c r="L73" s="425">
        <f t="shared" si="3"/>
        <v>999</v>
      </c>
      <c r="M73" s="466">
        <f t="shared" si="4"/>
        <v>999</v>
      </c>
      <c r="N73" s="458"/>
      <c r="O73" s="393"/>
      <c r="P73" s="133">
        <f t="shared" si="5"/>
        <v>999</v>
      </c>
      <c r="Q73" s="107"/>
    </row>
    <row r="74" spans="1:17" s="11" customFormat="1" ht="18.899999999999999" customHeight="1" x14ac:dyDescent="0.25">
      <c r="A74" s="426">
        <v>68</v>
      </c>
      <c r="B74" s="105"/>
      <c r="C74" s="105"/>
      <c r="D74" s="106"/>
      <c r="E74" s="441"/>
      <c r="F74" s="132"/>
      <c r="G74" s="132"/>
      <c r="H74" s="707"/>
      <c r="I74" s="469"/>
      <c r="J74" s="423" t="e">
        <f>IF(AND(Q74="",#REF!&gt;0,#REF!&lt;5),K74,)</f>
        <v>#REF!</v>
      </c>
      <c r="K74" s="421" t="str">
        <f>IF(D74="","ZZZ9",IF(AND(#REF!&gt;0,#REF!&lt;5),D74&amp;#REF!,D74&amp;"9"))</f>
        <v>ZZZ9</v>
      </c>
      <c r="L74" s="425">
        <f t="shared" si="3"/>
        <v>999</v>
      </c>
      <c r="M74" s="466">
        <f t="shared" si="4"/>
        <v>999</v>
      </c>
      <c r="N74" s="458"/>
      <c r="O74" s="393"/>
      <c r="P74" s="133">
        <f t="shared" si="5"/>
        <v>999</v>
      </c>
      <c r="Q74" s="107"/>
    </row>
    <row r="75" spans="1:17" s="11" customFormat="1" ht="18.899999999999999" customHeight="1" x14ac:dyDescent="0.25">
      <c r="A75" s="426">
        <v>69</v>
      </c>
      <c r="B75" s="105"/>
      <c r="C75" s="105"/>
      <c r="D75" s="106"/>
      <c r="E75" s="441"/>
      <c r="F75" s="132"/>
      <c r="G75" s="132"/>
      <c r="H75" s="707"/>
      <c r="I75" s="469"/>
      <c r="J75" s="423" t="e">
        <f>IF(AND(Q75="",#REF!&gt;0,#REF!&lt;5),K75,)</f>
        <v>#REF!</v>
      </c>
      <c r="K75" s="421" t="str">
        <f>IF(D75="","ZZZ9",IF(AND(#REF!&gt;0,#REF!&lt;5),D75&amp;#REF!,D75&amp;"9"))</f>
        <v>ZZZ9</v>
      </c>
      <c r="L75" s="425">
        <f t="shared" si="3"/>
        <v>999</v>
      </c>
      <c r="M75" s="466">
        <f t="shared" si="4"/>
        <v>999</v>
      </c>
      <c r="N75" s="458"/>
      <c r="O75" s="393"/>
      <c r="P75" s="133">
        <f t="shared" si="5"/>
        <v>999</v>
      </c>
      <c r="Q75" s="107"/>
    </row>
    <row r="76" spans="1:17" s="11" customFormat="1" ht="18.899999999999999" customHeight="1" x14ac:dyDescent="0.25">
      <c r="A76" s="426">
        <v>70</v>
      </c>
      <c r="B76" s="105"/>
      <c r="C76" s="105"/>
      <c r="D76" s="106"/>
      <c r="E76" s="441"/>
      <c r="F76" s="132"/>
      <c r="G76" s="132"/>
      <c r="H76" s="707"/>
      <c r="I76" s="469"/>
      <c r="J76" s="423" t="e">
        <f>IF(AND(Q76="",#REF!&gt;0,#REF!&lt;5),K76,)</f>
        <v>#REF!</v>
      </c>
      <c r="K76" s="421" t="str">
        <f>IF(D76="","ZZZ9",IF(AND(#REF!&gt;0,#REF!&lt;5),D76&amp;#REF!,D76&amp;"9"))</f>
        <v>ZZZ9</v>
      </c>
      <c r="L76" s="425">
        <f t="shared" si="3"/>
        <v>999</v>
      </c>
      <c r="M76" s="466">
        <f t="shared" si="4"/>
        <v>999</v>
      </c>
      <c r="N76" s="458"/>
      <c r="O76" s="393"/>
      <c r="P76" s="133">
        <f t="shared" si="5"/>
        <v>999</v>
      </c>
      <c r="Q76" s="107"/>
    </row>
    <row r="77" spans="1:17" s="11" customFormat="1" ht="18.899999999999999" customHeight="1" x14ac:dyDescent="0.25">
      <c r="A77" s="426">
        <v>71</v>
      </c>
      <c r="B77" s="105"/>
      <c r="C77" s="105"/>
      <c r="D77" s="106"/>
      <c r="E77" s="441"/>
      <c r="F77" s="132"/>
      <c r="G77" s="132"/>
      <c r="H77" s="707"/>
      <c r="I77" s="469"/>
      <c r="J77" s="423" t="e">
        <f>IF(AND(Q77="",#REF!&gt;0,#REF!&lt;5),K77,)</f>
        <v>#REF!</v>
      </c>
      <c r="K77" s="421" t="str">
        <f>IF(D77="","ZZZ9",IF(AND(#REF!&gt;0,#REF!&lt;5),D77&amp;#REF!,D77&amp;"9"))</f>
        <v>ZZZ9</v>
      </c>
      <c r="L77" s="425">
        <f t="shared" si="3"/>
        <v>999</v>
      </c>
      <c r="M77" s="466">
        <f t="shared" si="4"/>
        <v>999</v>
      </c>
      <c r="N77" s="458"/>
      <c r="O77" s="393"/>
      <c r="P77" s="133">
        <f t="shared" si="5"/>
        <v>999</v>
      </c>
      <c r="Q77" s="107"/>
    </row>
    <row r="78" spans="1:17" s="11" customFormat="1" ht="18.899999999999999" customHeight="1" x14ac:dyDescent="0.25">
      <c r="A78" s="426">
        <v>72</v>
      </c>
      <c r="B78" s="105"/>
      <c r="C78" s="105"/>
      <c r="D78" s="106"/>
      <c r="E78" s="441"/>
      <c r="F78" s="132"/>
      <c r="G78" s="132"/>
      <c r="H78" s="707"/>
      <c r="I78" s="469"/>
      <c r="J78" s="423" t="e">
        <f>IF(AND(Q78="",#REF!&gt;0,#REF!&lt;5),K78,)</f>
        <v>#REF!</v>
      </c>
      <c r="K78" s="421" t="str">
        <f>IF(D78="","ZZZ9",IF(AND(#REF!&gt;0,#REF!&lt;5),D78&amp;#REF!,D78&amp;"9"))</f>
        <v>ZZZ9</v>
      </c>
      <c r="L78" s="425">
        <f t="shared" si="3"/>
        <v>999</v>
      </c>
      <c r="M78" s="466">
        <f t="shared" si="4"/>
        <v>999</v>
      </c>
      <c r="N78" s="458"/>
      <c r="O78" s="393"/>
      <c r="P78" s="133">
        <f t="shared" si="5"/>
        <v>999</v>
      </c>
      <c r="Q78" s="107"/>
    </row>
    <row r="79" spans="1:17" s="11" customFormat="1" ht="18.899999999999999" customHeight="1" x14ac:dyDescent="0.25">
      <c r="A79" s="426">
        <v>73</v>
      </c>
      <c r="B79" s="105"/>
      <c r="C79" s="105"/>
      <c r="D79" s="106"/>
      <c r="E79" s="441"/>
      <c r="F79" s="132"/>
      <c r="G79" s="132"/>
      <c r="H79" s="707"/>
      <c r="I79" s="469"/>
      <c r="J79" s="423" t="e">
        <f>IF(AND(Q79="",#REF!&gt;0,#REF!&lt;5),K79,)</f>
        <v>#REF!</v>
      </c>
      <c r="K79" s="421" t="str">
        <f>IF(D79="","ZZZ9",IF(AND(#REF!&gt;0,#REF!&lt;5),D79&amp;#REF!,D79&amp;"9"))</f>
        <v>ZZZ9</v>
      </c>
      <c r="L79" s="425">
        <f t="shared" si="3"/>
        <v>999</v>
      </c>
      <c r="M79" s="466">
        <f t="shared" si="4"/>
        <v>999</v>
      </c>
      <c r="N79" s="458"/>
      <c r="O79" s="393"/>
      <c r="P79" s="133">
        <f t="shared" si="5"/>
        <v>999</v>
      </c>
      <c r="Q79" s="107"/>
    </row>
    <row r="80" spans="1:17" s="11" customFormat="1" ht="18.899999999999999" customHeight="1" x14ac:dyDescent="0.25">
      <c r="A80" s="426">
        <v>74</v>
      </c>
      <c r="B80" s="105"/>
      <c r="C80" s="105"/>
      <c r="D80" s="106"/>
      <c r="E80" s="441"/>
      <c r="F80" s="132"/>
      <c r="G80" s="132"/>
      <c r="H80" s="707"/>
      <c r="I80" s="469"/>
      <c r="J80" s="423" t="e">
        <f>IF(AND(Q80="",#REF!&gt;0,#REF!&lt;5),K80,)</f>
        <v>#REF!</v>
      </c>
      <c r="K80" s="421" t="str">
        <f>IF(D80="","ZZZ9",IF(AND(#REF!&gt;0,#REF!&lt;5),D80&amp;#REF!,D80&amp;"9"))</f>
        <v>ZZZ9</v>
      </c>
      <c r="L80" s="425">
        <f t="shared" si="3"/>
        <v>999</v>
      </c>
      <c r="M80" s="466">
        <f t="shared" si="4"/>
        <v>999</v>
      </c>
      <c r="N80" s="458"/>
      <c r="O80" s="393"/>
      <c r="P80" s="133">
        <f t="shared" si="5"/>
        <v>999</v>
      </c>
      <c r="Q80" s="107"/>
    </row>
    <row r="81" spans="1:17" s="11" customFormat="1" ht="18.899999999999999" customHeight="1" x14ac:dyDescent="0.25">
      <c r="A81" s="426">
        <v>75</v>
      </c>
      <c r="B81" s="105"/>
      <c r="C81" s="105"/>
      <c r="D81" s="106"/>
      <c r="E81" s="441"/>
      <c r="F81" s="132"/>
      <c r="G81" s="132"/>
      <c r="H81" s="707"/>
      <c r="I81" s="469"/>
      <c r="J81" s="423" t="e">
        <f>IF(AND(Q81="",#REF!&gt;0,#REF!&lt;5),K81,)</f>
        <v>#REF!</v>
      </c>
      <c r="K81" s="421" t="str">
        <f>IF(D81="","ZZZ9",IF(AND(#REF!&gt;0,#REF!&lt;5),D81&amp;#REF!,D81&amp;"9"))</f>
        <v>ZZZ9</v>
      </c>
      <c r="L81" s="425">
        <f t="shared" si="3"/>
        <v>999</v>
      </c>
      <c r="M81" s="466">
        <f t="shared" si="4"/>
        <v>999</v>
      </c>
      <c r="N81" s="458"/>
      <c r="O81" s="393"/>
      <c r="P81" s="133">
        <f t="shared" si="5"/>
        <v>999</v>
      </c>
      <c r="Q81" s="107"/>
    </row>
    <row r="82" spans="1:17" s="11" customFormat="1" ht="18.899999999999999" customHeight="1" x14ac:dyDescent="0.25">
      <c r="A82" s="426">
        <v>76</v>
      </c>
      <c r="B82" s="105"/>
      <c r="C82" s="105"/>
      <c r="D82" s="106"/>
      <c r="E82" s="441"/>
      <c r="F82" s="132"/>
      <c r="G82" s="132"/>
      <c r="H82" s="707"/>
      <c r="I82" s="469"/>
      <c r="J82" s="423" t="e">
        <f>IF(AND(Q82="",#REF!&gt;0,#REF!&lt;5),K82,)</f>
        <v>#REF!</v>
      </c>
      <c r="K82" s="421" t="str">
        <f>IF(D82="","ZZZ9",IF(AND(#REF!&gt;0,#REF!&lt;5),D82&amp;#REF!,D82&amp;"9"))</f>
        <v>ZZZ9</v>
      </c>
      <c r="L82" s="425">
        <f t="shared" si="3"/>
        <v>999</v>
      </c>
      <c r="M82" s="466">
        <f t="shared" si="4"/>
        <v>999</v>
      </c>
      <c r="N82" s="458"/>
      <c r="O82" s="393"/>
      <c r="P82" s="133">
        <f t="shared" si="5"/>
        <v>999</v>
      </c>
      <c r="Q82" s="107"/>
    </row>
    <row r="83" spans="1:17" s="11" customFormat="1" ht="18.899999999999999" customHeight="1" x14ac:dyDescent="0.25">
      <c r="A83" s="426">
        <v>77</v>
      </c>
      <c r="B83" s="105"/>
      <c r="C83" s="105"/>
      <c r="D83" s="106"/>
      <c r="E83" s="441"/>
      <c r="F83" s="132"/>
      <c r="G83" s="132"/>
      <c r="H83" s="707"/>
      <c r="I83" s="469"/>
      <c r="J83" s="423" t="e">
        <f>IF(AND(Q83="",#REF!&gt;0,#REF!&lt;5),K83,)</f>
        <v>#REF!</v>
      </c>
      <c r="K83" s="421" t="str">
        <f>IF(D83="","ZZZ9",IF(AND(#REF!&gt;0,#REF!&lt;5),D83&amp;#REF!,D83&amp;"9"))</f>
        <v>ZZZ9</v>
      </c>
      <c r="L83" s="425">
        <f t="shared" si="3"/>
        <v>999</v>
      </c>
      <c r="M83" s="466">
        <f t="shared" si="4"/>
        <v>999</v>
      </c>
      <c r="N83" s="458"/>
      <c r="O83" s="393"/>
      <c r="P83" s="133">
        <f t="shared" si="5"/>
        <v>999</v>
      </c>
      <c r="Q83" s="107"/>
    </row>
    <row r="84" spans="1:17" s="11" customFormat="1" ht="18.899999999999999" customHeight="1" x14ac:dyDescent="0.25">
      <c r="A84" s="426">
        <v>78</v>
      </c>
      <c r="B84" s="105"/>
      <c r="C84" s="105"/>
      <c r="D84" s="106"/>
      <c r="E84" s="441"/>
      <c r="F84" s="132"/>
      <c r="G84" s="132"/>
      <c r="H84" s="707"/>
      <c r="I84" s="469"/>
      <c r="J84" s="423" t="e">
        <f>IF(AND(Q84="",#REF!&gt;0,#REF!&lt;5),K84,)</f>
        <v>#REF!</v>
      </c>
      <c r="K84" s="421" t="str">
        <f>IF(D84="","ZZZ9",IF(AND(#REF!&gt;0,#REF!&lt;5),D84&amp;#REF!,D84&amp;"9"))</f>
        <v>ZZZ9</v>
      </c>
      <c r="L84" s="425">
        <f t="shared" si="3"/>
        <v>999</v>
      </c>
      <c r="M84" s="466">
        <f t="shared" si="4"/>
        <v>999</v>
      </c>
      <c r="N84" s="458"/>
      <c r="O84" s="393"/>
      <c r="P84" s="133">
        <f t="shared" si="5"/>
        <v>999</v>
      </c>
      <c r="Q84" s="107"/>
    </row>
    <row r="85" spans="1:17" s="11" customFormat="1" ht="18.899999999999999" customHeight="1" x14ac:dyDescent="0.25">
      <c r="A85" s="426">
        <v>79</v>
      </c>
      <c r="B85" s="105"/>
      <c r="C85" s="105"/>
      <c r="D85" s="106"/>
      <c r="E85" s="441"/>
      <c r="F85" s="132"/>
      <c r="G85" s="132"/>
      <c r="H85" s="707"/>
      <c r="I85" s="469"/>
      <c r="J85" s="423" t="e">
        <f>IF(AND(Q85="",#REF!&gt;0,#REF!&lt;5),K85,)</f>
        <v>#REF!</v>
      </c>
      <c r="K85" s="421" t="str">
        <f>IF(D85="","ZZZ9",IF(AND(#REF!&gt;0,#REF!&lt;5),D85&amp;#REF!,D85&amp;"9"))</f>
        <v>ZZZ9</v>
      </c>
      <c r="L85" s="425">
        <f t="shared" si="3"/>
        <v>999</v>
      </c>
      <c r="M85" s="466">
        <f t="shared" si="4"/>
        <v>999</v>
      </c>
      <c r="N85" s="458"/>
      <c r="O85" s="393"/>
      <c r="P85" s="133">
        <f t="shared" si="5"/>
        <v>999</v>
      </c>
      <c r="Q85" s="107"/>
    </row>
    <row r="86" spans="1:17" s="11" customFormat="1" ht="18.899999999999999" customHeight="1" x14ac:dyDescent="0.25">
      <c r="A86" s="426">
        <v>80</v>
      </c>
      <c r="B86" s="105"/>
      <c r="C86" s="105"/>
      <c r="D86" s="106"/>
      <c r="E86" s="441"/>
      <c r="F86" s="132"/>
      <c r="G86" s="132"/>
      <c r="H86" s="707"/>
      <c r="I86" s="469"/>
      <c r="J86" s="423" t="e">
        <f>IF(AND(Q86="",#REF!&gt;0,#REF!&lt;5),K86,)</f>
        <v>#REF!</v>
      </c>
      <c r="K86" s="421" t="str">
        <f>IF(D86="","ZZZ9",IF(AND(#REF!&gt;0,#REF!&lt;5),D86&amp;#REF!,D86&amp;"9"))</f>
        <v>ZZZ9</v>
      </c>
      <c r="L86" s="425">
        <f t="shared" si="3"/>
        <v>999</v>
      </c>
      <c r="M86" s="466">
        <f t="shared" si="4"/>
        <v>999</v>
      </c>
      <c r="N86" s="458"/>
      <c r="O86" s="393"/>
      <c r="P86" s="133">
        <f t="shared" si="5"/>
        <v>999</v>
      </c>
      <c r="Q86" s="107"/>
    </row>
    <row r="87" spans="1:17" s="11" customFormat="1" ht="18.899999999999999" customHeight="1" x14ac:dyDescent="0.25">
      <c r="A87" s="426">
        <v>81</v>
      </c>
      <c r="B87" s="105"/>
      <c r="C87" s="105"/>
      <c r="D87" s="106"/>
      <c r="E87" s="441"/>
      <c r="F87" s="132"/>
      <c r="G87" s="132"/>
      <c r="H87" s="707"/>
      <c r="I87" s="469"/>
      <c r="J87" s="423" t="e">
        <f>IF(AND(Q87="",#REF!&gt;0,#REF!&lt;5),K87,)</f>
        <v>#REF!</v>
      </c>
      <c r="K87" s="421" t="str">
        <f>IF(D87="","ZZZ9",IF(AND(#REF!&gt;0,#REF!&lt;5),D87&amp;#REF!,D87&amp;"9"))</f>
        <v>ZZZ9</v>
      </c>
      <c r="L87" s="425">
        <f t="shared" si="3"/>
        <v>999</v>
      </c>
      <c r="M87" s="466">
        <f t="shared" si="4"/>
        <v>999</v>
      </c>
      <c r="N87" s="458"/>
      <c r="O87" s="393"/>
      <c r="P87" s="133">
        <f t="shared" si="5"/>
        <v>999</v>
      </c>
      <c r="Q87" s="107"/>
    </row>
    <row r="88" spans="1:17" s="11" customFormat="1" ht="18.899999999999999" customHeight="1" x14ac:dyDescent="0.25">
      <c r="A88" s="426">
        <v>82</v>
      </c>
      <c r="B88" s="105"/>
      <c r="C88" s="105"/>
      <c r="D88" s="106"/>
      <c r="E88" s="441"/>
      <c r="F88" s="132"/>
      <c r="G88" s="132"/>
      <c r="H88" s="707"/>
      <c r="I88" s="469"/>
      <c r="J88" s="423" t="e">
        <f>IF(AND(Q88="",#REF!&gt;0,#REF!&lt;5),K88,)</f>
        <v>#REF!</v>
      </c>
      <c r="K88" s="421" t="str">
        <f>IF(D88="","ZZZ9",IF(AND(#REF!&gt;0,#REF!&lt;5),D88&amp;#REF!,D88&amp;"9"))</f>
        <v>ZZZ9</v>
      </c>
      <c r="L88" s="425">
        <f t="shared" si="3"/>
        <v>999</v>
      </c>
      <c r="M88" s="466">
        <f t="shared" si="4"/>
        <v>999</v>
      </c>
      <c r="N88" s="458"/>
      <c r="O88" s="393"/>
      <c r="P88" s="133">
        <f t="shared" si="5"/>
        <v>999</v>
      </c>
      <c r="Q88" s="107"/>
    </row>
    <row r="89" spans="1:17" s="11" customFormat="1" ht="18.899999999999999" customHeight="1" x14ac:dyDescent="0.25">
      <c r="A89" s="426">
        <v>83</v>
      </c>
      <c r="B89" s="105"/>
      <c r="C89" s="105"/>
      <c r="D89" s="106"/>
      <c r="E89" s="441"/>
      <c r="F89" s="132"/>
      <c r="G89" s="132"/>
      <c r="H89" s="707"/>
      <c r="I89" s="469"/>
      <c r="J89" s="423" t="e">
        <f>IF(AND(Q89="",#REF!&gt;0,#REF!&lt;5),K89,)</f>
        <v>#REF!</v>
      </c>
      <c r="K89" s="421" t="str">
        <f>IF(D89="","ZZZ9",IF(AND(#REF!&gt;0,#REF!&lt;5),D89&amp;#REF!,D89&amp;"9"))</f>
        <v>ZZZ9</v>
      </c>
      <c r="L89" s="425">
        <f t="shared" si="3"/>
        <v>999</v>
      </c>
      <c r="M89" s="466">
        <f t="shared" si="4"/>
        <v>999</v>
      </c>
      <c r="N89" s="458"/>
      <c r="O89" s="393"/>
      <c r="P89" s="133">
        <f t="shared" si="5"/>
        <v>999</v>
      </c>
      <c r="Q89" s="107"/>
    </row>
    <row r="90" spans="1:17" s="11" customFormat="1" ht="18.899999999999999" customHeight="1" x14ac:dyDescent="0.25">
      <c r="A90" s="426">
        <v>84</v>
      </c>
      <c r="B90" s="105"/>
      <c r="C90" s="105"/>
      <c r="D90" s="106"/>
      <c r="E90" s="441"/>
      <c r="F90" s="132"/>
      <c r="G90" s="132"/>
      <c r="H90" s="707"/>
      <c r="I90" s="469"/>
      <c r="J90" s="423" t="e">
        <f>IF(AND(Q90="",#REF!&gt;0,#REF!&lt;5),K90,)</f>
        <v>#REF!</v>
      </c>
      <c r="K90" s="421" t="str">
        <f>IF(D90="","ZZZ9",IF(AND(#REF!&gt;0,#REF!&lt;5),D90&amp;#REF!,D90&amp;"9"))</f>
        <v>ZZZ9</v>
      </c>
      <c r="L90" s="425">
        <f t="shared" si="3"/>
        <v>999</v>
      </c>
      <c r="M90" s="466">
        <f t="shared" si="4"/>
        <v>999</v>
      </c>
      <c r="N90" s="458"/>
      <c r="O90" s="393"/>
      <c r="P90" s="133">
        <f t="shared" si="5"/>
        <v>999</v>
      </c>
      <c r="Q90" s="107"/>
    </row>
    <row r="91" spans="1:17" s="11" customFormat="1" ht="18.899999999999999" customHeight="1" x14ac:dyDescent="0.25">
      <c r="A91" s="426">
        <v>85</v>
      </c>
      <c r="B91" s="105"/>
      <c r="C91" s="105"/>
      <c r="D91" s="106"/>
      <c r="E91" s="441"/>
      <c r="F91" s="132"/>
      <c r="G91" s="132"/>
      <c r="H91" s="707"/>
      <c r="I91" s="469"/>
      <c r="J91" s="423" t="e">
        <f>IF(AND(Q91="",#REF!&gt;0,#REF!&lt;5),K91,)</f>
        <v>#REF!</v>
      </c>
      <c r="K91" s="421" t="str">
        <f>IF(D91="","ZZZ9",IF(AND(#REF!&gt;0,#REF!&lt;5),D91&amp;#REF!,D91&amp;"9"))</f>
        <v>ZZZ9</v>
      </c>
      <c r="L91" s="425">
        <f t="shared" si="3"/>
        <v>999</v>
      </c>
      <c r="M91" s="466">
        <f t="shared" si="4"/>
        <v>999</v>
      </c>
      <c r="N91" s="458"/>
      <c r="O91" s="393"/>
      <c r="P91" s="133">
        <f t="shared" si="5"/>
        <v>999</v>
      </c>
      <c r="Q91" s="107"/>
    </row>
    <row r="92" spans="1:17" s="11" customFormat="1" ht="18.899999999999999" customHeight="1" x14ac:dyDescent="0.25">
      <c r="A92" s="426">
        <v>86</v>
      </c>
      <c r="B92" s="105"/>
      <c r="C92" s="105"/>
      <c r="D92" s="106"/>
      <c r="E92" s="441"/>
      <c r="F92" s="132"/>
      <c r="G92" s="132"/>
      <c r="H92" s="707"/>
      <c r="I92" s="469"/>
      <c r="J92" s="423" t="e">
        <f>IF(AND(Q92="",#REF!&gt;0,#REF!&lt;5),K92,)</f>
        <v>#REF!</v>
      </c>
      <c r="K92" s="421" t="str">
        <f>IF(D92="","ZZZ9",IF(AND(#REF!&gt;0,#REF!&lt;5),D92&amp;#REF!,D92&amp;"9"))</f>
        <v>ZZZ9</v>
      </c>
      <c r="L92" s="425">
        <f t="shared" si="3"/>
        <v>999</v>
      </c>
      <c r="M92" s="466">
        <f t="shared" si="4"/>
        <v>999</v>
      </c>
      <c r="N92" s="458"/>
      <c r="O92" s="393"/>
      <c r="P92" s="133">
        <f t="shared" si="5"/>
        <v>999</v>
      </c>
      <c r="Q92" s="107"/>
    </row>
    <row r="93" spans="1:17" s="11" customFormat="1" ht="18.899999999999999" customHeight="1" x14ac:dyDescent="0.25">
      <c r="A93" s="426">
        <v>87</v>
      </c>
      <c r="B93" s="105"/>
      <c r="C93" s="105"/>
      <c r="D93" s="106"/>
      <c r="E93" s="441"/>
      <c r="F93" s="132"/>
      <c r="G93" s="132"/>
      <c r="H93" s="707"/>
      <c r="I93" s="469"/>
      <c r="J93" s="423" t="e">
        <f>IF(AND(Q93="",#REF!&gt;0,#REF!&lt;5),K93,)</f>
        <v>#REF!</v>
      </c>
      <c r="K93" s="421" t="str">
        <f>IF(D93="","ZZZ9",IF(AND(#REF!&gt;0,#REF!&lt;5),D93&amp;#REF!,D93&amp;"9"))</f>
        <v>ZZZ9</v>
      </c>
      <c r="L93" s="425">
        <f t="shared" si="3"/>
        <v>999</v>
      </c>
      <c r="M93" s="466">
        <f t="shared" si="4"/>
        <v>999</v>
      </c>
      <c r="N93" s="458"/>
      <c r="O93" s="393"/>
      <c r="P93" s="133">
        <f t="shared" si="5"/>
        <v>999</v>
      </c>
      <c r="Q93" s="107"/>
    </row>
    <row r="94" spans="1:17" s="11" customFormat="1" ht="18.899999999999999" customHeight="1" x14ac:dyDescent="0.25">
      <c r="A94" s="426">
        <v>88</v>
      </c>
      <c r="B94" s="105"/>
      <c r="C94" s="105"/>
      <c r="D94" s="106"/>
      <c r="E94" s="441"/>
      <c r="F94" s="132"/>
      <c r="G94" s="132"/>
      <c r="H94" s="707"/>
      <c r="I94" s="469"/>
      <c r="J94" s="423" t="e">
        <f>IF(AND(Q94="",#REF!&gt;0,#REF!&lt;5),K94,)</f>
        <v>#REF!</v>
      </c>
      <c r="K94" s="421" t="str">
        <f>IF(D94="","ZZZ9",IF(AND(#REF!&gt;0,#REF!&lt;5),D94&amp;#REF!,D94&amp;"9"))</f>
        <v>ZZZ9</v>
      </c>
      <c r="L94" s="425">
        <f t="shared" si="3"/>
        <v>999</v>
      </c>
      <c r="M94" s="466">
        <f t="shared" si="4"/>
        <v>999</v>
      </c>
      <c r="N94" s="458"/>
      <c r="O94" s="393"/>
      <c r="P94" s="133">
        <f t="shared" si="5"/>
        <v>999</v>
      </c>
      <c r="Q94" s="107"/>
    </row>
    <row r="95" spans="1:17" s="11" customFormat="1" ht="18.899999999999999" customHeight="1" x14ac:dyDescent="0.25">
      <c r="A95" s="426">
        <v>89</v>
      </c>
      <c r="B95" s="105"/>
      <c r="C95" s="105"/>
      <c r="D95" s="106"/>
      <c r="E95" s="441"/>
      <c r="F95" s="132"/>
      <c r="G95" s="132"/>
      <c r="H95" s="707"/>
      <c r="I95" s="469"/>
      <c r="J95" s="423" t="e">
        <f>IF(AND(Q95="",#REF!&gt;0,#REF!&lt;5),K95,)</f>
        <v>#REF!</v>
      </c>
      <c r="K95" s="421" t="str">
        <f>IF(D95="","ZZZ9",IF(AND(#REF!&gt;0,#REF!&lt;5),D95&amp;#REF!,D95&amp;"9"))</f>
        <v>ZZZ9</v>
      </c>
      <c r="L95" s="425">
        <f t="shared" si="3"/>
        <v>999</v>
      </c>
      <c r="M95" s="466">
        <f t="shared" si="4"/>
        <v>999</v>
      </c>
      <c r="N95" s="458"/>
      <c r="O95" s="393"/>
      <c r="P95" s="133">
        <f t="shared" si="5"/>
        <v>999</v>
      </c>
      <c r="Q95" s="107"/>
    </row>
    <row r="96" spans="1:17" s="11" customFormat="1" ht="18.899999999999999" customHeight="1" x14ac:dyDescent="0.25">
      <c r="A96" s="426">
        <v>90</v>
      </c>
      <c r="B96" s="105"/>
      <c r="C96" s="105"/>
      <c r="D96" s="106"/>
      <c r="E96" s="441"/>
      <c r="F96" s="132"/>
      <c r="G96" s="132"/>
      <c r="H96" s="707"/>
      <c r="I96" s="469"/>
      <c r="J96" s="423" t="e">
        <f>IF(AND(Q96="",#REF!&gt;0,#REF!&lt;5),K96,)</f>
        <v>#REF!</v>
      </c>
      <c r="K96" s="421" t="str">
        <f>IF(D96="","ZZZ9",IF(AND(#REF!&gt;0,#REF!&lt;5),D96&amp;#REF!,D96&amp;"9"))</f>
        <v>ZZZ9</v>
      </c>
      <c r="L96" s="425">
        <f t="shared" si="3"/>
        <v>999</v>
      </c>
      <c r="M96" s="466">
        <f t="shared" si="4"/>
        <v>999</v>
      </c>
      <c r="N96" s="458"/>
      <c r="O96" s="393"/>
      <c r="P96" s="133">
        <f t="shared" si="5"/>
        <v>999</v>
      </c>
      <c r="Q96" s="107"/>
    </row>
    <row r="97" spans="1:17" s="11" customFormat="1" ht="18.899999999999999" customHeight="1" x14ac:dyDescent="0.25">
      <c r="A97" s="426">
        <v>91</v>
      </c>
      <c r="B97" s="105"/>
      <c r="C97" s="105"/>
      <c r="D97" s="106"/>
      <c r="E97" s="441"/>
      <c r="F97" s="132"/>
      <c r="G97" s="132"/>
      <c r="H97" s="707"/>
      <c r="I97" s="469"/>
      <c r="J97" s="423" t="e">
        <f>IF(AND(Q97="",#REF!&gt;0,#REF!&lt;5),K97,)</f>
        <v>#REF!</v>
      </c>
      <c r="K97" s="421" t="str">
        <f>IF(D97="","ZZZ9",IF(AND(#REF!&gt;0,#REF!&lt;5),D97&amp;#REF!,D97&amp;"9"))</f>
        <v>ZZZ9</v>
      </c>
      <c r="L97" s="425">
        <f t="shared" si="3"/>
        <v>999</v>
      </c>
      <c r="M97" s="466">
        <f t="shared" si="4"/>
        <v>999</v>
      </c>
      <c r="N97" s="458"/>
      <c r="O97" s="393"/>
      <c r="P97" s="133">
        <f t="shared" si="5"/>
        <v>999</v>
      </c>
      <c r="Q97" s="107"/>
    </row>
    <row r="98" spans="1:17" s="11" customFormat="1" ht="18.899999999999999" customHeight="1" x14ac:dyDescent="0.25">
      <c r="A98" s="426">
        <v>92</v>
      </c>
      <c r="B98" s="105"/>
      <c r="C98" s="105"/>
      <c r="D98" s="106"/>
      <c r="E98" s="441"/>
      <c r="F98" s="132"/>
      <c r="G98" s="132"/>
      <c r="H98" s="707"/>
      <c r="I98" s="469"/>
      <c r="J98" s="423" t="e">
        <f>IF(AND(Q98="",#REF!&gt;0,#REF!&lt;5),K98,)</f>
        <v>#REF!</v>
      </c>
      <c r="K98" s="421" t="str">
        <f>IF(D98="","ZZZ9",IF(AND(#REF!&gt;0,#REF!&lt;5),D98&amp;#REF!,D98&amp;"9"))</f>
        <v>ZZZ9</v>
      </c>
      <c r="L98" s="425">
        <f t="shared" si="3"/>
        <v>999</v>
      </c>
      <c r="M98" s="466">
        <f t="shared" si="4"/>
        <v>999</v>
      </c>
      <c r="N98" s="458"/>
      <c r="O98" s="393"/>
      <c r="P98" s="133">
        <f t="shared" si="5"/>
        <v>999</v>
      </c>
      <c r="Q98" s="107"/>
    </row>
    <row r="99" spans="1:17" s="11" customFormat="1" ht="18.899999999999999" customHeight="1" x14ac:dyDescent="0.25">
      <c r="A99" s="426">
        <v>93</v>
      </c>
      <c r="B99" s="105"/>
      <c r="C99" s="105"/>
      <c r="D99" s="106"/>
      <c r="E99" s="441"/>
      <c r="F99" s="132"/>
      <c r="G99" s="132"/>
      <c r="H99" s="707"/>
      <c r="I99" s="469"/>
      <c r="J99" s="423" t="e">
        <f>IF(AND(Q99="",#REF!&gt;0,#REF!&lt;5),K99,)</f>
        <v>#REF!</v>
      </c>
      <c r="K99" s="421" t="str">
        <f>IF(D99="","ZZZ9",IF(AND(#REF!&gt;0,#REF!&lt;5),D99&amp;#REF!,D99&amp;"9"))</f>
        <v>ZZZ9</v>
      </c>
      <c r="L99" s="425">
        <f t="shared" si="3"/>
        <v>999</v>
      </c>
      <c r="M99" s="466">
        <f t="shared" si="4"/>
        <v>999</v>
      </c>
      <c r="N99" s="458"/>
      <c r="O99" s="393"/>
      <c r="P99" s="133">
        <f t="shared" si="5"/>
        <v>999</v>
      </c>
      <c r="Q99" s="107"/>
    </row>
    <row r="100" spans="1:17" s="11" customFormat="1" ht="18.899999999999999" customHeight="1" x14ac:dyDescent="0.25">
      <c r="A100" s="426">
        <v>94</v>
      </c>
      <c r="B100" s="105"/>
      <c r="C100" s="105"/>
      <c r="D100" s="106"/>
      <c r="E100" s="441"/>
      <c r="F100" s="132"/>
      <c r="G100" s="132"/>
      <c r="H100" s="707"/>
      <c r="I100" s="469"/>
      <c r="J100" s="423" t="e">
        <f>IF(AND(Q100="",#REF!&gt;0,#REF!&lt;5),K100,)</f>
        <v>#REF!</v>
      </c>
      <c r="K100" s="421" t="str">
        <f>IF(D100="","ZZZ9",IF(AND(#REF!&gt;0,#REF!&lt;5),D100&amp;#REF!,D100&amp;"9"))</f>
        <v>ZZZ9</v>
      </c>
      <c r="L100" s="425">
        <f t="shared" si="3"/>
        <v>999</v>
      </c>
      <c r="M100" s="466">
        <f t="shared" si="4"/>
        <v>999</v>
      </c>
      <c r="N100" s="458"/>
      <c r="O100" s="393"/>
      <c r="P100" s="133">
        <f t="shared" si="5"/>
        <v>999</v>
      </c>
      <c r="Q100" s="107"/>
    </row>
    <row r="101" spans="1:17" s="11" customFormat="1" ht="18.899999999999999" customHeight="1" x14ac:dyDescent="0.25">
      <c r="A101" s="426">
        <v>95</v>
      </c>
      <c r="B101" s="105"/>
      <c r="C101" s="105"/>
      <c r="D101" s="106"/>
      <c r="E101" s="441"/>
      <c r="F101" s="132"/>
      <c r="G101" s="132"/>
      <c r="H101" s="707"/>
      <c r="I101" s="469"/>
      <c r="J101" s="423" t="e">
        <f>IF(AND(Q101="",#REF!&gt;0,#REF!&lt;5),K101,)</f>
        <v>#REF!</v>
      </c>
      <c r="K101" s="421" t="str">
        <f>IF(D101="","ZZZ9",IF(AND(#REF!&gt;0,#REF!&lt;5),D101&amp;#REF!,D101&amp;"9"))</f>
        <v>ZZZ9</v>
      </c>
      <c r="L101" s="425">
        <f t="shared" ref="L101:L156" si="6">IF(Q101="",999,Q101)</f>
        <v>999</v>
      </c>
      <c r="M101" s="466">
        <f t="shared" ref="M101:M156" si="7">IF(P101=999,999,1)</f>
        <v>999</v>
      </c>
      <c r="N101" s="458"/>
      <c r="O101" s="393"/>
      <c r="P101" s="133">
        <f t="shared" ref="P101:P156" si="8">IF(N101="DA",1,IF(N101="WC",2,IF(N101="SE",3,IF(N101="Q",4,IF(N101="LL",5,999)))))</f>
        <v>999</v>
      </c>
      <c r="Q101" s="107"/>
    </row>
    <row r="102" spans="1:17" s="11" customFormat="1" ht="18.899999999999999" customHeight="1" x14ac:dyDescent="0.25">
      <c r="A102" s="426">
        <v>96</v>
      </c>
      <c r="B102" s="105"/>
      <c r="C102" s="105"/>
      <c r="D102" s="106"/>
      <c r="E102" s="441"/>
      <c r="F102" s="132"/>
      <c r="G102" s="132"/>
      <c r="H102" s="707"/>
      <c r="I102" s="469"/>
      <c r="J102" s="423" t="e">
        <f>IF(AND(Q102="",#REF!&gt;0,#REF!&lt;5),K102,)</f>
        <v>#REF!</v>
      </c>
      <c r="K102" s="421" t="str">
        <f>IF(D102="","ZZZ9",IF(AND(#REF!&gt;0,#REF!&lt;5),D102&amp;#REF!,D102&amp;"9"))</f>
        <v>ZZZ9</v>
      </c>
      <c r="L102" s="425">
        <f t="shared" si="6"/>
        <v>999</v>
      </c>
      <c r="M102" s="466">
        <f t="shared" si="7"/>
        <v>999</v>
      </c>
      <c r="N102" s="458"/>
      <c r="O102" s="393"/>
      <c r="P102" s="133">
        <f t="shared" si="8"/>
        <v>999</v>
      </c>
      <c r="Q102" s="107"/>
    </row>
    <row r="103" spans="1:17" s="11" customFormat="1" ht="18.899999999999999" customHeight="1" x14ac:dyDescent="0.25">
      <c r="A103" s="426">
        <v>97</v>
      </c>
      <c r="B103" s="105"/>
      <c r="C103" s="105"/>
      <c r="D103" s="106"/>
      <c r="E103" s="441"/>
      <c r="F103" s="132"/>
      <c r="G103" s="132"/>
      <c r="H103" s="707"/>
      <c r="I103" s="469"/>
      <c r="J103" s="423" t="e">
        <f>IF(AND(Q103="",#REF!&gt;0,#REF!&lt;5),K103,)</f>
        <v>#REF!</v>
      </c>
      <c r="K103" s="421" t="str">
        <f>IF(D103="","ZZZ9",IF(AND(#REF!&gt;0,#REF!&lt;5),D103&amp;#REF!,D103&amp;"9"))</f>
        <v>ZZZ9</v>
      </c>
      <c r="L103" s="425">
        <f t="shared" si="6"/>
        <v>999</v>
      </c>
      <c r="M103" s="466">
        <f t="shared" si="7"/>
        <v>999</v>
      </c>
      <c r="N103" s="458"/>
      <c r="O103" s="393"/>
      <c r="P103" s="133">
        <f t="shared" si="8"/>
        <v>999</v>
      </c>
      <c r="Q103" s="107"/>
    </row>
    <row r="104" spans="1:17" s="11" customFormat="1" ht="18.899999999999999" customHeight="1" x14ac:dyDescent="0.25">
      <c r="A104" s="426">
        <v>98</v>
      </c>
      <c r="B104" s="105"/>
      <c r="C104" s="105"/>
      <c r="D104" s="106"/>
      <c r="E104" s="441"/>
      <c r="F104" s="132"/>
      <c r="G104" s="132"/>
      <c r="H104" s="707"/>
      <c r="I104" s="469"/>
      <c r="J104" s="423" t="e">
        <f>IF(AND(Q104="",#REF!&gt;0,#REF!&lt;5),K104,)</f>
        <v>#REF!</v>
      </c>
      <c r="K104" s="421" t="str">
        <f>IF(D104="","ZZZ9",IF(AND(#REF!&gt;0,#REF!&lt;5),D104&amp;#REF!,D104&amp;"9"))</f>
        <v>ZZZ9</v>
      </c>
      <c r="L104" s="425">
        <f t="shared" si="6"/>
        <v>999</v>
      </c>
      <c r="M104" s="466">
        <f t="shared" si="7"/>
        <v>999</v>
      </c>
      <c r="N104" s="458"/>
      <c r="O104" s="393"/>
      <c r="P104" s="133">
        <f t="shared" si="8"/>
        <v>999</v>
      </c>
      <c r="Q104" s="107"/>
    </row>
    <row r="105" spans="1:17" s="11" customFormat="1" ht="18.899999999999999" customHeight="1" x14ac:dyDescent="0.25">
      <c r="A105" s="426">
        <v>99</v>
      </c>
      <c r="B105" s="105"/>
      <c r="C105" s="105"/>
      <c r="D105" s="106"/>
      <c r="E105" s="441"/>
      <c r="F105" s="132"/>
      <c r="G105" s="132"/>
      <c r="H105" s="707"/>
      <c r="I105" s="469"/>
      <c r="J105" s="423" t="e">
        <f>IF(AND(Q105="",#REF!&gt;0,#REF!&lt;5),K105,)</f>
        <v>#REF!</v>
      </c>
      <c r="K105" s="421" t="str">
        <f>IF(D105="","ZZZ9",IF(AND(#REF!&gt;0,#REF!&lt;5),D105&amp;#REF!,D105&amp;"9"))</f>
        <v>ZZZ9</v>
      </c>
      <c r="L105" s="425">
        <f t="shared" si="6"/>
        <v>999</v>
      </c>
      <c r="M105" s="466">
        <f t="shared" si="7"/>
        <v>999</v>
      </c>
      <c r="N105" s="458"/>
      <c r="O105" s="393"/>
      <c r="P105" s="133">
        <f t="shared" si="8"/>
        <v>999</v>
      </c>
      <c r="Q105" s="107"/>
    </row>
    <row r="106" spans="1:17" s="11" customFormat="1" ht="18.899999999999999" customHeight="1" x14ac:dyDescent="0.25">
      <c r="A106" s="426">
        <v>100</v>
      </c>
      <c r="B106" s="105"/>
      <c r="C106" s="105"/>
      <c r="D106" s="106"/>
      <c r="E106" s="441"/>
      <c r="F106" s="132"/>
      <c r="G106" s="132"/>
      <c r="H106" s="707"/>
      <c r="I106" s="469"/>
      <c r="J106" s="423" t="e">
        <f>IF(AND(Q106="",#REF!&gt;0,#REF!&lt;5),K106,)</f>
        <v>#REF!</v>
      </c>
      <c r="K106" s="421" t="str">
        <f>IF(D106="","ZZZ9",IF(AND(#REF!&gt;0,#REF!&lt;5),D106&amp;#REF!,D106&amp;"9"))</f>
        <v>ZZZ9</v>
      </c>
      <c r="L106" s="425">
        <f t="shared" si="6"/>
        <v>999</v>
      </c>
      <c r="M106" s="466">
        <f t="shared" si="7"/>
        <v>999</v>
      </c>
      <c r="N106" s="458"/>
      <c r="O106" s="393"/>
      <c r="P106" s="133">
        <f t="shared" si="8"/>
        <v>999</v>
      </c>
      <c r="Q106" s="107"/>
    </row>
    <row r="107" spans="1:17" s="11" customFormat="1" ht="18.899999999999999" customHeight="1" x14ac:dyDescent="0.25">
      <c r="A107" s="426">
        <v>101</v>
      </c>
      <c r="B107" s="105"/>
      <c r="C107" s="105"/>
      <c r="D107" s="106"/>
      <c r="E107" s="441"/>
      <c r="F107" s="132"/>
      <c r="G107" s="132"/>
      <c r="H107" s="707"/>
      <c r="I107" s="469"/>
      <c r="J107" s="423" t="e">
        <f>IF(AND(Q107="",#REF!&gt;0,#REF!&lt;5),K107,)</f>
        <v>#REF!</v>
      </c>
      <c r="K107" s="421" t="str">
        <f>IF(D107="","ZZZ9",IF(AND(#REF!&gt;0,#REF!&lt;5),D107&amp;#REF!,D107&amp;"9"))</f>
        <v>ZZZ9</v>
      </c>
      <c r="L107" s="425">
        <f t="shared" si="6"/>
        <v>999</v>
      </c>
      <c r="M107" s="466">
        <f t="shared" si="7"/>
        <v>999</v>
      </c>
      <c r="N107" s="458"/>
      <c r="O107" s="393"/>
      <c r="P107" s="133">
        <f t="shared" si="8"/>
        <v>999</v>
      </c>
      <c r="Q107" s="107"/>
    </row>
    <row r="108" spans="1:17" s="11" customFormat="1" ht="18.899999999999999" customHeight="1" x14ac:dyDescent="0.25">
      <c r="A108" s="426">
        <v>102</v>
      </c>
      <c r="B108" s="105"/>
      <c r="C108" s="105"/>
      <c r="D108" s="106"/>
      <c r="E108" s="441"/>
      <c r="F108" s="132"/>
      <c r="G108" s="132"/>
      <c r="H108" s="707"/>
      <c r="I108" s="469"/>
      <c r="J108" s="423" t="e">
        <f>IF(AND(Q108="",#REF!&gt;0,#REF!&lt;5),K108,)</f>
        <v>#REF!</v>
      </c>
      <c r="K108" s="421" t="str">
        <f>IF(D108="","ZZZ9",IF(AND(#REF!&gt;0,#REF!&lt;5),D108&amp;#REF!,D108&amp;"9"))</f>
        <v>ZZZ9</v>
      </c>
      <c r="L108" s="425">
        <f t="shared" si="6"/>
        <v>999</v>
      </c>
      <c r="M108" s="466">
        <f t="shared" si="7"/>
        <v>999</v>
      </c>
      <c r="N108" s="458"/>
      <c r="O108" s="393"/>
      <c r="P108" s="133">
        <f t="shared" si="8"/>
        <v>999</v>
      </c>
      <c r="Q108" s="107"/>
    </row>
    <row r="109" spans="1:17" s="11" customFormat="1" ht="18.899999999999999" customHeight="1" x14ac:dyDescent="0.25">
      <c r="A109" s="426">
        <v>103</v>
      </c>
      <c r="B109" s="105"/>
      <c r="C109" s="105"/>
      <c r="D109" s="106"/>
      <c r="E109" s="441"/>
      <c r="F109" s="132"/>
      <c r="G109" s="132"/>
      <c r="H109" s="707"/>
      <c r="I109" s="469"/>
      <c r="J109" s="423" t="e">
        <f>IF(AND(Q109="",#REF!&gt;0,#REF!&lt;5),K109,)</f>
        <v>#REF!</v>
      </c>
      <c r="K109" s="421" t="str">
        <f>IF(D109="","ZZZ9",IF(AND(#REF!&gt;0,#REF!&lt;5),D109&amp;#REF!,D109&amp;"9"))</f>
        <v>ZZZ9</v>
      </c>
      <c r="L109" s="425">
        <f t="shared" si="6"/>
        <v>999</v>
      </c>
      <c r="M109" s="466">
        <f t="shared" si="7"/>
        <v>999</v>
      </c>
      <c r="N109" s="458"/>
      <c r="O109" s="393"/>
      <c r="P109" s="133">
        <f t="shared" si="8"/>
        <v>999</v>
      </c>
      <c r="Q109" s="107"/>
    </row>
    <row r="110" spans="1:17" s="11" customFormat="1" ht="18.899999999999999" customHeight="1" x14ac:dyDescent="0.25">
      <c r="A110" s="426">
        <v>104</v>
      </c>
      <c r="B110" s="105"/>
      <c r="C110" s="105"/>
      <c r="D110" s="106"/>
      <c r="E110" s="441"/>
      <c r="F110" s="132"/>
      <c r="G110" s="132"/>
      <c r="H110" s="707"/>
      <c r="I110" s="469"/>
      <c r="J110" s="423" t="e">
        <f>IF(AND(Q110="",#REF!&gt;0,#REF!&lt;5),K110,)</f>
        <v>#REF!</v>
      </c>
      <c r="K110" s="421" t="str">
        <f>IF(D110="","ZZZ9",IF(AND(#REF!&gt;0,#REF!&lt;5),D110&amp;#REF!,D110&amp;"9"))</f>
        <v>ZZZ9</v>
      </c>
      <c r="L110" s="425">
        <f t="shared" si="6"/>
        <v>999</v>
      </c>
      <c r="M110" s="466">
        <f t="shared" si="7"/>
        <v>999</v>
      </c>
      <c r="N110" s="458"/>
      <c r="O110" s="393"/>
      <c r="P110" s="133">
        <f t="shared" si="8"/>
        <v>999</v>
      </c>
      <c r="Q110" s="107"/>
    </row>
    <row r="111" spans="1:17" s="11" customFormat="1" ht="18.899999999999999" customHeight="1" x14ac:dyDescent="0.25">
      <c r="A111" s="426">
        <v>105</v>
      </c>
      <c r="B111" s="105"/>
      <c r="C111" s="105"/>
      <c r="D111" s="106"/>
      <c r="E111" s="441"/>
      <c r="F111" s="132"/>
      <c r="G111" s="132"/>
      <c r="H111" s="707"/>
      <c r="I111" s="469"/>
      <c r="J111" s="423" t="e">
        <f>IF(AND(Q111="",#REF!&gt;0,#REF!&lt;5),K111,)</f>
        <v>#REF!</v>
      </c>
      <c r="K111" s="421" t="str">
        <f>IF(D111="","ZZZ9",IF(AND(#REF!&gt;0,#REF!&lt;5),D111&amp;#REF!,D111&amp;"9"))</f>
        <v>ZZZ9</v>
      </c>
      <c r="L111" s="425">
        <f t="shared" si="6"/>
        <v>999</v>
      </c>
      <c r="M111" s="466">
        <f t="shared" si="7"/>
        <v>999</v>
      </c>
      <c r="N111" s="458"/>
      <c r="O111" s="393"/>
      <c r="P111" s="133">
        <f t="shared" si="8"/>
        <v>999</v>
      </c>
      <c r="Q111" s="107"/>
    </row>
    <row r="112" spans="1:17" s="11" customFormat="1" ht="18.899999999999999" customHeight="1" x14ac:dyDescent="0.25">
      <c r="A112" s="426">
        <v>106</v>
      </c>
      <c r="B112" s="105"/>
      <c r="C112" s="105"/>
      <c r="D112" s="106"/>
      <c r="E112" s="441"/>
      <c r="F112" s="132"/>
      <c r="G112" s="132"/>
      <c r="H112" s="707"/>
      <c r="I112" s="469"/>
      <c r="J112" s="423" t="e">
        <f>IF(AND(Q112="",#REF!&gt;0,#REF!&lt;5),K112,)</f>
        <v>#REF!</v>
      </c>
      <c r="K112" s="421" t="str">
        <f>IF(D112="","ZZZ9",IF(AND(#REF!&gt;0,#REF!&lt;5),D112&amp;#REF!,D112&amp;"9"))</f>
        <v>ZZZ9</v>
      </c>
      <c r="L112" s="425">
        <f t="shared" si="6"/>
        <v>999</v>
      </c>
      <c r="M112" s="466">
        <f t="shared" si="7"/>
        <v>999</v>
      </c>
      <c r="N112" s="458"/>
      <c r="O112" s="393"/>
      <c r="P112" s="133">
        <f t="shared" si="8"/>
        <v>999</v>
      </c>
      <c r="Q112" s="107"/>
    </row>
    <row r="113" spans="1:17" s="11" customFormat="1" ht="18.899999999999999" customHeight="1" x14ac:dyDescent="0.25">
      <c r="A113" s="426">
        <v>107</v>
      </c>
      <c r="B113" s="105"/>
      <c r="C113" s="105"/>
      <c r="D113" s="106"/>
      <c r="E113" s="441"/>
      <c r="F113" s="132"/>
      <c r="G113" s="132"/>
      <c r="H113" s="707"/>
      <c r="I113" s="469"/>
      <c r="J113" s="423" t="e">
        <f>IF(AND(Q113="",#REF!&gt;0,#REF!&lt;5),K113,)</f>
        <v>#REF!</v>
      </c>
      <c r="K113" s="421" t="str">
        <f>IF(D113="","ZZZ9",IF(AND(#REF!&gt;0,#REF!&lt;5),D113&amp;#REF!,D113&amp;"9"))</f>
        <v>ZZZ9</v>
      </c>
      <c r="L113" s="425">
        <f t="shared" si="6"/>
        <v>999</v>
      </c>
      <c r="M113" s="466">
        <f t="shared" si="7"/>
        <v>999</v>
      </c>
      <c r="N113" s="458"/>
      <c r="O113" s="393"/>
      <c r="P113" s="133">
        <f t="shared" si="8"/>
        <v>999</v>
      </c>
      <c r="Q113" s="107"/>
    </row>
    <row r="114" spans="1:17" s="11" customFormat="1" ht="18.899999999999999" customHeight="1" x14ac:dyDescent="0.25">
      <c r="A114" s="426">
        <v>108</v>
      </c>
      <c r="B114" s="105"/>
      <c r="C114" s="105"/>
      <c r="D114" s="106"/>
      <c r="E114" s="441"/>
      <c r="F114" s="132"/>
      <c r="G114" s="132"/>
      <c r="H114" s="707"/>
      <c r="I114" s="469"/>
      <c r="J114" s="423" t="e">
        <f>IF(AND(Q114="",#REF!&gt;0,#REF!&lt;5),K114,)</f>
        <v>#REF!</v>
      </c>
      <c r="K114" s="421" t="str">
        <f>IF(D114="","ZZZ9",IF(AND(#REF!&gt;0,#REF!&lt;5),D114&amp;#REF!,D114&amp;"9"))</f>
        <v>ZZZ9</v>
      </c>
      <c r="L114" s="425">
        <f t="shared" si="6"/>
        <v>999</v>
      </c>
      <c r="M114" s="466">
        <f t="shared" si="7"/>
        <v>999</v>
      </c>
      <c r="N114" s="458"/>
      <c r="O114" s="393"/>
      <c r="P114" s="133">
        <f t="shared" si="8"/>
        <v>999</v>
      </c>
      <c r="Q114" s="107"/>
    </row>
    <row r="115" spans="1:17" s="11" customFormat="1" ht="18.899999999999999" customHeight="1" x14ac:dyDescent="0.25">
      <c r="A115" s="426">
        <v>109</v>
      </c>
      <c r="B115" s="105"/>
      <c r="C115" s="105"/>
      <c r="D115" s="106"/>
      <c r="E115" s="441"/>
      <c r="F115" s="132"/>
      <c r="G115" s="132"/>
      <c r="H115" s="707"/>
      <c r="I115" s="469"/>
      <c r="J115" s="423" t="e">
        <f>IF(AND(Q115="",#REF!&gt;0,#REF!&lt;5),K115,)</f>
        <v>#REF!</v>
      </c>
      <c r="K115" s="421" t="str">
        <f>IF(D115="","ZZZ9",IF(AND(#REF!&gt;0,#REF!&lt;5),D115&amp;#REF!,D115&amp;"9"))</f>
        <v>ZZZ9</v>
      </c>
      <c r="L115" s="425">
        <f t="shared" si="6"/>
        <v>999</v>
      </c>
      <c r="M115" s="466">
        <f t="shared" si="7"/>
        <v>999</v>
      </c>
      <c r="N115" s="458"/>
      <c r="O115" s="393"/>
      <c r="P115" s="133">
        <f t="shared" si="8"/>
        <v>999</v>
      </c>
      <c r="Q115" s="107"/>
    </row>
    <row r="116" spans="1:17" s="11" customFormat="1" ht="18.899999999999999" customHeight="1" x14ac:dyDescent="0.25">
      <c r="A116" s="426">
        <v>110</v>
      </c>
      <c r="B116" s="105"/>
      <c r="C116" s="105"/>
      <c r="D116" s="106"/>
      <c r="E116" s="441"/>
      <c r="F116" s="132"/>
      <c r="G116" s="132"/>
      <c r="H116" s="707"/>
      <c r="I116" s="469"/>
      <c r="J116" s="423" t="e">
        <f>IF(AND(Q116="",#REF!&gt;0,#REF!&lt;5),K116,)</f>
        <v>#REF!</v>
      </c>
      <c r="K116" s="421" t="str">
        <f>IF(D116="","ZZZ9",IF(AND(#REF!&gt;0,#REF!&lt;5),D116&amp;#REF!,D116&amp;"9"))</f>
        <v>ZZZ9</v>
      </c>
      <c r="L116" s="425">
        <f t="shared" si="6"/>
        <v>999</v>
      </c>
      <c r="M116" s="466">
        <f t="shared" si="7"/>
        <v>999</v>
      </c>
      <c r="N116" s="458"/>
      <c r="O116" s="393"/>
      <c r="P116" s="133">
        <f t="shared" si="8"/>
        <v>999</v>
      </c>
      <c r="Q116" s="107"/>
    </row>
    <row r="117" spans="1:17" s="11" customFormat="1" ht="18.899999999999999" customHeight="1" x14ac:dyDescent="0.25">
      <c r="A117" s="426">
        <v>111</v>
      </c>
      <c r="B117" s="105"/>
      <c r="C117" s="105"/>
      <c r="D117" s="106"/>
      <c r="E117" s="441"/>
      <c r="F117" s="132"/>
      <c r="G117" s="132"/>
      <c r="H117" s="707"/>
      <c r="I117" s="469"/>
      <c r="J117" s="423" t="e">
        <f>IF(AND(Q117="",#REF!&gt;0,#REF!&lt;5),K117,)</f>
        <v>#REF!</v>
      </c>
      <c r="K117" s="421" t="str">
        <f>IF(D117="","ZZZ9",IF(AND(#REF!&gt;0,#REF!&lt;5),D117&amp;#REF!,D117&amp;"9"))</f>
        <v>ZZZ9</v>
      </c>
      <c r="L117" s="425">
        <f t="shared" si="6"/>
        <v>999</v>
      </c>
      <c r="M117" s="466">
        <f t="shared" si="7"/>
        <v>999</v>
      </c>
      <c r="N117" s="458"/>
      <c r="O117" s="393"/>
      <c r="P117" s="133">
        <f t="shared" si="8"/>
        <v>999</v>
      </c>
      <c r="Q117" s="107"/>
    </row>
    <row r="118" spans="1:17" s="11" customFormat="1" ht="18.899999999999999" customHeight="1" x14ac:dyDescent="0.25">
      <c r="A118" s="426">
        <v>112</v>
      </c>
      <c r="B118" s="105"/>
      <c r="C118" s="105"/>
      <c r="D118" s="106"/>
      <c r="E118" s="441"/>
      <c r="F118" s="132"/>
      <c r="G118" s="132"/>
      <c r="H118" s="707"/>
      <c r="I118" s="469"/>
      <c r="J118" s="423" t="e">
        <f>IF(AND(Q118="",#REF!&gt;0,#REF!&lt;5),K118,)</f>
        <v>#REF!</v>
      </c>
      <c r="K118" s="421" t="str">
        <f>IF(D118="","ZZZ9",IF(AND(#REF!&gt;0,#REF!&lt;5),D118&amp;#REF!,D118&amp;"9"))</f>
        <v>ZZZ9</v>
      </c>
      <c r="L118" s="425">
        <f t="shared" si="6"/>
        <v>999</v>
      </c>
      <c r="M118" s="466">
        <f t="shared" si="7"/>
        <v>999</v>
      </c>
      <c r="N118" s="458"/>
      <c r="O118" s="393"/>
      <c r="P118" s="133">
        <f t="shared" si="8"/>
        <v>999</v>
      </c>
      <c r="Q118" s="107"/>
    </row>
    <row r="119" spans="1:17" s="11" customFormat="1" ht="18.899999999999999" customHeight="1" x14ac:dyDescent="0.25">
      <c r="A119" s="426">
        <v>113</v>
      </c>
      <c r="B119" s="105"/>
      <c r="C119" s="105"/>
      <c r="D119" s="106"/>
      <c r="E119" s="441"/>
      <c r="F119" s="132"/>
      <c r="G119" s="132"/>
      <c r="H119" s="707"/>
      <c r="I119" s="469"/>
      <c r="J119" s="423" t="e">
        <f>IF(AND(Q119="",#REF!&gt;0,#REF!&lt;5),K119,)</f>
        <v>#REF!</v>
      </c>
      <c r="K119" s="421" t="str">
        <f>IF(D119="","ZZZ9",IF(AND(#REF!&gt;0,#REF!&lt;5),D119&amp;#REF!,D119&amp;"9"))</f>
        <v>ZZZ9</v>
      </c>
      <c r="L119" s="425">
        <f t="shared" si="6"/>
        <v>999</v>
      </c>
      <c r="M119" s="466">
        <f t="shared" si="7"/>
        <v>999</v>
      </c>
      <c r="N119" s="458"/>
      <c r="O119" s="393"/>
      <c r="P119" s="133">
        <f t="shared" si="8"/>
        <v>999</v>
      </c>
      <c r="Q119" s="107"/>
    </row>
    <row r="120" spans="1:17" s="11" customFormat="1" ht="18.899999999999999" customHeight="1" x14ac:dyDescent="0.25">
      <c r="A120" s="426">
        <v>114</v>
      </c>
      <c r="B120" s="105"/>
      <c r="C120" s="105"/>
      <c r="D120" s="106"/>
      <c r="E120" s="441"/>
      <c r="F120" s="132"/>
      <c r="G120" s="132"/>
      <c r="H120" s="707"/>
      <c r="I120" s="469"/>
      <c r="J120" s="423" t="e">
        <f>IF(AND(Q120="",#REF!&gt;0,#REF!&lt;5),K120,)</f>
        <v>#REF!</v>
      </c>
      <c r="K120" s="421" t="str">
        <f>IF(D120="","ZZZ9",IF(AND(#REF!&gt;0,#REF!&lt;5),D120&amp;#REF!,D120&amp;"9"))</f>
        <v>ZZZ9</v>
      </c>
      <c r="L120" s="425">
        <f t="shared" si="6"/>
        <v>999</v>
      </c>
      <c r="M120" s="466">
        <f t="shared" si="7"/>
        <v>999</v>
      </c>
      <c r="N120" s="458"/>
      <c r="O120" s="393"/>
      <c r="P120" s="133">
        <f t="shared" si="8"/>
        <v>999</v>
      </c>
      <c r="Q120" s="107"/>
    </row>
    <row r="121" spans="1:17" s="11" customFormat="1" ht="18.899999999999999" customHeight="1" x14ac:dyDescent="0.25">
      <c r="A121" s="426">
        <v>115</v>
      </c>
      <c r="B121" s="105"/>
      <c r="C121" s="105"/>
      <c r="D121" s="106"/>
      <c r="E121" s="441"/>
      <c r="F121" s="132"/>
      <c r="G121" s="132"/>
      <c r="H121" s="707"/>
      <c r="I121" s="469"/>
      <c r="J121" s="423" t="e">
        <f>IF(AND(Q121="",#REF!&gt;0,#REF!&lt;5),K121,)</f>
        <v>#REF!</v>
      </c>
      <c r="K121" s="421" t="str">
        <f>IF(D121="","ZZZ9",IF(AND(#REF!&gt;0,#REF!&lt;5),D121&amp;#REF!,D121&amp;"9"))</f>
        <v>ZZZ9</v>
      </c>
      <c r="L121" s="425">
        <f t="shared" si="6"/>
        <v>999</v>
      </c>
      <c r="M121" s="466">
        <f t="shared" si="7"/>
        <v>999</v>
      </c>
      <c r="N121" s="458"/>
      <c r="O121" s="393"/>
      <c r="P121" s="133">
        <f t="shared" si="8"/>
        <v>999</v>
      </c>
      <c r="Q121" s="107"/>
    </row>
    <row r="122" spans="1:17" s="11" customFormat="1" ht="18.899999999999999" customHeight="1" x14ac:dyDescent="0.25">
      <c r="A122" s="426">
        <v>116</v>
      </c>
      <c r="B122" s="105"/>
      <c r="C122" s="105"/>
      <c r="D122" s="106"/>
      <c r="E122" s="441"/>
      <c r="F122" s="132"/>
      <c r="G122" s="132"/>
      <c r="H122" s="707"/>
      <c r="I122" s="469"/>
      <c r="J122" s="423" t="e">
        <f>IF(AND(Q122="",#REF!&gt;0,#REF!&lt;5),K122,)</f>
        <v>#REF!</v>
      </c>
      <c r="K122" s="421" t="str">
        <f>IF(D122="","ZZZ9",IF(AND(#REF!&gt;0,#REF!&lt;5),D122&amp;#REF!,D122&amp;"9"))</f>
        <v>ZZZ9</v>
      </c>
      <c r="L122" s="425">
        <f t="shared" si="6"/>
        <v>999</v>
      </c>
      <c r="M122" s="466">
        <f t="shared" si="7"/>
        <v>999</v>
      </c>
      <c r="N122" s="458"/>
      <c r="O122" s="393"/>
      <c r="P122" s="133">
        <f t="shared" si="8"/>
        <v>999</v>
      </c>
      <c r="Q122" s="107"/>
    </row>
    <row r="123" spans="1:17" s="11" customFormat="1" ht="18.899999999999999" customHeight="1" x14ac:dyDescent="0.25">
      <c r="A123" s="426">
        <v>117</v>
      </c>
      <c r="B123" s="105"/>
      <c r="C123" s="105"/>
      <c r="D123" s="106"/>
      <c r="E123" s="441"/>
      <c r="F123" s="132"/>
      <c r="G123" s="132"/>
      <c r="H123" s="707"/>
      <c r="I123" s="469"/>
      <c r="J123" s="423" t="e">
        <f>IF(AND(Q123="",#REF!&gt;0,#REF!&lt;5),K123,)</f>
        <v>#REF!</v>
      </c>
      <c r="K123" s="421" t="str">
        <f>IF(D123="","ZZZ9",IF(AND(#REF!&gt;0,#REF!&lt;5),D123&amp;#REF!,D123&amp;"9"))</f>
        <v>ZZZ9</v>
      </c>
      <c r="L123" s="425">
        <f t="shared" si="6"/>
        <v>999</v>
      </c>
      <c r="M123" s="466">
        <f t="shared" si="7"/>
        <v>999</v>
      </c>
      <c r="N123" s="458"/>
      <c r="O123" s="393"/>
      <c r="P123" s="133">
        <f t="shared" si="8"/>
        <v>999</v>
      </c>
      <c r="Q123" s="107"/>
    </row>
    <row r="124" spans="1:17" s="11" customFormat="1" ht="18.899999999999999" customHeight="1" x14ac:dyDescent="0.25">
      <c r="A124" s="426">
        <v>118</v>
      </c>
      <c r="B124" s="105"/>
      <c r="C124" s="105"/>
      <c r="D124" s="106"/>
      <c r="E124" s="441"/>
      <c r="F124" s="132"/>
      <c r="G124" s="132"/>
      <c r="H124" s="707"/>
      <c r="I124" s="469"/>
      <c r="J124" s="423" t="e">
        <f>IF(AND(Q124="",#REF!&gt;0,#REF!&lt;5),K124,)</f>
        <v>#REF!</v>
      </c>
      <c r="K124" s="421" t="str">
        <f>IF(D124="","ZZZ9",IF(AND(#REF!&gt;0,#REF!&lt;5),D124&amp;#REF!,D124&amp;"9"))</f>
        <v>ZZZ9</v>
      </c>
      <c r="L124" s="425">
        <f t="shared" si="6"/>
        <v>999</v>
      </c>
      <c r="M124" s="466">
        <f t="shared" si="7"/>
        <v>999</v>
      </c>
      <c r="N124" s="458"/>
      <c r="O124" s="393"/>
      <c r="P124" s="133">
        <f t="shared" si="8"/>
        <v>999</v>
      </c>
      <c r="Q124" s="107"/>
    </row>
    <row r="125" spans="1:17" s="11" customFormat="1" ht="18.899999999999999" customHeight="1" x14ac:dyDescent="0.25">
      <c r="A125" s="426">
        <v>119</v>
      </c>
      <c r="B125" s="105"/>
      <c r="C125" s="105"/>
      <c r="D125" s="106"/>
      <c r="E125" s="441"/>
      <c r="F125" s="132"/>
      <c r="G125" s="132"/>
      <c r="H125" s="707"/>
      <c r="I125" s="469"/>
      <c r="J125" s="423" t="e">
        <f>IF(AND(Q125="",#REF!&gt;0,#REF!&lt;5),K125,)</f>
        <v>#REF!</v>
      </c>
      <c r="K125" s="421" t="str">
        <f>IF(D125="","ZZZ9",IF(AND(#REF!&gt;0,#REF!&lt;5),D125&amp;#REF!,D125&amp;"9"))</f>
        <v>ZZZ9</v>
      </c>
      <c r="L125" s="425">
        <f t="shared" si="6"/>
        <v>999</v>
      </c>
      <c r="M125" s="466">
        <f t="shared" si="7"/>
        <v>999</v>
      </c>
      <c r="N125" s="458"/>
      <c r="O125" s="393"/>
      <c r="P125" s="133">
        <f t="shared" si="8"/>
        <v>999</v>
      </c>
      <c r="Q125" s="107"/>
    </row>
    <row r="126" spans="1:17" s="11" customFormat="1" ht="18.899999999999999" customHeight="1" x14ac:dyDescent="0.25">
      <c r="A126" s="426">
        <v>120</v>
      </c>
      <c r="B126" s="105"/>
      <c r="C126" s="105"/>
      <c r="D126" s="106"/>
      <c r="E126" s="441"/>
      <c r="F126" s="132"/>
      <c r="G126" s="132"/>
      <c r="H126" s="707"/>
      <c r="I126" s="469"/>
      <c r="J126" s="423" t="e">
        <f>IF(AND(Q126="",#REF!&gt;0,#REF!&lt;5),K126,)</f>
        <v>#REF!</v>
      </c>
      <c r="K126" s="421" t="str">
        <f>IF(D126="","ZZZ9",IF(AND(#REF!&gt;0,#REF!&lt;5),D126&amp;#REF!,D126&amp;"9"))</f>
        <v>ZZZ9</v>
      </c>
      <c r="L126" s="425">
        <f t="shared" si="6"/>
        <v>999</v>
      </c>
      <c r="M126" s="466">
        <f t="shared" si="7"/>
        <v>999</v>
      </c>
      <c r="N126" s="458"/>
      <c r="O126" s="393"/>
      <c r="P126" s="133">
        <f t="shared" si="8"/>
        <v>999</v>
      </c>
      <c r="Q126" s="107"/>
    </row>
    <row r="127" spans="1:17" s="11" customFormat="1" ht="18.899999999999999" customHeight="1" x14ac:dyDescent="0.25">
      <c r="A127" s="426">
        <v>121</v>
      </c>
      <c r="B127" s="105"/>
      <c r="C127" s="105"/>
      <c r="D127" s="106"/>
      <c r="E127" s="441"/>
      <c r="F127" s="132"/>
      <c r="G127" s="132"/>
      <c r="H127" s="707"/>
      <c r="I127" s="469"/>
      <c r="J127" s="423" t="e">
        <f>IF(AND(Q127="",#REF!&gt;0,#REF!&lt;5),K127,)</f>
        <v>#REF!</v>
      </c>
      <c r="K127" s="421" t="str">
        <f>IF(D127="","ZZZ9",IF(AND(#REF!&gt;0,#REF!&lt;5),D127&amp;#REF!,D127&amp;"9"))</f>
        <v>ZZZ9</v>
      </c>
      <c r="L127" s="425">
        <f t="shared" si="6"/>
        <v>999</v>
      </c>
      <c r="M127" s="466">
        <f t="shared" si="7"/>
        <v>999</v>
      </c>
      <c r="N127" s="458"/>
      <c r="O127" s="393"/>
      <c r="P127" s="133">
        <f t="shared" si="8"/>
        <v>999</v>
      </c>
      <c r="Q127" s="107"/>
    </row>
    <row r="128" spans="1:17" s="11" customFormat="1" ht="18.899999999999999" customHeight="1" x14ac:dyDescent="0.25">
      <c r="A128" s="426">
        <v>122</v>
      </c>
      <c r="B128" s="105"/>
      <c r="C128" s="105"/>
      <c r="D128" s="106"/>
      <c r="E128" s="441"/>
      <c r="F128" s="132"/>
      <c r="G128" s="132"/>
      <c r="H128" s="707"/>
      <c r="I128" s="469"/>
      <c r="J128" s="423" t="e">
        <f>IF(AND(Q128="",#REF!&gt;0,#REF!&lt;5),K128,)</f>
        <v>#REF!</v>
      </c>
      <c r="K128" s="421" t="str">
        <f>IF(D128="","ZZZ9",IF(AND(#REF!&gt;0,#REF!&lt;5),D128&amp;#REF!,D128&amp;"9"))</f>
        <v>ZZZ9</v>
      </c>
      <c r="L128" s="425">
        <f t="shared" si="6"/>
        <v>999</v>
      </c>
      <c r="M128" s="466">
        <f t="shared" si="7"/>
        <v>999</v>
      </c>
      <c r="N128" s="458"/>
      <c r="O128" s="393"/>
      <c r="P128" s="133">
        <f t="shared" si="8"/>
        <v>999</v>
      </c>
      <c r="Q128" s="107"/>
    </row>
    <row r="129" spans="1:17" s="11" customFormat="1" ht="18.899999999999999" customHeight="1" x14ac:dyDescent="0.25">
      <c r="A129" s="426">
        <v>123</v>
      </c>
      <c r="B129" s="105"/>
      <c r="C129" s="105"/>
      <c r="D129" s="106"/>
      <c r="E129" s="441"/>
      <c r="F129" s="132"/>
      <c r="G129" s="132"/>
      <c r="H129" s="707"/>
      <c r="I129" s="469"/>
      <c r="J129" s="423" t="e">
        <f>IF(AND(Q129="",#REF!&gt;0,#REF!&lt;5),K129,)</f>
        <v>#REF!</v>
      </c>
      <c r="K129" s="421" t="str">
        <f>IF(D129="","ZZZ9",IF(AND(#REF!&gt;0,#REF!&lt;5),D129&amp;#REF!,D129&amp;"9"))</f>
        <v>ZZZ9</v>
      </c>
      <c r="L129" s="425">
        <f t="shared" si="6"/>
        <v>999</v>
      </c>
      <c r="M129" s="466">
        <f t="shared" si="7"/>
        <v>999</v>
      </c>
      <c r="N129" s="458"/>
      <c r="O129" s="393"/>
      <c r="P129" s="133">
        <f t="shared" si="8"/>
        <v>999</v>
      </c>
      <c r="Q129" s="107"/>
    </row>
    <row r="130" spans="1:17" s="11" customFormat="1" ht="18.899999999999999" customHeight="1" x14ac:dyDescent="0.25">
      <c r="A130" s="426">
        <v>124</v>
      </c>
      <c r="B130" s="105"/>
      <c r="C130" s="105"/>
      <c r="D130" s="106"/>
      <c r="E130" s="441"/>
      <c r="F130" s="132"/>
      <c r="G130" s="132"/>
      <c r="H130" s="707"/>
      <c r="I130" s="469"/>
      <c r="J130" s="423" t="e">
        <f>IF(AND(Q130="",#REF!&gt;0,#REF!&lt;5),K130,)</f>
        <v>#REF!</v>
      </c>
      <c r="K130" s="421" t="str">
        <f>IF(D130="","ZZZ9",IF(AND(#REF!&gt;0,#REF!&lt;5),D130&amp;#REF!,D130&amp;"9"))</f>
        <v>ZZZ9</v>
      </c>
      <c r="L130" s="425">
        <f t="shared" si="6"/>
        <v>999</v>
      </c>
      <c r="M130" s="466">
        <f t="shared" si="7"/>
        <v>999</v>
      </c>
      <c r="N130" s="458"/>
      <c r="O130" s="393"/>
      <c r="P130" s="133">
        <f t="shared" si="8"/>
        <v>999</v>
      </c>
      <c r="Q130" s="107"/>
    </row>
    <row r="131" spans="1:17" s="11" customFormat="1" ht="18.899999999999999" customHeight="1" x14ac:dyDescent="0.25">
      <c r="A131" s="426">
        <v>125</v>
      </c>
      <c r="B131" s="105"/>
      <c r="C131" s="105"/>
      <c r="D131" s="106"/>
      <c r="E131" s="441"/>
      <c r="F131" s="132"/>
      <c r="G131" s="132"/>
      <c r="H131" s="707"/>
      <c r="I131" s="469"/>
      <c r="J131" s="423" t="e">
        <f>IF(AND(Q131="",#REF!&gt;0,#REF!&lt;5),K131,)</f>
        <v>#REF!</v>
      </c>
      <c r="K131" s="421" t="str">
        <f>IF(D131="","ZZZ9",IF(AND(#REF!&gt;0,#REF!&lt;5),D131&amp;#REF!,D131&amp;"9"))</f>
        <v>ZZZ9</v>
      </c>
      <c r="L131" s="425">
        <f t="shared" si="6"/>
        <v>999</v>
      </c>
      <c r="M131" s="466">
        <f t="shared" si="7"/>
        <v>999</v>
      </c>
      <c r="N131" s="458"/>
      <c r="O131" s="393"/>
      <c r="P131" s="133">
        <f t="shared" si="8"/>
        <v>999</v>
      </c>
      <c r="Q131" s="107"/>
    </row>
    <row r="132" spans="1:17" s="11" customFormat="1" ht="18.899999999999999" customHeight="1" x14ac:dyDescent="0.25">
      <c r="A132" s="426">
        <v>126</v>
      </c>
      <c r="B132" s="105"/>
      <c r="C132" s="105"/>
      <c r="D132" s="106"/>
      <c r="E132" s="441"/>
      <c r="F132" s="132"/>
      <c r="G132" s="132"/>
      <c r="H132" s="707"/>
      <c r="I132" s="469"/>
      <c r="J132" s="423" t="e">
        <f>IF(AND(Q132="",#REF!&gt;0,#REF!&lt;5),K132,)</f>
        <v>#REF!</v>
      </c>
      <c r="K132" s="421" t="str">
        <f>IF(D132="","ZZZ9",IF(AND(#REF!&gt;0,#REF!&lt;5),D132&amp;#REF!,D132&amp;"9"))</f>
        <v>ZZZ9</v>
      </c>
      <c r="L132" s="425">
        <f t="shared" si="6"/>
        <v>999</v>
      </c>
      <c r="M132" s="466">
        <f t="shared" si="7"/>
        <v>999</v>
      </c>
      <c r="N132" s="458"/>
      <c r="O132" s="393"/>
      <c r="P132" s="133">
        <f t="shared" si="8"/>
        <v>999</v>
      </c>
      <c r="Q132" s="107"/>
    </row>
    <row r="133" spans="1:17" s="11" customFormat="1" ht="18.899999999999999" customHeight="1" x14ac:dyDescent="0.25">
      <c r="A133" s="426">
        <v>127</v>
      </c>
      <c r="B133" s="105"/>
      <c r="C133" s="105"/>
      <c r="D133" s="106"/>
      <c r="E133" s="441"/>
      <c r="F133" s="132"/>
      <c r="G133" s="132"/>
      <c r="H133" s="707"/>
      <c r="I133" s="469"/>
      <c r="J133" s="423" t="e">
        <f>IF(AND(Q133="",#REF!&gt;0,#REF!&lt;5),K133,)</f>
        <v>#REF!</v>
      </c>
      <c r="K133" s="421" t="str">
        <f>IF(D133="","ZZZ9",IF(AND(#REF!&gt;0,#REF!&lt;5),D133&amp;#REF!,D133&amp;"9"))</f>
        <v>ZZZ9</v>
      </c>
      <c r="L133" s="425">
        <f t="shared" si="6"/>
        <v>999</v>
      </c>
      <c r="M133" s="466">
        <f t="shared" si="7"/>
        <v>999</v>
      </c>
      <c r="N133" s="458"/>
      <c r="O133" s="393"/>
      <c r="P133" s="133">
        <f t="shared" si="8"/>
        <v>999</v>
      </c>
      <c r="Q133" s="107"/>
    </row>
    <row r="134" spans="1:17" s="11" customFormat="1" ht="18.899999999999999" customHeight="1" x14ac:dyDescent="0.25">
      <c r="A134" s="426">
        <v>128</v>
      </c>
      <c r="B134" s="105"/>
      <c r="C134" s="105"/>
      <c r="D134" s="106"/>
      <c r="E134" s="441"/>
      <c r="F134" s="132"/>
      <c r="G134" s="132"/>
      <c r="H134" s="707"/>
      <c r="I134" s="469"/>
      <c r="J134" s="423" t="e">
        <f>IF(AND(Q134="",#REF!&gt;0,#REF!&lt;5),K134,)</f>
        <v>#REF!</v>
      </c>
      <c r="K134" s="421" t="str">
        <f>IF(D134="","ZZZ9",IF(AND(#REF!&gt;0,#REF!&lt;5),D134&amp;#REF!,D134&amp;"9"))</f>
        <v>ZZZ9</v>
      </c>
      <c r="L134" s="425">
        <f t="shared" si="6"/>
        <v>999</v>
      </c>
      <c r="M134" s="466">
        <f t="shared" si="7"/>
        <v>999</v>
      </c>
      <c r="N134" s="458"/>
      <c r="O134" s="467"/>
      <c r="P134" s="468">
        <f t="shared" si="8"/>
        <v>999</v>
      </c>
      <c r="Q134" s="469"/>
    </row>
    <row r="135" spans="1:17" x14ac:dyDescent="0.25">
      <c r="A135" s="426">
        <v>129</v>
      </c>
      <c r="B135" s="105"/>
      <c r="C135" s="105"/>
      <c r="D135" s="106"/>
      <c r="E135" s="441"/>
      <c r="F135" s="132"/>
      <c r="G135" s="132"/>
      <c r="H135" s="707"/>
      <c r="I135" s="469"/>
      <c r="J135" s="423" t="e">
        <f>IF(AND(Q135="",#REF!&gt;0,#REF!&lt;5),K135,)</f>
        <v>#REF!</v>
      </c>
      <c r="K135" s="421" t="str">
        <f>IF(D135="","ZZZ9",IF(AND(#REF!&gt;0,#REF!&lt;5),D135&amp;#REF!,D135&amp;"9"))</f>
        <v>ZZZ9</v>
      </c>
      <c r="L135" s="425">
        <f t="shared" si="6"/>
        <v>999</v>
      </c>
      <c r="M135" s="466">
        <f t="shared" si="7"/>
        <v>999</v>
      </c>
      <c r="N135" s="458"/>
      <c r="O135" s="393"/>
      <c r="P135" s="133">
        <f t="shared" si="8"/>
        <v>999</v>
      </c>
      <c r="Q135" s="107"/>
    </row>
    <row r="136" spans="1:17" x14ac:dyDescent="0.25">
      <c r="A136" s="426">
        <v>130</v>
      </c>
      <c r="B136" s="105"/>
      <c r="C136" s="105"/>
      <c r="D136" s="106"/>
      <c r="E136" s="441"/>
      <c r="F136" s="132"/>
      <c r="G136" s="132"/>
      <c r="H136" s="707"/>
      <c r="I136" s="469"/>
      <c r="J136" s="423" t="e">
        <f>IF(AND(Q136="",#REF!&gt;0,#REF!&lt;5),K136,)</f>
        <v>#REF!</v>
      </c>
      <c r="K136" s="421" t="str">
        <f>IF(D136="","ZZZ9",IF(AND(#REF!&gt;0,#REF!&lt;5),D136&amp;#REF!,D136&amp;"9"))</f>
        <v>ZZZ9</v>
      </c>
      <c r="L136" s="425">
        <f t="shared" si="6"/>
        <v>999</v>
      </c>
      <c r="M136" s="466">
        <f t="shared" si="7"/>
        <v>999</v>
      </c>
      <c r="N136" s="458"/>
      <c r="O136" s="393"/>
      <c r="P136" s="133">
        <f t="shared" si="8"/>
        <v>999</v>
      </c>
      <c r="Q136" s="107"/>
    </row>
    <row r="137" spans="1:17" x14ac:dyDescent="0.25">
      <c r="A137" s="426">
        <v>131</v>
      </c>
      <c r="B137" s="105"/>
      <c r="C137" s="105"/>
      <c r="D137" s="106"/>
      <c r="E137" s="441"/>
      <c r="F137" s="132"/>
      <c r="G137" s="132"/>
      <c r="H137" s="707"/>
      <c r="I137" s="469"/>
      <c r="J137" s="423" t="e">
        <f>IF(AND(Q137="",#REF!&gt;0,#REF!&lt;5),K137,)</f>
        <v>#REF!</v>
      </c>
      <c r="K137" s="421" t="str">
        <f>IF(D137="","ZZZ9",IF(AND(#REF!&gt;0,#REF!&lt;5),D137&amp;#REF!,D137&amp;"9"))</f>
        <v>ZZZ9</v>
      </c>
      <c r="L137" s="425">
        <f t="shared" si="6"/>
        <v>999</v>
      </c>
      <c r="M137" s="466">
        <f t="shared" si="7"/>
        <v>999</v>
      </c>
      <c r="N137" s="458"/>
      <c r="O137" s="393"/>
      <c r="P137" s="133">
        <f t="shared" si="8"/>
        <v>999</v>
      </c>
      <c r="Q137" s="107"/>
    </row>
    <row r="138" spans="1:17" x14ac:dyDescent="0.25">
      <c r="A138" s="426">
        <v>132</v>
      </c>
      <c r="B138" s="105"/>
      <c r="C138" s="105"/>
      <c r="D138" s="106"/>
      <c r="E138" s="441"/>
      <c r="F138" s="132"/>
      <c r="G138" s="132"/>
      <c r="H138" s="707"/>
      <c r="I138" s="469"/>
      <c r="J138" s="423" t="e">
        <f>IF(AND(Q138="",#REF!&gt;0,#REF!&lt;5),K138,)</f>
        <v>#REF!</v>
      </c>
      <c r="K138" s="421" t="str">
        <f>IF(D138="","ZZZ9",IF(AND(#REF!&gt;0,#REF!&lt;5),D138&amp;#REF!,D138&amp;"9"))</f>
        <v>ZZZ9</v>
      </c>
      <c r="L138" s="425">
        <f t="shared" si="6"/>
        <v>999</v>
      </c>
      <c r="M138" s="466">
        <f t="shared" si="7"/>
        <v>999</v>
      </c>
      <c r="N138" s="458"/>
      <c r="O138" s="393"/>
      <c r="P138" s="133">
        <f t="shared" si="8"/>
        <v>999</v>
      </c>
      <c r="Q138" s="107"/>
    </row>
    <row r="139" spans="1:17" x14ac:dyDescent="0.25">
      <c r="A139" s="426">
        <v>133</v>
      </c>
      <c r="B139" s="105"/>
      <c r="C139" s="105"/>
      <c r="D139" s="106"/>
      <c r="E139" s="441"/>
      <c r="F139" s="132"/>
      <c r="G139" s="132"/>
      <c r="H139" s="707"/>
      <c r="I139" s="469"/>
      <c r="J139" s="423" t="e">
        <f>IF(AND(Q139="",#REF!&gt;0,#REF!&lt;5),K139,)</f>
        <v>#REF!</v>
      </c>
      <c r="K139" s="421" t="str">
        <f>IF(D139="","ZZZ9",IF(AND(#REF!&gt;0,#REF!&lt;5),D139&amp;#REF!,D139&amp;"9"))</f>
        <v>ZZZ9</v>
      </c>
      <c r="L139" s="425">
        <f t="shared" si="6"/>
        <v>999</v>
      </c>
      <c r="M139" s="466">
        <f t="shared" si="7"/>
        <v>999</v>
      </c>
      <c r="N139" s="458"/>
      <c r="O139" s="393"/>
      <c r="P139" s="133">
        <f t="shared" si="8"/>
        <v>999</v>
      </c>
      <c r="Q139" s="107"/>
    </row>
    <row r="140" spans="1:17" x14ac:dyDescent="0.25">
      <c r="A140" s="426">
        <v>134</v>
      </c>
      <c r="B140" s="105"/>
      <c r="C140" s="105"/>
      <c r="D140" s="106"/>
      <c r="E140" s="441"/>
      <c r="F140" s="132"/>
      <c r="G140" s="132"/>
      <c r="H140" s="707"/>
      <c r="I140" s="469"/>
      <c r="J140" s="423" t="e">
        <f>IF(AND(Q140="",#REF!&gt;0,#REF!&lt;5),K140,)</f>
        <v>#REF!</v>
      </c>
      <c r="K140" s="421" t="str">
        <f>IF(D140="","ZZZ9",IF(AND(#REF!&gt;0,#REF!&lt;5),D140&amp;#REF!,D140&amp;"9"))</f>
        <v>ZZZ9</v>
      </c>
      <c r="L140" s="425">
        <f t="shared" si="6"/>
        <v>999</v>
      </c>
      <c r="M140" s="466">
        <f t="shared" si="7"/>
        <v>999</v>
      </c>
      <c r="N140" s="458"/>
      <c r="O140" s="393"/>
      <c r="P140" s="133">
        <f t="shared" si="8"/>
        <v>999</v>
      </c>
      <c r="Q140" s="107"/>
    </row>
    <row r="141" spans="1:17" x14ac:dyDescent="0.25">
      <c r="A141" s="426">
        <v>135</v>
      </c>
      <c r="B141" s="105"/>
      <c r="C141" s="105"/>
      <c r="D141" s="106"/>
      <c r="E141" s="441"/>
      <c r="F141" s="132"/>
      <c r="G141" s="132"/>
      <c r="H141" s="707"/>
      <c r="I141" s="469"/>
      <c r="J141" s="423" t="e">
        <f>IF(AND(Q141="",#REF!&gt;0,#REF!&lt;5),K141,)</f>
        <v>#REF!</v>
      </c>
      <c r="K141" s="421" t="str">
        <f>IF(D141="","ZZZ9",IF(AND(#REF!&gt;0,#REF!&lt;5),D141&amp;#REF!,D141&amp;"9"))</f>
        <v>ZZZ9</v>
      </c>
      <c r="L141" s="425">
        <f t="shared" si="6"/>
        <v>999</v>
      </c>
      <c r="M141" s="466">
        <f t="shared" si="7"/>
        <v>999</v>
      </c>
      <c r="N141" s="458"/>
      <c r="O141" s="467"/>
      <c r="P141" s="468">
        <f t="shared" si="8"/>
        <v>999</v>
      </c>
      <c r="Q141" s="469"/>
    </row>
    <row r="142" spans="1:17" x14ac:dyDescent="0.25">
      <c r="A142" s="426">
        <v>136</v>
      </c>
      <c r="B142" s="105"/>
      <c r="C142" s="105"/>
      <c r="D142" s="106"/>
      <c r="E142" s="441"/>
      <c r="F142" s="132"/>
      <c r="G142" s="132"/>
      <c r="H142" s="707"/>
      <c r="I142" s="469"/>
      <c r="J142" s="423" t="e">
        <f>IF(AND(Q142="",#REF!&gt;0,#REF!&lt;5),K142,)</f>
        <v>#REF!</v>
      </c>
      <c r="K142" s="421" t="str">
        <f>IF(D142="","ZZZ9",IF(AND(#REF!&gt;0,#REF!&lt;5),D142&amp;#REF!,D142&amp;"9"))</f>
        <v>ZZZ9</v>
      </c>
      <c r="L142" s="425">
        <f t="shared" si="6"/>
        <v>999</v>
      </c>
      <c r="M142" s="466">
        <f t="shared" si="7"/>
        <v>999</v>
      </c>
      <c r="N142" s="458"/>
      <c r="O142" s="393"/>
      <c r="P142" s="133">
        <f t="shared" si="8"/>
        <v>999</v>
      </c>
      <c r="Q142" s="107"/>
    </row>
    <row r="143" spans="1:17" x14ac:dyDescent="0.25">
      <c r="A143" s="426">
        <v>137</v>
      </c>
      <c r="B143" s="105"/>
      <c r="C143" s="105"/>
      <c r="D143" s="106"/>
      <c r="E143" s="441"/>
      <c r="F143" s="132"/>
      <c r="G143" s="132"/>
      <c r="H143" s="707"/>
      <c r="I143" s="469"/>
      <c r="J143" s="423" t="e">
        <f>IF(AND(Q143="",#REF!&gt;0,#REF!&lt;5),K143,)</f>
        <v>#REF!</v>
      </c>
      <c r="K143" s="421" t="str">
        <f>IF(D143="","ZZZ9",IF(AND(#REF!&gt;0,#REF!&lt;5),D143&amp;#REF!,D143&amp;"9"))</f>
        <v>ZZZ9</v>
      </c>
      <c r="L143" s="425">
        <f t="shared" si="6"/>
        <v>999</v>
      </c>
      <c r="M143" s="466">
        <f t="shared" si="7"/>
        <v>999</v>
      </c>
      <c r="N143" s="458"/>
      <c r="O143" s="393"/>
      <c r="P143" s="133">
        <f t="shared" si="8"/>
        <v>999</v>
      </c>
      <c r="Q143" s="107"/>
    </row>
    <row r="144" spans="1:17" x14ac:dyDescent="0.25">
      <c r="A144" s="426">
        <v>138</v>
      </c>
      <c r="B144" s="105"/>
      <c r="C144" s="105"/>
      <c r="D144" s="106"/>
      <c r="E144" s="441"/>
      <c r="F144" s="132"/>
      <c r="G144" s="132"/>
      <c r="H144" s="707"/>
      <c r="I144" s="469"/>
      <c r="J144" s="423" t="e">
        <f>IF(AND(Q144="",#REF!&gt;0,#REF!&lt;5),K144,)</f>
        <v>#REF!</v>
      </c>
      <c r="K144" s="421" t="str">
        <f>IF(D144="","ZZZ9",IF(AND(#REF!&gt;0,#REF!&lt;5),D144&amp;#REF!,D144&amp;"9"))</f>
        <v>ZZZ9</v>
      </c>
      <c r="L144" s="425">
        <f t="shared" si="6"/>
        <v>999</v>
      </c>
      <c r="M144" s="466">
        <f t="shared" si="7"/>
        <v>999</v>
      </c>
      <c r="N144" s="458"/>
      <c r="O144" s="393"/>
      <c r="P144" s="133">
        <f t="shared" si="8"/>
        <v>999</v>
      </c>
      <c r="Q144" s="107"/>
    </row>
    <row r="145" spans="1:17" x14ac:dyDescent="0.25">
      <c r="A145" s="426">
        <v>139</v>
      </c>
      <c r="B145" s="105"/>
      <c r="C145" s="105"/>
      <c r="D145" s="106"/>
      <c r="E145" s="441"/>
      <c r="F145" s="132"/>
      <c r="G145" s="132"/>
      <c r="H145" s="707"/>
      <c r="I145" s="469"/>
      <c r="J145" s="423" t="e">
        <f>IF(AND(Q145="",#REF!&gt;0,#REF!&lt;5),K145,)</f>
        <v>#REF!</v>
      </c>
      <c r="K145" s="421" t="str">
        <f>IF(D145="","ZZZ9",IF(AND(#REF!&gt;0,#REF!&lt;5),D145&amp;#REF!,D145&amp;"9"))</f>
        <v>ZZZ9</v>
      </c>
      <c r="L145" s="425">
        <f t="shared" si="6"/>
        <v>999</v>
      </c>
      <c r="M145" s="466">
        <f t="shared" si="7"/>
        <v>999</v>
      </c>
      <c r="N145" s="458"/>
      <c r="O145" s="393"/>
      <c r="P145" s="133">
        <f t="shared" si="8"/>
        <v>999</v>
      </c>
      <c r="Q145" s="107"/>
    </row>
    <row r="146" spans="1:17" x14ac:dyDescent="0.25">
      <c r="A146" s="426">
        <v>140</v>
      </c>
      <c r="B146" s="105"/>
      <c r="C146" s="105"/>
      <c r="D146" s="106"/>
      <c r="E146" s="441"/>
      <c r="F146" s="132"/>
      <c r="G146" s="132"/>
      <c r="H146" s="707"/>
      <c r="I146" s="469"/>
      <c r="J146" s="423" t="e">
        <f>IF(AND(Q146="",#REF!&gt;0,#REF!&lt;5),K146,)</f>
        <v>#REF!</v>
      </c>
      <c r="K146" s="421" t="str">
        <f>IF(D146="","ZZZ9",IF(AND(#REF!&gt;0,#REF!&lt;5),D146&amp;#REF!,D146&amp;"9"))</f>
        <v>ZZZ9</v>
      </c>
      <c r="L146" s="425">
        <f t="shared" si="6"/>
        <v>999</v>
      </c>
      <c r="M146" s="466">
        <f t="shared" si="7"/>
        <v>999</v>
      </c>
      <c r="N146" s="458"/>
      <c r="O146" s="393"/>
      <c r="P146" s="133">
        <f t="shared" si="8"/>
        <v>999</v>
      </c>
      <c r="Q146" s="107"/>
    </row>
    <row r="147" spans="1:17" x14ac:dyDescent="0.25">
      <c r="A147" s="426">
        <v>141</v>
      </c>
      <c r="B147" s="105"/>
      <c r="C147" s="105"/>
      <c r="D147" s="106"/>
      <c r="E147" s="441"/>
      <c r="F147" s="132"/>
      <c r="G147" s="132"/>
      <c r="H147" s="707"/>
      <c r="I147" s="469"/>
      <c r="J147" s="423" t="e">
        <f>IF(AND(Q147="",#REF!&gt;0,#REF!&lt;5),K147,)</f>
        <v>#REF!</v>
      </c>
      <c r="K147" s="421" t="str">
        <f>IF(D147="","ZZZ9",IF(AND(#REF!&gt;0,#REF!&lt;5),D147&amp;#REF!,D147&amp;"9"))</f>
        <v>ZZZ9</v>
      </c>
      <c r="L147" s="425">
        <f t="shared" si="6"/>
        <v>999</v>
      </c>
      <c r="M147" s="466">
        <f t="shared" si="7"/>
        <v>999</v>
      </c>
      <c r="N147" s="458"/>
      <c r="O147" s="393"/>
      <c r="P147" s="133">
        <f t="shared" si="8"/>
        <v>999</v>
      </c>
      <c r="Q147" s="107"/>
    </row>
    <row r="148" spans="1:17" x14ac:dyDescent="0.25">
      <c r="A148" s="426">
        <v>142</v>
      </c>
      <c r="B148" s="105"/>
      <c r="C148" s="105"/>
      <c r="D148" s="106"/>
      <c r="E148" s="441"/>
      <c r="F148" s="132"/>
      <c r="G148" s="132"/>
      <c r="H148" s="707"/>
      <c r="I148" s="469"/>
      <c r="J148" s="423" t="e">
        <f>IF(AND(Q148="",#REF!&gt;0,#REF!&lt;5),K148,)</f>
        <v>#REF!</v>
      </c>
      <c r="K148" s="421" t="str">
        <f>IF(D148="","ZZZ9",IF(AND(#REF!&gt;0,#REF!&lt;5),D148&amp;#REF!,D148&amp;"9"))</f>
        <v>ZZZ9</v>
      </c>
      <c r="L148" s="425">
        <f t="shared" si="6"/>
        <v>999</v>
      </c>
      <c r="M148" s="466">
        <f t="shared" si="7"/>
        <v>999</v>
      </c>
      <c r="N148" s="458"/>
      <c r="O148" s="467"/>
      <c r="P148" s="468">
        <f t="shared" si="8"/>
        <v>999</v>
      </c>
      <c r="Q148" s="469"/>
    </row>
    <row r="149" spans="1:17" x14ac:dyDescent="0.25">
      <c r="A149" s="426">
        <v>143</v>
      </c>
      <c r="B149" s="105"/>
      <c r="C149" s="105"/>
      <c r="D149" s="106"/>
      <c r="E149" s="441"/>
      <c r="F149" s="132"/>
      <c r="G149" s="132"/>
      <c r="H149" s="707"/>
      <c r="I149" s="469"/>
      <c r="J149" s="423" t="e">
        <f>IF(AND(Q149="",#REF!&gt;0,#REF!&lt;5),K149,)</f>
        <v>#REF!</v>
      </c>
      <c r="K149" s="421" t="str">
        <f>IF(D149="","ZZZ9",IF(AND(#REF!&gt;0,#REF!&lt;5),D149&amp;#REF!,D149&amp;"9"))</f>
        <v>ZZZ9</v>
      </c>
      <c r="L149" s="425">
        <f t="shared" si="6"/>
        <v>999</v>
      </c>
      <c r="M149" s="466">
        <f t="shared" si="7"/>
        <v>999</v>
      </c>
      <c r="N149" s="458"/>
      <c r="O149" s="393"/>
      <c r="P149" s="133">
        <f t="shared" si="8"/>
        <v>999</v>
      </c>
      <c r="Q149" s="107"/>
    </row>
    <row r="150" spans="1:17" x14ac:dyDescent="0.25">
      <c r="A150" s="426">
        <v>144</v>
      </c>
      <c r="B150" s="105"/>
      <c r="C150" s="105"/>
      <c r="D150" s="106"/>
      <c r="E150" s="441"/>
      <c r="F150" s="132"/>
      <c r="G150" s="132"/>
      <c r="H150" s="707"/>
      <c r="I150" s="469"/>
      <c r="J150" s="423" t="e">
        <f>IF(AND(Q150="",#REF!&gt;0,#REF!&lt;5),K150,)</f>
        <v>#REF!</v>
      </c>
      <c r="K150" s="421" t="str">
        <f>IF(D150="","ZZZ9",IF(AND(#REF!&gt;0,#REF!&lt;5),D150&amp;#REF!,D150&amp;"9"))</f>
        <v>ZZZ9</v>
      </c>
      <c r="L150" s="425">
        <f t="shared" si="6"/>
        <v>999</v>
      </c>
      <c r="M150" s="466">
        <f t="shared" si="7"/>
        <v>999</v>
      </c>
      <c r="N150" s="458"/>
      <c r="O150" s="393"/>
      <c r="P150" s="133">
        <f t="shared" si="8"/>
        <v>999</v>
      </c>
      <c r="Q150" s="107"/>
    </row>
    <row r="151" spans="1:17" x14ac:dyDescent="0.25">
      <c r="A151" s="426">
        <v>145</v>
      </c>
      <c r="B151" s="105"/>
      <c r="C151" s="105"/>
      <c r="D151" s="106"/>
      <c r="E151" s="441"/>
      <c r="F151" s="132"/>
      <c r="G151" s="132"/>
      <c r="H151" s="707"/>
      <c r="I151" s="469"/>
      <c r="J151" s="423" t="e">
        <f>IF(AND(Q151="",#REF!&gt;0,#REF!&lt;5),K151,)</f>
        <v>#REF!</v>
      </c>
      <c r="K151" s="421" t="str">
        <f>IF(D151="","ZZZ9",IF(AND(#REF!&gt;0,#REF!&lt;5),D151&amp;#REF!,D151&amp;"9"))</f>
        <v>ZZZ9</v>
      </c>
      <c r="L151" s="425">
        <f t="shared" si="6"/>
        <v>999</v>
      </c>
      <c r="M151" s="466">
        <f t="shared" si="7"/>
        <v>999</v>
      </c>
      <c r="N151" s="458"/>
      <c r="O151" s="393"/>
      <c r="P151" s="133">
        <f t="shared" si="8"/>
        <v>999</v>
      </c>
      <c r="Q151" s="107"/>
    </row>
    <row r="152" spans="1:17" x14ac:dyDescent="0.25">
      <c r="A152" s="426">
        <v>146</v>
      </c>
      <c r="B152" s="105"/>
      <c r="C152" s="105"/>
      <c r="D152" s="106"/>
      <c r="E152" s="441"/>
      <c r="F152" s="132"/>
      <c r="G152" s="132"/>
      <c r="H152" s="707"/>
      <c r="I152" s="469"/>
      <c r="J152" s="423" t="e">
        <f>IF(AND(Q152="",#REF!&gt;0,#REF!&lt;5),K152,)</f>
        <v>#REF!</v>
      </c>
      <c r="K152" s="421" t="str">
        <f>IF(D152="","ZZZ9",IF(AND(#REF!&gt;0,#REF!&lt;5),D152&amp;#REF!,D152&amp;"9"))</f>
        <v>ZZZ9</v>
      </c>
      <c r="L152" s="425">
        <f t="shared" si="6"/>
        <v>999</v>
      </c>
      <c r="M152" s="466">
        <f t="shared" si="7"/>
        <v>999</v>
      </c>
      <c r="N152" s="458"/>
      <c r="O152" s="393"/>
      <c r="P152" s="133">
        <f t="shared" si="8"/>
        <v>999</v>
      </c>
      <c r="Q152" s="107"/>
    </row>
    <row r="153" spans="1:17" x14ac:dyDescent="0.25">
      <c r="A153" s="426">
        <v>147</v>
      </c>
      <c r="B153" s="105"/>
      <c r="C153" s="105"/>
      <c r="D153" s="106"/>
      <c r="E153" s="441"/>
      <c r="F153" s="132"/>
      <c r="G153" s="132"/>
      <c r="H153" s="707"/>
      <c r="I153" s="469"/>
      <c r="J153" s="423" t="e">
        <f>IF(AND(Q153="",#REF!&gt;0,#REF!&lt;5),K153,)</f>
        <v>#REF!</v>
      </c>
      <c r="K153" s="421" t="str">
        <f>IF(D153="","ZZZ9",IF(AND(#REF!&gt;0,#REF!&lt;5),D153&amp;#REF!,D153&amp;"9"))</f>
        <v>ZZZ9</v>
      </c>
      <c r="L153" s="425">
        <f t="shared" si="6"/>
        <v>999</v>
      </c>
      <c r="M153" s="466">
        <f t="shared" si="7"/>
        <v>999</v>
      </c>
      <c r="N153" s="458"/>
      <c r="O153" s="393"/>
      <c r="P153" s="133">
        <f t="shared" si="8"/>
        <v>999</v>
      </c>
      <c r="Q153" s="107"/>
    </row>
    <row r="154" spans="1:17" x14ac:dyDescent="0.25">
      <c r="A154" s="426">
        <v>148</v>
      </c>
      <c r="B154" s="105"/>
      <c r="C154" s="105"/>
      <c r="D154" s="106"/>
      <c r="E154" s="441"/>
      <c r="F154" s="132"/>
      <c r="G154" s="132"/>
      <c r="H154" s="707"/>
      <c r="I154" s="469"/>
      <c r="J154" s="423" t="e">
        <f>IF(AND(Q154="",#REF!&gt;0,#REF!&lt;5),K154,)</f>
        <v>#REF!</v>
      </c>
      <c r="K154" s="421" t="str">
        <f>IF(D154="","ZZZ9",IF(AND(#REF!&gt;0,#REF!&lt;5),D154&amp;#REF!,D154&amp;"9"))</f>
        <v>ZZZ9</v>
      </c>
      <c r="L154" s="425">
        <f t="shared" si="6"/>
        <v>999</v>
      </c>
      <c r="M154" s="466">
        <f t="shared" si="7"/>
        <v>999</v>
      </c>
      <c r="N154" s="458"/>
      <c r="O154" s="393"/>
      <c r="P154" s="133">
        <f t="shared" si="8"/>
        <v>999</v>
      </c>
      <c r="Q154" s="107"/>
    </row>
    <row r="155" spans="1:17" x14ac:dyDescent="0.25">
      <c r="A155" s="426">
        <v>149</v>
      </c>
      <c r="B155" s="105"/>
      <c r="C155" s="105"/>
      <c r="D155" s="106"/>
      <c r="E155" s="441"/>
      <c r="F155" s="132"/>
      <c r="G155" s="132"/>
      <c r="H155" s="707"/>
      <c r="I155" s="469"/>
      <c r="J155" s="423" t="e">
        <f>IF(AND(Q155="",#REF!&gt;0,#REF!&lt;5),K155,)</f>
        <v>#REF!</v>
      </c>
      <c r="K155" s="421" t="str">
        <f>IF(D155="","ZZZ9",IF(AND(#REF!&gt;0,#REF!&lt;5),D155&amp;#REF!,D155&amp;"9"))</f>
        <v>ZZZ9</v>
      </c>
      <c r="L155" s="425">
        <f t="shared" si="6"/>
        <v>999</v>
      </c>
      <c r="M155" s="466">
        <f t="shared" si="7"/>
        <v>999</v>
      </c>
      <c r="N155" s="458"/>
      <c r="O155" s="393"/>
      <c r="P155" s="133">
        <f t="shared" si="8"/>
        <v>999</v>
      </c>
      <c r="Q155" s="107"/>
    </row>
    <row r="156" spans="1:17" x14ac:dyDescent="0.25">
      <c r="A156" s="426">
        <v>150</v>
      </c>
      <c r="B156" s="105"/>
      <c r="C156" s="105"/>
      <c r="D156" s="106"/>
      <c r="E156" s="441"/>
      <c r="F156" s="132"/>
      <c r="G156" s="132"/>
      <c r="H156" s="707"/>
      <c r="I156" s="469"/>
      <c r="J156" s="423" t="e">
        <f>IF(AND(Q156="",#REF!&gt;0,#REF!&lt;5),K156,)</f>
        <v>#REF!</v>
      </c>
      <c r="K156" s="421" t="str">
        <f>IF(D156="","ZZZ9",IF(AND(#REF!&gt;0,#REF!&lt;5),D156&amp;#REF!,D156&amp;"9"))</f>
        <v>ZZZ9</v>
      </c>
      <c r="L156" s="425">
        <f t="shared" si="6"/>
        <v>999</v>
      </c>
      <c r="M156" s="466">
        <f t="shared" si="7"/>
        <v>999</v>
      </c>
      <c r="N156" s="458"/>
      <c r="O156" s="393"/>
      <c r="P156" s="133">
        <f t="shared" si="8"/>
        <v>999</v>
      </c>
      <c r="Q156" s="107"/>
    </row>
  </sheetData>
  <conditionalFormatting sqref="E7:E156">
    <cfRule type="expression" dxfId="989" priority="14" stopIfTrue="1">
      <formula>AND(ROUNDDOWN(($A$4-E7)/365.25,0)&lt;=13,G7&lt;&gt;"OK")</formula>
    </cfRule>
    <cfRule type="expression" dxfId="988" priority="15" stopIfTrue="1">
      <formula>AND(ROUNDDOWN(($A$4-E7)/365.25,0)&lt;=14,G7&lt;&gt;"OK")</formula>
    </cfRule>
    <cfRule type="expression" dxfId="987" priority="16" stopIfTrue="1">
      <formula>AND(ROUNDDOWN(($A$4-E7)/365.25,0)&lt;=17,G7&lt;&gt;"OK")</formula>
    </cfRule>
  </conditionalFormatting>
  <conditionalFormatting sqref="J7:J156">
    <cfRule type="cellIs" dxfId="986" priority="17" stopIfTrue="1" operator="equal">
      <formula>"Z"</formula>
    </cfRule>
  </conditionalFormatting>
  <conditionalFormatting sqref="A7:D156">
    <cfRule type="expression" dxfId="985" priority="18" stopIfTrue="1">
      <formula>$Q7&gt;=1</formula>
    </cfRule>
  </conditionalFormatting>
  <conditionalFormatting sqref="E7:E14">
    <cfRule type="expression" dxfId="984" priority="11" stopIfTrue="1">
      <formula>AND(ROUNDDOWN(($A$4-E7)/365.25,0)&lt;=13,G7&lt;&gt;"OK")</formula>
    </cfRule>
    <cfRule type="expression" dxfId="983" priority="12" stopIfTrue="1">
      <formula>AND(ROUNDDOWN(($A$4-E7)/365.25,0)&lt;=14,G7&lt;&gt;"OK")</formula>
    </cfRule>
    <cfRule type="expression" dxfId="982" priority="13" stopIfTrue="1">
      <formula>AND(ROUNDDOWN(($A$4-E7)/365.25,0)&lt;=17,G7&lt;&gt;"OK")</formula>
    </cfRule>
  </conditionalFormatting>
  <conditionalFormatting sqref="J7:J14">
    <cfRule type="cellIs" dxfId="981" priority="10" stopIfTrue="1" operator="equal">
      <formula>"Z"</formula>
    </cfRule>
  </conditionalFormatting>
  <conditionalFormatting sqref="B7:D14">
    <cfRule type="expression" dxfId="980" priority="9" stopIfTrue="1">
      <formula>$Q7&gt;=1</formula>
    </cfRule>
  </conditionalFormatting>
  <conditionalFormatting sqref="E7:E14">
    <cfRule type="expression" dxfId="979" priority="6" stopIfTrue="1">
      <formula>AND(ROUNDDOWN(($A$4-E7)/365.25,0)&lt;=13,G7&lt;&gt;"OK")</formula>
    </cfRule>
    <cfRule type="expression" dxfId="978" priority="7" stopIfTrue="1">
      <formula>AND(ROUNDDOWN(($A$4-E7)/365.25,0)&lt;=14,G7&lt;&gt;"OK")</formula>
    </cfRule>
    <cfRule type="expression" dxfId="977" priority="8" stopIfTrue="1">
      <formula>AND(ROUNDDOWN(($A$4-E7)/365.25,0)&lt;=17,G7&lt;&gt;"OK")</formula>
    </cfRule>
  </conditionalFormatting>
  <conditionalFormatting sqref="B7:D14">
    <cfRule type="expression" dxfId="976" priority="5" stopIfTrue="1">
      <formula>$Q7&gt;=1</formula>
    </cfRule>
  </conditionalFormatting>
  <conditionalFormatting sqref="E7:E27 E29:E37">
    <cfRule type="expression" dxfId="975" priority="2" stopIfTrue="1">
      <formula>AND(ROUNDDOWN(($A$4-E7)/365.25,0)&lt;=13,G7&lt;&gt;"OK")</formula>
    </cfRule>
    <cfRule type="expression" dxfId="974" priority="3" stopIfTrue="1">
      <formula>AND(ROUNDDOWN(($A$4-E7)/365.25,0)&lt;=14,G7&lt;&gt;"OK")</formula>
    </cfRule>
    <cfRule type="expression" dxfId="973" priority="4" stopIfTrue="1">
      <formula>AND(ROUNDDOWN(($A$4-E7)/365.25,0)&lt;=17,G7&lt;&gt;"OK")</formula>
    </cfRule>
  </conditionalFormatting>
  <conditionalFormatting sqref="B7:D37">
    <cfRule type="expression" dxfId="972" priority="1" stopIfTrue="1">
      <formula>$Q7&gt;=1</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70049" r:id="rId3"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46"/>
  <sheetViews>
    <sheetView topLeftCell="A4" workbookViewId="0">
      <selection activeCell="P24" sqref="P24"/>
    </sheetView>
  </sheetViews>
  <sheetFormatPr defaultRowHeight="13.2" x14ac:dyDescent="0.25"/>
  <cols>
    <col min="1" max="1" width="8.55468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1" width="8.5546875" customWidth="1"/>
    <col min="12" max="12" width="12.6640625" customWidth="1"/>
    <col min="13" max="13" width="8.5546875" customWidth="1"/>
    <col min="15" max="15" width="5.5546875" customWidth="1"/>
    <col min="16" max="16" width="4.5546875" customWidth="1"/>
    <col min="17" max="17" width="11.6640625" customWidth="1"/>
    <col min="25" max="25" width="10.33203125" style="655" hidden="1" customWidth="1"/>
    <col min="26" max="37" width="0" style="655" hidden="1" customWidth="1"/>
  </cols>
  <sheetData>
    <row r="1" spans="1:37" ht="24.6" x14ac:dyDescent="0.25">
      <c r="A1" s="935" t="s">
        <v>239</v>
      </c>
      <c r="B1" s="935"/>
      <c r="C1" s="935"/>
      <c r="D1" s="935"/>
      <c r="E1" s="935"/>
      <c r="F1" s="935"/>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t="s">
        <v>304</v>
      </c>
      <c r="D2" s="515"/>
      <c r="E2" s="515"/>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t="s">
        <v>238</v>
      </c>
      <c r="B4" s="936"/>
      <c r="C4" s="936"/>
      <c r="D4" s="519"/>
      <c r="E4" s="520" t="s">
        <v>382</v>
      </c>
      <c r="F4" s="520"/>
      <c r="G4" s="520"/>
      <c r="H4" s="523"/>
      <c r="I4" s="520"/>
      <c r="J4" s="522"/>
      <c r="K4" s="523"/>
      <c r="L4" s="525" t="s">
        <v>311</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v>3</v>
      </c>
      <c r="C7" s="584">
        <f>IF($B7="","",VLOOKUP($B7,'1MD ELO III.csport F A'!$A$7:$O$22,5))</f>
        <v>0</v>
      </c>
      <c r="D7" s="584">
        <f>IF($B7="","",VLOOKUP($B7,'1MD ELO III.csport F A'!$A$7:$O$22,15))</f>
        <v>0</v>
      </c>
      <c r="E7" s="579" t="str">
        <f>UPPER(IF($B7="","",VLOOKUP($B7,'1MD ELO IV.csport L B'!$A$7:$O$22,2)))</f>
        <v>PAPP</v>
      </c>
      <c r="F7" s="585"/>
      <c r="G7" s="579" t="str">
        <f>IF($B7="","",VLOOKUP($B7,'1MD ELO IV.csport L B'!$A$7:$O$22,3))</f>
        <v>Júlia</v>
      </c>
      <c r="H7" s="585"/>
      <c r="I7" s="579">
        <f>IF($B7="","",VLOOKUP($B7,'1MD ELO III.csport F A'!$A$7:$O$22,4))</f>
        <v>0</v>
      </c>
      <c r="J7" s="559"/>
      <c r="K7" s="820" t="s">
        <v>441</v>
      </c>
      <c r="L7" s="658" t="e">
        <f>IF(K7="","",CONCATENATE(VLOOKUP($Y$3,$AB$1:$AK$1,K7)," pont"))</f>
        <v>#N/A</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v>1</v>
      </c>
      <c r="C9" s="584">
        <f>IF($B9="","",VLOOKUP($B9,'1MD ELO III.csport F A'!$A$7:$O$22,5))</f>
        <v>0</v>
      </c>
      <c r="D9" s="584">
        <f>IF($B9="","",VLOOKUP($B9,'1MD ELO III.csport F A'!$A$7:$O$22,15))</f>
        <v>0</v>
      </c>
      <c r="E9" s="579" t="str">
        <f>UPPER(IF($B9="","",VLOOKUP($B9,'1MD ELO IV.csport L B'!$A$7:$O$22,2)))</f>
        <v>SÁNDOR</v>
      </c>
      <c r="F9" s="585"/>
      <c r="G9" s="579" t="str">
        <f>IF($B9="","",VLOOKUP($B9,'1MD ELO IV.csport L B'!$A$7:$O$22,3))</f>
        <v>Zsófi</v>
      </c>
      <c r="H9" s="585"/>
      <c r="I9" s="579">
        <f>IF($B9="","",VLOOKUP($B9,'1MD ELO III.csport F A'!$A$7:$O$22,4))</f>
        <v>0</v>
      </c>
      <c r="J9" s="559"/>
      <c r="K9" s="820" t="s">
        <v>440</v>
      </c>
      <c r="L9" s="658" t="e">
        <f>IF(K9="","",CONCATENATE(VLOOKUP($Y$3,$AB$1:$AK$1,K9)," pont"))</f>
        <v>#N/A</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v>2</v>
      </c>
      <c r="C11" s="584">
        <f>IF($B11="","",VLOOKUP($B11,'1MD ELO III.csport F A'!$A$7:$O$22,5))</f>
        <v>0</v>
      </c>
      <c r="D11" s="584">
        <f>IF($B11="","",VLOOKUP($B11,'1MD ELO III.csport F A'!$A$7:$O$22,15))</f>
        <v>0</v>
      </c>
      <c r="E11" s="579" t="str">
        <f>UPPER(IF($B11="","",VLOOKUP($B11,'1MD ELO IV.csport L B'!$A$7:$O$22,2)))</f>
        <v>SZMREK</v>
      </c>
      <c r="F11" s="585"/>
      <c r="G11" s="579" t="str">
        <f>IF($B11="","",VLOOKUP($B11,'1MD ELO IV.csport L B'!$A$7:$O$22,3))</f>
        <v>Mária</v>
      </c>
      <c r="H11" s="585"/>
      <c r="I11" s="579">
        <f>IF($B11="","",VLOOKUP($B11,'1MD ELO III.csport F A'!$A$7:$O$22,4))</f>
        <v>0</v>
      </c>
      <c r="J11" s="559"/>
      <c r="K11" s="820" t="s">
        <v>438</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PAPP</v>
      </c>
      <c r="E18" s="938"/>
      <c r="F18" s="938" t="str">
        <f>E9</f>
        <v>SÁNDOR</v>
      </c>
      <c r="G18" s="938"/>
      <c r="H18" s="938" t="str">
        <f>E11</f>
        <v>SZMREK</v>
      </c>
      <c r="I18" s="938"/>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PAPP</v>
      </c>
      <c r="C19" s="941"/>
      <c r="D19" s="940"/>
      <c r="E19" s="940"/>
      <c r="F19" s="942" t="s">
        <v>446</v>
      </c>
      <c r="G19" s="943"/>
      <c r="H19" s="942" t="s">
        <v>479</v>
      </c>
      <c r="I19" s="943"/>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1" t="str">
        <f>E9</f>
        <v>SÁNDOR</v>
      </c>
      <c r="C20" s="941"/>
      <c r="D20" s="942" t="s">
        <v>445</v>
      </c>
      <c r="E20" s="943"/>
      <c r="F20" s="940"/>
      <c r="G20" s="940"/>
      <c r="H20" s="942" t="s">
        <v>395</v>
      </c>
      <c r="I20" s="943"/>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1" t="str">
        <f>E11</f>
        <v>SZMREK</v>
      </c>
      <c r="C21" s="941"/>
      <c r="D21" s="942" t="s">
        <v>480</v>
      </c>
      <c r="E21" s="943"/>
      <c r="F21" s="942" t="s">
        <v>394</v>
      </c>
      <c r="G21" s="943"/>
      <c r="H21" s="940"/>
      <c r="I21" s="940"/>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5">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821" t="s">
        <v>450</v>
      </c>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822" t="s">
        <v>481</v>
      </c>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822" t="s">
        <v>482</v>
      </c>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G31" s="655"/>
      <c r="H31" s="655"/>
      <c r="I31" s="655"/>
      <c r="J31" s="655"/>
      <c r="K31" s="655"/>
      <c r="L31" s="655"/>
      <c r="M31" s="655"/>
      <c r="N31" s="655"/>
      <c r="O31" s="655"/>
      <c r="P31" s="655"/>
      <c r="Q31" s="655"/>
      <c r="R31" s="655"/>
      <c r="S31" s="655"/>
      <c r="Y31"/>
      <c r="Z31"/>
      <c r="AA31"/>
      <c r="AB31"/>
      <c r="AC31"/>
      <c r="AD31"/>
      <c r="AE31"/>
      <c r="AF31"/>
      <c r="AG31"/>
      <c r="AH31"/>
      <c r="AI31"/>
      <c r="AJ31"/>
      <c r="AK31"/>
    </row>
    <row r="32" spans="1:37" x14ac:dyDescent="0.25">
      <c r="A32" s="590"/>
      <c r="G32" s="655"/>
      <c r="H32" s="655"/>
      <c r="I32" s="655"/>
      <c r="J32" s="655"/>
      <c r="K32" s="655"/>
      <c r="L32" s="655"/>
      <c r="M32" s="655"/>
      <c r="N32" s="655"/>
      <c r="O32" s="655"/>
      <c r="P32" s="655"/>
      <c r="Q32" s="655"/>
      <c r="R32" s="655"/>
      <c r="S32" s="655"/>
      <c r="Y32"/>
      <c r="Z32"/>
      <c r="AA32"/>
      <c r="AB32"/>
      <c r="AC32"/>
      <c r="AD32"/>
      <c r="AE32"/>
      <c r="AF32"/>
      <c r="AG32"/>
      <c r="AH32"/>
      <c r="AI32"/>
      <c r="AJ32"/>
      <c r="AK32"/>
    </row>
    <row r="33" spans="1:37" x14ac:dyDescent="0.25">
      <c r="A33" s="590"/>
      <c r="G33" s="655"/>
      <c r="H33" s="655"/>
      <c r="I33" s="655"/>
      <c r="J33" s="655"/>
      <c r="K33" s="655"/>
      <c r="L33" s="655"/>
      <c r="M33" s="655"/>
      <c r="N33" s="655"/>
      <c r="O33" s="655"/>
      <c r="P33" s="655"/>
      <c r="Q33" s="655"/>
      <c r="R33" s="655"/>
      <c r="S33" s="655"/>
      <c r="Y33"/>
      <c r="Z33"/>
      <c r="AA33"/>
      <c r="AB33"/>
      <c r="AC33"/>
      <c r="AD33"/>
      <c r="AE33"/>
      <c r="AF33"/>
      <c r="AG33"/>
      <c r="AH33"/>
      <c r="AI33"/>
      <c r="AJ33"/>
      <c r="AK33"/>
    </row>
    <row r="34" spans="1:37" x14ac:dyDescent="0.25">
      <c r="A34" s="590"/>
      <c r="G34" s="655"/>
      <c r="H34" s="655"/>
      <c r="I34" s="655"/>
      <c r="J34" s="655"/>
      <c r="K34" s="655"/>
      <c r="L34" s="655"/>
      <c r="M34" s="655"/>
      <c r="N34" s="655"/>
      <c r="O34" s="655"/>
      <c r="P34" s="655"/>
      <c r="Q34" s="655"/>
      <c r="R34" s="655"/>
      <c r="S34" s="655"/>
      <c r="Y34"/>
      <c r="Z34"/>
      <c r="AA34"/>
      <c r="AB34"/>
      <c r="AC34"/>
      <c r="AD34"/>
      <c r="AE34"/>
      <c r="AF34"/>
      <c r="AG34"/>
      <c r="AH34"/>
      <c r="AI34"/>
      <c r="AJ34"/>
      <c r="AK34"/>
    </row>
    <row r="35" spans="1:37" x14ac:dyDescent="0.25">
      <c r="A35" s="590"/>
      <c r="G35" s="655"/>
      <c r="H35" s="655"/>
      <c r="I35" s="655"/>
      <c r="J35" s="655"/>
      <c r="K35" s="655"/>
      <c r="L35" s="655"/>
      <c r="M35" s="655"/>
      <c r="N35" s="655"/>
      <c r="O35" s="655"/>
      <c r="P35" s="655"/>
      <c r="Q35" s="655"/>
      <c r="R35" s="655"/>
      <c r="S35" s="655"/>
      <c r="Y35"/>
      <c r="Z35"/>
      <c r="AA35"/>
      <c r="AB35"/>
      <c r="AC35"/>
      <c r="AD35"/>
      <c r="AE35"/>
      <c r="AF35"/>
      <c r="AG35"/>
      <c r="AH35"/>
      <c r="AI35"/>
      <c r="AJ35"/>
      <c r="AK35"/>
    </row>
    <row r="36" spans="1:37" x14ac:dyDescent="0.25">
      <c r="A36" s="590"/>
      <c r="G36" s="655"/>
      <c r="H36" s="655"/>
      <c r="I36" s="655"/>
      <c r="J36" s="655"/>
      <c r="K36" s="655"/>
      <c r="L36" s="655"/>
      <c r="M36" s="655"/>
      <c r="N36" s="655"/>
      <c r="O36" s="655"/>
      <c r="P36" s="655"/>
      <c r="Q36" s="655"/>
      <c r="R36" s="655"/>
      <c r="S36" s="655"/>
      <c r="Y36"/>
      <c r="Z36"/>
      <c r="AA36"/>
      <c r="AB36"/>
      <c r="AC36"/>
      <c r="AD36"/>
      <c r="AE36"/>
      <c r="AF36"/>
      <c r="AG36"/>
      <c r="AH36"/>
      <c r="AI36"/>
      <c r="AJ36"/>
      <c r="AK36"/>
    </row>
    <row r="37" spans="1:37" x14ac:dyDescent="0.25">
      <c r="A37" s="590"/>
      <c r="G37" s="655"/>
      <c r="H37" s="655"/>
      <c r="I37" s="655"/>
      <c r="J37" s="655"/>
      <c r="K37" s="655"/>
      <c r="L37" s="655"/>
      <c r="M37" s="655"/>
      <c r="N37" s="655"/>
      <c r="O37" s="655"/>
      <c r="P37" s="655"/>
      <c r="Q37" s="655"/>
      <c r="R37" s="655"/>
      <c r="S37" s="655"/>
      <c r="Y37"/>
      <c r="Z37"/>
      <c r="AA37"/>
      <c r="AB37"/>
      <c r="AC37"/>
      <c r="AD37"/>
      <c r="AE37"/>
      <c r="AF37"/>
      <c r="AG37"/>
      <c r="AH37"/>
      <c r="AI37"/>
      <c r="AJ37"/>
      <c r="AK37"/>
    </row>
    <row r="38" spans="1:37" x14ac:dyDescent="0.25">
      <c r="A38" s="590"/>
      <c r="G38" s="655"/>
      <c r="H38" s="655"/>
      <c r="I38" s="655"/>
      <c r="J38" s="655"/>
      <c r="K38" s="655"/>
      <c r="L38" s="655"/>
      <c r="M38" s="655"/>
      <c r="N38" s="655"/>
      <c r="O38" s="655"/>
      <c r="P38" s="655"/>
      <c r="Q38" s="655"/>
      <c r="R38" s="655"/>
      <c r="S38" s="655"/>
      <c r="Y38"/>
      <c r="Z38"/>
      <c r="AA38"/>
      <c r="AB38"/>
      <c r="AC38"/>
      <c r="AD38"/>
      <c r="AE38"/>
      <c r="AF38"/>
      <c r="AG38"/>
      <c r="AH38"/>
      <c r="AI38"/>
      <c r="AJ38"/>
      <c r="AK38"/>
    </row>
    <row r="39" spans="1:37" x14ac:dyDescent="0.25">
      <c r="A39" s="590"/>
      <c r="G39" s="655"/>
      <c r="H39" s="655"/>
      <c r="I39" s="655"/>
      <c r="J39" s="655"/>
      <c r="K39" s="655"/>
      <c r="L39" s="655"/>
      <c r="M39" s="655"/>
      <c r="N39" s="655"/>
      <c r="O39" s="655"/>
      <c r="P39" s="655"/>
      <c r="Q39" s="655"/>
      <c r="R39" s="655"/>
      <c r="S39" s="655"/>
      <c r="Y39"/>
      <c r="Z39"/>
      <c r="AA39"/>
      <c r="AB39"/>
      <c r="AC39"/>
      <c r="AD39"/>
      <c r="AE39"/>
      <c r="AF39"/>
      <c r="AG39"/>
      <c r="AH39"/>
      <c r="AI39"/>
      <c r="AJ39"/>
      <c r="AK39"/>
    </row>
    <row r="40" spans="1:37" x14ac:dyDescent="0.25">
      <c r="A40" s="590"/>
      <c r="G40" s="655"/>
      <c r="H40" s="655"/>
      <c r="I40" s="655"/>
      <c r="J40" s="655"/>
      <c r="K40" s="655"/>
      <c r="L40" s="655"/>
      <c r="M40" s="655"/>
      <c r="N40" s="655"/>
      <c r="O40" s="655"/>
      <c r="P40" s="655"/>
      <c r="Q40" s="655"/>
      <c r="R40" s="655"/>
      <c r="S40" s="655"/>
      <c r="Y40"/>
      <c r="Z40"/>
      <c r="AA40"/>
      <c r="AB40"/>
      <c r="AC40"/>
      <c r="AD40"/>
      <c r="AE40"/>
      <c r="AF40"/>
      <c r="AG40"/>
      <c r="AH40"/>
      <c r="AI40"/>
      <c r="AJ40"/>
      <c r="AK40"/>
    </row>
    <row r="41" spans="1:37" x14ac:dyDescent="0.25">
      <c r="A41" s="590"/>
      <c r="G41" s="655"/>
      <c r="H41" s="655"/>
      <c r="I41" s="655"/>
      <c r="J41" s="655"/>
      <c r="K41" s="655"/>
      <c r="L41" s="655"/>
      <c r="M41" s="655"/>
      <c r="N41" s="655"/>
      <c r="O41" s="655"/>
      <c r="P41" s="655"/>
      <c r="Q41" s="655"/>
      <c r="R41" s="655"/>
      <c r="S41" s="655"/>
      <c r="Y41"/>
      <c r="Z41"/>
      <c r="AA41"/>
      <c r="AB41"/>
      <c r="AC41"/>
      <c r="AD41"/>
      <c r="AE41"/>
      <c r="AF41"/>
      <c r="AG41"/>
      <c r="AH41"/>
      <c r="AI41"/>
      <c r="AJ41"/>
      <c r="AK41"/>
    </row>
    <row r="42" spans="1:37" x14ac:dyDescent="0.25">
      <c r="A42" s="590"/>
      <c r="G42" s="655"/>
      <c r="H42" s="655"/>
      <c r="I42" s="655"/>
      <c r="J42" s="655"/>
      <c r="K42" s="655"/>
      <c r="L42" s="655"/>
      <c r="M42" s="655"/>
      <c r="N42" s="655"/>
      <c r="O42" s="655"/>
      <c r="P42" s="655"/>
      <c r="Q42" s="655"/>
      <c r="R42" s="655"/>
      <c r="S42" s="655"/>
      <c r="Y42"/>
      <c r="Z42"/>
      <c r="AA42"/>
      <c r="AB42"/>
      <c r="AC42"/>
      <c r="AD42"/>
      <c r="AE42"/>
      <c r="AF42"/>
      <c r="AG42"/>
      <c r="AH42"/>
      <c r="AI42"/>
      <c r="AJ42"/>
      <c r="AK42"/>
    </row>
    <row r="43" spans="1:37" x14ac:dyDescent="0.25">
      <c r="A43" s="590"/>
      <c r="G43" s="655"/>
      <c r="H43" s="655"/>
      <c r="I43" s="655"/>
      <c r="J43" s="655"/>
      <c r="K43" s="655"/>
      <c r="L43" s="655"/>
      <c r="M43" s="655"/>
      <c r="N43" s="655"/>
      <c r="O43" s="655"/>
      <c r="P43" s="655"/>
      <c r="Q43" s="655"/>
      <c r="R43" s="655"/>
      <c r="S43" s="655"/>
      <c r="Y43"/>
      <c r="Z43"/>
      <c r="AA43"/>
      <c r="AB43"/>
      <c r="AC43"/>
      <c r="AD43"/>
      <c r="AE43"/>
      <c r="AF43"/>
      <c r="AG43"/>
      <c r="AH43"/>
      <c r="AI43"/>
      <c r="AJ43"/>
      <c r="AK43"/>
    </row>
    <row r="44" spans="1:37" x14ac:dyDescent="0.25">
      <c r="G44" s="655"/>
      <c r="H44" s="655"/>
      <c r="I44" s="655"/>
      <c r="J44" s="655"/>
      <c r="K44" s="655"/>
      <c r="L44" s="655"/>
      <c r="M44" s="655"/>
      <c r="N44" s="655"/>
      <c r="O44" s="655"/>
      <c r="P44" s="655"/>
      <c r="Q44" s="655"/>
      <c r="R44" s="655"/>
      <c r="S44" s="655"/>
      <c r="Y44"/>
      <c r="Z44"/>
      <c r="AA44"/>
      <c r="AB44"/>
      <c r="AC44"/>
      <c r="AD44"/>
      <c r="AE44"/>
      <c r="AF44"/>
      <c r="AG44"/>
      <c r="AH44"/>
      <c r="AI44"/>
      <c r="AJ44"/>
      <c r="AK44"/>
    </row>
    <row r="45" spans="1:37" x14ac:dyDescent="0.25">
      <c r="G45" s="655"/>
      <c r="H45" s="655"/>
      <c r="I45" s="655"/>
      <c r="J45" s="655"/>
      <c r="K45" s="655"/>
      <c r="L45" s="655"/>
      <c r="M45" s="655"/>
      <c r="N45" s="655"/>
      <c r="O45" s="655"/>
      <c r="P45" s="655"/>
      <c r="Q45" s="655"/>
      <c r="R45" s="655"/>
      <c r="S45" s="655"/>
      <c r="Y45"/>
      <c r="Z45"/>
      <c r="AA45"/>
      <c r="AB45"/>
      <c r="AC45"/>
      <c r="AD45"/>
      <c r="AE45"/>
      <c r="AF45"/>
      <c r="AG45"/>
      <c r="AH45"/>
      <c r="AI45"/>
      <c r="AJ45"/>
      <c r="AK45"/>
    </row>
    <row r="46" spans="1:37" x14ac:dyDescent="0.25">
      <c r="G46" s="655"/>
      <c r="H46" s="655"/>
      <c r="I46" s="655"/>
      <c r="J46" s="655"/>
      <c r="K46" s="655"/>
      <c r="L46" s="655"/>
      <c r="M46" s="655"/>
      <c r="N46" s="655"/>
      <c r="O46" s="655"/>
      <c r="P46" s="655"/>
      <c r="Q46" s="655"/>
      <c r="R46" s="655"/>
      <c r="S46" s="655"/>
      <c r="Y46"/>
      <c r="Z46"/>
      <c r="AA46"/>
      <c r="AB46"/>
      <c r="AC46"/>
      <c r="AD46"/>
      <c r="AE46"/>
      <c r="AF46"/>
      <c r="AG46"/>
      <c r="AH46"/>
      <c r="AI46"/>
      <c r="AJ46"/>
      <c r="AK46"/>
    </row>
  </sheetData>
  <mergeCells count="18">
    <mergeCell ref="B21:C21"/>
    <mergeCell ref="D21:E21"/>
    <mergeCell ref="F21:G21"/>
    <mergeCell ref="H21:I21"/>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971" priority="1" stopIfTrue="1" operator="equal">
      <formula>"Bye"</formula>
    </cfRule>
  </conditionalFormatting>
  <pageMargins left="0.7" right="0.7" top="0.75" bottom="0.75" header="0.3" footer="0.3"/>
  <pageSetup paperSize="9" orientation="landscape" r:id="rId1"/>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Q156"/>
  <sheetViews>
    <sheetView workbookViewId="0">
      <selection activeCell="W14" sqref="W14"/>
    </sheetView>
  </sheetViews>
  <sheetFormatPr defaultRowHeight="13.2" x14ac:dyDescent="0.25"/>
  <cols>
    <col min="1" max="1" width="3.88671875" customWidth="1"/>
    <col min="2" max="2" width="28.6640625" customWidth="1"/>
    <col min="3" max="3" width="16.109375" bestFit="1" customWidth="1"/>
    <col min="4" max="4" width="12" style="45" customWidth="1"/>
    <col min="5" max="5" width="10.5546875" style="727" customWidth="1"/>
    <col min="6" max="6" width="6.109375" style="102" hidden="1" customWidth="1"/>
    <col min="7" max="7" width="28.66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25">
      <c r="B1" s="93" t="s">
        <v>240</v>
      </c>
      <c r="C1" s="93"/>
      <c r="D1"/>
      <c r="E1" t="s">
        <v>123</v>
      </c>
      <c r="F1"/>
      <c r="G1"/>
      <c r="H1"/>
      <c r="I1"/>
      <c r="J1"/>
      <c r="K1"/>
      <c r="L1"/>
      <c r="M1"/>
      <c r="N1"/>
      <c r="O1"/>
      <c r="P1"/>
      <c r="Q1"/>
    </row>
    <row r="2" spans="1:17" ht="13.8" thickBot="1" x14ac:dyDescent="0.3">
      <c r="B2" s="96" t="s">
        <v>122</v>
      </c>
      <c r="C2" s="96" t="s">
        <v>312</v>
      </c>
      <c r="D2"/>
      <c r="E2" t="s">
        <v>94</v>
      </c>
      <c r="F2" s="103"/>
      <c r="G2" s="103"/>
      <c r="H2"/>
      <c r="I2"/>
      <c r="J2" s="94"/>
      <c r="K2" s="94"/>
      <c r="L2" s="94"/>
      <c r="M2" s="94"/>
      <c r="N2" s="111"/>
      <c r="O2" s="86"/>
      <c r="P2" s="86"/>
      <c r="Q2" s="111"/>
    </row>
    <row r="3" spans="1:17" s="2" customFormat="1" ht="13.8" thickBot="1" x14ac:dyDescent="0.3">
      <c r="A3" t="s">
        <v>121</v>
      </c>
      <c r="B3"/>
      <c r="C3"/>
      <c r="D3"/>
      <c r="E3"/>
      <c r="F3"/>
      <c r="G3"/>
      <c r="H3"/>
      <c r="I3"/>
      <c r="J3"/>
      <c r="K3"/>
      <c r="L3"/>
      <c r="M3"/>
      <c r="N3" t="s">
        <v>92</v>
      </c>
      <c r="O3"/>
      <c r="P3"/>
      <c r="Q3"/>
    </row>
    <row r="4" spans="1:17" s="2" customFormat="1" x14ac:dyDescent="0.25">
      <c r="A4" s="55" t="s">
        <v>82</v>
      </c>
      <c r="B4" s="55"/>
      <c r="C4" s="53" t="s">
        <v>79</v>
      </c>
      <c r="D4" s="55" t="s">
        <v>87</v>
      </c>
      <c r="E4" s="88"/>
      <c r="G4"/>
      <c r="H4" s="737" t="s">
        <v>88</v>
      </c>
      <c r="I4"/>
      <c r="J4"/>
      <c r="K4"/>
      <c r="L4"/>
      <c r="M4"/>
      <c r="N4"/>
      <c r="O4"/>
      <c r="P4"/>
      <c r="Q4"/>
    </row>
    <row r="5" spans="1:17" s="2" customFormat="1" ht="13.8" thickBot="1" x14ac:dyDescent="0.3">
      <c r="A5" t="s">
        <v>238</v>
      </c>
      <c r="B5"/>
      <c r="C5" s="97">
        <f>Altalanos!$C$10</f>
        <v>0</v>
      </c>
      <c r="D5" s="98" t="str">
        <f>Altalanos!$D$10</f>
        <v xml:space="preserve">  </v>
      </c>
      <c r="E5" s="98"/>
      <c r="F5" s="98"/>
      <c r="G5" s="98"/>
      <c r="H5" t="s">
        <v>311</v>
      </c>
      <c r="I5" s="738"/>
      <c r="J5"/>
      <c r="K5" s="89"/>
      <c r="L5" s="89"/>
      <c r="M5" s="89"/>
      <c r="N5"/>
      <c r="O5" s="98"/>
      <c r="P5" s="98"/>
      <c r="Q5" s="816"/>
    </row>
    <row r="6" spans="1:17" ht="30" customHeight="1" thickBot="1" x14ac:dyDescent="0.3">
      <c r="A6" t="s">
        <v>95</v>
      </c>
      <c r="B6" t="s">
        <v>85</v>
      </c>
      <c r="C6" t="s">
        <v>86</v>
      </c>
      <c r="D6" t="s">
        <v>90</v>
      </c>
      <c r="E6" t="s">
        <v>91</v>
      </c>
      <c r="F6" t="s">
        <v>96</v>
      </c>
      <c r="G6" t="s">
        <v>213</v>
      </c>
      <c r="H6" t="s">
        <v>97</v>
      </c>
      <c r="I6"/>
      <c r="J6" t="s">
        <v>74</v>
      </c>
      <c r="K6" t="s">
        <v>72</v>
      </c>
      <c r="L6" t="s">
        <v>1</v>
      </c>
      <c r="M6" t="s">
        <v>73</v>
      </c>
      <c r="N6" t="s">
        <v>117</v>
      </c>
      <c r="O6" t="s">
        <v>99</v>
      </c>
      <c r="P6" t="s">
        <v>2</v>
      </c>
      <c r="Q6" t="s">
        <v>100</v>
      </c>
    </row>
    <row r="7" spans="1:17" s="11" customFormat="1" ht="18.899999999999999" customHeight="1" x14ac:dyDescent="0.25">
      <c r="A7">
        <v>1</v>
      </c>
      <c r="B7" s="105" t="s">
        <v>313</v>
      </c>
      <c r="C7" s="105" t="s">
        <v>314</v>
      </c>
      <c r="D7" s="106"/>
      <c r="E7"/>
      <c r="F7"/>
      <c r="G7"/>
      <c r="H7" s="106"/>
      <c r="I7" s="106"/>
      <c r="J7"/>
      <c r="K7"/>
      <c r="L7"/>
      <c r="M7"/>
      <c r="N7"/>
      <c r="O7" s="767"/>
      <c r="P7"/>
      <c r="Q7" s="107"/>
    </row>
    <row r="8" spans="1:17" s="11" customFormat="1" ht="18.899999999999999" customHeight="1" x14ac:dyDescent="0.25">
      <c r="A8">
        <v>2</v>
      </c>
      <c r="B8" s="105" t="s">
        <v>315</v>
      </c>
      <c r="C8" s="105" t="s">
        <v>259</v>
      </c>
      <c r="D8" s="106"/>
      <c r="E8"/>
      <c r="F8"/>
      <c r="G8"/>
      <c r="H8" s="106"/>
      <c r="I8" s="106"/>
      <c r="J8"/>
      <c r="K8"/>
      <c r="L8"/>
      <c r="M8"/>
      <c r="N8"/>
      <c r="O8" s="106"/>
      <c r="P8"/>
      <c r="Q8" s="107"/>
    </row>
    <row r="9" spans="1:17" s="11" customFormat="1" ht="18.899999999999999" customHeight="1" x14ac:dyDescent="0.25">
      <c r="A9">
        <v>3</v>
      </c>
      <c r="B9" s="105" t="s">
        <v>316</v>
      </c>
      <c r="C9" s="105" t="s">
        <v>317</v>
      </c>
      <c r="D9" s="106"/>
      <c r="E9"/>
      <c r="F9"/>
      <c r="G9"/>
      <c r="H9" s="106"/>
      <c r="I9" s="106"/>
      <c r="J9"/>
      <c r="K9"/>
      <c r="L9"/>
      <c r="M9"/>
      <c r="N9"/>
      <c r="O9" s="106"/>
      <c r="P9"/>
      <c r="Q9"/>
    </row>
    <row r="10" spans="1:17" s="11" customFormat="1" ht="18.899999999999999" customHeight="1" x14ac:dyDescent="0.25">
      <c r="A10">
        <v>4</v>
      </c>
      <c r="B10" s="105"/>
      <c r="C10" s="105"/>
      <c r="D10" s="106"/>
      <c r="E10"/>
      <c r="F10"/>
      <c r="G10"/>
      <c r="H10" s="106"/>
      <c r="I10" s="106"/>
      <c r="J10"/>
      <c r="K10"/>
      <c r="L10"/>
      <c r="M10"/>
      <c r="N10"/>
      <c r="O10" s="106"/>
      <c r="P10"/>
      <c r="Q10"/>
    </row>
    <row r="11" spans="1:17" s="11" customFormat="1" ht="18.899999999999999" customHeight="1" x14ac:dyDescent="0.25">
      <c r="A11">
        <v>5</v>
      </c>
      <c r="B11" s="105"/>
      <c r="C11" s="105"/>
      <c r="D11" s="106"/>
      <c r="E11"/>
      <c r="F11"/>
      <c r="G11"/>
      <c r="H11" s="106"/>
      <c r="I11" s="106"/>
      <c r="J11"/>
      <c r="K11"/>
      <c r="L11"/>
      <c r="M11"/>
      <c r="N11"/>
      <c r="O11" s="106"/>
      <c r="P11"/>
      <c r="Q11"/>
    </row>
    <row r="12" spans="1:17" s="11" customFormat="1" ht="18.899999999999999" customHeight="1" x14ac:dyDescent="0.25">
      <c r="A12">
        <v>6</v>
      </c>
      <c r="B12" s="105"/>
      <c r="C12" s="105"/>
      <c r="D12" s="106"/>
      <c r="E12"/>
      <c r="F12"/>
      <c r="G12"/>
      <c r="H12" s="106"/>
      <c r="I12" s="106"/>
      <c r="J12"/>
      <c r="K12"/>
      <c r="L12"/>
      <c r="M12"/>
      <c r="N12"/>
      <c r="O12" s="106"/>
      <c r="P12"/>
      <c r="Q12"/>
    </row>
    <row r="13" spans="1:17" s="11" customFormat="1" ht="18.899999999999999" customHeight="1" x14ac:dyDescent="0.25">
      <c r="A13">
        <v>7</v>
      </c>
      <c r="B13" s="105"/>
      <c r="C13" s="105"/>
      <c r="D13" s="106"/>
      <c r="E13"/>
      <c r="F13"/>
      <c r="G13"/>
      <c r="H13" s="106"/>
      <c r="I13" s="106"/>
      <c r="J13"/>
      <c r="K13"/>
      <c r="L13"/>
      <c r="M13"/>
      <c r="N13"/>
      <c r="O13" s="106"/>
      <c r="P13"/>
      <c r="Q13"/>
    </row>
    <row r="14" spans="1:17" s="11" customFormat="1" ht="18.899999999999999" customHeight="1" x14ac:dyDescent="0.25">
      <c r="A14">
        <v>8</v>
      </c>
      <c r="B14" s="105"/>
      <c r="C14" s="105"/>
      <c r="D14" s="106"/>
      <c r="E14"/>
      <c r="F14"/>
      <c r="G14"/>
      <c r="H14" s="106"/>
      <c r="I14" s="106"/>
      <c r="J14"/>
      <c r="K14"/>
      <c r="L14"/>
      <c r="M14"/>
      <c r="N14"/>
      <c r="O14" s="106"/>
      <c r="P14"/>
      <c r="Q14"/>
    </row>
    <row r="15" spans="1:17" s="11" customFormat="1" ht="18.899999999999999" customHeight="1" x14ac:dyDescent="0.25">
      <c r="A15">
        <v>9</v>
      </c>
      <c r="B15" s="105"/>
      <c r="C15" s="105"/>
      <c r="D15" s="106"/>
      <c r="E15"/>
      <c r="F15"/>
      <c r="G15"/>
      <c r="H15" s="106"/>
      <c r="I15" s="106"/>
      <c r="J15"/>
      <c r="K15"/>
      <c r="L15"/>
      <c r="M15"/>
      <c r="N15"/>
      <c r="O15" s="106"/>
      <c r="P15" s="107"/>
      <c r="Q15" s="107"/>
    </row>
    <row r="16" spans="1:17" s="11" customFormat="1" ht="18.899999999999999" customHeight="1" x14ac:dyDescent="0.25">
      <c r="A16">
        <v>10</v>
      </c>
      <c r="B16" s="765"/>
      <c r="C16" s="105"/>
      <c r="D16" s="106"/>
      <c r="E16"/>
      <c r="F16"/>
      <c r="G16"/>
      <c r="H16" s="106"/>
      <c r="I16" s="106"/>
      <c r="J16"/>
      <c r="K16"/>
      <c r="L16"/>
      <c r="M16"/>
      <c r="N16"/>
      <c r="O16" s="106"/>
      <c r="P16"/>
      <c r="Q16" s="107"/>
    </row>
    <row r="17" spans="1:17" s="11" customFormat="1" ht="18.899999999999999" customHeight="1" x14ac:dyDescent="0.25">
      <c r="A17">
        <v>11</v>
      </c>
      <c r="B17" s="105"/>
      <c r="C17" s="105"/>
      <c r="D17" s="106"/>
      <c r="E17"/>
      <c r="F17"/>
      <c r="G17"/>
      <c r="H17" s="106"/>
      <c r="I17" s="106"/>
      <c r="J17"/>
      <c r="K17"/>
      <c r="L17"/>
      <c r="M17"/>
      <c r="N17"/>
      <c r="O17" s="106"/>
      <c r="P17"/>
      <c r="Q17" s="107"/>
    </row>
    <row r="18" spans="1:17" s="11" customFormat="1" ht="18.899999999999999" customHeight="1" x14ac:dyDescent="0.25">
      <c r="A18">
        <v>12</v>
      </c>
      <c r="B18" s="105"/>
      <c r="C18" s="105"/>
      <c r="D18" s="106"/>
      <c r="E18"/>
      <c r="F18"/>
      <c r="G18"/>
      <c r="H18" s="106"/>
      <c r="I18" s="106"/>
      <c r="J18"/>
      <c r="K18"/>
      <c r="L18"/>
      <c r="M18"/>
      <c r="N18"/>
      <c r="O18" s="106"/>
      <c r="P18"/>
      <c r="Q18" s="107"/>
    </row>
    <row r="19" spans="1:17" s="11" customFormat="1" ht="18.899999999999999" customHeight="1" x14ac:dyDescent="0.25">
      <c r="A19">
        <v>13</v>
      </c>
      <c r="B19" s="105"/>
      <c r="C19" s="105"/>
      <c r="D19" s="106"/>
      <c r="E19"/>
      <c r="F19"/>
      <c r="G19"/>
      <c r="H19" s="106"/>
      <c r="I19" s="106"/>
      <c r="J19"/>
      <c r="K19"/>
      <c r="L19"/>
      <c r="M19"/>
      <c r="N19"/>
      <c r="O19" s="106"/>
      <c r="P19"/>
      <c r="Q19" s="107"/>
    </row>
    <row r="20" spans="1:17" s="11" customFormat="1" ht="18.899999999999999" customHeight="1" x14ac:dyDescent="0.25">
      <c r="A20">
        <v>14</v>
      </c>
      <c r="B20" s="105"/>
      <c r="C20" s="105"/>
      <c r="D20" s="106"/>
      <c r="E20"/>
      <c r="F20"/>
      <c r="G20"/>
      <c r="H20" s="106"/>
      <c r="I20" s="106"/>
      <c r="J20"/>
      <c r="K20"/>
      <c r="L20"/>
      <c r="M20"/>
      <c r="N20"/>
      <c r="O20" s="106"/>
      <c r="P20"/>
      <c r="Q20" s="107"/>
    </row>
    <row r="21" spans="1:17" s="11" customFormat="1" ht="18.899999999999999" customHeight="1" x14ac:dyDescent="0.25">
      <c r="A21">
        <v>15</v>
      </c>
      <c r="B21" s="105"/>
      <c r="C21" s="105"/>
      <c r="D21" s="106"/>
      <c r="E21"/>
      <c r="F21"/>
      <c r="G21"/>
      <c r="H21" s="106"/>
      <c r="I21" s="106"/>
      <c r="J21"/>
      <c r="K21"/>
      <c r="L21"/>
      <c r="M21"/>
      <c r="N21"/>
      <c r="O21" s="106"/>
      <c r="P21"/>
      <c r="Q21" s="107"/>
    </row>
    <row r="22" spans="1:17" s="11" customFormat="1" ht="18.899999999999999" customHeight="1" x14ac:dyDescent="0.25">
      <c r="A22">
        <v>16</v>
      </c>
      <c r="B22" s="105"/>
      <c r="C22" s="105"/>
      <c r="D22" s="106"/>
      <c r="E22"/>
      <c r="F22"/>
      <c r="G22"/>
      <c r="H22" s="106"/>
      <c r="I22" s="106"/>
      <c r="J22"/>
      <c r="K22"/>
      <c r="L22"/>
      <c r="M22"/>
      <c r="N22"/>
      <c r="O22" s="106"/>
      <c r="P22"/>
      <c r="Q22" s="107"/>
    </row>
    <row r="23" spans="1:17" s="11" customFormat="1" ht="18.899999999999999" customHeight="1" x14ac:dyDescent="0.25">
      <c r="A23">
        <v>17</v>
      </c>
      <c r="B23" s="105"/>
      <c r="C23" s="105"/>
      <c r="D23" s="106"/>
      <c r="E23"/>
      <c r="F23"/>
      <c r="G23"/>
      <c r="H23" s="106"/>
      <c r="I23" s="106"/>
      <c r="J23"/>
      <c r="K23"/>
      <c r="L23"/>
      <c r="M23"/>
      <c r="N23"/>
      <c r="O23" s="106"/>
      <c r="P23"/>
      <c r="Q23" s="107"/>
    </row>
    <row r="24" spans="1:17" s="11" customFormat="1" ht="18.899999999999999" customHeight="1" x14ac:dyDescent="0.25">
      <c r="A24">
        <v>18</v>
      </c>
      <c r="B24" s="105"/>
      <c r="C24" s="105"/>
      <c r="D24" s="106"/>
      <c r="E24"/>
      <c r="F24"/>
      <c r="G24"/>
      <c r="H24" s="106"/>
      <c r="I24" s="106"/>
      <c r="J24"/>
      <c r="K24"/>
      <c r="L24"/>
      <c r="M24"/>
      <c r="N24"/>
      <c r="O24" s="106"/>
      <c r="P24"/>
      <c r="Q24" s="107"/>
    </row>
    <row r="25" spans="1:17" s="11" customFormat="1" ht="18.899999999999999" customHeight="1" x14ac:dyDescent="0.25">
      <c r="A25">
        <v>19</v>
      </c>
      <c r="B25" s="105"/>
      <c r="C25" s="105"/>
      <c r="D25" s="106"/>
      <c r="E25"/>
      <c r="F25"/>
      <c r="G25"/>
      <c r="H25" s="106"/>
      <c r="I25" s="106"/>
      <c r="J25"/>
      <c r="K25"/>
      <c r="L25"/>
      <c r="M25"/>
      <c r="N25"/>
      <c r="O25" s="106"/>
      <c r="P25"/>
      <c r="Q25" s="107"/>
    </row>
    <row r="26" spans="1:17" s="11" customFormat="1" ht="18.899999999999999" customHeight="1" x14ac:dyDescent="0.25">
      <c r="A26">
        <v>20</v>
      </c>
      <c r="B26" s="105"/>
      <c r="C26" s="105"/>
      <c r="D26" s="106"/>
      <c r="E26"/>
      <c r="F26"/>
      <c r="G26"/>
      <c r="H26" s="106"/>
      <c r="I26" s="106"/>
      <c r="J26"/>
      <c r="K26"/>
      <c r="L26"/>
      <c r="M26"/>
      <c r="N26"/>
      <c r="O26" s="106"/>
      <c r="P26"/>
      <c r="Q26" s="107"/>
    </row>
    <row r="27" spans="1:17" s="11" customFormat="1" ht="18.899999999999999" customHeight="1" x14ac:dyDescent="0.25">
      <c r="A27">
        <v>21</v>
      </c>
      <c r="B27" s="105"/>
      <c r="C27" s="105"/>
      <c r="D27" s="106"/>
      <c r="E27"/>
      <c r="F27"/>
      <c r="G27"/>
      <c r="H27" s="106"/>
      <c r="I27" s="106"/>
      <c r="J27"/>
      <c r="K27"/>
      <c r="L27"/>
      <c r="M27"/>
      <c r="N27"/>
      <c r="O27" s="106"/>
      <c r="P27"/>
      <c r="Q27" s="107"/>
    </row>
    <row r="28" spans="1:17" s="11" customFormat="1" ht="18.899999999999999" customHeight="1" x14ac:dyDescent="0.25">
      <c r="A28">
        <v>22</v>
      </c>
      <c r="B28" s="105"/>
      <c r="C28" s="105"/>
      <c r="D28" s="106"/>
      <c r="E28" s="773"/>
      <c r="F28" s="739"/>
      <c r="G28" s="740"/>
      <c r="H28" s="106"/>
      <c r="I28" s="106"/>
      <c r="J28"/>
      <c r="K28"/>
      <c r="L28"/>
      <c r="M28"/>
      <c r="N28"/>
      <c r="O28" s="106"/>
      <c r="P28"/>
      <c r="Q28" s="107"/>
    </row>
    <row r="29" spans="1:17" s="11" customFormat="1" ht="18.899999999999999" customHeight="1" x14ac:dyDescent="0.25">
      <c r="A29">
        <v>23</v>
      </c>
      <c r="B29" s="105"/>
      <c r="C29" s="105"/>
      <c r="D29" s="106"/>
      <c r="E29" s="774"/>
      <c r="F29"/>
      <c r="G29"/>
      <c r="H29" s="106"/>
      <c r="I29" s="106"/>
      <c r="J29"/>
      <c r="K29"/>
      <c r="L29"/>
      <c r="M29"/>
      <c r="N29"/>
      <c r="O29" s="106"/>
      <c r="P29"/>
      <c r="Q29" s="107"/>
    </row>
    <row r="30" spans="1:17" s="11" customFormat="1" ht="18.899999999999999" customHeight="1" x14ac:dyDescent="0.25">
      <c r="A30">
        <v>24</v>
      </c>
      <c r="B30" s="105"/>
      <c r="C30" s="105"/>
      <c r="D30" s="106"/>
      <c r="E30"/>
      <c r="F30"/>
      <c r="G30"/>
      <c r="H30" s="106"/>
      <c r="I30" s="106"/>
      <c r="J30"/>
      <c r="K30"/>
      <c r="L30"/>
      <c r="M30"/>
      <c r="N30"/>
      <c r="O30" s="106"/>
      <c r="P30"/>
      <c r="Q30" s="107"/>
    </row>
    <row r="31" spans="1:17" s="11" customFormat="1" ht="18.899999999999999" customHeight="1" x14ac:dyDescent="0.25">
      <c r="A31">
        <v>25</v>
      </c>
      <c r="B31" s="105"/>
      <c r="C31" s="105"/>
      <c r="D31" s="106"/>
      <c r="E31"/>
      <c r="F31"/>
      <c r="G31"/>
      <c r="H31" s="106"/>
      <c r="I31" s="106"/>
      <c r="J31"/>
      <c r="K31"/>
      <c r="L31"/>
      <c r="M31"/>
      <c r="N31"/>
      <c r="O31" s="106"/>
      <c r="P31"/>
      <c r="Q31" s="107"/>
    </row>
    <row r="32" spans="1:17" s="11" customFormat="1" ht="18.899999999999999" customHeight="1" x14ac:dyDescent="0.25">
      <c r="A32">
        <v>26</v>
      </c>
      <c r="B32" s="105"/>
      <c r="C32" s="105"/>
      <c r="D32" s="106"/>
      <c r="E32" s="736"/>
      <c r="F32"/>
      <c r="G32"/>
      <c r="H32" s="106"/>
      <c r="I32" s="106"/>
      <c r="J32"/>
      <c r="K32"/>
      <c r="L32"/>
      <c r="M32"/>
      <c r="N32"/>
      <c r="O32" s="106"/>
      <c r="P32"/>
      <c r="Q32" s="107"/>
    </row>
    <row r="33" spans="1:17" s="11" customFormat="1" ht="18.899999999999999" customHeight="1" x14ac:dyDescent="0.25">
      <c r="A33">
        <v>27</v>
      </c>
      <c r="B33" s="105"/>
      <c r="C33" s="105"/>
      <c r="D33" s="106"/>
      <c r="E33"/>
      <c r="F33"/>
      <c r="G33"/>
      <c r="H33" s="106"/>
      <c r="I33" s="106"/>
      <c r="J33"/>
      <c r="K33"/>
      <c r="L33"/>
      <c r="M33"/>
      <c r="N33"/>
      <c r="O33" s="106"/>
      <c r="P33"/>
      <c r="Q33" s="107"/>
    </row>
    <row r="34" spans="1:17" s="11" customFormat="1" ht="18.899999999999999" customHeight="1" x14ac:dyDescent="0.25">
      <c r="A34">
        <v>28</v>
      </c>
      <c r="B34" s="105"/>
      <c r="C34" s="105"/>
      <c r="D34" s="106"/>
      <c r="E34"/>
      <c r="F34"/>
      <c r="G34"/>
      <c r="H34" s="106"/>
      <c r="I34" s="106"/>
      <c r="J34"/>
      <c r="K34"/>
      <c r="L34"/>
      <c r="M34"/>
      <c r="N34"/>
      <c r="O34" s="106"/>
      <c r="P34"/>
      <c r="Q34" s="107"/>
    </row>
    <row r="35" spans="1:17" s="11" customFormat="1" ht="18.899999999999999" customHeight="1" x14ac:dyDescent="0.25">
      <c r="A35">
        <v>29</v>
      </c>
      <c r="B35" s="105"/>
      <c r="C35" s="105"/>
      <c r="D35" s="106"/>
      <c r="E35"/>
      <c r="F35"/>
      <c r="G35"/>
      <c r="H35" s="106"/>
      <c r="I35" s="106"/>
      <c r="J35"/>
      <c r="K35"/>
      <c r="L35"/>
      <c r="M35"/>
      <c r="N35"/>
      <c r="O35" s="106"/>
      <c r="P35"/>
      <c r="Q35" s="107"/>
    </row>
    <row r="36" spans="1:17" s="11" customFormat="1" ht="18.899999999999999" customHeight="1" x14ac:dyDescent="0.25">
      <c r="A36">
        <v>30</v>
      </c>
      <c r="B36" s="105"/>
      <c r="C36" s="105"/>
      <c r="D36" s="106"/>
      <c r="E36"/>
      <c r="F36"/>
      <c r="G36"/>
      <c r="H36" s="106"/>
      <c r="I36" s="106"/>
      <c r="J36"/>
      <c r="K36"/>
      <c r="L36"/>
      <c r="M36"/>
      <c r="N36"/>
      <c r="O36" s="106"/>
      <c r="P36"/>
      <c r="Q36" s="107"/>
    </row>
    <row r="37" spans="1:17" s="11" customFormat="1" ht="18.899999999999999" customHeight="1" x14ac:dyDescent="0.25">
      <c r="A37">
        <v>31</v>
      </c>
      <c r="B37" s="105"/>
      <c r="C37" s="105"/>
      <c r="D37" s="106"/>
      <c r="E37"/>
      <c r="F37"/>
      <c r="G37"/>
      <c r="H37" s="106"/>
      <c r="I37" s="106"/>
      <c r="J37"/>
      <c r="K37"/>
      <c r="L37"/>
      <c r="M37"/>
      <c r="N37"/>
      <c r="O37" s="106"/>
      <c r="P37"/>
      <c r="Q37" s="107"/>
    </row>
    <row r="38" spans="1:17" s="11" customFormat="1" ht="18.899999999999999" customHeight="1" x14ac:dyDescent="0.25">
      <c r="A38">
        <v>32</v>
      </c>
      <c r="B38" s="105"/>
      <c r="C38" s="105"/>
      <c r="D38" s="106"/>
      <c r="E38"/>
      <c r="F38"/>
      <c r="G38"/>
      <c r="H38"/>
      <c r="I38"/>
      <c r="J38"/>
      <c r="K38"/>
      <c r="L38"/>
      <c r="M38"/>
      <c r="N38"/>
      <c r="O38" s="107"/>
      <c r="P38"/>
      <c r="Q38" s="107"/>
    </row>
    <row r="39" spans="1:17" s="11" customFormat="1" ht="18.899999999999999" customHeight="1" x14ac:dyDescent="0.25">
      <c r="A39">
        <v>33</v>
      </c>
      <c r="B39" s="105"/>
      <c r="C39" s="105"/>
      <c r="D39" s="106"/>
      <c r="E39"/>
      <c r="F39"/>
      <c r="G39"/>
      <c r="H39"/>
      <c r="I39"/>
      <c r="J39"/>
      <c r="K39"/>
      <c r="L39"/>
      <c r="M39"/>
      <c r="N39"/>
      <c r="O39"/>
      <c r="P39"/>
      <c r="Q39" s="107"/>
    </row>
    <row r="40" spans="1:17" s="11" customFormat="1" ht="18.899999999999999" customHeight="1" x14ac:dyDescent="0.25">
      <c r="A40">
        <v>34</v>
      </c>
      <c r="B40" s="105"/>
      <c r="C40" s="105"/>
      <c r="D40" s="106"/>
      <c r="E40"/>
      <c r="F40"/>
      <c r="G40"/>
      <c r="H40"/>
      <c r="I40"/>
      <c r="J40" t="e">
        <f>IF(AND(Q40="",#REF!&gt;0,#REF!&lt;5),K40,)</f>
        <v>#REF!</v>
      </c>
      <c r="K40" t="str">
        <f>IF(D40="","ZZZ9",IF(AND(#REF!&gt;0,#REF!&lt;5),D40&amp;#REF!,D40&amp;"9"))</f>
        <v>ZZZ9</v>
      </c>
      <c r="L40">
        <f t="shared" ref="L40:L103" si="0">IF(Q40="",999,Q40)</f>
        <v>999</v>
      </c>
      <c r="M40">
        <f t="shared" ref="M40:M103" si="1">IF(P40=999,999,1)</f>
        <v>999</v>
      </c>
      <c r="N40"/>
      <c r="O40"/>
      <c r="P40">
        <f t="shared" ref="P40:P103" si="2">IF(N40="DA",1,IF(N40="WC",2,IF(N40="SE",3,IF(N40="Q",4,IF(N40="LL",5,999)))))</f>
        <v>999</v>
      </c>
      <c r="Q40" s="107"/>
    </row>
    <row r="41" spans="1:17" s="11" customFormat="1" ht="18.899999999999999" customHeight="1" x14ac:dyDescent="0.25">
      <c r="A41">
        <v>35</v>
      </c>
      <c r="B41" s="105"/>
      <c r="C41" s="105"/>
      <c r="D41" s="106"/>
      <c r="E41"/>
      <c r="F41"/>
      <c r="G41"/>
      <c r="H41"/>
      <c r="I41"/>
      <c r="J41" t="e">
        <f>IF(AND(Q41="",#REF!&gt;0,#REF!&lt;5),K41,)</f>
        <v>#REF!</v>
      </c>
      <c r="K41" t="str">
        <f>IF(D41="","ZZZ9",IF(AND(#REF!&gt;0,#REF!&lt;5),D41&amp;#REF!,D41&amp;"9"))</f>
        <v>ZZZ9</v>
      </c>
      <c r="L41">
        <f t="shared" si="0"/>
        <v>999</v>
      </c>
      <c r="M41">
        <f t="shared" si="1"/>
        <v>999</v>
      </c>
      <c r="N41"/>
      <c r="O41"/>
      <c r="P41">
        <f t="shared" si="2"/>
        <v>999</v>
      </c>
      <c r="Q41" s="107"/>
    </row>
    <row r="42" spans="1:17" s="11" customFormat="1" ht="18.899999999999999" customHeight="1" x14ac:dyDescent="0.25">
      <c r="A42">
        <v>36</v>
      </c>
      <c r="B42" s="105"/>
      <c r="C42" s="105"/>
      <c r="D42" s="106"/>
      <c r="E42"/>
      <c r="F42"/>
      <c r="G42"/>
      <c r="H42"/>
      <c r="I42"/>
      <c r="J42" t="e">
        <f>IF(AND(Q42="",#REF!&gt;0,#REF!&lt;5),K42,)</f>
        <v>#REF!</v>
      </c>
      <c r="K42" t="str">
        <f>IF(D42="","ZZZ9",IF(AND(#REF!&gt;0,#REF!&lt;5),D42&amp;#REF!,D42&amp;"9"))</f>
        <v>ZZZ9</v>
      </c>
      <c r="L42">
        <f t="shared" si="0"/>
        <v>999</v>
      </c>
      <c r="M42">
        <f t="shared" si="1"/>
        <v>999</v>
      </c>
      <c r="N42"/>
      <c r="O42"/>
      <c r="P42">
        <f t="shared" si="2"/>
        <v>999</v>
      </c>
      <c r="Q42" s="107"/>
    </row>
    <row r="43" spans="1:17" s="11" customFormat="1" ht="18.899999999999999" customHeight="1" x14ac:dyDescent="0.25">
      <c r="A43">
        <v>37</v>
      </c>
      <c r="B43" s="105"/>
      <c r="C43" s="105"/>
      <c r="D43" s="106"/>
      <c r="E43"/>
      <c r="F43"/>
      <c r="G43"/>
      <c r="H43"/>
      <c r="I43"/>
      <c r="J43" t="e">
        <f>IF(AND(Q43="",#REF!&gt;0,#REF!&lt;5),K43,)</f>
        <v>#REF!</v>
      </c>
      <c r="K43" t="str">
        <f>IF(D43="","ZZZ9",IF(AND(#REF!&gt;0,#REF!&lt;5),D43&amp;#REF!,D43&amp;"9"))</f>
        <v>ZZZ9</v>
      </c>
      <c r="L43">
        <f t="shared" si="0"/>
        <v>999</v>
      </c>
      <c r="M43">
        <f t="shared" si="1"/>
        <v>999</v>
      </c>
      <c r="N43"/>
      <c r="O43"/>
      <c r="P43">
        <f t="shared" si="2"/>
        <v>999</v>
      </c>
      <c r="Q43" s="107"/>
    </row>
    <row r="44" spans="1:17" s="11" customFormat="1" ht="18.899999999999999" customHeight="1" x14ac:dyDescent="0.25">
      <c r="A44">
        <v>38</v>
      </c>
      <c r="B44" s="105"/>
      <c r="C44" s="105"/>
      <c r="D44" s="106"/>
      <c r="E44"/>
      <c r="F44"/>
      <c r="G44"/>
      <c r="H44"/>
      <c r="I44"/>
      <c r="J44" t="e">
        <f>IF(AND(Q44="",#REF!&gt;0,#REF!&lt;5),K44,)</f>
        <v>#REF!</v>
      </c>
      <c r="K44" t="str">
        <f>IF(D44="","ZZZ9",IF(AND(#REF!&gt;0,#REF!&lt;5),D44&amp;#REF!,D44&amp;"9"))</f>
        <v>ZZZ9</v>
      </c>
      <c r="L44">
        <f t="shared" si="0"/>
        <v>999</v>
      </c>
      <c r="M44">
        <f t="shared" si="1"/>
        <v>999</v>
      </c>
      <c r="N44"/>
      <c r="O44"/>
      <c r="P44">
        <f t="shared" si="2"/>
        <v>999</v>
      </c>
      <c r="Q44" s="107"/>
    </row>
    <row r="45" spans="1:17" s="11" customFormat="1" ht="18.899999999999999" customHeight="1" x14ac:dyDescent="0.25">
      <c r="A45">
        <v>39</v>
      </c>
      <c r="B45" s="105"/>
      <c r="C45" s="105"/>
      <c r="D45" s="106"/>
      <c r="E45"/>
      <c r="F45"/>
      <c r="G45"/>
      <c r="H45"/>
      <c r="I45"/>
      <c r="J45" t="e">
        <f>IF(AND(Q45="",#REF!&gt;0,#REF!&lt;5),K45,)</f>
        <v>#REF!</v>
      </c>
      <c r="K45" t="str">
        <f>IF(D45="","ZZZ9",IF(AND(#REF!&gt;0,#REF!&lt;5),D45&amp;#REF!,D45&amp;"9"))</f>
        <v>ZZZ9</v>
      </c>
      <c r="L45">
        <f t="shared" si="0"/>
        <v>999</v>
      </c>
      <c r="M45">
        <f t="shared" si="1"/>
        <v>999</v>
      </c>
      <c r="N45"/>
      <c r="O45"/>
      <c r="P45">
        <f t="shared" si="2"/>
        <v>999</v>
      </c>
      <c r="Q45" s="107"/>
    </row>
    <row r="46" spans="1:17" s="11" customFormat="1" ht="18.899999999999999" customHeight="1" x14ac:dyDescent="0.25">
      <c r="A46">
        <v>40</v>
      </c>
      <c r="B46" s="105"/>
      <c r="C46" s="105"/>
      <c r="D46" s="106"/>
      <c r="E46"/>
      <c r="F46"/>
      <c r="G46"/>
      <c r="H46"/>
      <c r="I46"/>
      <c r="J46" t="e">
        <f>IF(AND(Q46="",#REF!&gt;0,#REF!&lt;5),K46,)</f>
        <v>#REF!</v>
      </c>
      <c r="K46" t="str">
        <f>IF(D46="","ZZZ9",IF(AND(#REF!&gt;0,#REF!&lt;5),D46&amp;#REF!,D46&amp;"9"))</f>
        <v>ZZZ9</v>
      </c>
      <c r="L46">
        <f t="shared" si="0"/>
        <v>999</v>
      </c>
      <c r="M46">
        <f t="shared" si="1"/>
        <v>999</v>
      </c>
      <c r="N46"/>
      <c r="O46"/>
      <c r="P46">
        <f t="shared" si="2"/>
        <v>999</v>
      </c>
      <c r="Q46" s="107"/>
    </row>
    <row r="47" spans="1:17" s="11" customFormat="1" ht="18.899999999999999" customHeight="1" x14ac:dyDescent="0.25">
      <c r="A47">
        <v>41</v>
      </c>
      <c r="B47" s="105"/>
      <c r="C47" s="105"/>
      <c r="D47" s="106"/>
      <c r="E47"/>
      <c r="F47"/>
      <c r="G47"/>
      <c r="H47"/>
      <c r="I47"/>
      <c r="J47" t="e">
        <f>IF(AND(Q47="",#REF!&gt;0,#REF!&lt;5),K47,)</f>
        <v>#REF!</v>
      </c>
      <c r="K47" t="str">
        <f>IF(D47="","ZZZ9",IF(AND(#REF!&gt;0,#REF!&lt;5),D47&amp;#REF!,D47&amp;"9"))</f>
        <v>ZZZ9</v>
      </c>
      <c r="L47">
        <f t="shared" si="0"/>
        <v>999</v>
      </c>
      <c r="M47">
        <f t="shared" si="1"/>
        <v>999</v>
      </c>
      <c r="N47"/>
      <c r="O47"/>
      <c r="P47">
        <f t="shared" si="2"/>
        <v>999</v>
      </c>
      <c r="Q47" s="107"/>
    </row>
    <row r="48" spans="1:17" s="11" customFormat="1" ht="18.899999999999999" customHeight="1" x14ac:dyDescent="0.25">
      <c r="A48">
        <v>42</v>
      </c>
      <c r="B48" s="105"/>
      <c r="C48" s="105"/>
      <c r="D48" s="106"/>
      <c r="E48"/>
      <c r="F48"/>
      <c r="G48"/>
      <c r="H48"/>
      <c r="I48"/>
      <c r="J48" t="e">
        <f>IF(AND(Q48="",#REF!&gt;0,#REF!&lt;5),K48,)</f>
        <v>#REF!</v>
      </c>
      <c r="K48" t="str">
        <f>IF(D48="","ZZZ9",IF(AND(#REF!&gt;0,#REF!&lt;5),D48&amp;#REF!,D48&amp;"9"))</f>
        <v>ZZZ9</v>
      </c>
      <c r="L48">
        <f t="shared" si="0"/>
        <v>999</v>
      </c>
      <c r="M48">
        <f t="shared" si="1"/>
        <v>999</v>
      </c>
      <c r="N48"/>
      <c r="O48"/>
      <c r="P48">
        <f t="shared" si="2"/>
        <v>999</v>
      </c>
      <c r="Q48" s="107"/>
    </row>
    <row r="49" spans="1:17" s="11" customFormat="1" ht="18.899999999999999" customHeight="1" x14ac:dyDescent="0.25">
      <c r="A49">
        <v>43</v>
      </c>
      <c r="B49" s="105"/>
      <c r="C49" s="105"/>
      <c r="D49" s="106"/>
      <c r="E49"/>
      <c r="F49"/>
      <c r="G49"/>
      <c r="H49"/>
      <c r="I49"/>
      <c r="J49" t="e">
        <f>IF(AND(Q49="",#REF!&gt;0,#REF!&lt;5),K49,)</f>
        <v>#REF!</v>
      </c>
      <c r="K49" t="str">
        <f>IF(D49="","ZZZ9",IF(AND(#REF!&gt;0,#REF!&lt;5),D49&amp;#REF!,D49&amp;"9"))</f>
        <v>ZZZ9</v>
      </c>
      <c r="L49">
        <f t="shared" si="0"/>
        <v>999</v>
      </c>
      <c r="M49">
        <f t="shared" si="1"/>
        <v>999</v>
      </c>
      <c r="N49"/>
      <c r="O49"/>
      <c r="P49">
        <f t="shared" si="2"/>
        <v>999</v>
      </c>
      <c r="Q49" s="107"/>
    </row>
    <row r="50" spans="1:17" s="11" customFormat="1" ht="18.899999999999999" customHeight="1" x14ac:dyDescent="0.25">
      <c r="A50">
        <v>44</v>
      </c>
      <c r="B50" s="105"/>
      <c r="C50" s="105"/>
      <c r="D50" s="106"/>
      <c r="E50"/>
      <c r="F50"/>
      <c r="G50"/>
      <c r="H50"/>
      <c r="I50"/>
      <c r="J50" t="e">
        <f>IF(AND(Q50="",#REF!&gt;0,#REF!&lt;5),K50,)</f>
        <v>#REF!</v>
      </c>
      <c r="K50" t="str">
        <f>IF(D50="","ZZZ9",IF(AND(#REF!&gt;0,#REF!&lt;5),D50&amp;#REF!,D50&amp;"9"))</f>
        <v>ZZZ9</v>
      </c>
      <c r="L50">
        <f t="shared" si="0"/>
        <v>999</v>
      </c>
      <c r="M50">
        <f t="shared" si="1"/>
        <v>999</v>
      </c>
      <c r="N50"/>
      <c r="O50"/>
      <c r="P50">
        <f t="shared" si="2"/>
        <v>999</v>
      </c>
      <c r="Q50" s="107"/>
    </row>
    <row r="51" spans="1:17" s="11" customFormat="1" ht="18.899999999999999" customHeight="1" x14ac:dyDescent="0.25">
      <c r="A51">
        <v>45</v>
      </c>
      <c r="B51" s="105"/>
      <c r="C51" s="105"/>
      <c r="D51" s="106"/>
      <c r="E51"/>
      <c r="F51"/>
      <c r="G51"/>
      <c r="H51"/>
      <c r="I51"/>
      <c r="J51" t="e">
        <f>IF(AND(Q51="",#REF!&gt;0,#REF!&lt;5),K51,)</f>
        <v>#REF!</v>
      </c>
      <c r="K51" t="str">
        <f>IF(D51="","ZZZ9",IF(AND(#REF!&gt;0,#REF!&lt;5),D51&amp;#REF!,D51&amp;"9"))</f>
        <v>ZZZ9</v>
      </c>
      <c r="L51">
        <f t="shared" si="0"/>
        <v>999</v>
      </c>
      <c r="M51">
        <f t="shared" si="1"/>
        <v>999</v>
      </c>
      <c r="N51"/>
      <c r="O51"/>
      <c r="P51">
        <f t="shared" si="2"/>
        <v>999</v>
      </c>
      <c r="Q51" s="107"/>
    </row>
    <row r="52" spans="1:17" s="11" customFormat="1" ht="18.899999999999999" customHeight="1" x14ac:dyDescent="0.25">
      <c r="A52">
        <v>46</v>
      </c>
      <c r="B52" s="105"/>
      <c r="C52" s="105"/>
      <c r="D52" s="106"/>
      <c r="E52"/>
      <c r="F52"/>
      <c r="G52"/>
      <c r="H52"/>
      <c r="I52"/>
      <c r="J52" t="e">
        <f>IF(AND(Q52="",#REF!&gt;0,#REF!&lt;5),K52,)</f>
        <v>#REF!</v>
      </c>
      <c r="K52" t="str">
        <f>IF(D52="","ZZZ9",IF(AND(#REF!&gt;0,#REF!&lt;5),D52&amp;#REF!,D52&amp;"9"))</f>
        <v>ZZZ9</v>
      </c>
      <c r="L52">
        <f t="shared" si="0"/>
        <v>999</v>
      </c>
      <c r="M52">
        <f t="shared" si="1"/>
        <v>999</v>
      </c>
      <c r="N52"/>
      <c r="O52"/>
      <c r="P52">
        <f t="shared" si="2"/>
        <v>999</v>
      </c>
      <c r="Q52" s="107"/>
    </row>
    <row r="53" spans="1:17" s="11" customFormat="1" ht="18.899999999999999" customHeight="1" x14ac:dyDescent="0.25">
      <c r="A53">
        <v>47</v>
      </c>
      <c r="B53" s="105"/>
      <c r="C53" s="105"/>
      <c r="D53" s="106"/>
      <c r="E53"/>
      <c r="F53"/>
      <c r="G53"/>
      <c r="H53"/>
      <c r="I53"/>
      <c r="J53" t="e">
        <f>IF(AND(Q53="",#REF!&gt;0,#REF!&lt;5),K53,)</f>
        <v>#REF!</v>
      </c>
      <c r="K53" t="str">
        <f>IF(D53="","ZZZ9",IF(AND(#REF!&gt;0,#REF!&lt;5),D53&amp;#REF!,D53&amp;"9"))</f>
        <v>ZZZ9</v>
      </c>
      <c r="L53">
        <f t="shared" si="0"/>
        <v>999</v>
      </c>
      <c r="M53">
        <f t="shared" si="1"/>
        <v>999</v>
      </c>
      <c r="N53"/>
      <c r="O53"/>
      <c r="P53">
        <f t="shared" si="2"/>
        <v>999</v>
      </c>
      <c r="Q53" s="107"/>
    </row>
    <row r="54" spans="1:17" s="11" customFormat="1" ht="18.899999999999999" customHeight="1" x14ac:dyDescent="0.25">
      <c r="A54">
        <v>48</v>
      </c>
      <c r="B54" s="105"/>
      <c r="C54" s="105"/>
      <c r="D54" s="106"/>
      <c r="E54"/>
      <c r="F54"/>
      <c r="G54"/>
      <c r="H54"/>
      <c r="I54"/>
      <c r="J54" t="e">
        <f>IF(AND(Q54="",#REF!&gt;0,#REF!&lt;5),K54,)</f>
        <v>#REF!</v>
      </c>
      <c r="K54" t="str">
        <f>IF(D54="","ZZZ9",IF(AND(#REF!&gt;0,#REF!&lt;5),D54&amp;#REF!,D54&amp;"9"))</f>
        <v>ZZZ9</v>
      </c>
      <c r="L54">
        <f t="shared" si="0"/>
        <v>999</v>
      </c>
      <c r="M54">
        <f t="shared" si="1"/>
        <v>999</v>
      </c>
      <c r="N54"/>
      <c r="O54"/>
      <c r="P54">
        <f t="shared" si="2"/>
        <v>999</v>
      </c>
      <c r="Q54" s="107"/>
    </row>
    <row r="55" spans="1:17" s="11" customFormat="1" ht="18.899999999999999" customHeight="1" x14ac:dyDescent="0.25">
      <c r="A55">
        <v>49</v>
      </c>
      <c r="B55" s="105"/>
      <c r="C55" s="105"/>
      <c r="D55" s="106"/>
      <c r="E55"/>
      <c r="F55"/>
      <c r="G55"/>
      <c r="H55"/>
      <c r="I55"/>
      <c r="J55" t="e">
        <f>IF(AND(Q55="",#REF!&gt;0,#REF!&lt;5),K55,)</f>
        <v>#REF!</v>
      </c>
      <c r="K55" t="str">
        <f>IF(D55="","ZZZ9",IF(AND(#REF!&gt;0,#REF!&lt;5),D55&amp;#REF!,D55&amp;"9"))</f>
        <v>ZZZ9</v>
      </c>
      <c r="L55">
        <f t="shared" si="0"/>
        <v>999</v>
      </c>
      <c r="M55">
        <f t="shared" si="1"/>
        <v>999</v>
      </c>
      <c r="N55"/>
      <c r="O55"/>
      <c r="P55">
        <f t="shared" si="2"/>
        <v>999</v>
      </c>
      <c r="Q55" s="107"/>
    </row>
    <row r="56" spans="1:17" s="11" customFormat="1" ht="18.899999999999999" customHeight="1" x14ac:dyDescent="0.25">
      <c r="A56">
        <v>50</v>
      </c>
      <c r="B56" s="105"/>
      <c r="C56" s="105"/>
      <c r="D56" s="106"/>
      <c r="E56"/>
      <c r="F56"/>
      <c r="G56"/>
      <c r="H56"/>
      <c r="I56"/>
      <c r="J56" t="e">
        <f>IF(AND(Q56="",#REF!&gt;0,#REF!&lt;5),K56,)</f>
        <v>#REF!</v>
      </c>
      <c r="K56" t="str">
        <f>IF(D56="","ZZZ9",IF(AND(#REF!&gt;0,#REF!&lt;5),D56&amp;#REF!,D56&amp;"9"))</f>
        <v>ZZZ9</v>
      </c>
      <c r="L56">
        <f t="shared" si="0"/>
        <v>999</v>
      </c>
      <c r="M56">
        <f t="shared" si="1"/>
        <v>999</v>
      </c>
      <c r="N56"/>
      <c r="O56"/>
      <c r="P56">
        <f t="shared" si="2"/>
        <v>999</v>
      </c>
      <c r="Q56" s="107"/>
    </row>
    <row r="57" spans="1:17" s="11" customFormat="1" ht="18.899999999999999" customHeight="1" x14ac:dyDescent="0.25">
      <c r="A57">
        <v>51</v>
      </c>
      <c r="B57" s="105"/>
      <c r="C57" s="105"/>
      <c r="D57" s="106"/>
      <c r="E57"/>
      <c r="F57"/>
      <c r="G57"/>
      <c r="H57"/>
      <c r="I57"/>
      <c r="J57" t="e">
        <f>IF(AND(Q57="",#REF!&gt;0,#REF!&lt;5),K57,)</f>
        <v>#REF!</v>
      </c>
      <c r="K57" t="str">
        <f>IF(D57="","ZZZ9",IF(AND(#REF!&gt;0,#REF!&lt;5),D57&amp;#REF!,D57&amp;"9"))</f>
        <v>ZZZ9</v>
      </c>
      <c r="L57">
        <f t="shared" si="0"/>
        <v>999</v>
      </c>
      <c r="M57">
        <f t="shared" si="1"/>
        <v>999</v>
      </c>
      <c r="N57"/>
      <c r="O57"/>
      <c r="P57">
        <f t="shared" si="2"/>
        <v>999</v>
      </c>
      <c r="Q57" s="107"/>
    </row>
    <row r="58" spans="1:17" s="11" customFormat="1" ht="18.899999999999999" customHeight="1" x14ac:dyDescent="0.25">
      <c r="A58">
        <v>52</v>
      </c>
      <c r="B58" s="105"/>
      <c r="C58" s="105"/>
      <c r="D58" s="106"/>
      <c r="E58"/>
      <c r="F58"/>
      <c r="G58"/>
      <c r="H58"/>
      <c r="I58"/>
      <c r="J58" t="e">
        <f>IF(AND(Q58="",#REF!&gt;0,#REF!&lt;5),K58,)</f>
        <v>#REF!</v>
      </c>
      <c r="K58" t="str">
        <f>IF(D58="","ZZZ9",IF(AND(#REF!&gt;0,#REF!&lt;5),D58&amp;#REF!,D58&amp;"9"))</f>
        <v>ZZZ9</v>
      </c>
      <c r="L58">
        <f t="shared" si="0"/>
        <v>999</v>
      </c>
      <c r="M58">
        <f t="shared" si="1"/>
        <v>999</v>
      </c>
      <c r="N58"/>
      <c r="O58"/>
      <c r="P58">
        <f t="shared" si="2"/>
        <v>999</v>
      </c>
      <c r="Q58" s="107"/>
    </row>
    <row r="59" spans="1:17" s="11" customFormat="1" ht="18.899999999999999" customHeight="1" x14ac:dyDescent="0.25">
      <c r="A59">
        <v>53</v>
      </c>
      <c r="B59" s="105"/>
      <c r="C59" s="105"/>
      <c r="D59" s="106"/>
      <c r="E59"/>
      <c r="F59"/>
      <c r="G59"/>
      <c r="H59"/>
      <c r="I59"/>
      <c r="J59" t="e">
        <f>IF(AND(Q59="",#REF!&gt;0,#REF!&lt;5),K59,)</f>
        <v>#REF!</v>
      </c>
      <c r="K59" t="str">
        <f>IF(D59="","ZZZ9",IF(AND(#REF!&gt;0,#REF!&lt;5),D59&amp;#REF!,D59&amp;"9"))</f>
        <v>ZZZ9</v>
      </c>
      <c r="L59">
        <f t="shared" si="0"/>
        <v>999</v>
      </c>
      <c r="M59">
        <f t="shared" si="1"/>
        <v>999</v>
      </c>
      <c r="N59"/>
      <c r="O59"/>
      <c r="P59">
        <f t="shared" si="2"/>
        <v>999</v>
      </c>
      <c r="Q59" s="107"/>
    </row>
    <row r="60" spans="1:17" s="11" customFormat="1" ht="18.899999999999999" customHeight="1" x14ac:dyDescent="0.25">
      <c r="A60">
        <v>54</v>
      </c>
      <c r="B60" s="105"/>
      <c r="C60" s="105"/>
      <c r="D60" s="106"/>
      <c r="E60"/>
      <c r="F60"/>
      <c r="G60"/>
      <c r="H60"/>
      <c r="I60"/>
      <c r="J60" t="e">
        <f>IF(AND(Q60="",#REF!&gt;0,#REF!&lt;5),K60,)</f>
        <v>#REF!</v>
      </c>
      <c r="K60" t="str">
        <f>IF(D60="","ZZZ9",IF(AND(#REF!&gt;0,#REF!&lt;5),D60&amp;#REF!,D60&amp;"9"))</f>
        <v>ZZZ9</v>
      </c>
      <c r="L60">
        <f t="shared" si="0"/>
        <v>999</v>
      </c>
      <c r="M60">
        <f t="shared" si="1"/>
        <v>999</v>
      </c>
      <c r="N60"/>
      <c r="O60"/>
      <c r="P60">
        <f t="shared" si="2"/>
        <v>999</v>
      </c>
      <c r="Q60" s="107"/>
    </row>
    <row r="61" spans="1:17" s="11" customFormat="1" ht="18.899999999999999" customHeight="1" x14ac:dyDescent="0.25">
      <c r="A61">
        <v>55</v>
      </c>
      <c r="B61" s="105"/>
      <c r="C61" s="105"/>
      <c r="D61" s="106"/>
      <c r="E61"/>
      <c r="F61"/>
      <c r="G61"/>
      <c r="H61"/>
      <c r="I61"/>
      <c r="J61" t="e">
        <f>IF(AND(Q61="",#REF!&gt;0,#REF!&lt;5),K61,)</f>
        <v>#REF!</v>
      </c>
      <c r="K61" t="str">
        <f>IF(D61="","ZZZ9",IF(AND(#REF!&gt;0,#REF!&lt;5),D61&amp;#REF!,D61&amp;"9"))</f>
        <v>ZZZ9</v>
      </c>
      <c r="L61">
        <f t="shared" si="0"/>
        <v>999</v>
      </c>
      <c r="M61">
        <f t="shared" si="1"/>
        <v>999</v>
      </c>
      <c r="N61"/>
      <c r="O61"/>
      <c r="P61">
        <f t="shared" si="2"/>
        <v>999</v>
      </c>
      <c r="Q61" s="107"/>
    </row>
    <row r="62" spans="1:17" s="11" customFormat="1" ht="18.899999999999999" customHeight="1" x14ac:dyDescent="0.25">
      <c r="A62">
        <v>56</v>
      </c>
      <c r="B62" s="105"/>
      <c r="C62" s="105"/>
      <c r="D62" s="106"/>
      <c r="E62"/>
      <c r="F62"/>
      <c r="G62"/>
      <c r="H62"/>
      <c r="I62"/>
      <c r="J62" t="e">
        <f>IF(AND(Q62="",#REF!&gt;0,#REF!&lt;5),K62,)</f>
        <v>#REF!</v>
      </c>
      <c r="K62" t="str">
        <f>IF(D62="","ZZZ9",IF(AND(#REF!&gt;0,#REF!&lt;5),D62&amp;#REF!,D62&amp;"9"))</f>
        <v>ZZZ9</v>
      </c>
      <c r="L62">
        <f t="shared" si="0"/>
        <v>999</v>
      </c>
      <c r="M62">
        <f t="shared" si="1"/>
        <v>999</v>
      </c>
      <c r="N62"/>
      <c r="O62"/>
      <c r="P62">
        <f t="shared" si="2"/>
        <v>999</v>
      </c>
      <c r="Q62" s="107"/>
    </row>
    <row r="63" spans="1:17" s="11" customFormat="1" ht="18.899999999999999" customHeight="1" x14ac:dyDescent="0.25">
      <c r="A63">
        <v>57</v>
      </c>
      <c r="B63" s="105"/>
      <c r="C63" s="105"/>
      <c r="D63" s="106"/>
      <c r="E63"/>
      <c r="F63"/>
      <c r="G63"/>
      <c r="H63"/>
      <c r="I63"/>
      <c r="J63" t="e">
        <f>IF(AND(Q63="",#REF!&gt;0,#REF!&lt;5),K63,)</f>
        <v>#REF!</v>
      </c>
      <c r="K63" t="str">
        <f>IF(D63="","ZZZ9",IF(AND(#REF!&gt;0,#REF!&lt;5),D63&amp;#REF!,D63&amp;"9"))</f>
        <v>ZZZ9</v>
      </c>
      <c r="L63">
        <f t="shared" si="0"/>
        <v>999</v>
      </c>
      <c r="M63">
        <f t="shared" si="1"/>
        <v>999</v>
      </c>
      <c r="N63"/>
      <c r="O63"/>
      <c r="P63">
        <f t="shared" si="2"/>
        <v>999</v>
      </c>
      <c r="Q63" s="107"/>
    </row>
    <row r="64" spans="1:17" s="11" customFormat="1" ht="18.899999999999999" customHeight="1" x14ac:dyDescent="0.25">
      <c r="A64">
        <v>58</v>
      </c>
      <c r="B64" s="105"/>
      <c r="C64" s="105"/>
      <c r="D64" s="106"/>
      <c r="E64"/>
      <c r="F64"/>
      <c r="G64"/>
      <c r="H64"/>
      <c r="I64"/>
      <c r="J64" t="e">
        <f>IF(AND(Q64="",#REF!&gt;0,#REF!&lt;5),K64,)</f>
        <v>#REF!</v>
      </c>
      <c r="K64" t="str">
        <f>IF(D64="","ZZZ9",IF(AND(#REF!&gt;0,#REF!&lt;5),D64&amp;#REF!,D64&amp;"9"))</f>
        <v>ZZZ9</v>
      </c>
      <c r="L64">
        <f t="shared" si="0"/>
        <v>999</v>
      </c>
      <c r="M64">
        <f t="shared" si="1"/>
        <v>999</v>
      </c>
      <c r="N64"/>
      <c r="O64"/>
      <c r="P64">
        <f t="shared" si="2"/>
        <v>999</v>
      </c>
      <c r="Q64" s="107"/>
    </row>
    <row r="65" spans="1:17" s="11" customFormat="1" ht="18.899999999999999" customHeight="1" x14ac:dyDescent="0.25">
      <c r="A65">
        <v>59</v>
      </c>
      <c r="B65" s="105"/>
      <c r="C65" s="105"/>
      <c r="D65" s="106"/>
      <c r="E65"/>
      <c r="F65"/>
      <c r="G65"/>
      <c r="H65"/>
      <c r="I65"/>
      <c r="J65" t="e">
        <f>IF(AND(Q65="",#REF!&gt;0,#REF!&lt;5),K65,)</f>
        <v>#REF!</v>
      </c>
      <c r="K65" t="str">
        <f>IF(D65="","ZZZ9",IF(AND(#REF!&gt;0,#REF!&lt;5),D65&amp;#REF!,D65&amp;"9"))</f>
        <v>ZZZ9</v>
      </c>
      <c r="L65">
        <f t="shared" si="0"/>
        <v>999</v>
      </c>
      <c r="M65">
        <f t="shared" si="1"/>
        <v>999</v>
      </c>
      <c r="N65"/>
      <c r="O65"/>
      <c r="P65">
        <f t="shared" si="2"/>
        <v>999</v>
      </c>
      <c r="Q65" s="107"/>
    </row>
    <row r="66" spans="1:17" s="11" customFormat="1" ht="18.899999999999999" customHeight="1" x14ac:dyDescent="0.25">
      <c r="A66">
        <v>60</v>
      </c>
      <c r="B66" s="105"/>
      <c r="C66" s="105"/>
      <c r="D66" s="106"/>
      <c r="E66"/>
      <c r="F66"/>
      <c r="G66"/>
      <c r="H66"/>
      <c r="I66"/>
      <c r="J66" t="e">
        <f>IF(AND(Q66="",#REF!&gt;0,#REF!&lt;5),K66,)</f>
        <v>#REF!</v>
      </c>
      <c r="K66" t="str">
        <f>IF(D66="","ZZZ9",IF(AND(#REF!&gt;0,#REF!&lt;5),D66&amp;#REF!,D66&amp;"9"))</f>
        <v>ZZZ9</v>
      </c>
      <c r="L66">
        <f t="shared" si="0"/>
        <v>999</v>
      </c>
      <c r="M66">
        <f t="shared" si="1"/>
        <v>999</v>
      </c>
      <c r="N66"/>
      <c r="O66"/>
      <c r="P66">
        <f t="shared" si="2"/>
        <v>999</v>
      </c>
      <c r="Q66" s="107"/>
    </row>
    <row r="67" spans="1:17" s="11" customFormat="1" ht="18.899999999999999" customHeight="1" x14ac:dyDescent="0.25">
      <c r="A67">
        <v>61</v>
      </c>
      <c r="B67" s="105"/>
      <c r="C67" s="105"/>
      <c r="D67" s="106"/>
      <c r="E67"/>
      <c r="F67"/>
      <c r="G67"/>
      <c r="H67"/>
      <c r="I67"/>
      <c r="J67" t="e">
        <f>IF(AND(Q67="",#REF!&gt;0,#REF!&lt;5),K67,)</f>
        <v>#REF!</v>
      </c>
      <c r="K67" t="str">
        <f>IF(D67="","ZZZ9",IF(AND(#REF!&gt;0,#REF!&lt;5),D67&amp;#REF!,D67&amp;"9"))</f>
        <v>ZZZ9</v>
      </c>
      <c r="L67">
        <f t="shared" si="0"/>
        <v>999</v>
      </c>
      <c r="M67">
        <f t="shared" si="1"/>
        <v>999</v>
      </c>
      <c r="N67"/>
      <c r="O67"/>
      <c r="P67">
        <f t="shared" si="2"/>
        <v>999</v>
      </c>
      <c r="Q67" s="107"/>
    </row>
    <row r="68" spans="1:17" s="11" customFormat="1" ht="18.899999999999999" customHeight="1" x14ac:dyDescent="0.25">
      <c r="A68">
        <v>62</v>
      </c>
      <c r="B68" s="105"/>
      <c r="C68" s="105"/>
      <c r="D68" s="106"/>
      <c r="E68"/>
      <c r="F68"/>
      <c r="G68"/>
      <c r="H68"/>
      <c r="I68"/>
      <c r="J68" t="e">
        <f>IF(AND(Q68="",#REF!&gt;0,#REF!&lt;5),K68,)</f>
        <v>#REF!</v>
      </c>
      <c r="K68" t="str">
        <f>IF(D68="","ZZZ9",IF(AND(#REF!&gt;0,#REF!&lt;5),D68&amp;#REF!,D68&amp;"9"))</f>
        <v>ZZZ9</v>
      </c>
      <c r="L68">
        <f t="shared" si="0"/>
        <v>999</v>
      </c>
      <c r="M68">
        <f t="shared" si="1"/>
        <v>999</v>
      </c>
      <c r="N68"/>
      <c r="O68"/>
      <c r="P68">
        <f t="shared" si="2"/>
        <v>999</v>
      </c>
      <c r="Q68" s="107"/>
    </row>
    <row r="69" spans="1:17" s="11" customFormat="1" ht="18.899999999999999" customHeight="1" x14ac:dyDescent="0.25">
      <c r="A69">
        <v>63</v>
      </c>
      <c r="B69" s="105"/>
      <c r="C69" s="105"/>
      <c r="D69" s="106"/>
      <c r="E69"/>
      <c r="F69"/>
      <c r="G69"/>
      <c r="H69"/>
      <c r="I69"/>
      <c r="J69" t="e">
        <f>IF(AND(Q69="",#REF!&gt;0,#REF!&lt;5),K69,)</f>
        <v>#REF!</v>
      </c>
      <c r="K69" t="str">
        <f>IF(D69="","ZZZ9",IF(AND(#REF!&gt;0,#REF!&lt;5),D69&amp;#REF!,D69&amp;"9"))</f>
        <v>ZZZ9</v>
      </c>
      <c r="L69">
        <f t="shared" si="0"/>
        <v>999</v>
      </c>
      <c r="M69">
        <f t="shared" si="1"/>
        <v>999</v>
      </c>
      <c r="N69"/>
      <c r="O69"/>
      <c r="P69">
        <f t="shared" si="2"/>
        <v>999</v>
      </c>
      <c r="Q69" s="107"/>
    </row>
    <row r="70" spans="1:17" s="11" customFormat="1" ht="18.899999999999999" customHeight="1" x14ac:dyDescent="0.25">
      <c r="A70">
        <v>64</v>
      </c>
      <c r="B70" s="105"/>
      <c r="C70" s="105"/>
      <c r="D70" s="106"/>
      <c r="E70"/>
      <c r="F70"/>
      <c r="G70"/>
      <c r="H70"/>
      <c r="I70"/>
      <c r="J70" t="e">
        <f>IF(AND(Q70="",#REF!&gt;0,#REF!&lt;5),K70,)</f>
        <v>#REF!</v>
      </c>
      <c r="K70" t="str">
        <f>IF(D70="","ZZZ9",IF(AND(#REF!&gt;0,#REF!&lt;5),D70&amp;#REF!,D70&amp;"9"))</f>
        <v>ZZZ9</v>
      </c>
      <c r="L70">
        <f t="shared" si="0"/>
        <v>999</v>
      </c>
      <c r="M70">
        <f t="shared" si="1"/>
        <v>999</v>
      </c>
      <c r="N70"/>
      <c r="O70"/>
      <c r="P70">
        <f t="shared" si="2"/>
        <v>999</v>
      </c>
      <c r="Q70" s="107"/>
    </row>
    <row r="71" spans="1:17" s="11" customFormat="1" ht="18.899999999999999" customHeight="1" x14ac:dyDescent="0.25">
      <c r="A71">
        <v>65</v>
      </c>
      <c r="B71" s="105"/>
      <c r="C71" s="105"/>
      <c r="D71" s="106"/>
      <c r="E71"/>
      <c r="F71"/>
      <c r="G71"/>
      <c r="H71"/>
      <c r="I71"/>
      <c r="J71" t="e">
        <f>IF(AND(Q71="",#REF!&gt;0,#REF!&lt;5),K71,)</f>
        <v>#REF!</v>
      </c>
      <c r="K71" t="str">
        <f>IF(D71="","ZZZ9",IF(AND(#REF!&gt;0,#REF!&lt;5),D71&amp;#REF!,D71&amp;"9"))</f>
        <v>ZZZ9</v>
      </c>
      <c r="L71">
        <f t="shared" si="0"/>
        <v>999</v>
      </c>
      <c r="M71">
        <f t="shared" si="1"/>
        <v>999</v>
      </c>
      <c r="N71"/>
      <c r="O71"/>
      <c r="P71">
        <f t="shared" si="2"/>
        <v>999</v>
      </c>
      <c r="Q71" s="107"/>
    </row>
    <row r="72" spans="1:17" s="11" customFormat="1" ht="18.899999999999999" customHeight="1" x14ac:dyDescent="0.25">
      <c r="A72">
        <v>66</v>
      </c>
      <c r="B72" s="105"/>
      <c r="C72" s="105"/>
      <c r="D72" s="106"/>
      <c r="E72"/>
      <c r="F72"/>
      <c r="G72"/>
      <c r="H72"/>
      <c r="I72"/>
      <c r="J72" t="e">
        <f>IF(AND(Q72="",#REF!&gt;0,#REF!&lt;5),K72,)</f>
        <v>#REF!</v>
      </c>
      <c r="K72" t="str">
        <f>IF(D72="","ZZZ9",IF(AND(#REF!&gt;0,#REF!&lt;5),D72&amp;#REF!,D72&amp;"9"))</f>
        <v>ZZZ9</v>
      </c>
      <c r="L72">
        <f t="shared" si="0"/>
        <v>999</v>
      </c>
      <c r="M72">
        <f t="shared" si="1"/>
        <v>999</v>
      </c>
      <c r="N72"/>
      <c r="O72"/>
      <c r="P72">
        <f t="shared" si="2"/>
        <v>999</v>
      </c>
      <c r="Q72" s="107"/>
    </row>
    <row r="73" spans="1:17" s="11" customFormat="1" ht="18.899999999999999" customHeight="1" x14ac:dyDescent="0.25">
      <c r="A73">
        <v>67</v>
      </c>
      <c r="B73" s="105"/>
      <c r="C73" s="105"/>
      <c r="D73" s="106"/>
      <c r="E73"/>
      <c r="F73"/>
      <c r="G73"/>
      <c r="H73"/>
      <c r="I73"/>
      <c r="J73" t="e">
        <f>IF(AND(Q73="",#REF!&gt;0,#REF!&lt;5),K73,)</f>
        <v>#REF!</v>
      </c>
      <c r="K73" t="str">
        <f>IF(D73="","ZZZ9",IF(AND(#REF!&gt;0,#REF!&lt;5),D73&amp;#REF!,D73&amp;"9"))</f>
        <v>ZZZ9</v>
      </c>
      <c r="L73">
        <f t="shared" si="0"/>
        <v>999</v>
      </c>
      <c r="M73">
        <f t="shared" si="1"/>
        <v>999</v>
      </c>
      <c r="N73"/>
      <c r="O73"/>
      <c r="P73">
        <f t="shared" si="2"/>
        <v>999</v>
      </c>
      <c r="Q73" s="107"/>
    </row>
    <row r="74" spans="1:17" s="11" customFormat="1" ht="18.899999999999999" customHeight="1" x14ac:dyDescent="0.25">
      <c r="A74">
        <v>68</v>
      </c>
      <c r="B74" s="105"/>
      <c r="C74" s="105"/>
      <c r="D74" s="106"/>
      <c r="E74"/>
      <c r="F74"/>
      <c r="G74"/>
      <c r="H74"/>
      <c r="I74"/>
      <c r="J74" t="e">
        <f>IF(AND(Q74="",#REF!&gt;0,#REF!&lt;5),K74,)</f>
        <v>#REF!</v>
      </c>
      <c r="K74" t="str">
        <f>IF(D74="","ZZZ9",IF(AND(#REF!&gt;0,#REF!&lt;5),D74&amp;#REF!,D74&amp;"9"))</f>
        <v>ZZZ9</v>
      </c>
      <c r="L74">
        <f t="shared" si="0"/>
        <v>999</v>
      </c>
      <c r="M74">
        <f t="shared" si="1"/>
        <v>999</v>
      </c>
      <c r="N74"/>
      <c r="O74"/>
      <c r="P74">
        <f t="shared" si="2"/>
        <v>999</v>
      </c>
      <c r="Q74" s="107"/>
    </row>
    <row r="75" spans="1:17" s="11" customFormat="1" ht="18.899999999999999" customHeight="1" x14ac:dyDescent="0.25">
      <c r="A75">
        <v>69</v>
      </c>
      <c r="B75" s="105"/>
      <c r="C75" s="105"/>
      <c r="D75" s="106"/>
      <c r="E75"/>
      <c r="F75"/>
      <c r="G75"/>
      <c r="H75"/>
      <c r="I75"/>
      <c r="J75" t="e">
        <f>IF(AND(Q75="",#REF!&gt;0,#REF!&lt;5),K75,)</f>
        <v>#REF!</v>
      </c>
      <c r="K75" t="str">
        <f>IF(D75="","ZZZ9",IF(AND(#REF!&gt;0,#REF!&lt;5),D75&amp;#REF!,D75&amp;"9"))</f>
        <v>ZZZ9</v>
      </c>
      <c r="L75">
        <f t="shared" si="0"/>
        <v>999</v>
      </c>
      <c r="M75">
        <f t="shared" si="1"/>
        <v>999</v>
      </c>
      <c r="N75"/>
      <c r="O75"/>
      <c r="P75">
        <f t="shared" si="2"/>
        <v>999</v>
      </c>
      <c r="Q75" s="107"/>
    </row>
    <row r="76" spans="1:17" s="11" customFormat="1" ht="18.899999999999999" customHeight="1" x14ac:dyDescent="0.25">
      <c r="A76">
        <v>70</v>
      </c>
      <c r="B76" s="105"/>
      <c r="C76" s="105"/>
      <c r="D76" s="106"/>
      <c r="E76"/>
      <c r="F76"/>
      <c r="G76"/>
      <c r="H76"/>
      <c r="I76"/>
      <c r="J76" t="e">
        <f>IF(AND(Q76="",#REF!&gt;0,#REF!&lt;5),K76,)</f>
        <v>#REF!</v>
      </c>
      <c r="K76" t="str">
        <f>IF(D76="","ZZZ9",IF(AND(#REF!&gt;0,#REF!&lt;5),D76&amp;#REF!,D76&amp;"9"))</f>
        <v>ZZZ9</v>
      </c>
      <c r="L76">
        <f t="shared" si="0"/>
        <v>999</v>
      </c>
      <c r="M76">
        <f t="shared" si="1"/>
        <v>999</v>
      </c>
      <c r="N76"/>
      <c r="O76"/>
      <c r="P76">
        <f t="shared" si="2"/>
        <v>999</v>
      </c>
      <c r="Q76" s="107"/>
    </row>
    <row r="77" spans="1:17" s="11" customFormat="1" ht="18.899999999999999" customHeight="1" x14ac:dyDescent="0.25">
      <c r="A77">
        <v>71</v>
      </c>
      <c r="B77" s="105"/>
      <c r="C77" s="105"/>
      <c r="D77" s="106"/>
      <c r="E77"/>
      <c r="F77"/>
      <c r="G77"/>
      <c r="H77"/>
      <c r="I77"/>
      <c r="J77" t="e">
        <f>IF(AND(Q77="",#REF!&gt;0,#REF!&lt;5),K77,)</f>
        <v>#REF!</v>
      </c>
      <c r="K77" t="str">
        <f>IF(D77="","ZZZ9",IF(AND(#REF!&gt;0,#REF!&lt;5),D77&amp;#REF!,D77&amp;"9"))</f>
        <v>ZZZ9</v>
      </c>
      <c r="L77">
        <f t="shared" si="0"/>
        <v>999</v>
      </c>
      <c r="M77">
        <f t="shared" si="1"/>
        <v>999</v>
      </c>
      <c r="N77"/>
      <c r="O77"/>
      <c r="P77">
        <f t="shared" si="2"/>
        <v>999</v>
      </c>
      <c r="Q77" s="107"/>
    </row>
    <row r="78" spans="1:17" s="11" customFormat="1" ht="18.899999999999999" customHeight="1" x14ac:dyDescent="0.25">
      <c r="A78">
        <v>72</v>
      </c>
      <c r="B78" s="105"/>
      <c r="C78" s="105"/>
      <c r="D78" s="106"/>
      <c r="E78"/>
      <c r="F78"/>
      <c r="G78"/>
      <c r="H78"/>
      <c r="I78"/>
      <c r="J78" t="e">
        <f>IF(AND(Q78="",#REF!&gt;0,#REF!&lt;5),K78,)</f>
        <v>#REF!</v>
      </c>
      <c r="K78" t="str">
        <f>IF(D78="","ZZZ9",IF(AND(#REF!&gt;0,#REF!&lt;5),D78&amp;#REF!,D78&amp;"9"))</f>
        <v>ZZZ9</v>
      </c>
      <c r="L78">
        <f t="shared" si="0"/>
        <v>999</v>
      </c>
      <c r="M78">
        <f t="shared" si="1"/>
        <v>999</v>
      </c>
      <c r="N78"/>
      <c r="O78"/>
      <c r="P78">
        <f t="shared" si="2"/>
        <v>999</v>
      </c>
      <c r="Q78" s="107"/>
    </row>
    <row r="79" spans="1:17" s="11" customFormat="1" ht="18.899999999999999" customHeight="1" x14ac:dyDescent="0.25">
      <c r="A79">
        <v>73</v>
      </c>
      <c r="B79" s="105"/>
      <c r="C79" s="105"/>
      <c r="D79" s="106"/>
      <c r="E79"/>
      <c r="F79"/>
      <c r="G79"/>
      <c r="H79"/>
      <c r="I79"/>
      <c r="J79" t="e">
        <f>IF(AND(Q79="",#REF!&gt;0,#REF!&lt;5),K79,)</f>
        <v>#REF!</v>
      </c>
      <c r="K79" t="str">
        <f>IF(D79="","ZZZ9",IF(AND(#REF!&gt;0,#REF!&lt;5),D79&amp;#REF!,D79&amp;"9"))</f>
        <v>ZZZ9</v>
      </c>
      <c r="L79">
        <f t="shared" si="0"/>
        <v>999</v>
      </c>
      <c r="M79">
        <f t="shared" si="1"/>
        <v>999</v>
      </c>
      <c r="N79"/>
      <c r="O79"/>
      <c r="P79">
        <f t="shared" si="2"/>
        <v>999</v>
      </c>
      <c r="Q79" s="107"/>
    </row>
    <row r="80" spans="1:17" s="11" customFormat="1" ht="18.899999999999999" customHeight="1" x14ac:dyDescent="0.25">
      <c r="A80">
        <v>74</v>
      </c>
      <c r="B80" s="105"/>
      <c r="C80" s="105"/>
      <c r="D80" s="106"/>
      <c r="E80"/>
      <c r="F80"/>
      <c r="G80"/>
      <c r="H80"/>
      <c r="I80"/>
      <c r="J80" t="e">
        <f>IF(AND(Q80="",#REF!&gt;0,#REF!&lt;5),K80,)</f>
        <v>#REF!</v>
      </c>
      <c r="K80" t="str">
        <f>IF(D80="","ZZZ9",IF(AND(#REF!&gt;0,#REF!&lt;5),D80&amp;#REF!,D80&amp;"9"))</f>
        <v>ZZZ9</v>
      </c>
      <c r="L80">
        <f t="shared" si="0"/>
        <v>999</v>
      </c>
      <c r="M80">
        <f t="shared" si="1"/>
        <v>999</v>
      </c>
      <c r="N80"/>
      <c r="O80"/>
      <c r="P80">
        <f t="shared" si="2"/>
        <v>999</v>
      </c>
      <c r="Q80" s="107"/>
    </row>
    <row r="81" spans="1:17" s="11" customFormat="1" ht="18.899999999999999" customHeight="1" x14ac:dyDescent="0.25">
      <c r="A81">
        <v>75</v>
      </c>
      <c r="B81" s="105"/>
      <c r="C81" s="105"/>
      <c r="D81" s="106"/>
      <c r="E81"/>
      <c r="F81"/>
      <c r="G81"/>
      <c r="H81"/>
      <c r="I81"/>
      <c r="J81" t="e">
        <f>IF(AND(Q81="",#REF!&gt;0,#REF!&lt;5),K81,)</f>
        <v>#REF!</v>
      </c>
      <c r="K81" t="str">
        <f>IF(D81="","ZZZ9",IF(AND(#REF!&gt;0,#REF!&lt;5),D81&amp;#REF!,D81&amp;"9"))</f>
        <v>ZZZ9</v>
      </c>
      <c r="L81">
        <f t="shared" si="0"/>
        <v>999</v>
      </c>
      <c r="M81">
        <f t="shared" si="1"/>
        <v>999</v>
      </c>
      <c r="N81"/>
      <c r="O81"/>
      <c r="P81">
        <f t="shared" si="2"/>
        <v>999</v>
      </c>
      <c r="Q81" s="107"/>
    </row>
    <row r="82" spans="1:17" s="11" customFormat="1" ht="18.899999999999999" customHeight="1" x14ac:dyDescent="0.25">
      <c r="A82">
        <v>76</v>
      </c>
      <c r="B82" s="105"/>
      <c r="C82" s="105"/>
      <c r="D82" s="106"/>
      <c r="E82"/>
      <c r="F82"/>
      <c r="G82"/>
      <c r="H82"/>
      <c r="I82"/>
      <c r="J82" t="e">
        <f>IF(AND(Q82="",#REF!&gt;0,#REF!&lt;5),K82,)</f>
        <v>#REF!</v>
      </c>
      <c r="K82" t="str">
        <f>IF(D82="","ZZZ9",IF(AND(#REF!&gt;0,#REF!&lt;5),D82&amp;#REF!,D82&amp;"9"))</f>
        <v>ZZZ9</v>
      </c>
      <c r="L82">
        <f t="shared" si="0"/>
        <v>999</v>
      </c>
      <c r="M82">
        <f t="shared" si="1"/>
        <v>999</v>
      </c>
      <c r="N82"/>
      <c r="O82"/>
      <c r="P82">
        <f t="shared" si="2"/>
        <v>999</v>
      </c>
      <c r="Q82" s="107"/>
    </row>
    <row r="83" spans="1:17" s="11" customFormat="1" ht="18.899999999999999" customHeight="1" x14ac:dyDescent="0.25">
      <c r="A83">
        <v>77</v>
      </c>
      <c r="B83" s="105"/>
      <c r="C83" s="105"/>
      <c r="D83" s="106"/>
      <c r="E83"/>
      <c r="F83"/>
      <c r="G83"/>
      <c r="H83"/>
      <c r="I83"/>
      <c r="J83" t="e">
        <f>IF(AND(Q83="",#REF!&gt;0,#REF!&lt;5),K83,)</f>
        <v>#REF!</v>
      </c>
      <c r="K83" t="str">
        <f>IF(D83="","ZZZ9",IF(AND(#REF!&gt;0,#REF!&lt;5),D83&amp;#REF!,D83&amp;"9"))</f>
        <v>ZZZ9</v>
      </c>
      <c r="L83">
        <f t="shared" si="0"/>
        <v>999</v>
      </c>
      <c r="M83">
        <f t="shared" si="1"/>
        <v>999</v>
      </c>
      <c r="N83"/>
      <c r="O83"/>
      <c r="P83">
        <f t="shared" si="2"/>
        <v>999</v>
      </c>
      <c r="Q83" s="107"/>
    </row>
    <row r="84" spans="1:17" s="11" customFormat="1" ht="18.899999999999999" customHeight="1" x14ac:dyDescent="0.25">
      <c r="A84">
        <v>78</v>
      </c>
      <c r="B84" s="105"/>
      <c r="C84" s="105"/>
      <c r="D84" s="106"/>
      <c r="E84"/>
      <c r="F84"/>
      <c r="G84"/>
      <c r="H84"/>
      <c r="I84"/>
      <c r="J84" t="e">
        <f>IF(AND(Q84="",#REF!&gt;0,#REF!&lt;5),K84,)</f>
        <v>#REF!</v>
      </c>
      <c r="K84" t="str">
        <f>IF(D84="","ZZZ9",IF(AND(#REF!&gt;0,#REF!&lt;5),D84&amp;#REF!,D84&amp;"9"))</f>
        <v>ZZZ9</v>
      </c>
      <c r="L84">
        <f t="shared" si="0"/>
        <v>999</v>
      </c>
      <c r="M84">
        <f t="shared" si="1"/>
        <v>999</v>
      </c>
      <c r="N84"/>
      <c r="O84"/>
      <c r="P84">
        <f t="shared" si="2"/>
        <v>999</v>
      </c>
      <c r="Q84" s="107"/>
    </row>
    <row r="85" spans="1:17" s="11" customFormat="1" ht="18.899999999999999" customHeight="1" x14ac:dyDescent="0.25">
      <c r="A85">
        <v>79</v>
      </c>
      <c r="B85" s="105"/>
      <c r="C85" s="105"/>
      <c r="D85" s="106"/>
      <c r="E85"/>
      <c r="F85"/>
      <c r="G85"/>
      <c r="H85"/>
      <c r="I85"/>
      <c r="J85" t="e">
        <f>IF(AND(Q85="",#REF!&gt;0,#REF!&lt;5),K85,)</f>
        <v>#REF!</v>
      </c>
      <c r="K85" t="str">
        <f>IF(D85="","ZZZ9",IF(AND(#REF!&gt;0,#REF!&lt;5),D85&amp;#REF!,D85&amp;"9"))</f>
        <v>ZZZ9</v>
      </c>
      <c r="L85">
        <f t="shared" si="0"/>
        <v>999</v>
      </c>
      <c r="M85">
        <f t="shared" si="1"/>
        <v>999</v>
      </c>
      <c r="N85"/>
      <c r="O85"/>
      <c r="P85">
        <f t="shared" si="2"/>
        <v>999</v>
      </c>
      <c r="Q85" s="107"/>
    </row>
    <row r="86" spans="1:17" s="11" customFormat="1" ht="18.899999999999999" customHeight="1" x14ac:dyDescent="0.25">
      <c r="A86">
        <v>80</v>
      </c>
      <c r="B86" s="105"/>
      <c r="C86" s="105"/>
      <c r="D86" s="106"/>
      <c r="E86"/>
      <c r="F86"/>
      <c r="G86"/>
      <c r="H86"/>
      <c r="I86"/>
      <c r="J86" t="e">
        <f>IF(AND(Q86="",#REF!&gt;0,#REF!&lt;5),K86,)</f>
        <v>#REF!</v>
      </c>
      <c r="K86" t="str">
        <f>IF(D86="","ZZZ9",IF(AND(#REF!&gt;0,#REF!&lt;5),D86&amp;#REF!,D86&amp;"9"))</f>
        <v>ZZZ9</v>
      </c>
      <c r="L86">
        <f t="shared" si="0"/>
        <v>999</v>
      </c>
      <c r="M86">
        <f t="shared" si="1"/>
        <v>999</v>
      </c>
      <c r="N86"/>
      <c r="O86"/>
      <c r="P86">
        <f t="shared" si="2"/>
        <v>999</v>
      </c>
      <c r="Q86" s="107"/>
    </row>
    <row r="87" spans="1:17" s="11" customFormat="1" ht="18.899999999999999" customHeight="1" x14ac:dyDescent="0.25">
      <c r="A87">
        <v>81</v>
      </c>
      <c r="B87" s="105"/>
      <c r="C87" s="105"/>
      <c r="D87" s="106"/>
      <c r="E87"/>
      <c r="F87"/>
      <c r="G87"/>
      <c r="H87"/>
      <c r="I87"/>
      <c r="J87" t="e">
        <f>IF(AND(Q87="",#REF!&gt;0,#REF!&lt;5),K87,)</f>
        <v>#REF!</v>
      </c>
      <c r="K87" t="str">
        <f>IF(D87="","ZZZ9",IF(AND(#REF!&gt;0,#REF!&lt;5),D87&amp;#REF!,D87&amp;"9"))</f>
        <v>ZZZ9</v>
      </c>
      <c r="L87">
        <f t="shared" si="0"/>
        <v>999</v>
      </c>
      <c r="M87">
        <f t="shared" si="1"/>
        <v>999</v>
      </c>
      <c r="N87"/>
      <c r="O87"/>
      <c r="P87">
        <f t="shared" si="2"/>
        <v>999</v>
      </c>
      <c r="Q87" s="107"/>
    </row>
    <row r="88" spans="1:17" s="11" customFormat="1" ht="18.899999999999999" customHeight="1" x14ac:dyDescent="0.25">
      <c r="A88">
        <v>82</v>
      </c>
      <c r="B88" s="105"/>
      <c r="C88" s="105"/>
      <c r="D88" s="106"/>
      <c r="E88"/>
      <c r="F88"/>
      <c r="G88"/>
      <c r="H88"/>
      <c r="I88"/>
      <c r="J88" t="e">
        <f>IF(AND(Q88="",#REF!&gt;0,#REF!&lt;5),K88,)</f>
        <v>#REF!</v>
      </c>
      <c r="K88" t="str">
        <f>IF(D88="","ZZZ9",IF(AND(#REF!&gt;0,#REF!&lt;5),D88&amp;#REF!,D88&amp;"9"))</f>
        <v>ZZZ9</v>
      </c>
      <c r="L88">
        <f t="shared" si="0"/>
        <v>999</v>
      </c>
      <c r="M88">
        <f t="shared" si="1"/>
        <v>999</v>
      </c>
      <c r="N88"/>
      <c r="O88"/>
      <c r="P88">
        <f t="shared" si="2"/>
        <v>999</v>
      </c>
      <c r="Q88" s="107"/>
    </row>
    <row r="89" spans="1:17" s="11" customFormat="1" ht="18.899999999999999" customHeight="1" x14ac:dyDescent="0.25">
      <c r="A89">
        <v>83</v>
      </c>
      <c r="B89" s="105"/>
      <c r="C89" s="105"/>
      <c r="D89" s="106"/>
      <c r="E89"/>
      <c r="F89"/>
      <c r="G89"/>
      <c r="H89"/>
      <c r="I89"/>
      <c r="J89" t="e">
        <f>IF(AND(Q89="",#REF!&gt;0,#REF!&lt;5),K89,)</f>
        <v>#REF!</v>
      </c>
      <c r="K89" t="str">
        <f>IF(D89="","ZZZ9",IF(AND(#REF!&gt;0,#REF!&lt;5),D89&amp;#REF!,D89&amp;"9"))</f>
        <v>ZZZ9</v>
      </c>
      <c r="L89">
        <f t="shared" si="0"/>
        <v>999</v>
      </c>
      <c r="M89">
        <f t="shared" si="1"/>
        <v>999</v>
      </c>
      <c r="N89"/>
      <c r="O89"/>
      <c r="P89">
        <f t="shared" si="2"/>
        <v>999</v>
      </c>
      <c r="Q89" s="107"/>
    </row>
    <row r="90" spans="1:17" s="11" customFormat="1" ht="18.899999999999999" customHeight="1" x14ac:dyDescent="0.25">
      <c r="A90">
        <v>84</v>
      </c>
      <c r="B90" s="105"/>
      <c r="C90" s="105"/>
      <c r="D90" s="106"/>
      <c r="E90"/>
      <c r="F90"/>
      <c r="G90"/>
      <c r="H90"/>
      <c r="I90"/>
      <c r="J90" t="e">
        <f>IF(AND(Q90="",#REF!&gt;0,#REF!&lt;5),K90,)</f>
        <v>#REF!</v>
      </c>
      <c r="K90" t="str">
        <f>IF(D90="","ZZZ9",IF(AND(#REF!&gt;0,#REF!&lt;5),D90&amp;#REF!,D90&amp;"9"))</f>
        <v>ZZZ9</v>
      </c>
      <c r="L90">
        <f t="shared" si="0"/>
        <v>999</v>
      </c>
      <c r="M90">
        <f t="shared" si="1"/>
        <v>999</v>
      </c>
      <c r="N90"/>
      <c r="O90"/>
      <c r="P90">
        <f t="shared" si="2"/>
        <v>999</v>
      </c>
      <c r="Q90" s="107"/>
    </row>
    <row r="91" spans="1:17" s="11" customFormat="1" ht="18.899999999999999" customHeight="1" x14ac:dyDescent="0.25">
      <c r="A91">
        <v>85</v>
      </c>
      <c r="B91" s="105"/>
      <c r="C91" s="105"/>
      <c r="D91" s="106"/>
      <c r="E91"/>
      <c r="F91"/>
      <c r="G91"/>
      <c r="H91"/>
      <c r="I91"/>
      <c r="J91" t="e">
        <f>IF(AND(Q91="",#REF!&gt;0,#REF!&lt;5),K91,)</f>
        <v>#REF!</v>
      </c>
      <c r="K91" t="str">
        <f>IF(D91="","ZZZ9",IF(AND(#REF!&gt;0,#REF!&lt;5),D91&amp;#REF!,D91&amp;"9"))</f>
        <v>ZZZ9</v>
      </c>
      <c r="L91">
        <f t="shared" si="0"/>
        <v>999</v>
      </c>
      <c r="M91">
        <f t="shared" si="1"/>
        <v>999</v>
      </c>
      <c r="N91"/>
      <c r="O91"/>
      <c r="P91">
        <f t="shared" si="2"/>
        <v>999</v>
      </c>
      <c r="Q91" s="107"/>
    </row>
    <row r="92" spans="1:17" s="11" customFormat="1" ht="18.899999999999999" customHeight="1" x14ac:dyDescent="0.25">
      <c r="A92">
        <v>86</v>
      </c>
      <c r="B92" s="105"/>
      <c r="C92" s="105"/>
      <c r="D92" s="106"/>
      <c r="E92"/>
      <c r="F92"/>
      <c r="G92"/>
      <c r="H92"/>
      <c r="I92"/>
      <c r="J92" t="e">
        <f>IF(AND(Q92="",#REF!&gt;0,#REF!&lt;5),K92,)</f>
        <v>#REF!</v>
      </c>
      <c r="K92" t="str">
        <f>IF(D92="","ZZZ9",IF(AND(#REF!&gt;0,#REF!&lt;5),D92&amp;#REF!,D92&amp;"9"))</f>
        <v>ZZZ9</v>
      </c>
      <c r="L92">
        <f t="shared" si="0"/>
        <v>999</v>
      </c>
      <c r="M92">
        <f t="shared" si="1"/>
        <v>999</v>
      </c>
      <c r="N92"/>
      <c r="O92"/>
      <c r="P92">
        <f t="shared" si="2"/>
        <v>999</v>
      </c>
      <c r="Q92" s="107"/>
    </row>
    <row r="93" spans="1:17" s="11" customFormat="1" ht="18.899999999999999" customHeight="1" x14ac:dyDescent="0.25">
      <c r="A93">
        <v>87</v>
      </c>
      <c r="B93" s="105"/>
      <c r="C93" s="105"/>
      <c r="D93" s="106"/>
      <c r="E93"/>
      <c r="F93"/>
      <c r="G93"/>
      <c r="H93"/>
      <c r="I93"/>
      <c r="J93" t="e">
        <f>IF(AND(Q93="",#REF!&gt;0,#REF!&lt;5),K93,)</f>
        <v>#REF!</v>
      </c>
      <c r="K93" t="str">
        <f>IF(D93="","ZZZ9",IF(AND(#REF!&gt;0,#REF!&lt;5),D93&amp;#REF!,D93&amp;"9"))</f>
        <v>ZZZ9</v>
      </c>
      <c r="L93">
        <f t="shared" si="0"/>
        <v>999</v>
      </c>
      <c r="M93">
        <f t="shared" si="1"/>
        <v>999</v>
      </c>
      <c r="N93"/>
      <c r="O93"/>
      <c r="P93">
        <f t="shared" si="2"/>
        <v>999</v>
      </c>
      <c r="Q93" s="107"/>
    </row>
    <row r="94" spans="1:17" s="11" customFormat="1" ht="18.899999999999999" customHeight="1" x14ac:dyDescent="0.25">
      <c r="A94">
        <v>88</v>
      </c>
      <c r="B94" s="105"/>
      <c r="C94" s="105"/>
      <c r="D94" s="106"/>
      <c r="E94"/>
      <c r="F94"/>
      <c r="G94"/>
      <c r="H94"/>
      <c r="I94"/>
      <c r="J94" t="e">
        <f>IF(AND(Q94="",#REF!&gt;0,#REF!&lt;5),K94,)</f>
        <v>#REF!</v>
      </c>
      <c r="K94" t="str">
        <f>IF(D94="","ZZZ9",IF(AND(#REF!&gt;0,#REF!&lt;5),D94&amp;#REF!,D94&amp;"9"))</f>
        <v>ZZZ9</v>
      </c>
      <c r="L94">
        <f t="shared" si="0"/>
        <v>999</v>
      </c>
      <c r="M94">
        <f t="shared" si="1"/>
        <v>999</v>
      </c>
      <c r="N94"/>
      <c r="O94"/>
      <c r="P94">
        <f t="shared" si="2"/>
        <v>999</v>
      </c>
      <c r="Q94" s="107"/>
    </row>
    <row r="95" spans="1:17" s="11" customFormat="1" ht="18.899999999999999" customHeight="1" x14ac:dyDescent="0.25">
      <c r="A95">
        <v>89</v>
      </c>
      <c r="B95" s="105"/>
      <c r="C95" s="105"/>
      <c r="D95" s="106"/>
      <c r="E95"/>
      <c r="F95"/>
      <c r="G95"/>
      <c r="H95"/>
      <c r="I95"/>
      <c r="J95" t="e">
        <f>IF(AND(Q95="",#REF!&gt;0,#REF!&lt;5),K95,)</f>
        <v>#REF!</v>
      </c>
      <c r="K95" t="str">
        <f>IF(D95="","ZZZ9",IF(AND(#REF!&gt;0,#REF!&lt;5),D95&amp;#REF!,D95&amp;"9"))</f>
        <v>ZZZ9</v>
      </c>
      <c r="L95">
        <f t="shared" si="0"/>
        <v>999</v>
      </c>
      <c r="M95">
        <f t="shared" si="1"/>
        <v>999</v>
      </c>
      <c r="N95"/>
      <c r="O95"/>
      <c r="P95">
        <f t="shared" si="2"/>
        <v>999</v>
      </c>
      <c r="Q95" s="107"/>
    </row>
    <row r="96" spans="1:17" s="11" customFormat="1" ht="18.899999999999999" customHeight="1" x14ac:dyDescent="0.25">
      <c r="A96">
        <v>90</v>
      </c>
      <c r="B96" s="105"/>
      <c r="C96" s="105"/>
      <c r="D96" s="106"/>
      <c r="E96"/>
      <c r="F96"/>
      <c r="G96"/>
      <c r="H96"/>
      <c r="I96"/>
      <c r="J96" t="e">
        <f>IF(AND(Q96="",#REF!&gt;0,#REF!&lt;5),K96,)</f>
        <v>#REF!</v>
      </c>
      <c r="K96" t="str">
        <f>IF(D96="","ZZZ9",IF(AND(#REF!&gt;0,#REF!&lt;5),D96&amp;#REF!,D96&amp;"9"))</f>
        <v>ZZZ9</v>
      </c>
      <c r="L96">
        <f t="shared" si="0"/>
        <v>999</v>
      </c>
      <c r="M96">
        <f t="shared" si="1"/>
        <v>999</v>
      </c>
      <c r="N96"/>
      <c r="O96"/>
      <c r="P96">
        <f t="shared" si="2"/>
        <v>999</v>
      </c>
      <c r="Q96" s="107"/>
    </row>
    <row r="97" spans="1:17" s="11" customFormat="1" ht="18.899999999999999" customHeight="1" x14ac:dyDescent="0.25">
      <c r="A97">
        <v>91</v>
      </c>
      <c r="B97" s="105"/>
      <c r="C97" s="105"/>
      <c r="D97" s="106"/>
      <c r="E97"/>
      <c r="F97"/>
      <c r="G97"/>
      <c r="H97"/>
      <c r="I97"/>
      <c r="J97" t="e">
        <f>IF(AND(Q97="",#REF!&gt;0,#REF!&lt;5),K97,)</f>
        <v>#REF!</v>
      </c>
      <c r="K97" t="str">
        <f>IF(D97="","ZZZ9",IF(AND(#REF!&gt;0,#REF!&lt;5),D97&amp;#REF!,D97&amp;"9"))</f>
        <v>ZZZ9</v>
      </c>
      <c r="L97">
        <f t="shared" si="0"/>
        <v>999</v>
      </c>
      <c r="M97">
        <f t="shared" si="1"/>
        <v>999</v>
      </c>
      <c r="N97"/>
      <c r="O97"/>
      <c r="P97">
        <f t="shared" si="2"/>
        <v>999</v>
      </c>
      <c r="Q97" s="107"/>
    </row>
    <row r="98" spans="1:17" s="11" customFormat="1" ht="18.899999999999999" customHeight="1" x14ac:dyDescent="0.25">
      <c r="A98">
        <v>92</v>
      </c>
      <c r="B98" s="105"/>
      <c r="C98" s="105"/>
      <c r="D98" s="106"/>
      <c r="E98"/>
      <c r="F98"/>
      <c r="G98"/>
      <c r="H98"/>
      <c r="I98"/>
      <c r="J98" t="e">
        <f>IF(AND(Q98="",#REF!&gt;0,#REF!&lt;5),K98,)</f>
        <v>#REF!</v>
      </c>
      <c r="K98" t="str">
        <f>IF(D98="","ZZZ9",IF(AND(#REF!&gt;0,#REF!&lt;5),D98&amp;#REF!,D98&amp;"9"))</f>
        <v>ZZZ9</v>
      </c>
      <c r="L98">
        <f t="shared" si="0"/>
        <v>999</v>
      </c>
      <c r="M98">
        <f t="shared" si="1"/>
        <v>999</v>
      </c>
      <c r="N98"/>
      <c r="O98"/>
      <c r="P98">
        <f t="shared" si="2"/>
        <v>999</v>
      </c>
      <c r="Q98" s="107"/>
    </row>
    <row r="99" spans="1:17" s="11" customFormat="1" ht="18.899999999999999" customHeight="1" x14ac:dyDescent="0.25">
      <c r="A99">
        <v>93</v>
      </c>
      <c r="B99" s="105"/>
      <c r="C99" s="105"/>
      <c r="D99" s="106"/>
      <c r="E99"/>
      <c r="F99"/>
      <c r="G99"/>
      <c r="H99"/>
      <c r="I99"/>
      <c r="J99" t="e">
        <f>IF(AND(Q99="",#REF!&gt;0,#REF!&lt;5),K99,)</f>
        <v>#REF!</v>
      </c>
      <c r="K99" t="str">
        <f>IF(D99="","ZZZ9",IF(AND(#REF!&gt;0,#REF!&lt;5),D99&amp;#REF!,D99&amp;"9"))</f>
        <v>ZZZ9</v>
      </c>
      <c r="L99">
        <f t="shared" si="0"/>
        <v>999</v>
      </c>
      <c r="M99">
        <f t="shared" si="1"/>
        <v>999</v>
      </c>
      <c r="N99"/>
      <c r="O99"/>
      <c r="P99">
        <f t="shared" si="2"/>
        <v>999</v>
      </c>
      <c r="Q99" s="107"/>
    </row>
    <row r="100" spans="1:17" s="11" customFormat="1" ht="18.899999999999999" customHeight="1" x14ac:dyDescent="0.25">
      <c r="A100">
        <v>94</v>
      </c>
      <c r="B100" s="105"/>
      <c r="C100" s="105"/>
      <c r="D100" s="106"/>
      <c r="E100"/>
      <c r="F100"/>
      <c r="G100"/>
      <c r="H100"/>
      <c r="I100"/>
      <c r="J100" t="e">
        <f>IF(AND(Q100="",#REF!&gt;0,#REF!&lt;5),K100,)</f>
        <v>#REF!</v>
      </c>
      <c r="K100" t="str">
        <f>IF(D100="","ZZZ9",IF(AND(#REF!&gt;0,#REF!&lt;5),D100&amp;#REF!,D100&amp;"9"))</f>
        <v>ZZZ9</v>
      </c>
      <c r="L100">
        <f t="shared" si="0"/>
        <v>999</v>
      </c>
      <c r="M100">
        <f t="shared" si="1"/>
        <v>999</v>
      </c>
      <c r="N100"/>
      <c r="O100"/>
      <c r="P100">
        <f t="shared" si="2"/>
        <v>999</v>
      </c>
      <c r="Q100" s="107"/>
    </row>
    <row r="101" spans="1:17" s="11" customFormat="1" ht="18.899999999999999" customHeight="1" x14ac:dyDescent="0.25">
      <c r="A101">
        <v>95</v>
      </c>
      <c r="B101" s="105"/>
      <c r="C101" s="105"/>
      <c r="D101" s="106"/>
      <c r="E101"/>
      <c r="F101"/>
      <c r="G101"/>
      <c r="H101"/>
      <c r="I101"/>
      <c r="J101" t="e">
        <f>IF(AND(Q101="",#REF!&gt;0,#REF!&lt;5),K101,)</f>
        <v>#REF!</v>
      </c>
      <c r="K101" t="str">
        <f>IF(D101="","ZZZ9",IF(AND(#REF!&gt;0,#REF!&lt;5),D101&amp;#REF!,D101&amp;"9"))</f>
        <v>ZZZ9</v>
      </c>
      <c r="L101">
        <f t="shared" si="0"/>
        <v>999</v>
      </c>
      <c r="M101">
        <f t="shared" si="1"/>
        <v>999</v>
      </c>
      <c r="N101"/>
      <c r="O101"/>
      <c r="P101">
        <f t="shared" si="2"/>
        <v>999</v>
      </c>
      <c r="Q101" s="107"/>
    </row>
    <row r="102" spans="1:17" s="11" customFormat="1" ht="18.899999999999999" customHeight="1" x14ac:dyDescent="0.25">
      <c r="A102">
        <v>96</v>
      </c>
      <c r="B102" s="105"/>
      <c r="C102" s="105"/>
      <c r="D102" s="106"/>
      <c r="E102"/>
      <c r="F102"/>
      <c r="G102"/>
      <c r="H102"/>
      <c r="I102"/>
      <c r="J102" t="e">
        <f>IF(AND(Q102="",#REF!&gt;0,#REF!&lt;5),K102,)</f>
        <v>#REF!</v>
      </c>
      <c r="K102" t="str">
        <f>IF(D102="","ZZZ9",IF(AND(#REF!&gt;0,#REF!&lt;5),D102&amp;#REF!,D102&amp;"9"))</f>
        <v>ZZZ9</v>
      </c>
      <c r="L102">
        <f t="shared" si="0"/>
        <v>999</v>
      </c>
      <c r="M102">
        <f t="shared" si="1"/>
        <v>999</v>
      </c>
      <c r="N102"/>
      <c r="O102"/>
      <c r="P102">
        <f t="shared" si="2"/>
        <v>999</v>
      </c>
      <c r="Q102" s="107"/>
    </row>
    <row r="103" spans="1:17" s="11" customFormat="1" ht="18.899999999999999" customHeight="1" x14ac:dyDescent="0.25">
      <c r="A103">
        <v>97</v>
      </c>
      <c r="B103" s="105"/>
      <c r="C103" s="105"/>
      <c r="D103" s="106"/>
      <c r="E103"/>
      <c r="F103"/>
      <c r="G103"/>
      <c r="H103"/>
      <c r="I103"/>
      <c r="J103" t="e">
        <f>IF(AND(Q103="",#REF!&gt;0,#REF!&lt;5),K103,)</f>
        <v>#REF!</v>
      </c>
      <c r="K103" t="str">
        <f>IF(D103="","ZZZ9",IF(AND(#REF!&gt;0,#REF!&lt;5),D103&amp;#REF!,D103&amp;"9"))</f>
        <v>ZZZ9</v>
      </c>
      <c r="L103">
        <f t="shared" si="0"/>
        <v>999</v>
      </c>
      <c r="M103">
        <f t="shared" si="1"/>
        <v>999</v>
      </c>
      <c r="N103"/>
      <c r="O103"/>
      <c r="P103">
        <f t="shared" si="2"/>
        <v>999</v>
      </c>
      <c r="Q103" s="107"/>
    </row>
    <row r="104" spans="1:17" s="11" customFormat="1" ht="18.899999999999999" customHeight="1" x14ac:dyDescent="0.25">
      <c r="A104">
        <v>98</v>
      </c>
      <c r="B104" s="105"/>
      <c r="C104" s="105"/>
      <c r="D104" s="106"/>
      <c r="E104"/>
      <c r="F104"/>
      <c r="G104"/>
      <c r="H104"/>
      <c r="I104"/>
      <c r="J104" t="e">
        <f>IF(AND(Q104="",#REF!&gt;0,#REF!&lt;5),K104,)</f>
        <v>#REF!</v>
      </c>
      <c r="K104" t="str">
        <f>IF(D104="","ZZZ9",IF(AND(#REF!&gt;0,#REF!&lt;5),D104&amp;#REF!,D104&amp;"9"))</f>
        <v>ZZZ9</v>
      </c>
      <c r="L104">
        <f t="shared" ref="L104:L156" si="3">IF(Q104="",999,Q104)</f>
        <v>999</v>
      </c>
      <c r="M104">
        <f t="shared" ref="M104:M156" si="4">IF(P104=999,999,1)</f>
        <v>999</v>
      </c>
      <c r="N104"/>
      <c r="O104"/>
      <c r="P104">
        <f t="shared" ref="P104:P156" si="5">IF(N104="DA",1,IF(N104="WC",2,IF(N104="SE",3,IF(N104="Q",4,IF(N104="LL",5,999)))))</f>
        <v>999</v>
      </c>
      <c r="Q104" s="107"/>
    </row>
    <row r="105" spans="1:17" s="11" customFormat="1" ht="18.899999999999999" customHeight="1" x14ac:dyDescent="0.25">
      <c r="A105">
        <v>99</v>
      </c>
      <c r="B105" s="105"/>
      <c r="C105" s="105"/>
      <c r="D105" s="106"/>
      <c r="E105"/>
      <c r="F105"/>
      <c r="G105"/>
      <c r="H105"/>
      <c r="I105"/>
      <c r="J105" t="e">
        <f>IF(AND(Q105="",#REF!&gt;0,#REF!&lt;5),K105,)</f>
        <v>#REF!</v>
      </c>
      <c r="K105" t="str">
        <f>IF(D105="","ZZZ9",IF(AND(#REF!&gt;0,#REF!&lt;5),D105&amp;#REF!,D105&amp;"9"))</f>
        <v>ZZZ9</v>
      </c>
      <c r="L105">
        <f t="shared" si="3"/>
        <v>999</v>
      </c>
      <c r="M105">
        <f t="shared" si="4"/>
        <v>999</v>
      </c>
      <c r="N105"/>
      <c r="O105"/>
      <c r="P105">
        <f t="shared" si="5"/>
        <v>999</v>
      </c>
      <c r="Q105" s="107"/>
    </row>
    <row r="106" spans="1:17" s="11" customFormat="1" ht="18.899999999999999" customHeight="1" x14ac:dyDescent="0.25">
      <c r="A106">
        <v>100</v>
      </c>
      <c r="B106" s="105"/>
      <c r="C106" s="105"/>
      <c r="D106" s="106"/>
      <c r="E106"/>
      <c r="F106"/>
      <c r="G106"/>
      <c r="H106"/>
      <c r="I106"/>
      <c r="J106" t="e">
        <f>IF(AND(Q106="",#REF!&gt;0,#REF!&lt;5),K106,)</f>
        <v>#REF!</v>
      </c>
      <c r="K106" t="str">
        <f>IF(D106="","ZZZ9",IF(AND(#REF!&gt;0,#REF!&lt;5),D106&amp;#REF!,D106&amp;"9"))</f>
        <v>ZZZ9</v>
      </c>
      <c r="L106">
        <f t="shared" si="3"/>
        <v>999</v>
      </c>
      <c r="M106">
        <f t="shared" si="4"/>
        <v>999</v>
      </c>
      <c r="N106"/>
      <c r="O106"/>
      <c r="P106">
        <f t="shared" si="5"/>
        <v>999</v>
      </c>
      <c r="Q106" s="107"/>
    </row>
    <row r="107" spans="1:17" s="11" customFormat="1" ht="18.899999999999999" customHeight="1" x14ac:dyDescent="0.25">
      <c r="A107">
        <v>101</v>
      </c>
      <c r="B107" s="105"/>
      <c r="C107" s="105"/>
      <c r="D107" s="106"/>
      <c r="E107"/>
      <c r="F107"/>
      <c r="G107"/>
      <c r="H107"/>
      <c r="I107"/>
      <c r="J107" t="e">
        <f>IF(AND(Q107="",#REF!&gt;0,#REF!&lt;5),K107,)</f>
        <v>#REF!</v>
      </c>
      <c r="K107" t="str">
        <f>IF(D107="","ZZZ9",IF(AND(#REF!&gt;0,#REF!&lt;5),D107&amp;#REF!,D107&amp;"9"))</f>
        <v>ZZZ9</v>
      </c>
      <c r="L107">
        <f t="shared" si="3"/>
        <v>999</v>
      </c>
      <c r="M107">
        <f t="shared" si="4"/>
        <v>999</v>
      </c>
      <c r="N107"/>
      <c r="O107"/>
      <c r="P107">
        <f t="shared" si="5"/>
        <v>999</v>
      </c>
      <c r="Q107" s="107"/>
    </row>
    <row r="108" spans="1:17" s="11" customFormat="1" ht="18.899999999999999" customHeight="1" x14ac:dyDescent="0.25">
      <c r="A108">
        <v>102</v>
      </c>
      <c r="B108" s="105"/>
      <c r="C108" s="105"/>
      <c r="D108" s="106"/>
      <c r="E108"/>
      <c r="F108"/>
      <c r="G108"/>
      <c r="H108"/>
      <c r="I108"/>
      <c r="J108" t="e">
        <f>IF(AND(Q108="",#REF!&gt;0,#REF!&lt;5),K108,)</f>
        <v>#REF!</v>
      </c>
      <c r="K108" t="str">
        <f>IF(D108="","ZZZ9",IF(AND(#REF!&gt;0,#REF!&lt;5),D108&amp;#REF!,D108&amp;"9"))</f>
        <v>ZZZ9</v>
      </c>
      <c r="L108">
        <f t="shared" si="3"/>
        <v>999</v>
      </c>
      <c r="M108">
        <f t="shared" si="4"/>
        <v>999</v>
      </c>
      <c r="N108"/>
      <c r="O108"/>
      <c r="P108">
        <f t="shared" si="5"/>
        <v>999</v>
      </c>
      <c r="Q108" s="107"/>
    </row>
    <row r="109" spans="1:17" s="11" customFormat="1" ht="18.899999999999999" customHeight="1" x14ac:dyDescent="0.25">
      <c r="A109">
        <v>103</v>
      </c>
      <c r="B109" s="105"/>
      <c r="C109" s="105"/>
      <c r="D109" s="106"/>
      <c r="E109"/>
      <c r="F109"/>
      <c r="G109"/>
      <c r="H109"/>
      <c r="I109"/>
      <c r="J109" t="e">
        <f>IF(AND(Q109="",#REF!&gt;0,#REF!&lt;5),K109,)</f>
        <v>#REF!</v>
      </c>
      <c r="K109" t="str">
        <f>IF(D109="","ZZZ9",IF(AND(#REF!&gt;0,#REF!&lt;5),D109&amp;#REF!,D109&amp;"9"))</f>
        <v>ZZZ9</v>
      </c>
      <c r="L109">
        <f t="shared" si="3"/>
        <v>999</v>
      </c>
      <c r="M109">
        <f t="shared" si="4"/>
        <v>999</v>
      </c>
      <c r="N109"/>
      <c r="O109"/>
      <c r="P109">
        <f t="shared" si="5"/>
        <v>999</v>
      </c>
      <c r="Q109" s="107"/>
    </row>
    <row r="110" spans="1:17" s="11" customFormat="1" ht="18.899999999999999" customHeight="1" x14ac:dyDescent="0.25">
      <c r="A110">
        <v>104</v>
      </c>
      <c r="B110" s="105"/>
      <c r="C110" s="105"/>
      <c r="D110" s="106"/>
      <c r="E110"/>
      <c r="F110"/>
      <c r="G110"/>
      <c r="H110"/>
      <c r="I110"/>
      <c r="J110" t="e">
        <f>IF(AND(Q110="",#REF!&gt;0,#REF!&lt;5),K110,)</f>
        <v>#REF!</v>
      </c>
      <c r="K110" t="str">
        <f>IF(D110="","ZZZ9",IF(AND(#REF!&gt;0,#REF!&lt;5),D110&amp;#REF!,D110&amp;"9"))</f>
        <v>ZZZ9</v>
      </c>
      <c r="L110">
        <f t="shared" si="3"/>
        <v>999</v>
      </c>
      <c r="M110">
        <f t="shared" si="4"/>
        <v>999</v>
      </c>
      <c r="N110"/>
      <c r="O110"/>
      <c r="P110">
        <f t="shared" si="5"/>
        <v>999</v>
      </c>
      <c r="Q110" s="107"/>
    </row>
    <row r="111" spans="1:17" s="11" customFormat="1" ht="18.899999999999999" customHeight="1" x14ac:dyDescent="0.25">
      <c r="A111">
        <v>105</v>
      </c>
      <c r="B111" s="105"/>
      <c r="C111" s="105"/>
      <c r="D111" s="106"/>
      <c r="E111"/>
      <c r="F111"/>
      <c r="G111"/>
      <c r="H111"/>
      <c r="I111"/>
      <c r="J111" t="e">
        <f>IF(AND(Q111="",#REF!&gt;0,#REF!&lt;5),K111,)</f>
        <v>#REF!</v>
      </c>
      <c r="K111" t="str">
        <f>IF(D111="","ZZZ9",IF(AND(#REF!&gt;0,#REF!&lt;5),D111&amp;#REF!,D111&amp;"9"))</f>
        <v>ZZZ9</v>
      </c>
      <c r="L111">
        <f t="shared" si="3"/>
        <v>999</v>
      </c>
      <c r="M111">
        <f t="shared" si="4"/>
        <v>999</v>
      </c>
      <c r="N111"/>
      <c r="O111"/>
      <c r="P111">
        <f t="shared" si="5"/>
        <v>999</v>
      </c>
      <c r="Q111" s="107"/>
    </row>
    <row r="112" spans="1:17" s="11" customFormat="1" ht="18.899999999999999" customHeight="1" x14ac:dyDescent="0.25">
      <c r="A112">
        <v>106</v>
      </c>
      <c r="B112" s="105"/>
      <c r="C112" s="105"/>
      <c r="D112" s="106"/>
      <c r="E112"/>
      <c r="F112"/>
      <c r="G112"/>
      <c r="H112"/>
      <c r="I112"/>
      <c r="J112" t="e">
        <f>IF(AND(Q112="",#REF!&gt;0,#REF!&lt;5),K112,)</f>
        <v>#REF!</v>
      </c>
      <c r="K112" t="str">
        <f>IF(D112="","ZZZ9",IF(AND(#REF!&gt;0,#REF!&lt;5),D112&amp;#REF!,D112&amp;"9"))</f>
        <v>ZZZ9</v>
      </c>
      <c r="L112">
        <f t="shared" si="3"/>
        <v>999</v>
      </c>
      <c r="M112">
        <f t="shared" si="4"/>
        <v>999</v>
      </c>
      <c r="N112"/>
      <c r="O112"/>
      <c r="P112">
        <f t="shared" si="5"/>
        <v>999</v>
      </c>
      <c r="Q112" s="107"/>
    </row>
    <row r="113" spans="1:17" s="11" customFormat="1" ht="18.899999999999999" customHeight="1" x14ac:dyDescent="0.25">
      <c r="A113">
        <v>107</v>
      </c>
      <c r="B113" s="105"/>
      <c r="C113" s="105"/>
      <c r="D113" s="106"/>
      <c r="E113"/>
      <c r="F113"/>
      <c r="G113"/>
      <c r="H113"/>
      <c r="I113"/>
      <c r="J113" t="e">
        <f>IF(AND(Q113="",#REF!&gt;0,#REF!&lt;5),K113,)</f>
        <v>#REF!</v>
      </c>
      <c r="K113" t="str">
        <f>IF(D113="","ZZZ9",IF(AND(#REF!&gt;0,#REF!&lt;5),D113&amp;#REF!,D113&amp;"9"))</f>
        <v>ZZZ9</v>
      </c>
      <c r="L113">
        <f t="shared" si="3"/>
        <v>999</v>
      </c>
      <c r="M113">
        <f t="shared" si="4"/>
        <v>999</v>
      </c>
      <c r="N113"/>
      <c r="O113"/>
      <c r="P113">
        <f t="shared" si="5"/>
        <v>999</v>
      </c>
      <c r="Q113" s="107"/>
    </row>
    <row r="114" spans="1:17" s="11" customFormat="1" ht="18.899999999999999" customHeight="1" x14ac:dyDescent="0.25">
      <c r="A114">
        <v>108</v>
      </c>
      <c r="B114" s="105"/>
      <c r="C114" s="105"/>
      <c r="D114" s="106"/>
      <c r="E114"/>
      <c r="F114"/>
      <c r="G114"/>
      <c r="H114"/>
      <c r="I114"/>
      <c r="J114" t="e">
        <f>IF(AND(Q114="",#REF!&gt;0,#REF!&lt;5),K114,)</f>
        <v>#REF!</v>
      </c>
      <c r="K114" t="str">
        <f>IF(D114="","ZZZ9",IF(AND(#REF!&gt;0,#REF!&lt;5),D114&amp;#REF!,D114&amp;"9"))</f>
        <v>ZZZ9</v>
      </c>
      <c r="L114">
        <f t="shared" si="3"/>
        <v>999</v>
      </c>
      <c r="M114">
        <f t="shared" si="4"/>
        <v>999</v>
      </c>
      <c r="N114"/>
      <c r="O114"/>
      <c r="P114">
        <f t="shared" si="5"/>
        <v>999</v>
      </c>
      <c r="Q114" s="107"/>
    </row>
    <row r="115" spans="1:17" s="11" customFormat="1" ht="18.899999999999999" customHeight="1" x14ac:dyDescent="0.25">
      <c r="A115">
        <v>109</v>
      </c>
      <c r="B115" s="105"/>
      <c r="C115" s="105"/>
      <c r="D115" s="106"/>
      <c r="E115"/>
      <c r="F115"/>
      <c r="G115"/>
      <c r="H115"/>
      <c r="I115"/>
      <c r="J115" t="e">
        <f>IF(AND(Q115="",#REF!&gt;0,#REF!&lt;5),K115,)</f>
        <v>#REF!</v>
      </c>
      <c r="K115" t="str">
        <f>IF(D115="","ZZZ9",IF(AND(#REF!&gt;0,#REF!&lt;5),D115&amp;#REF!,D115&amp;"9"))</f>
        <v>ZZZ9</v>
      </c>
      <c r="L115">
        <f t="shared" si="3"/>
        <v>999</v>
      </c>
      <c r="M115">
        <f t="shared" si="4"/>
        <v>999</v>
      </c>
      <c r="N115"/>
      <c r="O115"/>
      <c r="P115">
        <f t="shared" si="5"/>
        <v>999</v>
      </c>
      <c r="Q115" s="107"/>
    </row>
    <row r="116" spans="1:17" s="11" customFormat="1" ht="18.899999999999999" customHeight="1" x14ac:dyDescent="0.25">
      <c r="A116">
        <v>110</v>
      </c>
      <c r="B116" s="105"/>
      <c r="C116" s="105"/>
      <c r="D116" s="106"/>
      <c r="E116"/>
      <c r="F116"/>
      <c r="G116"/>
      <c r="H116"/>
      <c r="I116"/>
      <c r="J116" t="e">
        <f>IF(AND(Q116="",#REF!&gt;0,#REF!&lt;5),K116,)</f>
        <v>#REF!</v>
      </c>
      <c r="K116" t="str">
        <f>IF(D116="","ZZZ9",IF(AND(#REF!&gt;0,#REF!&lt;5),D116&amp;#REF!,D116&amp;"9"))</f>
        <v>ZZZ9</v>
      </c>
      <c r="L116">
        <f t="shared" si="3"/>
        <v>999</v>
      </c>
      <c r="M116">
        <f t="shared" si="4"/>
        <v>999</v>
      </c>
      <c r="N116"/>
      <c r="O116"/>
      <c r="P116">
        <f t="shared" si="5"/>
        <v>999</v>
      </c>
      <c r="Q116" s="107"/>
    </row>
    <row r="117" spans="1:17" s="11" customFormat="1" ht="18.899999999999999" customHeight="1" x14ac:dyDescent="0.25">
      <c r="A117">
        <v>111</v>
      </c>
      <c r="B117" s="105"/>
      <c r="C117" s="105"/>
      <c r="D117" s="106"/>
      <c r="E117"/>
      <c r="F117"/>
      <c r="G117"/>
      <c r="H117"/>
      <c r="I117"/>
      <c r="J117" t="e">
        <f>IF(AND(Q117="",#REF!&gt;0,#REF!&lt;5),K117,)</f>
        <v>#REF!</v>
      </c>
      <c r="K117" t="str">
        <f>IF(D117="","ZZZ9",IF(AND(#REF!&gt;0,#REF!&lt;5),D117&amp;#REF!,D117&amp;"9"))</f>
        <v>ZZZ9</v>
      </c>
      <c r="L117">
        <f t="shared" si="3"/>
        <v>999</v>
      </c>
      <c r="M117">
        <f t="shared" si="4"/>
        <v>999</v>
      </c>
      <c r="N117"/>
      <c r="O117"/>
      <c r="P117">
        <f t="shared" si="5"/>
        <v>999</v>
      </c>
      <c r="Q117" s="107"/>
    </row>
    <row r="118" spans="1:17" s="11" customFormat="1" ht="18.899999999999999" customHeight="1" x14ac:dyDescent="0.25">
      <c r="A118">
        <v>112</v>
      </c>
      <c r="B118" s="105"/>
      <c r="C118" s="105"/>
      <c r="D118" s="106"/>
      <c r="E118"/>
      <c r="F118"/>
      <c r="G118"/>
      <c r="H118"/>
      <c r="I118"/>
      <c r="J118" t="e">
        <f>IF(AND(Q118="",#REF!&gt;0,#REF!&lt;5),K118,)</f>
        <v>#REF!</v>
      </c>
      <c r="K118" t="str">
        <f>IF(D118="","ZZZ9",IF(AND(#REF!&gt;0,#REF!&lt;5),D118&amp;#REF!,D118&amp;"9"))</f>
        <v>ZZZ9</v>
      </c>
      <c r="L118">
        <f t="shared" si="3"/>
        <v>999</v>
      </c>
      <c r="M118">
        <f t="shared" si="4"/>
        <v>999</v>
      </c>
      <c r="N118"/>
      <c r="O118"/>
      <c r="P118">
        <f t="shared" si="5"/>
        <v>999</v>
      </c>
      <c r="Q118" s="107"/>
    </row>
    <row r="119" spans="1:17" s="11" customFormat="1" ht="18.899999999999999" customHeight="1" x14ac:dyDescent="0.25">
      <c r="A119">
        <v>113</v>
      </c>
      <c r="B119" s="105"/>
      <c r="C119" s="105"/>
      <c r="D119" s="106"/>
      <c r="E119"/>
      <c r="F119"/>
      <c r="G119"/>
      <c r="H119"/>
      <c r="I119"/>
      <c r="J119" t="e">
        <f>IF(AND(Q119="",#REF!&gt;0,#REF!&lt;5),K119,)</f>
        <v>#REF!</v>
      </c>
      <c r="K119" t="str">
        <f>IF(D119="","ZZZ9",IF(AND(#REF!&gt;0,#REF!&lt;5),D119&amp;#REF!,D119&amp;"9"))</f>
        <v>ZZZ9</v>
      </c>
      <c r="L119">
        <f t="shared" si="3"/>
        <v>999</v>
      </c>
      <c r="M119">
        <f t="shared" si="4"/>
        <v>999</v>
      </c>
      <c r="N119"/>
      <c r="O119"/>
      <c r="P119">
        <f t="shared" si="5"/>
        <v>999</v>
      </c>
      <c r="Q119" s="107"/>
    </row>
    <row r="120" spans="1:17" s="11" customFormat="1" ht="18.899999999999999" customHeight="1" x14ac:dyDescent="0.25">
      <c r="A120">
        <v>114</v>
      </c>
      <c r="B120" s="105"/>
      <c r="C120" s="105"/>
      <c r="D120" s="106"/>
      <c r="E120"/>
      <c r="F120"/>
      <c r="G120"/>
      <c r="H120"/>
      <c r="I120"/>
      <c r="J120" t="e">
        <f>IF(AND(Q120="",#REF!&gt;0,#REF!&lt;5),K120,)</f>
        <v>#REF!</v>
      </c>
      <c r="K120" t="str">
        <f>IF(D120="","ZZZ9",IF(AND(#REF!&gt;0,#REF!&lt;5),D120&amp;#REF!,D120&amp;"9"))</f>
        <v>ZZZ9</v>
      </c>
      <c r="L120">
        <f t="shared" si="3"/>
        <v>999</v>
      </c>
      <c r="M120">
        <f t="shared" si="4"/>
        <v>999</v>
      </c>
      <c r="N120"/>
      <c r="O120"/>
      <c r="P120">
        <f t="shared" si="5"/>
        <v>999</v>
      </c>
      <c r="Q120" s="107"/>
    </row>
    <row r="121" spans="1:17" s="11" customFormat="1" ht="18.899999999999999" customHeight="1" x14ac:dyDescent="0.25">
      <c r="A121">
        <v>115</v>
      </c>
      <c r="B121" s="105"/>
      <c r="C121" s="105"/>
      <c r="D121" s="106"/>
      <c r="E121"/>
      <c r="F121"/>
      <c r="G121"/>
      <c r="H121"/>
      <c r="I121"/>
      <c r="J121" t="e">
        <f>IF(AND(Q121="",#REF!&gt;0,#REF!&lt;5),K121,)</f>
        <v>#REF!</v>
      </c>
      <c r="K121" t="str">
        <f>IF(D121="","ZZZ9",IF(AND(#REF!&gt;0,#REF!&lt;5),D121&amp;#REF!,D121&amp;"9"))</f>
        <v>ZZZ9</v>
      </c>
      <c r="L121">
        <f t="shared" si="3"/>
        <v>999</v>
      </c>
      <c r="M121">
        <f t="shared" si="4"/>
        <v>999</v>
      </c>
      <c r="N121"/>
      <c r="O121"/>
      <c r="P121">
        <f t="shared" si="5"/>
        <v>999</v>
      </c>
      <c r="Q121" s="107"/>
    </row>
    <row r="122" spans="1:17" s="11" customFormat="1" ht="18.899999999999999" customHeight="1" x14ac:dyDescent="0.25">
      <c r="A122">
        <v>116</v>
      </c>
      <c r="B122" s="105"/>
      <c r="C122" s="105"/>
      <c r="D122" s="106"/>
      <c r="E122"/>
      <c r="F122"/>
      <c r="G122"/>
      <c r="H122"/>
      <c r="I122"/>
      <c r="J122" t="e">
        <f>IF(AND(Q122="",#REF!&gt;0,#REF!&lt;5),K122,)</f>
        <v>#REF!</v>
      </c>
      <c r="K122" t="str">
        <f>IF(D122="","ZZZ9",IF(AND(#REF!&gt;0,#REF!&lt;5),D122&amp;#REF!,D122&amp;"9"))</f>
        <v>ZZZ9</v>
      </c>
      <c r="L122">
        <f t="shared" si="3"/>
        <v>999</v>
      </c>
      <c r="M122">
        <f t="shared" si="4"/>
        <v>999</v>
      </c>
      <c r="N122"/>
      <c r="O122"/>
      <c r="P122">
        <f t="shared" si="5"/>
        <v>999</v>
      </c>
      <c r="Q122" s="107"/>
    </row>
    <row r="123" spans="1:17" s="11" customFormat="1" ht="18.899999999999999" customHeight="1" x14ac:dyDescent="0.25">
      <c r="A123">
        <v>117</v>
      </c>
      <c r="B123" s="105"/>
      <c r="C123" s="105"/>
      <c r="D123" s="106"/>
      <c r="E123"/>
      <c r="F123"/>
      <c r="G123"/>
      <c r="H123"/>
      <c r="I123"/>
      <c r="J123" t="e">
        <f>IF(AND(Q123="",#REF!&gt;0,#REF!&lt;5),K123,)</f>
        <v>#REF!</v>
      </c>
      <c r="K123" t="str">
        <f>IF(D123="","ZZZ9",IF(AND(#REF!&gt;0,#REF!&lt;5),D123&amp;#REF!,D123&amp;"9"))</f>
        <v>ZZZ9</v>
      </c>
      <c r="L123">
        <f t="shared" si="3"/>
        <v>999</v>
      </c>
      <c r="M123">
        <f t="shared" si="4"/>
        <v>999</v>
      </c>
      <c r="N123"/>
      <c r="O123"/>
      <c r="P123">
        <f t="shared" si="5"/>
        <v>999</v>
      </c>
      <c r="Q123" s="107"/>
    </row>
    <row r="124" spans="1:17" s="11" customFormat="1" ht="18.899999999999999" customHeight="1" x14ac:dyDescent="0.25">
      <c r="A124">
        <v>118</v>
      </c>
      <c r="B124" s="105"/>
      <c r="C124" s="105"/>
      <c r="D124" s="106"/>
      <c r="E124"/>
      <c r="F124"/>
      <c r="G124"/>
      <c r="H124"/>
      <c r="I124"/>
      <c r="J124" t="e">
        <f>IF(AND(Q124="",#REF!&gt;0,#REF!&lt;5),K124,)</f>
        <v>#REF!</v>
      </c>
      <c r="K124" t="str">
        <f>IF(D124="","ZZZ9",IF(AND(#REF!&gt;0,#REF!&lt;5),D124&amp;#REF!,D124&amp;"9"))</f>
        <v>ZZZ9</v>
      </c>
      <c r="L124">
        <f t="shared" si="3"/>
        <v>999</v>
      </c>
      <c r="M124">
        <f t="shared" si="4"/>
        <v>999</v>
      </c>
      <c r="N124"/>
      <c r="O124"/>
      <c r="P124">
        <f t="shared" si="5"/>
        <v>999</v>
      </c>
      <c r="Q124" s="107"/>
    </row>
    <row r="125" spans="1:17" s="11" customFormat="1" ht="18.899999999999999" customHeight="1" x14ac:dyDescent="0.25">
      <c r="A125">
        <v>119</v>
      </c>
      <c r="B125" s="105"/>
      <c r="C125" s="105"/>
      <c r="D125" s="106"/>
      <c r="E125"/>
      <c r="F125"/>
      <c r="G125"/>
      <c r="H125"/>
      <c r="I125"/>
      <c r="J125" t="e">
        <f>IF(AND(Q125="",#REF!&gt;0,#REF!&lt;5),K125,)</f>
        <v>#REF!</v>
      </c>
      <c r="K125" t="str">
        <f>IF(D125="","ZZZ9",IF(AND(#REF!&gt;0,#REF!&lt;5),D125&amp;#REF!,D125&amp;"9"))</f>
        <v>ZZZ9</v>
      </c>
      <c r="L125">
        <f t="shared" si="3"/>
        <v>999</v>
      </c>
      <c r="M125">
        <f t="shared" si="4"/>
        <v>999</v>
      </c>
      <c r="N125"/>
      <c r="O125"/>
      <c r="P125">
        <f t="shared" si="5"/>
        <v>999</v>
      </c>
      <c r="Q125" s="107"/>
    </row>
    <row r="126" spans="1:17" s="11" customFormat="1" ht="18.899999999999999" customHeight="1" x14ac:dyDescent="0.25">
      <c r="A126">
        <v>120</v>
      </c>
      <c r="B126" s="105"/>
      <c r="C126" s="105"/>
      <c r="D126" s="106"/>
      <c r="E126"/>
      <c r="F126"/>
      <c r="G126"/>
      <c r="H126"/>
      <c r="I126"/>
      <c r="J126" t="e">
        <f>IF(AND(Q126="",#REF!&gt;0,#REF!&lt;5),K126,)</f>
        <v>#REF!</v>
      </c>
      <c r="K126" t="str">
        <f>IF(D126="","ZZZ9",IF(AND(#REF!&gt;0,#REF!&lt;5),D126&amp;#REF!,D126&amp;"9"))</f>
        <v>ZZZ9</v>
      </c>
      <c r="L126">
        <f t="shared" si="3"/>
        <v>999</v>
      </c>
      <c r="M126">
        <f t="shared" si="4"/>
        <v>999</v>
      </c>
      <c r="N126"/>
      <c r="O126"/>
      <c r="P126">
        <f t="shared" si="5"/>
        <v>999</v>
      </c>
      <c r="Q126" s="107"/>
    </row>
    <row r="127" spans="1:17" s="11" customFormat="1" ht="18.899999999999999" customHeight="1" x14ac:dyDescent="0.25">
      <c r="A127">
        <v>121</v>
      </c>
      <c r="B127" s="105"/>
      <c r="C127" s="105"/>
      <c r="D127" s="106"/>
      <c r="E127"/>
      <c r="F127"/>
      <c r="G127"/>
      <c r="H127"/>
      <c r="I127"/>
      <c r="J127" t="e">
        <f>IF(AND(Q127="",#REF!&gt;0,#REF!&lt;5),K127,)</f>
        <v>#REF!</v>
      </c>
      <c r="K127" t="str">
        <f>IF(D127="","ZZZ9",IF(AND(#REF!&gt;0,#REF!&lt;5),D127&amp;#REF!,D127&amp;"9"))</f>
        <v>ZZZ9</v>
      </c>
      <c r="L127">
        <f t="shared" si="3"/>
        <v>999</v>
      </c>
      <c r="M127">
        <f t="shared" si="4"/>
        <v>999</v>
      </c>
      <c r="N127"/>
      <c r="O127"/>
      <c r="P127">
        <f t="shared" si="5"/>
        <v>999</v>
      </c>
      <c r="Q127" s="107"/>
    </row>
    <row r="128" spans="1:17" s="11" customFormat="1" ht="18.899999999999999" customHeight="1" x14ac:dyDescent="0.25">
      <c r="A128">
        <v>122</v>
      </c>
      <c r="B128" s="105"/>
      <c r="C128" s="105"/>
      <c r="D128" s="106"/>
      <c r="E128"/>
      <c r="F128"/>
      <c r="G128"/>
      <c r="H128"/>
      <c r="I128"/>
      <c r="J128" t="e">
        <f>IF(AND(Q128="",#REF!&gt;0,#REF!&lt;5),K128,)</f>
        <v>#REF!</v>
      </c>
      <c r="K128" t="str">
        <f>IF(D128="","ZZZ9",IF(AND(#REF!&gt;0,#REF!&lt;5),D128&amp;#REF!,D128&amp;"9"))</f>
        <v>ZZZ9</v>
      </c>
      <c r="L128">
        <f t="shared" si="3"/>
        <v>999</v>
      </c>
      <c r="M128">
        <f t="shared" si="4"/>
        <v>999</v>
      </c>
      <c r="N128"/>
      <c r="O128"/>
      <c r="P128">
        <f t="shared" si="5"/>
        <v>999</v>
      </c>
      <c r="Q128" s="107"/>
    </row>
    <row r="129" spans="1:17" s="11" customFormat="1" ht="18.899999999999999" customHeight="1" x14ac:dyDescent="0.25">
      <c r="A129">
        <v>123</v>
      </c>
      <c r="B129" s="105"/>
      <c r="C129" s="105"/>
      <c r="D129" s="106"/>
      <c r="E129"/>
      <c r="F129"/>
      <c r="G129"/>
      <c r="H129"/>
      <c r="I129"/>
      <c r="J129" t="e">
        <f>IF(AND(Q129="",#REF!&gt;0,#REF!&lt;5),K129,)</f>
        <v>#REF!</v>
      </c>
      <c r="K129" t="str">
        <f>IF(D129="","ZZZ9",IF(AND(#REF!&gt;0,#REF!&lt;5),D129&amp;#REF!,D129&amp;"9"))</f>
        <v>ZZZ9</v>
      </c>
      <c r="L129">
        <f t="shared" si="3"/>
        <v>999</v>
      </c>
      <c r="M129">
        <f t="shared" si="4"/>
        <v>999</v>
      </c>
      <c r="N129"/>
      <c r="O129"/>
      <c r="P129">
        <f t="shared" si="5"/>
        <v>999</v>
      </c>
      <c r="Q129" s="107"/>
    </row>
    <row r="130" spans="1:17" s="11" customFormat="1" ht="18.899999999999999" customHeight="1" x14ac:dyDescent="0.25">
      <c r="A130">
        <v>124</v>
      </c>
      <c r="B130" s="105"/>
      <c r="C130" s="105"/>
      <c r="D130" s="106"/>
      <c r="E130"/>
      <c r="F130"/>
      <c r="G130"/>
      <c r="H130"/>
      <c r="I130"/>
      <c r="J130" t="e">
        <f>IF(AND(Q130="",#REF!&gt;0,#REF!&lt;5),K130,)</f>
        <v>#REF!</v>
      </c>
      <c r="K130" t="str">
        <f>IF(D130="","ZZZ9",IF(AND(#REF!&gt;0,#REF!&lt;5),D130&amp;#REF!,D130&amp;"9"))</f>
        <v>ZZZ9</v>
      </c>
      <c r="L130">
        <f t="shared" si="3"/>
        <v>999</v>
      </c>
      <c r="M130">
        <f t="shared" si="4"/>
        <v>999</v>
      </c>
      <c r="N130"/>
      <c r="O130"/>
      <c r="P130">
        <f t="shared" si="5"/>
        <v>999</v>
      </c>
      <c r="Q130" s="107"/>
    </row>
    <row r="131" spans="1:17" s="11" customFormat="1" ht="18.899999999999999" customHeight="1" x14ac:dyDescent="0.25">
      <c r="A131">
        <v>125</v>
      </c>
      <c r="B131" s="105"/>
      <c r="C131" s="105"/>
      <c r="D131" s="106"/>
      <c r="E131"/>
      <c r="F131"/>
      <c r="G131"/>
      <c r="H131"/>
      <c r="I131"/>
      <c r="J131" t="e">
        <f>IF(AND(Q131="",#REF!&gt;0,#REF!&lt;5),K131,)</f>
        <v>#REF!</v>
      </c>
      <c r="K131" t="str">
        <f>IF(D131="","ZZZ9",IF(AND(#REF!&gt;0,#REF!&lt;5),D131&amp;#REF!,D131&amp;"9"))</f>
        <v>ZZZ9</v>
      </c>
      <c r="L131">
        <f t="shared" si="3"/>
        <v>999</v>
      </c>
      <c r="M131">
        <f t="shared" si="4"/>
        <v>999</v>
      </c>
      <c r="N131"/>
      <c r="O131"/>
      <c r="P131">
        <f t="shared" si="5"/>
        <v>999</v>
      </c>
      <c r="Q131" s="107"/>
    </row>
    <row r="132" spans="1:17" s="11" customFormat="1" ht="18.899999999999999" customHeight="1" x14ac:dyDescent="0.25">
      <c r="A132">
        <v>126</v>
      </c>
      <c r="B132" s="105"/>
      <c r="C132" s="105"/>
      <c r="D132" s="106"/>
      <c r="E132"/>
      <c r="F132"/>
      <c r="G132"/>
      <c r="H132"/>
      <c r="I132"/>
      <c r="J132" t="e">
        <f>IF(AND(Q132="",#REF!&gt;0,#REF!&lt;5),K132,)</f>
        <v>#REF!</v>
      </c>
      <c r="K132" t="str">
        <f>IF(D132="","ZZZ9",IF(AND(#REF!&gt;0,#REF!&lt;5),D132&amp;#REF!,D132&amp;"9"))</f>
        <v>ZZZ9</v>
      </c>
      <c r="L132">
        <f t="shared" si="3"/>
        <v>999</v>
      </c>
      <c r="M132">
        <f t="shared" si="4"/>
        <v>999</v>
      </c>
      <c r="N132"/>
      <c r="O132"/>
      <c r="P132">
        <f t="shared" si="5"/>
        <v>999</v>
      </c>
      <c r="Q132" s="107"/>
    </row>
    <row r="133" spans="1:17" s="11" customFormat="1" ht="18.899999999999999" customHeight="1" x14ac:dyDescent="0.25">
      <c r="A133">
        <v>127</v>
      </c>
      <c r="B133" s="105"/>
      <c r="C133" s="105"/>
      <c r="D133" s="106"/>
      <c r="E133"/>
      <c r="F133"/>
      <c r="G133"/>
      <c r="H133"/>
      <c r="I133"/>
      <c r="J133" t="e">
        <f>IF(AND(Q133="",#REF!&gt;0,#REF!&lt;5),K133,)</f>
        <v>#REF!</v>
      </c>
      <c r="K133" t="str">
        <f>IF(D133="","ZZZ9",IF(AND(#REF!&gt;0,#REF!&lt;5),D133&amp;#REF!,D133&amp;"9"))</f>
        <v>ZZZ9</v>
      </c>
      <c r="L133">
        <f t="shared" si="3"/>
        <v>999</v>
      </c>
      <c r="M133">
        <f t="shared" si="4"/>
        <v>999</v>
      </c>
      <c r="N133"/>
      <c r="O133"/>
      <c r="P133">
        <f t="shared" si="5"/>
        <v>999</v>
      </c>
      <c r="Q133" s="107"/>
    </row>
    <row r="134" spans="1:17" s="11" customFormat="1" ht="18.899999999999999" customHeight="1" x14ac:dyDescent="0.25">
      <c r="A134">
        <v>128</v>
      </c>
      <c r="B134" s="105"/>
      <c r="C134" s="105"/>
      <c r="D134" s="106"/>
      <c r="E134"/>
      <c r="F134"/>
      <c r="G134"/>
      <c r="H134"/>
      <c r="I134"/>
      <c r="J134" t="e">
        <f>IF(AND(Q134="",#REF!&gt;0,#REF!&lt;5),K134,)</f>
        <v>#REF!</v>
      </c>
      <c r="K134" t="str">
        <f>IF(D134="","ZZZ9",IF(AND(#REF!&gt;0,#REF!&lt;5),D134&amp;#REF!,D134&amp;"9"))</f>
        <v>ZZZ9</v>
      </c>
      <c r="L134">
        <f t="shared" si="3"/>
        <v>999</v>
      </c>
      <c r="M134">
        <f t="shared" si="4"/>
        <v>999</v>
      </c>
      <c r="N134"/>
      <c r="O134"/>
      <c r="P134">
        <f t="shared" si="5"/>
        <v>999</v>
      </c>
      <c r="Q134"/>
    </row>
    <row r="135" spans="1:17" x14ac:dyDescent="0.25">
      <c r="A135">
        <v>129</v>
      </c>
      <c r="B135" s="105"/>
      <c r="C135" s="105"/>
      <c r="D135" s="106"/>
      <c r="E135"/>
      <c r="F135"/>
      <c r="G135"/>
      <c r="H135"/>
      <c r="I135"/>
      <c r="J135" t="e">
        <f>IF(AND(Q135="",#REF!&gt;0,#REF!&lt;5),K135,)</f>
        <v>#REF!</v>
      </c>
      <c r="K135" t="str">
        <f>IF(D135="","ZZZ9",IF(AND(#REF!&gt;0,#REF!&lt;5),D135&amp;#REF!,D135&amp;"9"))</f>
        <v>ZZZ9</v>
      </c>
      <c r="L135">
        <f t="shared" si="3"/>
        <v>999</v>
      </c>
      <c r="M135">
        <f t="shared" si="4"/>
        <v>999</v>
      </c>
      <c r="N135"/>
      <c r="O135"/>
      <c r="P135">
        <f t="shared" si="5"/>
        <v>999</v>
      </c>
      <c r="Q135" s="107"/>
    </row>
    <row r="136" spans="1:17" x14ac:dyDescent="0.25">
      <c r="A136">
        <v>130</v>
      </c>
      <c r="B136" s="105"/>
      <c r="C136" s="105"/>
      <c r="D136" s="106"/>
      <c r="E136"/>
      <c r="F136"/>
      <c r="G136"/>
      <c r="H136"/>
      <c r="I136"/>
      <c r="J136" t="e">
        <f>IF(AND(Q136="",#REF!&gt;0,#REF!&lt;5),K136,)</f>
        <v>#REF!</v>
      </c>
      <c r="K136" t="str">
        <f>IF(D136="","ZZZ9",IF(AND(#REF!&gt;0,#REF!&lt;5),D136&amp;#REF!,D136&amp;"9"))</f>
        <v>ZZZ9</v>
      </c>
      <c r="L136">
        <f t="shared" si="3"/>
        <v>999</v>
      </c>
      <c r="M136">
        <f t="shared" si="4"/>
        <v>999</v>
      </c>
      <c r="N136"/>
      <c r="O136"/>
      <c r="P136">
        <f t="shared" si="5"/>
        <v>999</v>
      </c>
      <c r="Q136" s="107"/>
    </row>
    <row r="137" spans="1:17" x14ac:dyDescent="0.25">
      <c r="A137">
        <v>131</v>
      </c>
      <c r="B137" s="105"/>
      <c r="C137" s="105"/>
      <c r="D137" s="106"/>
      <c r="E137"/>
      <c r="F137"/>
      <c r="G137"/>
      <c r="H137"/>
      <c r="I137"/>
      <c r="J137" t="e">
        <f>IF(AND(Q137="",#REF!&gt;0,#REF!&lt;5),K137,)</f>
        <v>#REF!</v>
      </c>
      <c r="K137" t="str">
        <f>IF(D137="","ZZZ9",IF(AND(#REF!&gt;0,#REF!&lt;5),D137&amp;#REF!,D137&amp;"9"))</f>
        <v>ZZZ9</v>
      </c>
      <c r="L137">
        <f t="shared" si="3"/>
        <v>999</v>
      </c>
      <c r="M137">
        <f t="shared" si="4"/>
        <v>999</v>
      </c>
      <c r="N137"/>
      <c r="O137"/>
      <c r="P137">
        <f t="shared" si="5"/>
        <v>999</v>
      </c>
      <c r="Q137" s="107"/>
    </row>
    <row r="138" spans="1:17" x14ac:dyDescent="0.25">
      <c r="A138">
        <v>132</v>
      </c>
      <c r="B138" s="105"/>
      <c r="C138" s="105"/>
      <c r="D138" s="106"/>
      <c r="E138"/>
      <c r="F138"/>
      <c r="G138"/>
      <c r="H138"/>
      <c r="I138"/>
      <c r="J138" t="e">
        <f>IF(AND(Q138="",#REF!&gt;0,#REF!&lt;5),K138,)</f>
        <v>#REF!</v>
      </c>
      <c r="K138" t="str">
        <f>IF(D138="","ZZZ9",IF(AND(#REF!&gt;0,#REF!&lt;5),D138&amp;#REF!,D138&amp;"9"))</f>
        <v>ZZZ9</v>
      </c>
      <c r="L138">
        <f t="shared" si="3"/>
        <v>999</v>
      </c>
      <c r="M138">
        <f t="shared" si="4"/>
        <v>999</v>
      </c>
      <c r="N138"/>
      <c r="O138"/>
      <c r="P138">
        <f t="shared" si="5"/>
        <v>999</v>
      </c>
      <c r="Q138" s="107"/>
    </row>
    <row r="139" spans="1:17" x14ac:dyDescent="0.25">
      <c r="A139">
        <v>133</v>
      </c>
      <c r="B139" s="105"/>
      <c r="C139" s="105"/>
      <c r="D139" s="106"/>
      <c r="E139"/>
      <c r="F139"/>
      <c r="G139"/>
      <c r="H139"/>
      <c r="I139"/>
      <c r="J139" t="e">
        <f>IF(AND(Q139="",#REF!&gt;0,#REF!&lt;5),K139,)</f>
        <v>#REF!</v>
      </c>
      <c r="K139" t="str">
        <f>IF(D139="","ZZZ9",IF(AND(#REF!&gt;0,#REF!&lt;5),D139&amp;#REF!,D139&amp;"9"))</f>
        <v>ZZZ9</v>
      </c>
      <c r="L139">
        <f t="shared" si="3"/>
        <v>999</v>
      </c>
      <c r="M139">
        <f t="shared" si="4"/>
        <v>999</v>
      </c>
      <c r="N139"/>
      <c r="O139"/>
      <c r="P139">
        <f t="shared" si="5"/>
        <v>999</v>
      </c>
      <c r="Q139" s="107"/>
    </row>
    <row r="140" spans="1:17" x14ac:dyDescent="0.25">
      <c r="A140">
        <v>134</v>
      </c>
      <c r="B140" s="105"/>
      <c r="C140" s="105"/>
      <c r="D140" s="106"/>
      <c r="E140"/>
      <c r="F140"/>
      <c r="G140"/>
      <c r="H140"/>
      <c r="I140"/>
      <c r="J140" t="e">
        <f>IF(AND(Q140="",#REF!&gt;0,#REF!&lt;5),K140,)</f>
        <v>#REF!</v>
      </c>
      <c r="K140" t="str">
        <f>IF(D140="","ZZZ9",IF(AND(#REF!&gt;0,#REF!&lt;5),D140&amp;#REF!,D140&amp;"9"))</f>
        <v>ZZZ9</v>
      </c>
      <c r="L140">
        <f t="shared" si="3"/>
        <v>999</v>
      </c>
      <c r="M140">
        <f t="shared" si="4"/>
        <v>999</v>
      </c>
      <c r="N140"/>
      <c r="O140"/>
      <c r="P140">
        <f t="shared" si="5"/>
        <v>999</v>
      </c>
      <c r="Q140" s="107"/>
    </row>
    <row r="141" spans="1:17" x14ac:dyDescent="0.25">
      <c r="A141">
        <v>135</v>
      </c>
      <c r="B141" s="105"/>
      <c r="C141" s="105"/>
      <c r="D141" s="106"/>
      <c r="E141"/>
      <c r="F141"/>
      <c r="G141"/>
      <c r="H141"/>
      <c r="I141"/>
      <c r="J141" t="e">
        <f>IF(AND(Q141="",#REF!&gt;0,#REF!&lt;5),K141,)</f>
        <v>#REF!</v>
      </c>
      <c r="K141" t="str">
        <f>IF(D141="","ZZZ9",IF(AND(#REF!&gt;0,#REF!&lt;5),D141&amp;#REF!,D141&amp;"9"))</f>
        <v>ZZZ9</v>
      </c>
      <c r="L141">
        <f t="shared" si="3"/>
        <v>999</v>
      </c>
      <c r="M141">
        <f t="shared" si="4"/>
        <v>999</v>
      </c>
      <c r="N141"/>
      <c r="O141"/>
      <c r="P141">
        <f t="shared" si="5"/>
        <v>999</v>
      </c>
      <c r="Q141"/>
    </row>
    <row r="142" spans="1:17" x14ac:dyDescent="0.25">
      <c r="A142">
        <v>136</v>
      </c>
      <c r="B142" s="105"/>
      <c r="C142" s="105"/>
      <c r="D142" s="106"/>
      <c r="E142"/>
      <c r="F142"/>
      <c r="G142"/>
      <c r="H142"/>
      <c r="I142"/>
      <c r="J142" t="e">
        <f>IF(AND(Q142="",#REF!&gt;0,#REF!&lt;5),K142,)</f>
        <v>#REF!</v>
      </c>
      <c r="K142" t="str">
        <f>IF(D142="","ZZZ9",IF(AND(#REF!&gt;0,#REF!&lt;5),D142&amp;#REF!,D142&amp;"9"))</f>
        <v>ZZZ9</v>
      </c>
      <c r="L142">
        <f t="shared" si="3"/>
        <v>999</v>
      </c>
      <c r="M142">
        <f t="shared" si="4"/>
        <v>999</v>
      </c>
      <c r="N142"/>
      <c r="O142"/>
      <c r="P142">
        <f t="shared" si="5"/>
        <v>999</v>
      </c>
      <c r="Q142" s="107"/>
    </row>
    <row r="143" spans="1:17" x14ac:dyDescent="0.25">
      <c r="A143">
        <v>137</v>
      </c>
      <c r="B143" s="105"/>
      <c r="C143" s="105"/>
      <c r="D143" s="106"/>
      <c r="E143"/>
      <c r="F143"/>
      <c r="G143"/>
      <c r="H143"/>
      <c r="I143"/>
      <c r="J143" t="e">
        <f>IF(AND(Q143="",#REF!&gt;0,#REF!&lt;5),K143,)</f>
        <v>#REF!</v>
      </c>
      <c r="K143" t="str">
        <f>IF(D143="","ZZZ9",IF(AND(#REF!&gt;0,#REF!&lt;5),D143&amp;#REF!,D143&amp;"9"))</f>
        <v>ZZZ9</v>
      </c>
      <c r="L143">
        <f t="shared" si="3"/>
        <v>999</v>
      </c>
      <c r="M143">
        <f t="shared" si="4"/>
        <v>999</v>
      </c>
      <c r="N143"/>
      <c r="O143"/>
      <c r="P143">
        <f t="shared" si="5"/>
        <v>999</v>
      </c>
      <c r="Q143" s="107"/>
    </row>
    <row r="144" spans="1:17" x14ac:dyDescent="0.25">
      <c r="A144">
        <v>138</v>
      </c>
      <c r="B144" s="105"/>
      <c r="C144" s="105"/>
      <c r="D144" s="106"/>
      <c r="E144"/>
      <c r="F144"/>
      <c r="G144"/>
      <c r="H144"/>
      <c r="I144"/>
      <c r="J144" t="e">
        <f>IF(AND(Q144="",#REF!&gt;0,#REF!&lt;5),K144,)</f>
        <v>#REF!</v>
      </c>
      <c r="K144" t="str">
        <f>IF(D144="","ZZZ9",IF(AND(#REF!&gt;0,#REF!&lt;5),D144&amp;#REF!,D144&amp;"9"))</f>
        <v>ZZZ9</v>
      </c>
      <c r="L144">
        <f t="shared" si="3"/>
        <v>999</v>
      </c>
      <c r="M144">
        <f t="shared" si="4"/>
        <v>999</v>
      </c>
      <c r="N144"/>
      <c r="O144"/>
      <c r="P144">
        <f t="shared" si="5"/>
        <v>999</v>
      </c>
      <c r="Q144" s="107"/>
    </row>
    <row r="145" spans="1:17" x14ac:dyDescent="0.25">
      <c r="A145">
        <v>139</v>
      </c>
      <c r="B145" s="105"/>
      <c r="C145" s="105"/>
      <c r="D145" s="106"/>
      <c r="E145"/>
      <c r="F145"/>
      <c r="G145"/>
      <c r="H145"/>
      <c r="I145"/>
      <c r="J145" t="e">
        <f>IF(AND(Q145="",#REF!&gt;0,#REF!&lt;5),K145,)</f>
        <v>#REF!</v>
      </c>
      <c r="K145" t="str">
        <f>IF(D145="","ZZZ9",IF(AND(#REF!&gt;0,#REF!&lt;5),D145&amp;#REF!,D145&amp;"9"))</f>
        <v>ZZZ9</v>
      </c>
      <c r="L145">
        <f t="shared" si="3"/>
        <v>999</v>
      </c>
      <c r="M145">
        <f t="shared" si="4"/>
        <v>999</v>
      </c>
      <c r="N145"/>
      <c r="O145"/>
      <c r="P145">
        <f t="shared" si="5"/>
        <v>999</v>
      </c>
      <c r="Q145" s="107"/>
    </row>
    <row r="146" spans="1:17" x14ac:dyDescent="0.25">
      <c r="A146">
        <v>140</v>
      </c>
      <c r="B146" s="105"/>
      <c r="C146" s="105"/>
      <c r="D146" s="106"/>
      <c r="E146"/>
      <c r="F146"/>
      <c r="G146"/>
      <c r="H146"/>
      <c r="I146"/>
      <c r="J146" t="e">
        <f>IF(AND(Q146="",#REF!&gt;0,#REF!&lt;5),K146,)</f>
        <v>#REF!</v>
      </c>
      <c r="K146" t="str">
        <f>IF(D146="","ZZZ9",IF(AND(#REF!&gt;0,#REF!&lt;5),D146&amp;#REF!,D146&amp;"9"))</f>
        <v>ZZZ9</v>
      </c>
      <c r="L146">
        <f t="shared" si="3"/>
        <v>999</v>
      </c>
      <c r="M146">
        <f t="shared" si="4"/>
        <v>999</v>
      </c>
      <c r="N146"/>
      <c r="O146"/>
      <c r="P146">
        <f t="shared" si="5"/>
        <v>999</v>
      </c>
      <c r="Q146" s="107"/>
    </row>
    <row r="147" spans="1:17" x14ac:dyDescent="0.25">
      <c r="A147">
        <v>141</v>
      </c>
      <c r="B147" s="105"/>
      <c r="C147" s="105"/>
      <c r="D147" s="106"/>
      <c r="E147"/>
      <c r="F147"/>
      <c r="G147"/>
      <c r="H147"/>
      <c r="I147"/>
      <c r="J147" t="e">
        <f>IF(AND(Q147="",#REF!&gt;0,#REF!&lt;5),K147,)</f>
        <v>#REF!</v>
      </c>
      <c r="K147" t="str">
        <f>IF(D147="","ZZZ9",IF(AND(#REF!&gt;0,#REF!&lt;5),D147&amp;#REF!,D147&amp;"9"))</f>
        <v>ZZZ9</v>
      </c>
      <c r="L147">
        <f t="shared" si="3"/>
        <v>999</v>
      </c>
      <c r="M147">
        <f t="shared" si="4"/>
        <v>999</v>
      </c>
      <c r="N147"/>
      <c r="O147"/>
      <c r="P147">
        <f t="shared" si="5"/>
        <v>999</v>
      </c>
      <c r="Q147" s="107"/>
    </row>
    <row r="148" spans="1:17" x14ac:dyDescent="0.25">
      <c r="A148">
        <v>142</v>
      </c>
      <c r="B148" s="105"/>
      <c r="C148" s="105"/>
      <c r="D148" s="106"/>
      <c r="E148"/>
      <c r="F148"/>
      <c r="G148"/>
      <c r="H148"/>
      <c r="I148"/>
      <c r="J148" t="e">
        <f>IF(AND(Q148="",#REF!&gt;0,#REF!&lt;5),K148,)</f>
        <v>#REF!</v>
      </c>
      <c r="K148" t="str">
        <f>IF(D148="","ZZZ9",IF(AND(#REF!&gt;0,#REF!&lt;5),D148&amp;#REF!,D148&amp;"9"))</f>
        <v>ZZZ9</v>
      </c>
      <c r="L148">
        <f t="shared" si="3"/>
        <v>999</v>
      </c>
      <c r="M148">
        <f t="shared" si="4"/>
        <v>999</v>
      </c>
      <c r="N148"/>
      <c r="O148"/>
      <c r="P148">
        <f t="shared" si="5"/>
        <v>999</v>
      </c>
      <c r="Q148"/>
    </row>
    <row r="149" spans="1:17" x14ac:dyDescent="0.25">
      <c r="A149">
        <v>143</v>
      </c>
      <c r="B149" s="105"/>
      <c r="C149" s="105"/>
      <c r="D149" s="106"/>
      <c r="E149"/>
      <c r="F149"/>
      <c r="G149"/>
      <c r="H149"/>
      <c r="I149"/>
      <c r="J149" t="e">
        <f>IF(AND(Q149="",#REF!&gt;0,#REF!&lt;5),K149,)</f>
        <v>#REF!</v>
      </c>
      <c r="K149" t="str">
        <f>IF(D149="","ZZZ9",IF(AND(#REF!&gt;0,#REF!&lt;5),D149&amp;#REF!,D149&amp;"9"))</f>
        <v>ZZZ9</v>
      </c>
      <c r="L149">
        <f t="shared" si="3"/>
        <v>999</v>
      </c>
      <c r="M149">
        <f t="shared" si="4"/>
        <v>999</v>
      </c>
      <c r="N149"/>
      <c r="O149"/>
      <c r="P149">
        <f t="shared" si="5"/>
        <v>999</v>
      </c>
      <c r="Q149" s="107"/>
    </row>
    <row r="150" spans="1:17" x14ac:dyDescent="0.25">
      <c r="A150">
        <v>144</v>
      </c>
      <c r="B150" s="105"/>
      <c r="C150" s="105"/>
      <c r="D150" s="106"/>
      <c r="E150"/>
      <c r="F150"/>
      <c r="G150"/>
      <c r="H150"/>
      <c r="I150"/>
      <c r="J150" t="e">
        <f>IF(AND(Q150="",#REF!&gt;0,#REF!&lt;5),K150,)</f>
        <v>#REF!</v>
      </c>
      <c r="K150" t="str">
        <f>IF(D150="","ZZZ9",IF(AND(#REF!&gt;0,#REF!&lt;5),D150&amp;#REF!,D150&amp;"9"))</f>
        <v>ZZZ9</v>
      </c>
      <c r="L150">
        <f t="shared" si="3"/>
        <v>999</v>
      </c>
      <c r="M150">
        <f t="shared" si="4"/>
        <v>999</v>
      </c>
      <c r="N150"/>
      <c r="O150"/>
      <c r="P150">
        <f t="shared" si="5"/>
        <v>999</v>
      </c>
      <c r="Q150" s="107"/>
    </row>
    <row r="151" spans="1:17" x14ac:dyDescent="0.25">
      <c r="A151">
        <v>145</v>
      </c>
      <c r="B151" s="105"/>
      <c r="C151" s="105"/>
      <c r="D151" s="106"/>
      <c r="E151"/>
      <c r="F151"/>
      <c r="G151"/>
      <c r="H151"/>
      <c r="I151"/>
      <c r="J151" t="e">
        <f>IF(AND(Q151="",#REF!&gt;0,#REF!&lt;5),K151,)</f>
        <v>#REF!</v>
      </c>
      <c r="K151" t="str">
        <f>IF(D151="","ZZZ9",IF(AND(#REF!&gt;0,#REF!&lt;5),D151&amp;#REF!,D151&amp;"9"))</f>
        <v>ZZZ9</v>
      </c>
      <c r="L151">
        <f t="shared" si="3"/>
        <v>999</v>
      </c>
      <c r="M151">
        <f t="shared" si="4"/>
        <v>999</v>
      </c>
      <c r="N151"/>
      <c r="O151"/>
      <c r="P151">
        <f t="shared" si="5"/>
        <v>999</v>
      </c>
      <c r="Q151" s="107"/>
    </row>
    <row r="152" spans="1:17" x14ac:dyDescent="0.25">
      <c r="A152">
        <v>146</v>
      </c>
      <c r="B152" s="105"/>
      <c r="C152" s="105"/>
      <c r="D152" s="106"/>
      <c r="E152"/>
      <c r="F152"/>
      <c r="G152"/>
      <c r="H152"/>
      <c r="I152"/>
      <c r="J152" t="e">
        <f>IF(AND(Q152="",#REF!&gt;0,#REF!&lt;5),K152,)</f>
        <v>#REF!</v>
      </c>
      <c r="K152" t="str">
        <f>IF(D152="","ZZZ9",IF(AND(#REF!&gt;0,#REF!&lt;5),D152&amp;#REF!,D152&amp;"9"))</f>
        <v>ZZZ9</v>
      </c>
      <c r="L152">
        <f t="shared" si="3"/>
        <v>999</v>
      </c>
      <c r="M152">
        <f t="shared" si="4"/>
        <v>999</v>
      </c>
      <c r="N152"/>
      <c r="O152"/>
      <c r="P152">
        <f t="shared" si="5"/>
        <v>999</v>
      </c>
      <c r="Q152" s="107"/>
    </row>
    <row r="153" spans="1:17" x14ac:dyDescent="0.25">
      <c r="A153">
        <v>147</v>
      </c>
      <c r="B153" s="105"/>
      <c r="C153" s="105"/>
      <c r="D153" s="106"/>
      <c r="E153"/>
      <c r="F153"/>
      <c r="G153"/>
      <c r="H153"/>
      <c r="I153"/>
      <c r="J153" t="e">
        <f>IF(AND(Q153="",#REF!&gt;0,#REF!&lt;5),K153,)</f>
        <v>#REF!</v>
      </c>
      <c r="K153" t="str">
        <f>IF(D153="","ZZZ9",IF(AND(#REF!&gt;0,#REF!&lt;5),D153&amp;#REF!,D153&amp;"9"))</f>
        <v>ZZZ9</v>
      </c>
      <c r="L153">
        <f t="shared" si="3"/>
        <v>999</v>
      </c>
      <c r="M153">
        <f t="shared" si="4"/>
        <v>999</v>
      </c>
      <c r="N153"/>
      <c r="O153"/>
      <c r="P153">
        <f t="shared" si="5"/>
        <v>999</v>
      </c>
      <c r="Q153" s="107"/>
    </row>
    <row r="154" spans="1:17" x14ac:dyDescent="0.25">
      <c r="A154">
        <v>148</v>
      </c>
      <c r="B154" s="105"/>
      <c r="C154" s="105"/>
      <c r="D154" s="106"/>
      <c r="E154"/>
      <c r="F154"/>
      <c r="G154"/>
      <c r="H154"/>
      <c r="I154"/>
      <c r="J154" t="e">
        <f>IF(AND(Q154="",#REF!&gt;0,#REF!&lt;5),K154,)</f>
        <v>#REF!</v>
      </c>
      <c r="K154" t="str">
        <f>IF(D154="","ZZZ9",IF(AND(#REF!&gt;0,#REF!&lt;5),D154&amp;#REF!,D154&amp;"9"))</f>
        <v>ZZZ9</v>
      </c>
      <c r="L154">
        <f t="shared" si="3"/>
        <v>999</v>
      </c>
      <c r="M154">
        <f t="shared" si="4"/>
        <v>999</v>
      </c>
      <c r="N154"/>
      <c r="O154"/>
      <c r="P154">
        <f t="shared" si="5"/>
        <v>999</v>
      </c>
      <c r="Q154" s="107"/>
    </row>
    <row r="155" spans="1:17" x14ac:dyDescent="0.25">
      <c r="A155">
        <v>149</v>
      </c>
      <c r="B155" s="105"/>
      <c r="C155" s="105"/>
      <c r="D155" s="106"/>
      <c r="E155"/>
      <c r="F155"/>
      <c r="G155"/>
      <c r="H155"/>
      <c r="I155"/>
      <c r="J155" t="e">
        <f>IF(AND(Q155="",#REF!&gt;0,#REF!&lt;5),K155,)</f>
        <v>#REF!</v>
      </c>
      <c r="K155" t="str">
        <f>IF(D155="","ZZZ9",IF(AND(#REF!&gt;0,#REF!&lt;5),D155&amp;#REF!,D155&amp;"9"))</f>
        <v>ZZZ9</v>
      </c>
      <c r="L155">
        <f t="shared" si="3"/>
        <v>999</v>
      </c>
      <c r="M155">
        <f t="shared" si="4"/>
        <v>999</v>
      </c>
      <c r="N155"/>
      <c r="O155"/>
      <c r="P155">
        <f t="shared" si="5"/>
        <v>999</v>
      </c>
      <c r="Q155" s="107"/>
    </row>
    <row r="156" spans="1:17" x14ac:dyDescent="0.25">
      <c r="A156">
        <v>150</v>
      </c>
      <c r="B156" s="105"/>
      <c r="C156" s="105"/>
      <c r="D156" s="106"/>
      <c r="E156"/>
      <c r="F156"/>
      <c r="G156"/>
      <c r="H156"/>
      <c r="I156"/>
      <c r="J156" t="e">
        <f>IF(AND(Q156="",#REF!&gt;0,#REF!&lt;5),K156,)</f>
        <v>#REF!</v>
      </c>
      <c r="K156" t="str">
        <f>IF(D156="","ZZZ9",IF(AND(#REF!&gt;0,#REF!&lt;5),D156&amp;#REF!,D156&amp;"9"))</f>
        <v>ZZZ9</v>
      </c>
      <c r="L156">
        <f t="shared" si="3"/>
        <v>999</v>
      </c>
      <c r="M156">
        <f t="shared" si="4"/>
        <v>999</v>
      </c>
      <c r="N156"/>
      <c r="O156"/>
      <c r="P156">
        <f t="shared" si="5"/>
        <v>999</v>
      </c>
      <c r="Q156" s="107"/>
    </row>
  </sheetData>
  <conditionalFormatting sqref="E7:E156">
    <cfRule type="expression" dxfId="970" priority="14" stopIfTrue="1">
      <formula>AND(ROUNDDOWN(($A$4-E7)/365.25,0)&lt;=13,G7&lt;&gt;"OK")</formula>
    </cfRule>
    <cfRule type="expression" dxfId="969" priority="15" stopIfTrue="1">
      <formula>AND(ROUNDDOWN(($A$4-E7)/365.25,0)&lt;=14,G7&lt;&gt;"OK")</formula>
    </cfRule>
    <cfRule type="expression" dxfId="968" priority="16" stopIfTrue="1">
      <formula>AND(ROUNDDOWN(($A$4-E7)/365.25,0)&lt;=17,G7&lt;&gt;"OK")</formula>
    </cfRule>
  </conditionalFormatting>
  <conditionalFormatting sqref="J7:J156">
    <cfRule type="cellIs" dxfId="967" priority="17" stopIfTrue="1" operator="equal">
      <formula>"Z"</formula>
    </cfRule>
  </conditionalFormatting>
  <conditionalFormatting sqref="A7:D156">
    <cfRule type="expression" dxfId="966" priority="18" stopIfTrue="1">
      <formula>$Q7&gt;=1</formula>
    </cfRule>
  </conditionalFormatting>
  <conditionalFormatting sqref="E7:E14">
    <cfRule type="expression" dxfId="965" priority="11" stopIfTrue="1">
      <formula>AND(ROUNDDOWN(($A$4-E7)/365.25,0)&lt;=13,G7&lt;&gt;"OK")</formula>
    </cfRule>
    <cfRule type="expression" dxfId="964" priority="12" stopIfTrue="1">
      <formula>AND(ROUNDDOWN(($A$4-E7)/365.25,0)&lt;=14,G7&lt;&gt;"OK")</formula>
    </cfRule>
    <cfRule type="expression" dxfId="963" priority="13" stopIfTrue="1">
      <formula>AND(ROUNDDOWN(($A$4-E7)/365.25,0)&lt;=17,G7&lt;&gt;"OK")</formula>
    </cfRule>
  </conditionalFormatting>
  <conditionalFormatting sqref="J7:J14">
    <cfRule type="cellIs" dxfId="962" priority="10" stopIfTrue="1" operator="equal">
      <formula>"Z"</formula>
    </cfRule>
  </conditionalFormatting>
  <conditionalFormatting sqref="B7:D14">
    <cfRule type="expression" dxfId="961" priority="9" stopIfTrue="1">
      <formula>$Q7&gt;=1</formula>
    </cfRule>
  </conditionalFormatting>
  <conditionalFormatting sqref="E7:E14">
    <cfRule type="expression" dxfId="960" priority="6" stopIfTrue="1">
      <formula>AND(ROUNDDOWN(($A$4-E7)/365.25,0)&lt;=13,G7&lt;&gt;"OK")</formula>
    </cfRule>
    <cfRule type="expression" dxfId="959" priority="7" stopIfTrue="1">
      <formula>AND(ROUNDDOWN(($A$4-E7)/365.25,0)&lt;=14,G7&lt;&gt;"OK")</formula>
    </cfRule>
    <cfRule type="expression" dxfId="958" priority="8" stopIfTrue="1">
      <formula>AND(ROUNDDOWN(($A$4-E7)/365.25,0)&lt;=17,G7&lt;&gt;"OK")</formula>
    </cfRule>
  </conditionalFormatting>
  <conditionalFormatting sqref="B7:D14">
    <cfRule type="expression" dxfId="957" priority="5" stopIfTrue="1">
      <formula>$Q7&gt;=1</formula>
    </cfRule>
  </conditionalFormatting>
  <conditionalFormatting sqref="E7:E27 E29:E37">
    <cfRule type="expression" dxfId="956" priority="2" stopIfTrue="1">
      <formula>AND(ROUNDDOWN(($A$4-E7)/365.25,0)&lt;=13,G7&lt;&gt;"OK")</formula>
    </cfRule>
    <cfRule type="expression" dxfId="955" priority="3" stopIfTrue="1">
      <formula>AND(ROUNDDOWN(($A$4-E7)/365.25,0)&lt;=14,G7&lt;&gt;"OK")</formula>
    </cfRule>
    <cfRule type="expression" dxfId="954" priority="4" stopIfTrue="1">
      <formula>AND(ROUNDDOWN(($A$4-E7)/365.25,0)&lt;=17,G7&lt;&gt;"OK")</formula>
    </cfRule>
  </conditionalFormatting>
  <conditionalFormatting sqref="B7:D37">
    <cfRule type="expression" dxfId="953" priority="1" stopIfTrue="1">
      <formula>$Q7&gt;=1</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73121" r:id="rId3"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27"/>
  <sheetViews>
    <sheetView topLeftCell="A7" workbookViewId="0">
      <selection activeCell="H28" sqref="H28"/>
    </sheetView>
  </sheetViews>
  <sheetFormatPr defaultRowHeight="13.2" x14ac:dyDescent="0.25"/>
  <cols>
    <col min="1" max="1" width="8.55468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935" t="s">
        <v>239</v>
      </c>
      <c r="B1" s="935"/>
      <c r="C1" s="935"/>
      <c r="D1" s="935"/>
      <c r="E1" s="935"/>
      <c r="F1" s="935"/>
      <c r="H1" t="s">
        <v>123</v>
      </c>
      <c r="O1" t="s">
        <v>71</v>
      </c>
      <c r="AB1" t="e">
        <f>IF(Y5=1,CONCATENATE(VLOOKUP(Y3,AA16:AH27,2)),CONCATENATE(VLOOKUP(Y3,AA2:AK13,2)))</f>
        <v>#N/A</v>
      </c>
      <c r="AC1" t="e">
        <f>IF(Y5=1,CONCATENATE(VLOOKUP(Y3,AA16:AK27,3)),CONCATENATE(VLOOKUP(Y3,AA2:AK13,3)))</f>
        <v>#N/A</v>
      </c>
      <c r="AD1" t="e">
        <f>IF(Y5=1,CONCATENATE(VLOOKUP(Y3,AA16:AK27,4)),CONCATENATE(VLOOKUP(Y3,AA2:AK13,4)))</f>
        <v>#N/A</v>
      </c>
      <c r="AE1" t="e">
        <f>IF(Y5=1,CONCATENATE(VLOOKUP(Y3,AA16:AK27,5)),CONCATENATE(VLOOKUP(Y3,AA2:AK13,5)))</f>
        <v>#N/A</v>
      </c>
      <c r="AF1" t="e">
        <f>IF(Y5=1,CONCATENATE(VLOOKUP(Y3,AA16:AK27,6)),CONCATENATE(VLOOKUP(Y3,AA2:AK13,6)))</f>
        <v>#N/A</v>
      </c>
      <c r="AG1" t="e">
        <f>IF(Y5=1,CONCATENATE(VLOOKUP(Y3,AA16:AK27,7)),CONCATENATE(VLOOKUP(Y3,AA2:AK13,7)))</f>
        <v>#N/A</v>
      </c>
      <c r="AH1" t="e">
        <f>IF(Y5=1,CONCATENATE(VLOOKUP(Y3,AA16:AK27,8)),CONCATENATE(VLOOKUP(Y3,AA2:AK13,8)))</f>
        <v>#N/A</v>
      </c>
      <c r="AI1" t="e">
        <f>IF(Y5=1,CONCATENATE(VLOOKUP(Y3,AA16:AK27,9)),CONCATENATE(VLOOKUP(Y3,AA2:AK13,9)))</f>
        <v>#N/A</v>
      </c>
      <c r="AJ1" t="e">
        <f>IF(Y5=1,CONCATENATE(VLOOKUP(Y3,AA16:AK27,10)),CONCATENATE(VLOOKUP(Y3,AA2:AK13,10)))</f>
        <v>#N/A</v>
      </c>
      <c r="AK1" t="e">
        <f>IF(Y5=1,CONCATENATE(VLOOKUP(Y3,AA16:AK27,11)),CONCATENATE(VLOOKUP(Y3,AA2:AK13,11)))</f>
        <v>#N/A</v>
      </c>
    </row>
    <row r="2" spans="1:37" x14ac:dyDescent="0.25">
      <c r="A2" s="514" t="s">
        <v>122</v>
      </c>
      <c r="C2" t="s">
        <v>332</v>
      </c>
      <c r="AA2" t="s">
        <v>164</v>
      </c>
      <c r="AB2">
        <v>150</v>
      </c>
      <c r="AC2">
        <v>120</v>
      </c>
      <c r="AD2">
        <v>100</v>
      </c>
      <c r="AE2">
        <v>80</v>
      </c>
      <c r="AF2">
        <v>70</v>
      </c>
      <c r="AG2">
        <v>60</v>
      </c>
      <c r="AH2">
        <v>55</v>
      </c>
      <c r="AI2">
        <v>50</v>
      </c>
      <c r="AJ2">
        <v>45</v>
      </c>
      <c r="AK2">
        <v>40</v>
      </c>
    </row>
    <row r="3" spans="1:37" x14ac:dyDescent="0.25">
      <c r="A3" s="55" t="s">
        <v>82</v>
      </c>
      <c r="B3" s="55"/>
      <c r="C3" s="55"/>
      <c r="D3" s="55"/>
      <c r="E3" s="55" t="s">
        <v>79</v>
      </c>
      <c r="F3" s="55"/>
      <c r="G3" s="55"/>
      <c r="H3" s="55" t="s">
        <v>87</v>
      </c>
      <c r="I3" s="55"/>
      <c r="K3" s="55"/>
      <c r="L3" s="56" t="s">
        <v>88</v>
      </c>
      <c r="M3" s="55"/>
      <c r="Q3" t="s">
        <v>178</v>
      </c>
      <c r="R3" t="s">
        <v>184</v>
      </c>
      <c r="Y3">
        <f>IF(H4="OB","A",IF(H4="IX","W",H4))</f>
        <v>0</v>
      </c>
      <c r="AA3" t="s">
        <v>194</v>
      </c>
      <c r="AB3">
        <v>120</v>
      </c>
      <c r="AC3">
        <v>90</v>
      </c>
      <c r="AD3">
        <v>65</v>
      </c>
      <c r="AE3">
        <v>55</v>
      </c>
      <c r="AF3">
        <v>50</v>
      </c>
      <c r="AG3">
        <v>45</v>
      </c>
      <c r="AH3">
        <v>40</v>
      </c>
      <c r="AI3">
        <v>35</v>
      </c>
      <c r="AJ3">
        <v>25</v>
      </c>
      <c r="AK3">
        <v>20</v>
      </c>
    </row>
    <row r="4" spans="1:37" ht="13.8" thickBot="1" x14ac:dyDescent="0.3">
      <c r="A4" s="936" t="s">
        <v>238</v>
      </c>
      <c r="B4" s="936"/>
      <c r="C4" s="936"/>
      <c r="E4" t="s">
        <v>383</v>
      </c>
      <c r="L4" t="s">
        <v>311</v>
      </c>
      <c r="Q4" t="s">
        <v>185</v>
      </c>
      <c r="R4" t="s">
        <v>180</v>
      </c>
      <c r="AA4" t="s">
        <v>195</v>
      </c>
      <c r="AB4">
        <v>90</v>
      </c>
      <c r="AC4">
        <v>60</v>
      </c>
      <c r="AD4">
        <v>45</v>
      </c>
      <c r="AE4">
        <v>34</v>
      </c>
      <c r="AF4">
        <v>27</v>
      </c>
      <c r="AG4">
        <v>22</v>
      </c>
      <c r="AH4">
        <v>18</v>
      </c>
      <c r="AI4">
        <v>15</v>
      </c>
      <c r="AJ4">
        <v>12</v>
      </c>
      <c r="AK4">
        <v>9</v>
      </c>
    </row>
    <row r="5" spans="1:37" x14ac:dyDescent="0.25">
      <c r="A5" s="37"/>
      <c r="B5" s="37" t="s">
        <v>118</v>
      </c>
      <c r="C5" s="582" t="s">
        <v>162</v>
      </c>
      <c r="D5" s="37" t="s">
        <v>105</v>
      </c>
      <c r="E5" s="37" t="s">
        <v>167</v>
      </c>
      <c r="F5" s="37"/>
      <c r="G5" s="37" t="s">
        <v>86</v>
      </c>
      <c r="H5" s="37"/>
      <c r="I5" s="37" t="s">
        <v>90</v>
      </c>
      <c r="J5" s="37"/>
      <c r="K5" t="s">
        <v>168</v>
      </c>
      <c r="L5" t="s">
        <v>169</v>
      </c>
      <c r="M5" t="s">
        <v>170</v>
      </c>
      <c r="Q5" t="s">
        <v>186</v>
      </c>
      <c r="R5" t="s">
        <v>182</v>
      </c>
      <c r="Y5">
        <f>IF(OR(Altalanos!$A$8="F1",Altalanos!$A$8="F2",Altalanos!$A$8="N1",Altalanos!$A$8="N2"),1,2)</f>
        <v>2</v>
      </c>
      <c r="AA5" t="s">
        <v>196</v>
      </c>
      <c r="AB5">
        <v>60</v>
      </c>
      <c r="AC5">
        <v>40</v>
      </c>
      <c r="AD5">
        <v>30</v>
      </c>
      <c r="AE5">
        <v>20</v>
      </c>
      <c r="AF5">
        <v>18</v>
      </c>
      <c r="AG5">
        <v>15</v>
      </c>
      <c r="AH5">
        <v>12</v>
      </c>
      <c r="AI5">
        <v>10</v>
      </c>
      <c r="AJ5">
        <v>8</v>
      </c>
      <c r="AK5">
        <v>6</v>
      </c>
    </row>
    <row r="6" spans="1:37" x14ac:dyDescent="0.25">
      <c r="C6" s="627"/>
      <c r="AA6" t="s">
        <v>197</v>
      </c>
      <c r="AB6">
        <v>40</v>
      </c>
      <c r="AC6">
        <v>25</v>
      </c>
      <c r="AD6">
        <v>18</v>
      </c>
      <c r="AE6">
        <v>13</v>
      </c>
      <c r="AF6">
        <v>10</v>
      </c>
      <c r="AG6">
        <v>8</v>
      </c>
      <c r="AH6">
        <v>6</v>
      </c>
      <c r="AI6">
        <v>5</v>
      </c>
      <c r="AJ6">
        <v>4</v>
      </c>
      <c r="AK6">
        <v>3</v>
      </c>
    </row>
    <row r="7" spans="1:37" x14ac:dyDescent="0.25">
      <c r="A7" t="s">
        <v>164</v>
      </c>
      <c r="B7">
        <v>1</v>
      </c>
      <c r="C7" s="584">
        <f>IF($B7="","",VLOOKUP($B7,'1MD ELO III.csport F A'!$A$7:$O$22,5))</f>
        <v>0</v>
      </c>
      <c r="D7" s="584">
        <f>IF($B7="","",VLOOKUP($B7,'1MD ELO III.csport F A'!$A$7:$O$22,15))</f>
        <v>0</v>
      </c>
      <c r="E7" s="579" t="str">
        <f>UPPER(IF($B7="","",VLOOKUP($B7,'1MD ELO V.csport F A'!$A$7:$O$22,2)))</f>
        <v>ZSOMBOK</v>
      </c>
      <c r="F7" s="585"/>
      <c r="G7" s="579" t="str">
        <f>IF($B7="","",VLOOKUP($B7,'1MD ELO V.csport F A'!$A$7:$O$22,3))</f>
        <v>Vencel</v>
      </c>
      <c r="H7" s="585"/>
      <c r="I7" s="579">
        <f>IF($B7="","",VLOOKUP($B7,'1MD ELO III.csport F A'!$A$7:$O$22,4))</f>
        <v>0</v>
      </c>
      <c r="L7" t="str">
        <f>IF(K7="","",CONCATENATE(VLOOKUP($Y$3,$AB$1:$AK$1,K7)," pont"))</f>
        <v/>
      </c>
      <c r="AA7" t="s">
        <v>198</v>
      </c>
      <c r="AB7">
        <v>25</v>
      </c>
      <c r="AC7">
        <v>15</v>
      </c>
      <c r="AD7">
        <v>13</v>
      </c>
      <c r="AE7">
        <v>8</v>
      </c>
      <c r="AF7">
        <v>6</v>
      </c>
      <c r="AG7">
        <v>4</v>
      </c>
      <c r="AH7">
        <v>3</v>
      </c>
      <c r="AI7">
        <v>2</v>
      </c>
      <c r="AJ7">
        <v>1</v>
      </c>
      <c r="AK7">
        <v>0</v>
      </c>
    </row>
    <row r="8" spans="1:37" x14ac:dyDescent="0.25">
      <c r="C8" s="599"/>
      <c r="D8" s="599"/>
      <c r="E8" s="599"/>
      <c r="F8" s="599"/>
      <c r="G8" s="599"/>
      <c r="H8" s="599"/>
      <c r="I8" s="599"/>
      <c r="AA8" t="s">
        <v>199</v>
      </c>
      <c r="AB8">
        <v>15</v>
      </c>
      <c r="AC8">
        <v>10</v>
      </c>
      <c r="AD8">
        <v>7</v>
      </c>
      <c r="AE8">
        <v>5</v>
      </c>
      <c r="AF8">
        <v>4</v>
      </c>
      <c r="AG8">
        <v>3</v>
      </c>
      <c r="AH8">
        <v>2</v>
      </c>
      <c r="AI8">
        <v>1</v>
      </c>
      <c r="AJ8">
        <v>0</v>
      </c>
      <c r="AK8">
        <v>0</v>
      </c>
    </row>
    <row r="9" spans="1:37" x14ac:dyDescent="0.25">
      <c r="A9" t="s">
        <v>165</v>
      </c>
      <c r="B9">
        <v>2</v>
      </c>
      <c r="C9" s="584">
        <f>IF($B9="","",VLOOKUP($B9,'1MD ELO III.csport F A'!$A$7:$O$22,5))</f>
        <v>0</v>
      </c>
      <c r="D9" s="584">
        <f>IF($B9="","",VLOOKUP($B9,'1MD ELO III.csport F A'!$A$7:$O$22,15))</f>
        <v>0</v>
      </c>
      <c r="E9" s="579" t="str">
        <f>UPPER(IF($B9="","",VLOOKUP($B9,'1MD ELO V.csport F A'!$A$7:$O$22,2)))</f>
        <v>GÁNCS</v>
      </c>
      <c r="F9" s="585"/>
      <c r="G9" s="579" t="str">
        <f>IF($B9="","",VLOOKUP($B9,'1MD ELO V.csport F A'!$A$7:$O$22,3))</f>
        <v>Levente</v>
      </c>
      <c r="H9" s="585"/>
      <c r="I9" s="579">
        <f>IF($B9="","",VLOOKUP($B9,'1MD ELO III.csport F A'!$A$7:$O$22,4))</f>
        <v>0</v>
      </c>
      <c r="L9" t="str">
        <f>IF(K9="","",CONCATENATE(VLOOKUP($Y$3,$AB$1:$AK$1,K9)," pont"))</f>
        <v/>
      </c>
      <c r="AA9" t="s">
        <v>200</v>
      </c>
      <c r="AB9">
        <v>10</v>
      </c>
      <c r="AC9">
        <v>6</v>
      </c>
      <c r="AD9">
        <v>4</v>
      </c>
      <c r="AE9">
        <v>2</v>
      </c>
      <c r="AF9">
        <v>1</v>
      </c>
      <c r="AG9">
        <v>0</v>
      </c>
      <c r="AH9">
        <v>0</v>
      </c>
      <c r="AI9">
        <v>0</v>
      </c>
      <c r="AJ9">
        <v>0</v>
      </c>
      <c r="AK9">
        <v>0</v>
      </c>
    </row>
    <row r="10" spans="1:37" x14ac:dyDescent="0.25">
      <c r="C10" s="599"/>
      <c r="D10" s="599"/>
      <c r="E10" s="599"/>
      <c r="F10" s="599"/>
      <c r="G10" s="599"/>
      <c r="H10" s="599"/>
      <c r="I10" s="599"/>
      <c r="AA10" t="s">
        <v>201</v>
      </c>
      <c r="AB10">
        <v>6</v>
      </c>
      <c r="AC10">
        <v>3</v>
      </c>
      <c r="AD10">
        <v>2</v>
      </c>
      <c r="AE10">
        <v>1</v>
      </c>
      <c r="AF10">
        <v>0</v>
      </c>
      <c r="AG10">
        <v>0</v>
      </c>
      <c r="AH10">
        <v>0</v>
      </c>
      <c r="AI10">
        <v>0</v>
      </c>
      <c r="AJ10">
        <v>0</v>
      </c>
      <c r="AK10">
        <v>0</v>
      </c>
    </row>
    <row r="11" spans="1:37" x14ac:dyDescent="0.25">
      <c r="A11" t="s">
        <v>166</v>
      </c>
      <c r="B11">
        <v>3</v>
      </c>
      <c r="C11" s="584">
        <f>IF($B11="","",VLOOKUP($B11,'1MD ELO III.csport F A'!$A$7:$O$22,5))</f>
        <v>0</v>
      </c>
      <c r="D11" s="584">
        <f>IF($B11="","",VLOOKUP($B11,'1MD ELO III.csport F A'!$A$7:$O$22,15))</f>
        <v>0</v>
      </c>
      <c r="E11" s="579" t="str">
        <f>UPPER(IF($B11="","",VLOOKUP($B11,'1MD ELO V.csport F A'!$A$7:$O$22,2)))</f>
        <v>SÁRKÁNY</v>
      </c>
      <c r="F11" s="585"/>
      <c r="G11" s="579" t="str">
        <f>IF($B11="","",VLOOKUP($B11,'1MD ELO V.csport F A'!$A$7:$O$22,3))</f>
        <v>Ákos</v>
      </c>
      <c r="H11" s="585"/>
      <c r="I11" s="579">
        <f>IF($B11="","",VLOOKUP($B11,'1MD ELO III.csport F A'!$A$7:$O$22,4))</f>
        <v>0</v>
      </c>
      <c r="L11" t="str">
        <f>IF(K11="","",CONCATENATE(VLOOKUP($Y$3,$AB$1:$AK$1,K11)," pont"))</f>
        <v/>
      </c>
      <c r="AA11" t="s">
        <v>206</v>
      </c>
      <c r="AB11">
        <v>3</v>
      </c>
      <c r="AC11">
        <v>2</v>
      </c>
      <c r="AD11">
        <v>1</v>
      </c>
      <c r="AE11">
        <v>0</v>
      </c>
      <c r="AF11">
        <v>0</v>
      </c>
      <c r="AG11">
        <v>0</v>
      </c>
      <c r="AH11">
        <v>0</v>
      </c>
      <c r="AI11">
        <v>0</v>
      </c>
      <c r="AJ11">
        <v>0</v>
      </c>
      <c r="AK11">
        <v>0</v>
      </c>
    </row>
    <row r="12" spans="1:37" x14ac:dyDescent="0.25">
      <c r="AA12" t="s">
        <v>202</v>
      </c>
      <c r="AB12">
        <v>0</v>
      </c>
      <c r="AC12">
        <v>0</v>
      </c>
      <c r="AD12">
        <v>0</v>
      </c>
      <c r="AE12">
        <v>0</v>
      </c>
      <c r="AF12">
        <v>0</v>
      </c>
      <c r="AG12">
        <v>0</v>
      </c>
      <c r="AH12">
        <v>0</v>
      </c>
      <c r="AI12">
        <v>0</v>
      </c>
      <c r="AJ12">
        <v>0</v>
      </c>
      <c r="AK12">
        <v>0</v>
      </c>
    </row>
    <row r="13" spans="1:37" x14ac:dyDescent="0.25">
      <c r="AA13" t="s">
        <v>203</v>
      </c>
      <c r="AB13">
        <v>0</v>
      </c>
      <c r="AC13">
        <v>0</v>
      </c>
      <c r="AD13">
        <v>0</v>
      </c>
      <c r="AE13">
        <v>0</v>
      </c>
      <c r="AF13">
        <v>0</v>
      </c>
      <c r="AG13">
        <v>0</v>
      </c>
      <c r="AH13">
        <v>0</v>
      </c>
      <c r="AI13">
        <v>0</v>
      </c>
      <c r="AJ13">
        <v>0</v>
      </c>
      <c r="AK13">
        <v>0</v>
      </c>
    </row>
    <row r="16" spans="1:37" x14ac:dyDescent="0.25">
      <c r="AA16" t="s">
        <v>164</v>
      </c>
      <c r="AB16">
        <v>300</v>
      </c>
      <c r="AC16">
        <v>250</v>
      </c>
      <c r="AD16">
        <v>220</v>
      </c>
      <c r="AE16">
        <v>180</v>
      </c>
      <c r="AF16">
        <v>160</v>
      </c>
      <c r="AG16">
        <v>150</v>
      </c>
      <c r="AH16">
        <v>140</v>
      </c>
      <c r="AI16">
        <v>130</v>
      </c>
      <c r="AJ16">
        <v>120</v>
      </c>
      <c r="AK16">
        <v>110</v>
      </c>
    </row>
    <row r="17" spans="1:37" x14ac:dyDescent="0.25">
      <c r="AA17" t="s">
        <v>194</v>
      </c>
      <c r="AB17">
        <v>250</v>
      </c>
      <c r="AC17">
        <v>200</v>
      </c>
      <c r="AD17">
        <v>160</v>
      </c>
      <c r="AE17">
        <v>140</v>
      </c>
      <c r="AF17">
        <v>120</v>
      </c>
      <c r="AG17">
        <v>110</v>
      </c>
      <c r="AH17">
        <v>100</v>
      </c>
      <c r="AI17">
        <v>90</v>
      </c>
      <c r="AJ17">
        <v>80</v>
      </c>
      <c r="AK17">
        <v>70</v>
      </c>
    </row>
    <row r="18" spans="1:37" ht="18.75" customHeight="1" x14ac:dyDescent="0.25">
      <c r="B18" s="937"/>
      <c r="C18" s="937"/>
      <c r="D18" s="938" t="str">
        <f>E7</f>
        <v>ZSOMBOK</v>
      </c>
      <c r="E18" s="938"/>
      <c r="F18" s="938" t="str">
        <f>E9</f>
        <v>GÁNCS</v>
      </c>
      <c r="G18" s="938"/>
      <c r="H18" s="938" t="str">
        <f>E11</f>
        <v>SÁRKÁNY</v>
      </c>
      <c r="I18" s="938"/>
      <c r="AA18" t="s">
        <v>195</v>
      </c>
      <c r="AB18">
        <v>200</v>
      </c>
      <c r="AC18">
        <v>150</v>
      </c>
      <c r="AD18">
        <v>130</v>
      </c>
      <c r="AE18">
        <v>110</v>
      </c>
      <c r="AF18">
        <v>95</v>
      </c>
      <c r="AG18">
        <v>80</v>
      </c>
      <c r="AH18">
        <v>70</v>
      </c>
      <c r="AI18">
        <v>60</v>
      </c>
      <c r="AJ18">
        <v>55</v>
      </c>
      <c r="AK18">
        <v>50</v>
      </c>
    </row>
    <row r="19" spans="1:37" ht="18.75" customHeight="1" x14ac:dyDescent="0.25">
      <c r="A19" t="s">
        <v>164</v>
      </c>
      <c r="B19" s="941" t="str">
        <f>E7</f>
        <v>ZSOMBOK</v>
      </c>
      <c r="C19" s="941"/>
      <c r="D19" s="940"/>
      <c r="E19" s="940"/>
      <c r="F19" s="948" t="s">
        <v>486</v>
      </c>
      <c r="G19" s="943"/>
      <c r="H19" s="948" t="s">
        <v>486</v>
      </c>
      <c r="I19" s="943"/>
      <c r="AA19" t="s">
        <v>196</v>
      </c>
      <c r="AB19">
        <v>150</v>
      </c>
      <c r="AC19">
        <v>120</v>
      </c>
      <c r="AD19">
        <v>100</v>
      </c>
      <c r="AE19">
        <v>80</v>
      </c>
      <c r="AF19">
        <v>70</v>
      </c>
      <c r="AG19">
        <v>60</v>
      </c>
      <c r="AH19">
        <v>55</v>
      </c>
      <c r="AI19">
        <v>50</v>
      </c>
      <c r="AJ19">
        <v>45</v>
      </c>
      <c r="AK19">
        <v>40</v>
      </c>
    </row>
    <row r="20" spans="1:37" ht="18.75" customHeight="1" x14ac:dyDescent="0.25">
      <c r="A20" t="s">
        <v>165</v>
      </c>
      <c r="B20" s="941" t="str">
        <f>E9</f>
        <v>GÁNCS</v>
      </c>
      <c r="C20" s="941"/>
      <c r="D20" s="948" t="s">
        <v>485</v>
      </c>
      <c r="E20" s="943"/>
      <c r="F20" s="940"/>
      <c r="G20" s="940"/>
      <c r="H20" s="942" t="s">
        <v>484</v>
      </c>
      <c r="I20" s="943"/>
      <c r="AA20" t="s">
        <v>197</v>
      </c>
      <c r="AB20">
        <v>120</v>
      </c>
      <c r="AC20">
        <v>90</v>
      </c>
      <c r="AD20">
        <v>65</v>
      </c>
      <c r="AE20">
        <v>55</v>
      </c>
      <c r="AF20">
        <v>50</v>
      </c>
      <c r="AG20">
        <v>45</v>
      </c>
      <c r="AH20">
        <v>40</v>
      </c>
      <c r="AI20">
        <v>35</v>
      </c>
      <c r="AJ20">
        <v>25</v>
      </c>
      <c r="AK20">
        <v>20</v>
      </c>
    </row>
    <row r="21" spans="1:37" ht="18.75" customHeight="1" x14ac:dyDescent="0.25">
      <c r="A21" t="s">
        <v>166</v>
      </c>
      <c r="B21" s="941" t="str">
        <f>E11</f>
        <v>SÁRKÁNY</v>
      </c>
      <c r="C21" s="941"/>
      <c r="D21" s="948" t="s">
        <v>485</v>
      </c>
      <c r="E21" s="943"/>
      <c r="F21" s="942" t="s">
        <v>483</v>
      </c>
      <c r="G21" s="943"/>
      <c r="H21" s="940"/>
      <c r="I21" s="940"/>
      <c r="AA21" t="s">
        <v>198</v>
      </c>
      <c r="AB21">
        <v>90</v>
      </c>
      <c r="AC21">
        <v>60</v>
      </c>
      <c r="AD21">
        <v>45</v>
      </c>
      <c r="AE21">
        <v>34</v>
      </c>
      <c r="AF21">
        <v>27</v>
      </c>
      <c r="AG21">
        <v>22</v>
      </c>
      <c r="AH21">
        <v>18</v>
      </c>
      <c r="AI21">
        <v>15</v>
      </c>
      <c r="AJ21">
        <v>12</v>
      </c>
      <c r="AK21">
        <v>9</v>
      </c>
    </row>
    <row r="22" spans="1:37" x14ac:dyDescent="0.25">
      <c r="AA22" t="s">
        <v>199</v>
      </c>
      <c r="AB22">
        <v>60</v>
      </c>
      <c r="AC22">
        <v>40</v>
      </c>
      <c r="AD22">
        <v>30</v>
      </c>
      <c r="AE22">
        <v>20</v>
      </c>
      <c r="AF22">
        <v>18</v>
      </c>
      <c r="AG22">
        <v>15</v>
      </c>
      <c r="AH22">
        <v>12</v>
      </c>
      <c r="AI22">
        <v>10</v>
      </c>
      <c r="AJ22">
        <v>8</v>
      </c>
      <c r="AK22">
        <v>6</v>
      </c>
    </row>
    <row r="23" spans="1:37" x14ac:dyDescent="0.25">
      <c r="E23" s="826" t="s">
        <v>450</v>
      </c>
      <c r="AA23" t="s">
        <v>200</v>
      </c>
      <c r="AB23">
        <v>40</v>
      </c>
      <c r="AC23">
        <v>25</v>
      </c>
      <c r="AD23">
        <v>18</v>
      </c>
      <c r="AE23">
        <v>13</v>
      </c>
      <c r="AF23">
        <v>8</v>
      </c>
      <c r="AG23">
        <v>7</v>
      </c>
      <c r="AH23">
        <v>6</v>
      </c>
      <c r="AI23">
        <v>5</v>
      </c>
      <c r="AJ23">
        <v>4</v>
      </c>
      <c r="AK23">
        <v>3</v>
      </c>
    </row>
    <row r="24" spans="1:37" x14ac:dyDescent="0.25">
      <c r="E24" s="825" t="s">
        <v>487</v>
      </c>
      <c r="AA24" t="s">
        <v>201</v>
      </c>
      <c r="AB24">
        <v>25</v>
      </c>
      <c r="AC24">
        <v>15</v>
      </c>
      <c r="AD24">
        <v>13</v>
      </c>
      <c r="AE24">
        <v>7</v>
      </c>
      <c r="AF24">
        <v>6</v>
      </c>
      <c r="AG24">
        <v>5</v>
      </c>
      <c r="AH24">
        <v>4</v>
      </c>
      <c r="AI24">
        <v>3</v>
      </c>
      <c r="AJ24">
        <v>2</v>
      </c>
      <c r="AK24">
        <v>1</v>
      </c>
    </row>
    <row r="25" spans="1:37" x14ac:dyDescent="0.25">
      <c r="E25" s="825" t="s">
        <v>488</v>
      </c>
      <c r="AA25" t="s">
        <v>206</v>
      </c>
      <c r="AB25">
        <v>15</v>
      </c>
      <c r="AC25">
        <v>10</v>
      </c>
      <c r="AD25">
        <v>8</v>
      </c>
      <c r="AE25">
        <v>4</v>
      </c>
      <c r="AF25">
        <v>3</v>
      </c>
      <c r="AG25">
        <v>2</v>
      </c>
      <c r="AH25">
        <v>1</v>
      </c>
      <c r="AI25">
        <v>0</v>
      </c>
      <c r="AJ25">
        <v>0</v>
      </c>
      <c r="AK25">
        <v>0</v>
      </c>
    </row>
    <row r="26" spans="1:37" x14ac:dyDescent="0.25">
      <c r="AA26" t="s">
        <v>202</v>
      </c>
      <c r="AB26">
        <v>10</v>
      </c>
      <c r="AC26">
        <v>6</v>
      </c>
      <c r="AD26">
        <v>4</v>
      </c>
      <c r="AE26">
        <v>2</v>
      </c>
      <c r="AF26">
        <v>1</v>
      </c>
      <c r="AG26">
        <v>0</v>
      </c>
      <c r="AH26">
        <v>0</v>
      </c>
      <c r="AI26">
        <v>0</v>
      </c>
      <c r="AJ26">
        <v>0</v>
      </c>
      <c r="AK26">
        <v>0</v>
      </c>
    </row>
    <row r="27" spans="1:37" x14ac:dyDescent="0.25">
      <c r="AA27" t="s">
        <v>203</v>
      </c>
      <c r="AB27">
        <v>3</v>
      </c>
      <c r="AC27">
        <v>2</v>
      </c>
      <c r="AD27">
        <v>1</v>
      </c>
      <c r="AE27">
        <v>0</v>
      </c>
      <c r="AF27">
        <v>0</v>
      </c>
      <c r="AG27">
        <v>0</v>
      </c>
      <c r="AH27">
        <v>0</v>
      </c>
      <c r="AI27">
        <v>0</v>
      </c>
      <c r="AJ27">
        <v>0</v>
      </c>
      <c r="AK27">
        <v>0</v>
      </c>
    </row>
  </sheetData>
  <mergeCells count="18">
    <mergeCell ref="B21:C21"/>
    <mergeCell ref="D21:E21"/>
    <mergeCell ref="F21:G21"/>
    <mergeCell ref="H21:I21"/>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952" priority="1" stopIfTrue="1" operator="equal">
      <formula>"Bye"</formula>
    </cfRule>
  </conditionalFormatting>
  <pageMargins left="0.7" right="0.7" top="0.75" bottom="0.75" header="0.3" footer="0.3"/>
  <pageSetup paperSize="9" orientation="landscape" r:id="rId1"/>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Q156"/>
  <sheetViews>
    <sheetView workbookViewId="0">
      <selection activeCell="Y29" sqref="Y29"/>
    </sheetView>
  </sheetViews>
  <sheetFormatPr defaultRowHeight="13.2" x14ac:dyDescent="0.25"/>
  <cols>
    <col min="1" max="1" width="3.88671875" customWidth="1"/>
    <col min="2" max="2" width="28.6640625" customWidth="1"/>
    <col min="3" max="3" width="16.109375" bestFit="1" customWidth="1"/>
    <col min="4" max="4" width="12" style="45" customWidth="1"/>
    <col min="5" max="5" width="10.5546875" style="727" customWidth="1"/>
    <col min="6" max="6" width="6.109375" style="102" hidden="1" customWidth="1"/>
    <col min="7" max="7" width="28.66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25">
      <c r="B1" s="93" t="s">
        <v>240</v>
      </c>
      <c r="C1" s="93"/>
      <c r="D1"/>
      <c r="E1" t="s">
        <v>123</v>
      </c>
      <c r="F1"/>
      <c r="G1"/>
      <c r="H1"/>
      <c r="I1"/>
      <c r="J1"/>
      <c r="K1"/>
      <c r="L1"/>
      <c r="M1"/>
      <c r="N1"/>
      <c r="O1"/>
      <c r="P1"/>
      <c r="Q1"/>
    </row>
    <row r="2" spans="1:17" ht="13.8" thickBot="1" x14ac:dyDescent="0.3">
      <c r="B2" s="96" t="s">
        <v>122</v>
      </c>
      <c r="C2" s="96" t="s">
        <v>318</v>
      </c>
      <c r="D2"/>
      <c r="E2" t="s">
        <v>94</v>
      </c>
      <c r="F2" s="103"/>
      <c r="G2" s="103"/>
      <c r="H2"/>
      <c r="I2"/>
      <c r="J2" s="94"/>
      <c r="K2" s="94"/>
      <c r="L2" s="94"/>
      <c r="M2" s="94"/>
      <c r="N2" s="111"/>
      <c r="O2" s="86"/>
      <c r="P2" s="86"/>
      <c r="Q2" s="111"/>
    </row>
    <row r="3" spans="1:17" s="2" customFormat="1" ht="13.8" thickBot="1" x14ac:dyDescent="0.3">
      <c r="A3" t="s">
        <v>121</v>
      </c>
      <c r="B3"/>
      <c r="C3"/>
      <c r="D3"/>
      <c r="E3"/>
      <c r="F3"/>
      <c r="G3"/>
      <c r="H3"/>
      <c r="I3"/>
      <c r="J3"/>
      <c r="K3"/>
      <c r="L3"/>
      <c r="M3"/>
      <c r="N3" t="s">
        <v>92</v>
      </c>
      <c r="O3"/>
      <c r="P3"/>
      <c r="Q3"/>
    </row>
    <row r="4" spans="1:17" s="2" customFormat="1" x14ac:dyDescent="0.25">
      <c r="A4" s="55" t="s">
        <v>82</v>
      </c>
      <c r="B4" s="55"/>
      <c r="C4" s="53" t="s">
        <v>79</v>
      </c>
      <c r="D4" s="55" t="s">
        <v>87</v>
      </c>
      <c r="E4" s="88"/>
      <c r="G4"/>
      <c r="H4" s="737" t="s">
        <v>88</v>
      </c>
      <c r="I4"/>
      <c r="J4"/>
      <c r="K4"/>
      <c r="L4"/>
      <c r="M4"/>
      <c r="N4"/>
      <c r="O4"/>
      <c r="P4"/>
      <c r="Q4"/>
    </row>
    <row r="5" spans="1:17" s="2" customFormat="1" ht="13.8" thickBot="1" x14ac:dyDescent="0.3">
      <c r="A5" t="s">
        <v>238</v>
      </c>
      <c r="B5"/>
      <c r="C5" s="97">
        <f>Altalanos!$C$10</f>
        <v>0</v>
      </c>
      <c r="D5" s="98" t="str">
        <f>Altalanos!$D$10</f>
        <v xml:space="preserve">  </v>
      </c>
      <c r="E5" s="98"/>
      <c r="F5" s="98"/>
      <c r="G5" s="98"/>
      <c r="H5" t="s">
        <v>311</v>
      </c>
      <c r="I5" s="738"/>
      <c r="J5"/>
      <c r="K5" s="89"/>
      <c r="L5" s="89"/>
      <c r="M5" s="89"/>
      <c r="N5"/>
      <c r="O5" s="98"/>
      <c r="P5" s="98"/>
      <c r="Q5" s="816"/>
    </row>
    <row r="6" spans="1:17" ht="30" customHeight="1" thickBot="1" x14ac:dyDescent="0.3">
      <c r="A6" t="s">
        <v>95</v>
      </c>
      <c r="B6" t="s">
        <v>85</v>
      </c>
      <c r="C6" t="s">
        <v>86</v>
      </c>
      <c r="D6" t="s">
        <v>90</v>
      </c>
      <c r="E6" t="s">
        <v>91</v>
      </c>
      <c r="F6" t="s">
        <v>96</v>
      </c>
      <c r="G6" t="s">
        <v>213</v>
      </c>
      <c r="H6" t="s">
        <v>97</v>
      </c>
      <c r="I6"/>
      <c r="J6" t="s">
        <v>74</v>
      </c>
      <c r="K6" t="s">
        <v>72</v>
      </c>
      <c r="L6" t="s">
        <v>1</v>
      </c>
      <c r="M6" t="s">
        <v>73</v>
      </c>
      <c r="N6" t="s">
        <v>117</v>
      </c>
      <c r="O6" t="s">
        <v>99</v>
      </c>
      <c r="P6" t="s">
        <v>2</v>
      </c>
      <c r="Q6" t="s">
        <v>100</v>
      </c>
    </row>
    <row r="7" spans="1:17" s="11" customFormat="1" ht="18.899999999999999" customHeight="1" x14ac:dyDescent="0.25">
      <c r="A7">
        <v>1</v>
      </c>
      <c r="B7" s="105" t="s">
        <v>246</v>
      </c>
      <c r="C7" s="105" t="s">
        <v>290</v>
      </c>
      <c r="D7" s="106"/>
      <c r="E7"/>
      <c r="F7"/>
      <c r="G7"/>
      <c r="H7" s="106"/>
      <c r="I7" s="106"/>
      <c r="J7"/>
      <c r="K7"/>
      <c r="L7"/>
      <c r="M7"/>
      <c r="N7"/>
      <c r="O7" s="767"/>
      <c r="P7"/>
      <c r="Q7" s="107"/>
    </row>
    <row r="8" spans="1:17" s="11" customFormat="1" ht="18.899999999999999" customHeight="1" x14ac:dyDescent="0.25">
      <c r="A8">
        <v>2</v>
      </c>
      <c r="B8" s="105" t="s">
        <v>319</v>
      </c>
      <c r="C8" s="105" t="s">
        <v>320</v>
      </c>
      <c r="D8" s="106"/>
      <c r="E8"/>
      <c r="F8"/>
      <c r="G8"/>
      <c r="H8" s="106"/>
      <c r="I8" s="106"/>
      <c r="J8"/>
      <c r="K8"/>
      <c r="L8"/>
      <c r="M8"/>
      <c r="N8"/>
      <c r="O8" s="106"/>
      <c r="P8"/>
      <c r="Q8" s="107"/>
    </row>
    <row r="9" spans="1:17" s="11" customFormat="1" ht="18.899999999999999" customHeight="1" x14ac:dyDescent="0.25">
      <c r="A9">
        <v>3</v>
      </c>
      <c r="B9" s="105" t="s">
        <v>321</v>
      </c>
      <c r="C9" s="105" t="s">
        <v>322</v>
      </c>
      <c r="D9" s="106"/>
      <c r="E9"/>
      <c r="F9"/>
      <c r="G9"/>
      <c r="H9" s="106"/>
      <c r="I9" s="106"/>
      <c r="J9"/>
      <c r="K9"/>
      <c r="L9"/>
      <c r="M9"/>
      <c r="N9"/>
      <c r="O9" s="106"/>
      <c r="P9"/>
      <c r="Q9"/>
    </row>
    <row r="10" spans="1:17" s="11" customFormat="1" ht="18.899999999999999" customHeight="1" x14ac:dyDescent="0.25">
      <c r="A10">
        <v>4</v>
      </c>
      <c r="B10" s="105" t="s">
        <v>323</v>
      </c>
      <c r="C10" s="105" t="s">
        <v>324</v>
      </c>
      <c r="D10" s="106"/>
      <c r="E10"/>
      <c r="F10"/>
      <c r="G10"/>
      <c r="H10" s="106"/>
      <c r="I10" s="106"/>
      <c r="J10"/>
      <c r="K10"/>
      <c r="L10"/>
      <c r="M10"/>
      <c r="N10"/>
      <c r="O10" s="106"/>
      <c r="P10"/>
      <c r="Q10"/>
    </row>
    <row r="11" spans="1:17" s="11" customFormat="1" ht="18.899999999999999" customHeight="1" x14ac:dyDescent="0.25">
      <c r="A11">
        <v>5</v>
      </c>
      <c r="B11" s="105" t="s">
        <v>325</v>
      </c>
      <c r="C11" s="105" t="s">
        <v>326</v>
      </c>
      <c r="D11" s="106"/>
      <c r="E11"/>
      <c r="F11"/>
      <c r="G11"/>
      <c r="H11" s="106"/>
      <c r="I11" s="106"/>
      <c r="J11"/>
      <c r="K11"/>
      <c r="L11"/>
      <c r="M11"/>
      <c r="N11"/>
      <c r="O11" s="106"/>
      <c r="P11"/>
      <c r="Q11"/>
    </row>
    <row r="12" spans="1:17" s="11" customFormat="1" ht="18.899999999999999" customHeight="1" x14ac:dyDescent="0.25">
      <c r="A12">
        <v>6</v>
      </c>
      <c r="B12" s="105" t="s">
        <v>327</v>
      </c>
      <c r="C12" s="105" t="s">
        <v>328</v>
      </c>
      <c r="D12" s="106"/>
      <c r="E12"/>
      <c r="F12"/>
      <c r="G12"/>
      <c r="H12" s="106"/>
      <c r="I12" s="106"/>
      <c r="J12"/>
      <c r="K12"/>
      <c r="L12"/>
      <c r="M12"/>
      <c r="N12"/>
      <c r="O12" s="106"/>
      <c r="P12"/>
      <c r="Q12"/>
    </row>
    <row r="13" spans="1:17" s="11" customFormat="1" ht="18.899999999999999" customHeight="1" x14ac:dyDescent="0.25">
      <c r="A13">
        <v>7</v>
      </c>
      <c r="B13" s="105" t="s">
        <v>329</v>
      </c>
      <c r="C13" s="105" t="s">
        <v>276</v>
      </c>
      <c r="D13" s="106"/>
      <c r="E13"/>
      <c r="F13"/>
      <c r="G13"/>
      <c r="H13" s="106"/>
      <c r="I13" s="106"/>
      <c r="J13"/>
      <c r="K13"/>
      <c r="L13"/>
      <c r="M13"/>
      <c r="N13"/>
      <c r="O13" s="106"/>
      <c r="P13"/>
      <c r="Q13"/>
    </row>
    <row r="14" spans="1:17" s="11" customFormat="1" ht="18.899999999999999" customHeight="1" x14ac:dyDescent="0.25">
      <c r="A14">
        <v>8</v>
      </c>
      <c r="B14" s="105" t="s">
        <v>277</v>
      </c>
      <c r="C14" s="105" t="s">
        <v>330</v>
      </c>
      <c r="D14" s="106"/>
      <c r="E14"/>
      <c r="F14"/>
      <c r="G14"/>
      <c r="H14" s="106"/>
      <c r="I14" s="106"/>
      <c r="J14"/>
      <c r="K14"/>
      <c r="L14"/>
      <c r="M14"/>
      <c r="N14"/>
      <c r="O14" s="106"/>
      <c r="P14"/>
      <c r="Q14"/>
    </row>
    <row r="15" spans="1:17" s="11" customFormat="1" ht="18.899999999999999" customHeight="1" x14ac:dyDescent="0.25">
      <c r="A15">
        <v>9</v>
      </c>
      <c r="B15" s="105" t="s">
        <v>286</v>
      </c>
      <c r="C15" s="105" t="s">
        <v>331</v>
      </c>
      <c r="D15" s="106"/>
      <c r="E15"/>
      <c r="F15"/>
      <c r="G15"/>
      <c r="H15" s="106"/>
      <c r="I15" s="106"/>
      <c r="J15"/>
      <c r="K15"/>
      <c r="L15"/>
      <c r="M15"/>
      <c r="N15"/>
      <c r="O15" s="106"/>
      <c r="P15" s="107"/>
      <c r="Q15" s="107"/>
    </row>
    <row r="16" spans="1:17" s="11" customFormat="1" ht="18.899999999999999" customHeight="1" x14ac:dyDescent="0.25">
      <c r="A16">
        <v>10</v>
      </c>
      <c r="B16" s="813" t="s">
        <v>309</v>
      </c>
      <c r="C16" s="105" t="s">
        <v>257</v>
      </c>
      <c r="D16" s="106"/>
      <c r="E16"/>
      <c r="F16"/>
      <c r="G16"/>
      <c r="H16" s="106"/>
      <c r="I16" s="106"/>
      <c r="J16"/>
      <c r="K16"/>
      <c r="L16"/>
      <c r="M16"/>
      <c r="N16"/>
      <c r="O16" s="106"/>
      <c r="P16"/>
      <c r="Q16" s="107"/>
    </row>
    <row r="17" spans="1:17" s="11" customFormat="1" ht="18.899999999999999" customHeight="1" x14ac:dyDescent="0.25">
      <c r="A17">
        <v>11</v>
      </c>
      <c r="B17" s="105"/>
      <c r="C17" s="105"/>
      <c r="D17" s="106"/>
      <c r="E17"/>
      <c r="F17"/>
      <c r="G17"/>
      <c r="H17" s="106"/>
      <c r="I17" s="106"/>
      <c r="J17"/>
      <c r="K17"/>
      <c r="L17"/>
      <c r="M17"/>
      <c r="N17"/>
      <c r="O17" s="106"/>
      <c r="P17"/>
      <c r="Q17" s="107"/>
    </row>
    <row r="18" spans="1:17" s="11" customFormat="1" ht="18.899999999999999" customHeight="1" x14ac:dyDescent="0.25">
      <c r="A18">
        <v>12</v>
      </c>
      <c r="B18" s="105"/>
      <c r="C18" s="105"/>
      <c r="D18" s="106"/>
      <c r="E18"/>
      <c r="F18"/>
      <c r="G18"/>
      <c r="H18" s="106"/>
      <c r="I18" s="106"/>
      <c r="J18"/>
      <c r="K18"/>
      <c r="L18"/>
      <c r="M18"/>
      <c r="N18"/>
      <c r="O18" s="106"/>
      <c r="P18"/>
      <c r="Q18" s="107"/>
    </row>
    <row r="19" spans="1:17" s="11" customFormat="1" ht="18.899999999999999" customHeight="1" x14ac:dyDescent="0.25">
      <c r="A19">
        <v>13</v>
      </c>
      <c r="B19" s="105"/>
      <c r="C19" s="105"/>
      <c r="D19" s="106"/>
      <c r="E19"/>
      <c r="F19"/>
      <c r="G19"/>
      <c r="H19" s="106"/>
      <c r="I19" s="106"/>
      <c r="J19"/>
      <c r="K19"/>
      <c r="L19"/>
      <c r="M19"/>
      <c r="N19"/>
      <c r="O19" s="106"/>
      <c r="P19"/>
      <c r="Q19" s="107"/>
    </row>
    <row r="20" spans="1:17" s="11" customFormat="1" ht="18.899999999999999" customHeight="1" x14ac:dyDescent="0.25">
      <c r="A20">
        <v>14</v>
      </c>
      <c r="B20" s="105"/>
      <c r="C20" s="105"/>
      <c r="D20" s="106"/>
      <c r="E20"/>
      <c r="F20"/>
      <c r="G20"/>
      <c r="H20" s="106"/>
      <c r="I20" s="106"/>
      <c r="J20"/>
      <c r="K20"/>
      <c r="L20"/>
      <c r="M20"/>
      <c r="N20"/>
      <c r="O20" s="106"/>
      <c r="P20"/>
      <c r="Q20" s="107"/>
    </row>
    <row r="21" spans="1:17" s="11" customFormat="1" ht="18.899999999999999" customHeight="1" x14ac:dyDescent="0.25">
      <c r="A21">
        <v>15</v>
      </c>
      <c r="B21" s="105"/>
      <c r="C21" s="105"/>
      <c r="D21" s="106"/>
      <c r="E21"/>
      <c r="F21"/>
      <c r="G21"/>
      <c r="H21" s="106"/>
      <c r="I21" s="106"/>
      <c r="J21"/>
      <c r="K21"/>
      <c r="L21"/>
      <c r="M21"/>
      <c r="N21"/>
      <c r="O21" s="106"/>
      <c r="P21"/>
      <c r="Q21" s="107"/>
    </row>
    <row r="22" spans="1:17" s="11" customFormat="1" ht="18.899999999999999" customHeight="1" x14ac:dyDescent="0.25">
      <c r="A22">
        <v>16</v>
      </c>
      <c r="B22" s="105"/>
      <c r="C22" s="105"/>
      <c r="D22" s="106"/>
      <c r="E22"/>
      <c r="F22"/>
      <c r="G22"/>
      <c r="H22" s="106"/>
      <c r="I22" s="106"/>
      <c r="J22"/>
      <c r="K22"/>
      <c r="L22"/>
      <c r="M22"/>
      <c r="N22"/>
      <c r="O22" s="106"/>
      <c r="P22"/>
      <c r="Q22" s="107"/>
    </row>
    <row r="23" spans="1:17" s="11" customFormat="1" ht="18.899999999999999" customHeight="1" x14ac:dyDescent="0.25">
      <c r="A23">
        <v>17</v>
      </c>
      <c r="B23" s="105"/>
      <c r="C23" s="105"/>
      <c r="D23" s="106"/>
      <c r="E23"/>
      <c r="F23"/>
      <c r="G23"/>
      <c r="H23" s="106"/>
      <c r="I23" s="106"/>
      <c r="J23"/>
      <c r="K23"/>
      <c r="L23"/>
      <c r="M23"/>
      <c r="N23"/>
      <c r="O23" s="106"/>
      <c r="P23"/>
      <c r="Q23" s="107"/>
    </row>
    <row r="24" spans="1:17" s="11" customFormat="1" ht="18.899999999999999" customHeight="1" x14ac:dyDescent="0.25">
      <c r="A24">
        <v>18</v>
      </c>
      <c r="B24" s="105"/>
      <c r="C24" s="105"/>
      <c r="D24" s="106"/>
      <c r="E24"/>
      <c r="F24"/>
      <c r="G24"/>
      <c r="H24" s="106"/>
      <c r="I24" s="106"/>
      <c r="J24"/>
      <c r="K24"/>
      <c r="L24"/>
      <c r="M24"/>
      <c r="N24"/>
      <c r="O24" s="106"/>
      <c r="P24"/>
      <c r="Q24" s="107"/>
    </row>
    <row r="25" spans="1:17" s="11" customFormat="1" ht="18.899999999999999" customHeight="1" x14ac:dyDescent="0.25">
      <c r="A25">
        <v>19</v>
      </c>
      <c r="B25" s="105"/>
      <c r="C25" s="105"/>
      <c r="D25" s="106"/>
      <c r="E25"/>
      <c r="F25"/>
      <c r="G25"/>
      <c r="H25" s="106"/>
      <c r="I25" s="106"/>
      <c r="J25"/>
      <c r="K25"/>
      <c r="L25"/>
      <c r="M25"/>
      <c r="N25"/>
      <c r="O25" s="106"/>
      <c r="P25"/>
      <c r="Q25" s="107"/>
    </row>
    <row r="26" spans="1:17" s="11" customFormat="1" ht="18.899999999999999" customHeight="1" x14ac:dyDescent="0.25">
      <c r="A26">
        <v>20</v>
      </c>
      <c r="B26" s="105"/>
      <c r="C26" s="105"/>
      <c r="D26" s="106"/>
      <c r="E26"/>
      <c r="F26"/>
      <c r="G26"/>
      <c r="H26" s="106"/>
      <c r="I26" s="106"/>
      <c r="J26"/>
      <c r="K26"/>
      <c r="L26"/>
      <c r="M26"/>
      <c r="N26"/>
      <c r="O26" s="106"/>
      <c r="P26"/>
      <c r="Q26" s="107"/>
    </row>
    <row r="27" spans="1:17" s="11" customFormat="1" ht="18.899999999999999" customHeight="1" x14ac:dyDescent="0.25">
      <c r="A27">
        <v>21</v>
      </c>
      <c r="B27" s="105"/>
      <c r="C27" s="105"/>
      <c r="D27" s="106"/>
      <c r="E27"/>
      <c r="F27"/>
      <c r="G27"/>
      <c r="H27" s="106"/>
      <c r="I27" s="106"/>
      <c r="J27"/>
      <c r="K27"/>
      <c r="L27"/>
      <c r="M27"/>
      <c r="N27"/>
      <c r="O27" s="106"/>
      <c r="P27"/>
      <c r="Q27" s="107"/>
    </row>
    <row r="28" spans="1:17" s="11" customFormat="1" ht="18.899999999999999" customHeight="1" x14ac:dyDescent="0.25">
      <c r="A28">
        <v>22</v>
      </c>
      <c r="B28" s="105"/>
      <c r="C28" s="105"/>
      <c r="D28" s="106"/>
      <c r="E28" s="773"/>
      <c r="F28" s="739"/>
      <c r="G28" s="740"/>
      <c r="H28" s="106"/>
      <c r="I28" s="106"/>
      <c r="J28"/>
      <c r="K28"/>
      <c r="L28"/>
      <c r="M28"/>
      <c r="N28"/>
      <c r="O28" s="106"/>
      <c r="P28"/>
      <c r="Q28" s="107"/>
    </row>
    <row r="29" spans="1:17" s="11" customFormat="1" ht="18.899999999999999" customHeight="1" x14ac:dyDescent="0.25">
      <c r="A29">
        <v>23</v>
      </c>
      <c r="B29" s="105"/>
      <c r="C29" s="105"/>
      <c r="D29" s="106"/>
      <c r="E29" s="774"/>
      <c r="F29"/>
      <c r="G29"/>
      <c r="H29" s="106"/>
      <c r="I29" s="106"/>
      <c r="J29"/>
      <c r="K29"/>
      <c r="L29"/>
      <c r="M29"/>
      <c r="N29"/>
      <c r="O29" s="106"/>
      <c r="P29"/>
      <c r="Q29" s="107"/>
    </row>
    <row r="30" spans="1:17" s="11" customFormat="1" ht="18.899999999999999" customHeight="1" x14ac:dyDescent="0.25">
      <c r="A30">
        <v>24</v>
      </c>
      <c r="B30" s="105"/>
      <c r="C30" s="105"/>
      <c r="D30" s="106"/>
      <c r="E30"/>
      <c r="F30"/>
      <c r="G30"/>
      <c r="H30" s="106"/>
      <c r="I30" s="106"/>
      <c r="J30"/>
      <c r="K30"/>
      <c r="L30"/>
      <c r="M30"/>
      <c r="N30"/>
      <c r="O30" s="106"/>
      <c r="P30"/>
      <c r="Q30" s="107"/>
    </row>
    <row r="31" spans="1:17" s="11" customFormat="1" ht="18.899999999999999" customHeight="1" x14ac:dyDescent="0.25">
      <c r="A31">
        <v>25</v>
      </c>
      <c r="B31" s="105"/>
      <c r="C31" s="105"/>
      <c r="D31" s="106"/>
      <c r="E31"/>
      <c r="F31"/>
      <c r="G31"/>
      <c r="H31" s="106"/>
      <c r="I31" s="106"/>
      <c r="J31"/>
      <c r="K31"/>
      <c r="L31"/>
      <c r="M31"/>
      <c r="N31"/>
      <c r="O31" s="106"/>
      <c r="P31"/>
      <c r="Q31" s="107"/>
    </row>
    <row r="32" spans="1:17" s="11" customFormat="1" ht="18.899999999999999" customHeight="1" x14ac:dyDescent="0.25">
      <c r="A32">
        <v>26</v>
      </c>
      <c r="B32" s="105"/>
      <c r="C32" s="105"/>
      <c r="D32" s="106"/>
      <c r="E32" s="736"/>
      <c r="F32"/>
      <c r="G32"/>
      <c r="H32" s="106"/>
      <c r="I32" s="106"/>
      <c r="J32"/>
      <c r="K32"/>
      <c r="L32"/>
      <c r="M32"/>
      <c r="N32"/>
      <c r="O32" s="106"/>
      <c r="P32"/>
      <c r="Q32" s="107"/>
    </row>
    <row r="33" spans="1:17" s="11" customFormat="1" ht="18.899999999999999" customHeight="1" x14ac:dyDescent="0.25">
      <c r="A33">
        <v>27</v>
      </c>
      <c r="B33" s="105"/>
      <c r="C33" s="105"/>
      <c r="D33" s="106"/>
      <c r="E33"/>
      <c r="F33"/>
      <c r="G33"/>
      <c r="H33" s="106"/>
      <c r="I33" s="106"/>
      <c r="J33"/>
      <c r="K33"/>
      <c r="L33"/>
      <c r="M33"/>
      <c r="N33"/>
      <c r="O33" s="106"/>
      <c r="P33"/>
      <c r="Q33" s="107"/>
    </row>
    <row r="34" spans="1:17" s="11" customFormat="1" ht="18.899999999999999" customHeight="1" x14ac:dyDescent="0.25">
      <c r="A34">
        <v>28</v>
      </c>
      <c r="B34" s="105"/>
      <c r="C34" s="105"/>
      <c r="D34" s="106"/>
      <c r="E34"/>
      <c r="F34"/>
      <c r="G34"/>
      <c r="H34" s="106"/>
      <c r="I34" s="106"/>
      <c r="J34"/>
      <c r="K34"/>
      <c r="L34"/>
      <c r="M34"/>
      <c r="N34"/>
      <c r="O34" s="106"/>
      <c r="P34"/>
      <c r="Q34" s="107"/>
    </row>
    <row r="35" spans="1:17" s="11" customFormat="1" ht="18.899999999999999" customHeight="1" x14ac:dyDescent="0.25">
      <c r="A35">
        <v>29</v>
      </c>
      <c r="B35" s="105"/>
      <c r="C35" s="105"/>
      <c r="D35" s="106"/>
      <c r="E35"/>
      <c r="F35"/>
      <c r="G35"/>
      <c r="H35" s="106"/>
      <c r="I35" s="106"/>
      <c r="J35"/>
      <c r="K35"/>
      <c r="L35"/>
      <c r="M35"/>
      <c r="N35"/>
      <c r="O35" s="106"/>
      <c r="P35"/>
      <c r="Q35" s="107"/>
    </row>
    <row r="36" spans="1:17" s="11" customFormat="1" ht="18.899999999999999" customHeight="1" x14ac:dyDescent="0.25">
      <c r="A36">
        <v>30</v>
      </c>
      <c r="B36" s="105"/>
      <c r="C36" s="105"/>
      <c r="D36" s="106"/>
      <c r="E36"/>
      <c r="F36"/>
      <c r="G36"/>
      <c r="H36" s="106"/>
      <c r="I36" s="106"/>
      <c r="J36"/>
      <c r="K36"/>
      <c r="L36"/>
      <c r="M36"/>
      <c r="N36"/>
      <c r="O36" s="106"/>
      <c r="P36"/>
      <c r="Q36" s="107"/>
    </row>
    <row r="37" spans="1:17" s="11" customFormat="1" ht="18.899999999999999" customHeight="1" x14ac:dyDescent="0.25">
      <c r="A37">
        <v>31</v>
      </c>
      <c r="B37" s="105"/>
      <c r="C37" s="105"/>
      <c r="D37" s="106"/>
      <c r="E37"/>
      <c r="F37"/>
      <c r="G37"/>
      <c r="H37" s="106"/>
      <c r="I37" s="106"/>
      <c r="J37"/>
      <c r="K37"/>
      <c r="L37"/>
      <c r="M37"/>
      <c r="N37"/>
      <c r="O37" s="106"/>
      <c r="P37"/>
      <c r="Q37" s="107"/>
    </row>
    <row r="38" spans="1:17" s="11" customFormat="1" ht="18.899999999999999" customHeight="1" x14ac:dyDescent="0.25">
      <c r="A38">
        <v>32</v>
      </c>
      <c r="B38" s="105"/>
      <c r="C38" s="105"/>
      <c r="D38" s="106"/>
      <c r="E38"/>
      <c r="F38"/>
      <c r="G38"/>
      <c r="H38"/>
      <c r="I38"/>
      <c r="J38"/>
      <c r="K38"/>
      <c r="L38"/>
      <c r="M38"/>
      <c r="N38"/>
      <c r="O38" s="107"/>
      <c r="P38"/>
      <c r="Q38" s="107"/>
    </row>
    <row r="39" spans="1:17" s="11" customFormat="1" ht="18.899999999999999" customHeight="1" x14ac:dyDescent="0.25">
      <c r="A39">
        <v>33</v>
      </c>
      <c r="B39" s="105"/>
      <c r="C39" s="105"/>
      <c r="D39" s="106"/>
      <c r="E39"/>
      <c r="F39"/>
      <c r="G39"/>
      <c r="H39"/>
      <c r="I39"/>
      <c r="J39"/>
      <c r="K39"/>
      <c r="L39"/>
      <c r="M39"/>
      <c r="N39"/>
      <c r="O39"/>
      <c r="P39"/>
      <c r="Q39" s="107"/>
    </row>
    <row r="40" spans="1:17" s="11" customFormat="1" ht="18.899999999999999" customHeight="1" x14ac:dyDescent="0.25">
      <c r="A40">
        <v>34</v>
      </c>
      <c r="B40" s="105"/>
      <c r="C40" s="105"/>
      <c r="D40" s="106"/>
      <c r="E40"/>
      <c r="F40"/>
      <c r="G40"/>
      <c r="H40"/>
      <c r="I40"/>
      <c r="J40" t="e">
        <f>IF(AND(Q40="",#REF!&gt;0,#REF!&lt;5),K40,)</f>
        <v>#REF!</v>
      </c>
      <c r="K40" t="str">
        <f>IF(D40="","ZZZ9",IF(AND(#REF!&gt;0,#REF!&lt;5),D40&amp;#REF!,D40&amp;"9"))</f>
        <v>ZZZ9</v>
      </c>
      <c r="L40">
        <f t="shared" ref="L40:L103" si="0">IF(Q40="",999,Q40)</f>
        <v>999</v>
      </c>
      <c r="M40">
        <f t="shared" ref="M40:M103" si="1">IF(P40=999,999,1)</f>
        <v>999</v>
      </c>
      <c r="N40"/>
      <c r="O40"/>
      <c r="P40">
        <f t="shared" ref="P40:P103" si="2">IF(N40="DA",1,IF(N40="WC",2,IF(N40="SE",3,IF(N40="Q",4,IF(N40="LL",5,999)))))</f>
        <v>999</v>
      </c>
      <c r="Q40" s="107"/>
    </row>
    <row r="41" spans="1:17" s="11" customFormat="1" ht="18.899999999999999" customHeight="1" x14ac:dyDescent="0.25">
      <c r="A41">
        <v>35</v>
      </c>
      <c r="B41" s="105"/>
      <c r="C41" s="105"/>
      <c r="D41" s="106"/>
      <c r="E41"/>
      <c r="F41"/>
      <c r="G41"/>
      <c r="H41"/>
      <c r="I41"/>
      <c r="J41" t="e">
        <f>IF(AND(Q41="",#REF!&gt;0,#REF!&lt;5),K41,)</f>
        <v>#REF!</v>
      </c>
      <c r="K41" t="str">
        <f>IF(D41="","ZZZ9",IF(AND(#REF!&gt;0,#REF!&lt;5),D41&amp;#REF!,D41&amp;"9"))</f>
        <v>ZZZ9</v>
      </c>
      <c r="L41">
        <f t="shared" si="0"/>
        <v>999</v>
      </c>
      <c r="M41">
        <f t="shared" si="1"/>
        <v>999</v>
      </c>
      <c r="N41"/>
      <c r="O41"/>
      <c r="P41">
        <f t="shared" si="2"/>
        <v>999</v>
      </c>
      <c r="Q41" s="107"/>
    </row>
    <row r="42" spans="1:17" s="11" customFormat="1" ht="18.899999999999999" customHeight="1" x14ac:dyDescent="0.25">
      <c r="A42">
        <v>36</v>
      </c>
      <c r="B42" s="105"/>
      <c r="C42" s="105"/>
      <c r="D42" s="106"/>
      <c r="E42"/>
      <c r="F42"/>
      <c r="G42"/>
      <c r="H42"/>
      <c r="I42"/>
      <c r="J42" t="e">
        <f>IF(AND(Q42="",#REF!&gt;0,#REF!&lt;5),K42,)</f>
        <v>#REF!</v>
      </c>
      <c r="K42" t="str">
        <f>IF(D42="","ZZZ9",IF(AND(#REF!&gt;0,#REF!&lt;5),D42&amp;#REF!,D42&amp;"9"))</f>
        <v>ZZZ9</v>
      </c>
      <c r="L42">
        <f t="shared" si="0"/>
        <v>999</v>
      </c>
      <c r="M42">
        <f t="shared" si="1"/>
        <v>999</v>
      </c>
      <c r="N42"/>
      <c r="O42"/>
      <c r="P42">
        <f t="shared" si="2"/>
        <v>999</v>
      </c>
      <c r="Q42" s="107"/>
    </row>
    <row r="43" spans="1:17" s="11" customFormat="1" ht="18.899999999999999" customHeight="1" x14ac:dyDescent="0.25">
      <c r="A43">
        <v>37</v>
      </c>
      <c r="B43" s="105"/>
      <c r="C43" s="105"/>
      <c r="D43" s="106"/>
      <c r="E43"/>
      <c r="F43"/>
      <c r="G43"/>
      <c r="H43"/>
      <c r="I43"/>
      <c r="J43" t="e">
        <f>IF(AND(Q43="",#REF!&gt;0,#REF!&lt;5),K43,)</f>
        <v>#REF!</v>
      </c>
      <c r="K43" t="str">
        <f>IF(D43="","ZZZ9",IF(AND(#REF!&gt;0,#REF!&lt;5),D43&amp;#REF!,D43&amp;"9"))</f>
        <v>ZZZ9</v>
      </c>
      <c r="L43">
        <f t="shared" si="0"/>
        <v>999</v>
      </c>
      <c r="M43">
        <f t="shared" si="1"/>
        <v>999</v>
      </c>
      <c r="N43"/>
      <c r="O43"/>
      <c r="P43">
        <f t="shared" si="2"/>
        <v>999</v>
      </c>
      <c r="Q43" s="107"/>
    </row>
    <row r="44" spans="1:17" s="11" customFormat="1" ht="18.899999999999999" customHeight="1" x14ac:dyDescent="0.25">
      <c r="A44">
        <v>38</v>
      </c>
      <c r="B44" s="105"/>
      <c r="C44" s="105"/>
      <c r="D44" s="106"/>
      <c r="E44"/>
      <c r="F44"/>
      <c r="G44"/>
      <c r="H44"/>
      <c r="I44"/>
      <c r="J44" t="e">
        <f>IF(AND(Q44="",#REF!&gt;0,#REF!&lt;5),K44,)</f>
        <v>#REF!</v>
      </c>
      <c r="K44" t="str">
        <f>IF(D44="","ZZZ9",IF(AND(#REF!&gt;0,#REF!&lt;5),D44&amp;#REF!,D44&amp;"9"))</f>
        <v>ZZZ9</v>
      </c>
      <c r="L44">
        <f t="shared" si="0"/>
        <v>999</v>
      </c>
      <c r="M44">
        <f t="shared" si="1"/>
        <v>999</v>
      </c>
      <c r="N44"/>
      <c r="O44"/>
      <c r="P44">
        <f t="shared" si="2"/>
        <v>999</v>
      </c>
      <c r="Q44" s="107"/>
    </row>
    <row r="45" spans="1:17" s="11" customFormat="1" ht="18.899999999999999" customHeight="1" x14ac:dyDescent="0.25">
      <c r="A45">
        <v>39</v>
      </c>
      <c r="B45" s="105"/>
      <c r="C45" s="105"/>
      <c r="D45" s="106"/>
      <c r="E45"/>
      <c r="F45"/>
      <c r="G45"/>
      <c r="H45"/>
      <c r="I45"/>
      <c r="J45" t="e">
        <f>IF(AND(Q45="",#REF!&gt;0,#REF!&lt;5),K45,)</f>
        <v>#REF!</v>
      </c>
      <c r="K45" t="str">
        <f>IF(D45="","ZZZ9",IF(AND(#REF!&gt;0,#REF!&lt;5),D45&amp;#REF!,D45&amp;"9"))</f>
        <v>ZZZ9</v>
      </c>
      <c r="L45">
        <f t="shared" si="0"/>
        <v>999</v>
      </c>
      <c r="M45">
        <f t="shared" si="1"/>
        <v>999</v>
      </c>
      <c r="N45"/>
      <c r="O45"/>
      <c r="P45">
        <f t="shared" si="2"/>
        <v>999</v>
      </c>
      <c r="Q45" s="107"/>
    </row>
    <row r="46" spans="1:17" s="11" customFormat="1" ht="18.899999999999999" customHeight="1" x14ac:dyDescent="0.25">
      <c r="A46">
        <v>40</v>
      </c>
      <c r="B46" s="105"/>
      <c r="C46" s="105"/>
      <c r="D46" s="106"/>
      <c r="E46"/>
      <c r="F46"/>
      <c r="G46"/>
      <c r="H46"/>
      <c r="I46"/>
      <c r="J46" t="e">
        <f>IF(AND(Q46="",#REF!&gt;0,#REF!&lt;5),K46,)</f>
        <v>#REF!</v>
      </c>
      <c r="K46" t="str">
        <f>IF(D46="","ZZZ9",IF(AND(#REF!&gt;0,#REF!&lt;5),D46&amp;#REF!,D46&amp;"9"))</f>
        <v>ZZZ9</v>
      </c>
      <c r="L46">
        <f t="shared" si="0"/>
        <v>999</v>
      </c>
      <c r="M46">
        <f t="shared" si="1"/>
        <v>999</v>
      </c>
      <c r="N46"/>
      <c r="O46"/>
      <c r="P46">
        <f t="shared" si="2"/>
        <v>999</v>
      </c>
      <c r="Q46" s="107"/>
    </row>
    <row r="47" spans="1:17" s="11" customFormat="1" ht="18.899999999999999" customHeight="1" x14ac:dyDescent="0.25">
      <c r="A47">
        <v>41</v>
      </c>
      <c r="B47" s="105"/>
      <c r="C47" s="105"/>
      <c r="D47" s="106"/>
      <c r="E47"/>
      <c r="F47"/>
      <c r="G47"/>
      <c r="H47"/>
      <c r="I47"/>
      <c r="J47" t="e">
        <f>IF(AND(Q47="",#REF!&gt;0,#REF!&lt;5),K47,)</f>
        <v>#REF!</v>
      </c>
      <c r="K47" t="str">
        <f>IF(D47="","ZZZ9",IF(AND(#REF!&gt;0,#REF!&lt;5),D47&amp;#REF!,D47&amp;"9"))</f>
        <v>ZZZ9</v>
      </c>
      <c r="L47">
        <f t="shared" si="0"/>
        <v>999</v>
      </c>
      <c r="M47">
        <f t="shared" si="1"/>
        <v>999</v>
      </c>
      <c r="N47"/>
      <c r="O47"/>
      <c r="P47">
        <f t="shared" si="2"/>
        <v>999</v>
      </c>
      <c r="Q47" s="107"/>
    </row>
    <row r="48" spans="1:17" s="11" customFormat="1" ht="18.899999999999999" customHeight="1" x14ac:dyDescent="0.25">
      <c r="A48">
        <v>42</v>
      </c>
      <c r="B48" s="105"/>
      <c r="C48" s="105"/>
      <c r="D48" s="106"/>
      <c r="E48"/>
      <c r="F48"/>
      <c r="G48"/>
      <c r="H48"/>
      <c r="I48"/>
      <c r="J48" t="e">
        <f>IF(AND(Q48="",#REF!&gt;0,#REF!&lt;5),K48,)</f>
        <v>#REF!</v>
      </c>
      <c r="K48" t="str">
        <f>IF(D48="","ZZZ9",IF(AND(#REF!&gt;0,#REF!&lt;5),D48&amp;#REF!,D48&amp;"9"))</f>
        <v>ZZZ9</v>
      </c>
      <c r="L48">
        <f t="shared" si="0"/>
        <v>999</v>
      </c>
      <c r="M48">
        <f t="shared" si="1"/>
        <v>999</v>
      </c>
      <c r="N48"/>
      <c r="O48"/>
      <c r="P48">
        <f t="shared" si="2"/>
        <v>999</v>
      </c>
      <c r="Q48" s="107"/>
    </row>
    <row r="49" spans="1:17" s="11" customFormat="1" ht="18.899999999999999" customHeight="1" x14ac:dyDescent="0.25">
      <c r="A49">
        <v>43</v>
      </c>
      <c r="B49" s="105"/>
      <c r="C49" s="105"/>
      <c r="D49" s="106"/>
      <c r="E49"/>
      <c r="F49"/>
      <c r="G49"/>
      <c r="H49"/>
      <c r="I49"/>
      <c r="J49" t="e">
        <f>IF(AND(Q49="",#REF!&gt;0,#REF!&lt;5),K49,)</f>
        <v>#REF!</v>
      </c>
      <c r="K49" t="str">
        <f>IF(D49="","ZZZ9",IF(AND(#REF!&gt;0,#REF!&lt;5),D49&amp;#REF!,D49&amp;"9"))</f>
        <v>ZZZ9</v>
      </c>
      <c r="L49">
        <f t="shared" si="0"/>
        <v>999</v>
      </c>
      <c r="M49">
        <f t="shared" si="1"/>
        <v>999</v>
      </c>
      <c r="N49"/>
      <c r="O49"/>
      <c r="P49">
        <f t="shared" si="2"/>
        <v>999</v>
      </c>
      <c r="Q49" s="107"/>
    </row>
    <row r="50" spans="1:17" s="11" customFormat="1" ht="18.899999999999999" customHeight="1" x14ac:dyDescent="0.25">
      <c r="A50">
        <v>44</v>
      </c>
      <c r="B50" s="105"/>
      <c r="C50" s="105"/>
      <c r="D50" s="106"/>
      <c r="E50"/>
      <c r="F50"/>
      <c r="G50"/>
      <c r="H50"/>
      <c r="I50"/>
      <c r="J50" t="e">
        <f>IF(AND(Q50="",#REF!&gt;0,#REF!&lt;5),K50,)</f>
        <v>#REF!</v>
      </c>
      <c r="K50" t="str">
        <f>IF(D50="","ZZZ9",IF(AND(#REF!&gt;0,#REF!&lt;5),D50&amp;#REF!,D50&amp;"9"))</f>
        <v>ZZZ9</v>
      </c>
      <c r="L50">
        <f t="shared" si="0"/>
        <v>999</v>
      </c>
      <c r="M50">
        <f t="shared" si="1"/>
        <v>999</v>
      </c>
      <c r="N50"/>
      <c r="O50"/>
      <c r="P50">
        <f t="shared" si="2"/>
        <v>999</v>
      </c>
      <c r="Q50" s="107"/>
    </row>
    <row r="51" spans="1:17" s="11" customFormat="1" ht="18.899999999999999" customHeight="1" x14ac:dyDescent="0.25">
      <c r="A51">
        <v>45</v>
      </c>
      <c r="B51" s="105"/>
      <c r="C51" s="105"/>
      <c r="D51" s="106"/>
      <c r="E51"/>
      <c r="F51"/>
      <c r="G51"/>
      <c r="H51"/>
      <c r="I51"/>
      <c r="J51" t="e">
        <f>IF(AND(Q51="",#REF!&gt;0,#REF!&lt;5),K51,)</f>
        <v>#REF!</v>
      </c>
      <c r="K51" t="str">
        <f>IF(D51="","ZZZ9",IF(AND(#REF!&gt;0,#REF!&lt;5),D51&amp;#REF!,D51&amp;"9"))</f>
        <v>ZZZ9</v>
      </c>
      <c r="L51">
        <f t="shared" si="0"/>
        <v>999</v>
      </c>
      <c r="M51">
        <f t="shared" si="1"/>
        <v>999</v>
      </c>
      <c r="N51"/>
      <c r="O51"/>
      <c r="P51">
        <f t="shared" si="2"/>
        <v>999</v>
      </c>
      <c r="Q51" s="107"/>
    </row>
    <row r="52" spans="1:17" s="11" customFormat="1" ht="18.899999999999999" customHeight="1" x14ac:dyDescent="0.25">
      <c r="A52">
        <v>46</v>
      </c>
      <c r="B52" s="105"/>
      <c r="C52" s="105"/>
      <c r="D52" s="106"/>
      <c r="E52"/>
      <c r="F52"/>
      <c r="G52"/>
      <c r="H52"/>
      <c r="I52"/>
      <c r="J52" t="e">
        <f>IF(AND(Q52="",#REF!&gt;0,#REF!&lt;5),K52,)</f>
        <v>#REF!</v>
      </c>
      <c r="K52" t="str">
        <f>IF(D52="","ZZZ9",IF(AND(#REF!&gt;0,#REF!&lt;5),D52&amp;#REF!,D52&amp;"9"))</f>
        <v>ZZZ9</v>
      </c>
      <c r="L52">
        <f t="shared" si="0"/>
        <v>999</v>
      </c>
      <c r="M52">
        <f t="shared" si="1"/>
        <v>999</v>
      </c>
      <c r="N52"/>
      <c r="O52"/>
      <c r="P52">
        <f t="shared" si="2"/>
        <v>999</v>
      </c>
      <c r="Q52" s="107"/>
    </row>
    <row r="53" spans="1:17" s="11" customFormat="1" ht="18.899999999999999" customHeight="1" x14ac:dyDescent="0.25">
      <c r="A53">
        <v>47</v>
      </c>
      <c r="B53" s="105"/>
      <c r="C53" s="105"/>
      <c r="D53" s="106"/>
      <c r="E53"/>
      <c r="F53"/>
      <c r="G53"/>
      <c r="H53"/>
      <c r="I53"/>
      <c r="J53" t="e">
        <f>IF(AND(Q53="",#REF!&gt;0,#REF!&lt;5),K53,)</f>
        <v>#REF!</v>
      </c>
      <c r="K53" t="str">
        <f>IF(D53="","ZZZ9",IF(AND(#REF!&gt;0,#REF!&lt;5),D53&amp;#REF!,D53&amp;"9"))</f>
        <v>ZZZ9</v>
      </c>
      <c r="L53">
        <f t="shared" si="0"/>
        <v>999</v>
      </c>
      <c r="M53">
        <f t="shared" si="1"/>
        <v>999</v>
      </c>
      <c r="N53"/>
      <c r="O53"/>
      <c r="P53">
        <f t="shared" si="2"/>
        <v>999</v>
      </c>
      <c r="Q53" s="107"/>
    </row>
    <row r="54" spans="1:17" s="11" customFormat="1" ht="18.899999999999999" customHeight="1" x14ac:dyDescent="0.25">
      <c r="A54">
        <v>48</v>
      </c>
      <c r="B54" s="105"/>
      <c r="C54" s="105"/>
      <c r="D54" s="106"/>
      <c r="E54"/>
      <c r="F54"/>
      <c r="G54"/>
      <c r="H54"/>
      <c r="I54"/>
      <c r="J54" t="e">
        <f>IF(AND(Q54="",#REF!&gt;0,#REF!&lt;5),K54,)</f>
        <v>#REF!</v>
      </c>
      <c r="K54" t="str">
        <f>IF(D54="","ZZZ9",IF(AND(#REF!&gt;0,#REF!&lt;5),D54&amp;#REF!,D54&amp;"9"))</f>
        <v>ZZZ9</v>
      </c>
      <c r="L54">
        <f t="shared" si="0"/>
        <v>999</v>
      </c>
      <c r="M54">
        <f t="shared" si="1"/>
        <v>999</v>
      </c>
      <c r="N54"/>
      <c r="O54"/>
      <c r="P54">
        <f t="shared" si="2"/>
        <v>999</v>
      </c>
      <c r="Q54" s="107"/>
    </row>
    <row r="55" spans="1:17" s="11" customFormat="1" ht="18.899999999999999" customHeight="1" x14ac:dyDescent="0.25">
      <c r="A55">
        <v>49</v>
      </c>
      <c r="B55" s="105"/>
      <c r="C55" s="105"/>
      <c r="D55" s="106"/>
      <c r="E55"/>
      <c r="F55"/>
      <c r="G55"/>
      <c r="H55"/>
      <c r="I55"/>
      <c r="J55" t="e">
        <f>IF(AND(Q55="",#REF!&gt;0,#REF!&lt;5),K55,)</f>
        <v>#REF!</v>
      </c>
      <c r="K55" t="str">
        <f>IF(D55="","ZZZ9",IF(AND(#REF!&gt;0,#REF!&lt;5),D55&amp;#REF!,D55&amp;"9"))</f>
        <v>ZZZ9</v>
      </c>
      <c r="L55">
        <f t="shared" si="0"/>
        <v>999</v>
      </c>
      <c r="M55">
        <f t="shared" si="1"/>
        <v>999</v>
      </c>
      <c r="N55"/>
      <c r="O55"/>
      <c r="P55">
        <f t="shared" si="2"/>
        <v>999</v>
      </c>
      <c r="Q55" s="107"/>
    </row>
    <row r="56" spans="1:17" s="11" customFormat="1" ht="18.899999999999999" customHeight="1" x14ac:dyDescent="0.25">
      <c r="A56">
        <v>50</v>
      </c>
      <c r="B56" s="105"/>
      <c r="C56" s="105"/>
      <c r="D56" s="106"/>
      <c r="E56"/>
      <c r="F56"/>
      <c r="G56"/>
      <c r="H56"/>
      <c r="I56"/>
      <c r="J56" t="e">
        <f>IF(AND(Q56="",#REF!&gt;0,#REF!&lt;5),K56,)</f>
        <v>#REF!</v>
      </c>
      <c r="K56" t="str">
        <f>IF(D56="","ZZZ9",IF(AND(#REF!&gt;0,#REF!&lt;5),D56&amp;#REF!,D56&amp;"9"))</f>
        <v>ZZZ9</v>
      </c>
      <c r="L56">
        <f t="shared" si="0"/>
        <v>999</v>
      </c>
      <c r="M56">
        <f t="shared" si="1"/>
        <v>999</v>
      </c>
      <c r="N56"/>
      <c r="O56"/>
      <c r="P56">
        <f t="shared" si="2"/>
        <v>999</v>
      </c>
      <c r="Q56" s="107"/>
    </row>
    <row r="57" spans="1:17" s="11" customFormat="1" ht="18.899999999999999" customHeight="1" x14ac:dyDescent="0.25">
      <c r="A57">
        <v>51</v>
      </c>
      <c r="B57" s="105"/>
      <c r="C57" s="105"/>
      <c r="D57" s="106"/>
      <c r="E57"/>
      <c r="F57"/>
      <c r="G57"/>
      <c r="H57"/>
      <c r="I57"/>
      <c r="J57" t="e">
        <f>IF(AND(Q57="",#REF!&gt;0,#REF!&lt;5),K57,)</f>
        <v>#REF!</v>
      </c>
      <c r="K57" t="str">
        <f>IF(D57="","ZZZ9",IF(AND(#REF!&gt;0,#REF!&lt;5),D57&amp;#REF!,D57&amp;"9"))</f>
        <v>ZZZ9</v>
      </c>
      <c r="L57">
        <f t="shared" si="0"/>
        <v>999</v>
      </c>
      <c r="M57">
        <f t="shared" si="1"/>
        <v>999</v>
      </c>
      <c r="N57"/>
      <c r="O57"/>
      <c r="P57">
        <f t="shared" si="2"/>
        <v>999</v>
      </c>
      <c r="Q57" s="107"/>
    </row>
    <row r="58" spans="1:17" s="11" customFormat="1" ht="18.899999999999999" customHeight="1" x14ac:dyDescent="0.25">
      <c r="A58">
        <v>52</v>
      </c>
      <c r="B58" s="105"/>
      <c r="C58" s="105"/>
      <c r="D58" s="106"/>
      <c r="E58"/>
      <c r="F58"/>
      <c r="G58"/>
      <c r="H58"/>
      <c r="I58"/>
      <c r="J58" t="e">
        <f>IF(AND(Q58="",#REF!&gt;0,#REF!&lt;5),K58,)</f>
        <v>#REF!</v>
      </c>
      <c r="K58" t="str">
        <f>IF(D58="","ZZZ9",IF(AND(#REF!&gt;0,#REF!&lt;5),D58&amp;#REF!,D58&amp;"9"))</f>
        <v>ZZZ9</v>
      </c>
      <c r="L58">
        <f t="shared" si="0"/>
        <v>999</v>
      </c>
      <c r="M58">
        <f t="shared" si="1"/>
        <v>999</v>
      </c>
      <c r="N58"/>
      <c r="O58"/>
      <c r="P58">
        <f t="shared" si="2"/>
        <v>999</v>
      </c>
      <c r="Q58" s="107"/>
    </row>
    <row r="59" spans="1:17" s="11" customFormat="1" ht="18.899999999999999" customHeight="1" x14ac:dyDescent="0.25">
      <c r="A59">
        <v>53</v>
      </c>
      <c r="B59" s="105"/>
      <c r="C59" s="105"/>
      <c r="D59" s="106"/>
      <c r="E59"/>
      <c r="F59"/>
      <c r="G59"/>
      <c r="H59"/>
      <c r="I59"/>
      <c r="J59" t="e">
        <f>IF(AND(Q59="",#REF!&gt;0,#REF!&lt;5),K59,)</f>
        <v>#REF!</v>
      </c>
      <c r="K59" t="str">
        <f>IF(D59="","ZZZ9",IF(AND(#REF!&gt;0,#REF!&lt;5),D59&amp;#REF!,D59&amp;"9"))</f>
        <v>ZZZ9</v>
      </c>
      <c r="L59">
        <f t="shared" si="0"/>
        <v>999</v>
      </c>
      <c r="M59">
        <f t="shared" si="1"/>
        <v>999</v>
      </c>
      <c r="N59"/>
      <c r="O59"/>
      <c r="P59">
        <f t="shared" si="2"/>
        <v>999</v>
      </c>
      <c r="Q59" s="107"/>
    </row>
    <row r="60" spans="1:17" s="11" customFormat="1" ht="18.899999999999999" customHeight="1" x14ac:dyDescent="0.25">
      <c r="A60">
        <v>54</v>
      </c>
      <c r="B60" s="105"/>
      <c r="C60" s="105"/>
      <c r="D60" s="106"/>
      <c r="E60"/>
      <c r="F60"/>
      <c r="G60"/>
      <c r="H60"/>
      <c r="I60"/>
      <c r="J60" t="e">
        <f>IF(AND(Q60="",#REF!&gt;0,#REF!&lt;5),K60,)</f>
        <v>#REF!</v>
      </c>
      <c r="K60" t="str">
        <f>IF(D60="","ZZZ9",IF(AND(#REF!&gt;0,#REF!&lt;5),D60&amp;#REF!,D60&amp;"9"))</f>
        <v>ZZZ9</v>
      </c>
      <c r="L60">
        <f t="shared" si="0"/>
        <v>999</v>
      </c>
      <c r="M60">
        <f t="shared" si="1"/>
        <v>999</v>
      </c>
      <c r="N60"/>
      <c r="O60"/>
      <c r="P60">
        <f t="shared" si="2"/>
        <v>999</v>
      </c>
      <c r="Q60" s="107"/>
    </row>
    <row r="61" spans="1:17" s="11" customFormat="1" ht="18.899999999999999" customHeight="1" x14ac:dyDescent="0.25">
      <c r="A61">
        <v>55</v>
      </c>
      <c r="B61" s="105"/>
      <c r="C61" s="105"/>
      <c r="D61" s="106"/>
      <c r="E61"/>
      <c r="F61"/>
      <c r="G61"/>
      <c r="H61"/>
      <c r="I61"/>
      <c r="J61" t="e">
        <f>IF(AND(Q61="",#REF!&gt;0,#REF!&lt;5),K61,)</f>
        <v>#REF!</v>
      </c>
      <c r="K61" t="str">
        <f>IF(D61="","ZZZ9",IF(AND(#REF!&gt;0,#REF!&lt;5),D61&amp;#REF!,D61&amp;"9"))</f>
        <v>ZZZ9</v>
      </c>
      <c r="L61">
        <f t="shared" si="0"/>
        <v>999</v>
      </c>
      <c r="M61">
        <f t="shared" si="1"/>
        <v>999</v>
      </c>
      <c r="N61"/>
      <c r="O61"/>
      <c r="P61">
        <f t="shared" si="2"/>
        <v>999</v>
      </c>
      <c r="Q61" s="107"/>
    </row>
    <row r="62" spans="1:17" s="11" customFormat="1" ht="18.899999999999999" customHeight="1" x14ac:dyDescent="0.25">
      <c r="A62">
        <v>56</v>
      </c>
      <c r="B62" s="105"/>
      <c r="C62" s="105"/>
      <c r="D62" s="106"/>
      <c r="E62"/>
      <c r="F62"/>
      <c r="G62"/>
      <c r="H62"/>
      <c r="I62"/>
      <c r="J62" t="e">
        <f>IF(AND(Q62="",#REF!&gt;0,#REF!&lt;5),K62,)</f>
        <v>#REF!</v>
      </c>
      <c r="K62" t="str">
        <f>IF(D62="","ZZZ9",IF(AND(#REF!&gt;0,#REF!&lt;5),D62&amp;#REF!,D62&amp;"9"))</f>
        <v>ZZZ9</v>
      </c>
      <c r="L62">
        <f t="shared" si="0"/>
        <v>999</v>
      </c>
      <c r="M62">
        <f t="shared" si="1"/>
        <v>999</v>
      </c>
      <c r="N62"/>
      <c r="O62"/>
      <c r="P62">
        <f t="shared" si="2"/>
        <v>999</v>
      </c>
      <c r="Q62" s="107"/>
    </row>
    <row r="63" spans="1:17" s="11" customFormat="1" ht="18.899999999999999" customHeight="1" x14ac:dyDescent="0.25">
      <c r="A63">
        <v>57</v>
      </c>
      <c r="B63" s="105"/>
      <c r="C63" s="105"/>
      <c r="D63" s="106"/>
      <c r="E63"/>
      <c r="F63"/>
      <c r="G63"/>
      <c r="H63"/>
      <c r="I63"/>
      <c r="J63" t="e">
        <f>IF(AND(Q63="",#REF!&gt;0,#REF!&lt;5),K63,)</f>
        <v>#REF!</v>
      </c>
      <c r="K63" t="str">
        <f>IF(D63="","ZZZ9",IF(AND(#REF!&gt;0,#REF!&lt;5),D63&amp;#REF!,D63&amp;"9"))</f>
        <v>ZZZ9</v>
      </c>
      <c r="L63">
        <f t="shared" si="0"/>
        <v>999</v>
      </c>
      <c r="M63">
        <f t="shared" si="1"/>
        <v>999</v>
      </c>
      <c r="N63"/>
      <c r="O63"/>
      <c r="P63">
        <f t="shared" si="2"/>
        <v>999</v>
      </c>
      <c r="Q63" s="107"/>
    </row>
    <row r="64" spans="1:17" s="11" customFormat="1" ht="18.899999999999999" customHeight="1" x14ac:dyDescent="0.25">
      <c r="A64">
        <v>58</v>
      </c>
      <c r="B64" s="105"/>
      <c r="C64" s="105"/>
      <c r="D64" s="106"/>
      <c r="E64"/>
      <c r="F64"/>
      <c r="G64"/>
      <c r="H64"/>
      <c r="I64"/>
      <c r="J64" t="e">
        <f>IF(AND(Q64="",#REF!&gt;0,#REF!&lt;5),K64,)</f>
        <v>#REF!</v>
      </c>
      <c r="K64" t="str">
        <f>IF(D64="","ZZZ9",IF(AND(#REF!&gt;0,#REF!&lt;5),D64&amp;#REF!,D64&amp;"9"))</f>
        <v>ZZZ9</v>
      </c>
      <c r="L64">
        <f t="shared" si="0"/>
        <v>999</v>
      </c>
      <c r="M64">
        <f t="shared" si="1"/>
        <v>999</v>
      </c>
      <c r="N64"/>
      <c r="O64"/>
      <c r="P64">
        <f t="shared" si="2"/>
        <v>999</v>
      </c>
      <c r="Q64" s="107"/>
    </row>
    <row r="65" spans="1:17" s="11" customFormat="1" ht="18.899999999999999" customHeight="1" x14ac:dyDescent="0.25">
      <c r="A65">
        <v>59</v>
      </c>
      <c r="B65" s="105"/>
      <c r="C65" s="105"/>
      <c r="D65" s="106"/>
      <c r="E65"/>
      <c r="F65"/>
      <c r="G65"/>
      <c r="H65"/>
      <c r="I65"/>
      <c r="J65" t="e">
        <f>IF(AND(Q65="",#REF!&gt;0,#REF!&lt;5),K65,)</f>
        <v>#REF!</v>
      </c>
      <c r="K65" t="str">
        <f>IF(D65="","ZZZ9",IF(AND(#REF!&gt;0,#REF!&lt;5),D65&amp;#REF!,D65&amp;"9"))</f>
        <v>ZZZ9</v>
      </c>
      <c r="L65">
        <f t="shared" si="0"/>
        <v>999</v>
      </c>
      <c r="M65">
        <f t="shared" si="1"/>
        <v>999</v>
      </c>
      <c r="N65"/>
      <c r="O65"/>
      <c r="P65">
        <f t="shared" si="2"/>
        <v>999</v>
      </c>
      <c r="Q65" s="107"/>
    </row>
    <row r="66" spans="1:17" s="11" customFormat="1" ht="18.899999999999999" customHeight="1" x14ac:dyDescent="0.25">
      <c r="A66">
        <v>60</v>
      </c>
      <c r="B66" s="105"/>
      <c r="C66" s="105"/>
      <c r="D66" s="106"/>
      <c r="E66"/>
      <c r="F66"/>
      <c r="G66"/>
      <c r="H66"/>
      <c r="I66"/>
      <c r="J66" t="e">
        <f>IF(AND(Q66="",#REF!&gt;0,#REF!&lt;5),K66,)</f>
        <v>#REF!</v>
      </c>
      <c r="K66" t="str">
        <f>IF(D66="","ZZZ9",IF(AND(#REF!&gt;0,#REF!&lt;5),D66&amp;#REF!,D66&amp;"9"))</f>
        <v>ZZZ9</v>
      </c>
      <c r="L66">
        <f t="shared" si="0"/>
        <v>999</v>
      </c>
      <c r="M66">
        <f t="shared" si="1"/>
        <v>999</v>
      </c>
      <c r="N66"/>
      <c r="O66"/>
      <c r="P66">
        <f t="shared" si="2"/>
        <v>999</v>
      </c>
      <c r="Q66" s="107"/>
    </row>
    <row r="67" spans="1:17" s="11" customFormat="1" ht="18.899999999999999" customHeight="1" x14ac:dyDescent="0.25">
      <c r="A67">
        <v>61</v>
      </c>
      <c r="B67" s="105"/>
      <c r="C67" s="105"/>
      <c r="D67" s="106"/>
      <c r="E67"/>
      <c r="F67"/>
      <c r="G67"/>
      <c r="H67"/>
      <c r="I67"/>
      <c r="J67" t="e">
        <f>IF(AND(Q67="",#REF!&gt;0,#REF!&lt;5),K67,)</f>
        <v>#REF!</v>
      </c>
      <c r="K67" t="str">
        <f>IF(D67="","ZZZ9",IF(AND(#REF!&gt;0,#REF!&lt;5),D67&amp;#REF!,D67&amp;"9"))</f>
        <v>ZZZ9</v>
      </c>
      <c r="L67">
        <f t="shared" si="0"/>
        <v>999</v>
      </c>
      <c r="M67">
        <f t="shared" si="1"/>
        <v>999</v>
      </c>
      <c r="N67"/>
      <c r="O67"/>
      <c r="P67">
        <f t="shared" si="2"/>
        <v>999</v>
      </c>
      <c r="Q67" s="107"/>
    </row>
    <row r="68" spans="1:17" s="11" customFormat="1" ht="18.899999999999999" customHeight="1" x14ac:dyDescent="0.25">
      <c r="A68">
        <v>62</v>
      </c>
      <c r="B68" s="105"/>
      <c r="C68" s="105"/>
      <c r="D68" s="106"/>
      <c r="E68"/>
      <c r="F68"/>
      <c r="G68"/>
      <c r="H68"/>
      <c r="I68"/>
      <c r="J68" t="e">
        <f>IF(AND(Q68="",#REF!&gt;0,#REF!&lt;5),K68,)</f>
        <v>#REF!</v>
      </c>
      <c r="K68" t="str">
        <f>IF(D68="","ZZZ9",IF(AND(#REF!&gt;0,#REF!&lt;5),D68&amp;#REF!,D68&amp;"9"))</f>
        <v>ZZZ9</v>
      </c>
      <c r="L68">
        <f t="shared" si="0"/>
        <v>999</v>
      </c>
      <c r="M68">
        <f t="shared" si="1"/>
        <v>999</v>
      </c>
      <c r="N68"/>
      <c r="O68"/>
      <c r="P68">
        <f t="shared" si="2"/>
        <v>999</v>
      </c>
      <c r="Q68" s="107"/>
    </row>
    <row r="69" spans="1:17" s="11" customFormat="1" ht="18.899999999999999" customHeight="1" x14ac:dyDescent="0.25">
      <c r="A69">
        <v>63</v>
      </c>
      <c r="B69" s="105"/>
      <c r="C69" s="105"/>
      <c r="D69" s="106"/>
      <c r="E69"/>
      <c r="F69"/>
      <c r="G69"/>
      <c r="H69"/>
      <c r="I69"/>
      <c r="J69" t="e">
        <f>IF(AND(Q69="",#REF!&gt;0,#REF!&lt;5),K69,)</f>
        <v>#REF!</v>
      </c>
      <c r="K69" t="str">
        <f>IF(D69="","ZZZ9",IF(AND(#REF!&gt;0,#REF!&lt;5),D69&amp;#REF!,D69&amp;"9"))</f>
        <v>ZZZ9</v>
      </c>
      <c r="L69">
        <f t="shared" si="0"/>
        <v>999</v>
      </c>
      <c r="M69">
        <f t="shared" si="1"/>
        <v>999</v>
      </c>
      <c r="N69"/>
      <c r="O69"/>
      <c r="P69">
        <f t="shared" si="2"/>
        <v>999</v>
      </c>
      <c r="Q69" s="107"/>
    </row>
    <row r="70" spans="1:17" s="11" customFormat="1" ht="18.899999999999999" customHeight="1" x14ac:dyDescent="0.25">
      <c r="A70">
        <v>64</v>
      </c>
      <c r="B70" s="105"/>
      <c r="C70" s="105"/>
      <c r="D70" s="106"/>
      <c r="E70"/>
      <c r="F70"/>
      <c r="G70"/>
      <c r="H70"/>
      <c r="I70"/>
      <c r="J70" t="e">
        <f>IF(AND(Q70="",#REF!&gt;0,#REF!&lt;5),K70,)</f>
        <v>#REF!</v>
      </c>
      <c r="K70" t="str">
        <f>IF(D70="","ZZZ9",IF(AND(#REF!&gt;0,#REF!&lt;5),D70&amp;#REF!,D70&amp;"9"))</f>
        <v>ZZZ9</v>
      </c>
      <c r="L70">
        <f t="shared" si="0"/>
        <v>999</v>
      </c>
      <c r="M70">
        <f t="shared" si="1"/>
        <v>999</v>
      </c>
      <c r="N70"/>
      <c r="O70"/>
      <c r="P70">
        <f t="shared" si="2"/>
        <v>999</v>
      </c>
      <c r="Q70" s="107"/>
    </row>
    <row r="71" spans="1:17" s="11" customFormat="1" ht="18.899999999999999" customHeight="1" x14ac:dyDescent="0.25">
      <c r="A71">
        <v>65</v>
      </c>
      <c r="B71" s="105"/>
      <c r="C71" s="105"/>
      <c r="D71" s="106"/>
      <c r="E71"/>
      <c r="F71"/>
      <c r="G71"/>
      <c r="H71"/>
      <c r="I71"/>
      <c r="J71" t="e">
        <f>IF(AND(Q71="",#REF!&gt;0,#REF!&lt;5),K71,)</f>
        <v>#REF!</v>
      </c>
      <c r="K71" t="str">
        <f>IF(D71="","ZZZ9",IF(AND(#REF!&gt;0,#REF!&lt;5),D71&amp;#REF!,D71&amp;"9"))</f>
        <v>ZZZ9</v>
      </c>
      <c r="L71">
        <f t="shared" si="0"/>
        <v>999</v>
      </c>
      <c r="M71">
        <f t="shared" si="1"/>
        <v>999</v>
      </c>
      <c r="N71"/>
      <c r="O71"/>
      <c r="P71">
        <f t="shared" si="2"/>
        <v>999</v>
      </c>
      <c r="Q71" s="107"/>
    </row>
    <row r="72" spans="1:17" s="11" customFormat="1" ht="18.899999999999999" customHeight="1" x14ac:dyDescent="0.25">
      <c r="A72">
        <v>66</v>
      </c>
      <c r="B72" s="105"/>
      <c r="C72" s="105"/>
      <c r="D72" s="106"/>
      <c r="E72"/>
      <c r="F72"/>
      <c r="G72"/>
      <c r="H72"/>
      <c r="I72"/>
      <c r="J72" t="e">
        <f>IF(AND(Q72="",#REF!&gt;0,#REF!&lt;5),K72,)</f>
        <v>#REF!</v>
      </c>
      <c r="K72" t="str">
        <f>IF(D72="","ZZZ9",IF(AND(#REF!&gt;0,#REF!&lt;5),D72&amp;#REF!,D72&amp;"9"))</f>
        <v>ZZZ9</v>
      </c>
      <c r="L72">
        <f t="shared" si="0"/>
        <v>999</v>
      </c>
      <c r="M72">
        <f t="shared" si="1"/>
        <v>999</v>
      </c>
      <c r="N72"/>
      <c r="O72"/>
      <c r="P72">
        <f t="shared" si="2"/>
        <v>999</v>
      </c>
      <c r="Q72" s="107"/>
    </row>
    <row r="73" spans="1:17" s="11" customFormat="1" ht="18.899999999999999" customHeight="1" x14ac:dyDescent="0.25">
      <c r="A73">
        <v>67</v>
      </c>
      <c r="B73" s="105"/>
      <c r="C73" s="105"/>
      <c r="D73" s="106"/>
      <c r="E73"/>
      <c r="F73"/>
      <c r="G73"/>
      <c r="H73"/>
      <c r="I73"/>
      <c r="J73" t="e">
        <f>IF(AND(Q73="",#REF!&gt;0,#REF!&lt;5),K73,)</f>
        <v>#REF!</v>
      </c>
      <c r="K73" t="str">
        <f>IF(D73="","ZZZ9",IF(AND(#REF!&gt;0,#REF!&lt;5),D73&amp;#REF!,D73&amp;"9"))</f>
        <v>ZZZ9</v>
      </c>
      <c r="L73">
        <f t="shared" si="0"/>
        <v>999</v>
      </c>
      <c r="M73">
        <f t="shared" si="1"/>
        <v>999</v>
      </c>
      <c r="N73"/>
      <c r="O73"/>
      <c r="P73">
        <f t="shared" si="2"/>
        <v>999</v>
      </c>
      <c r="Q73" s="107"/>
    </row>
    <row r="74" spans="1:17" s="11" customFormat="1" ht="18.899999999999999" customHeight="1" x14ac:dyDescent="0.25">
      <c r="A74">
        <v>68</v>
      </c>
      <c r="B74" s="105"/>
      <c r="C74" s="105"/>
      <c r="D74" s="106"/>
      <c r="E74"/>
      <c r="F74"/>
      <c r="G74"/>
      <c r="H74"/>
      <c r="I74"/>
      <c r="J74" t="e">
        <f>IF(AND(Q74="",#REF!&gt;0,#REF!&lt;5),K74,)</f>
        <v>#REF!</v>
      </c>
      <c r="K74" t="str">
        <f>IF(D74="","ZZZ9",IF(AND(#REF!&gt;0,#REF!&lt;5),D74&amp;#REF!,D74&amp;"9"))</f>
        <v>ZZZ9</v>
      </c>
      <c r="L74">
        <f t="shared" si="0"/>
        <v>999</v>
      </c>
      <c r="M74">
        <f t="shared" si="1"/>
        <v>999</v>
      </c>
      <c r="N74"/>
      <c r="O74"/>
      <c r="P74">
        <f t="shared" si="2"/>
        <v>999</v>
      </c>
      <c r="Q74" s="107"/>
    </row>
    <row r="75" spans="1:17" s="11" customFormat="1" ht="18.899999999999999" customHeight="1" x14ac:dyDescent="0.25">
      <c r="A75">
        <v>69</v>
      </c>
      <c r="B75" s="105"/>
      <c r="C75" s="105"/>
      <c r="D75" s="106"/>
      <c r="E75"/>
      <c r="F75"/>
      <c r="G75"/>
      <c r="H75"/>
      <c r="I75"/>
      <c r="J75" t="e">
        <f>IF(AND(Q75="",#REF!&gt;0,#REF!&lt;5),K75,)</f>
        <v>#REF!</v>
      </c>
      <c r="K75" t="str">
        <f>IF(D75="","ZZZ9",IF(AND(#REF!&gt;0,#REF!&lt;5),D75&amp;#REF!,D75&amp;"9"))</f>
        <v>ZZZ9</v>
      </c>
      <c r="L75">
        <f t="shared" si="0"/>
        <v>999</v>
      </c>
      <c r="M75">
        <f t="shared" si="1"/>
        <v>999</v>
      </c>
      <c r="N75"/>
      <c r="O75"/>
      <c r="P75">
        <f t="shared" si="2"/>
        <v>999</v>
      </c>
      <c r="Q75" s="107"/>
    </row>
    <row r="76" spans="1:17" s="11" customFormat="1" ht="18.899999999999999" customHeight="1" x14ac:dyDescent="0.25">
      <c r="A76">
        <v>70</v>
      </c>
      <c r="B76" s="105"/>
      <c r="C76" s="105"/>
      <c r="D76" s="106"/>
      <c r="E76"/>
      <c r="F76"/>
      <c r="G76"/>
      <c r="H76"/>
      <c r="I76"/>
      <c r="J76" t="e">
        <f>IF(AND(Q76="",#REF!&gt;0,#REF!&lt;5),K76,)</f>
        <v>#REF!</v>
      </c>
      <c r="K76" t="str">
        <f>IF(D76="","ZZZ9",IF(AND(#REF!&gt;0,#REF!&lt;5),D76&amp;#REF!,D76&amp;"9"))</f>
        <v>ZZZ9</v>
      </c>
      <c r="L76">
        <f t="shared" si="0"/>
        <v>999</v>
      </c>
      <c r="M76">
        <f t="shared" si="1"/>
        <v>999</v>
      </c>
      <c r="N76"/>
      <c r="O76"/>
      <c r="P76">
        <f t="shared" si="2"/>
        <v>999</v>
      </c>
      <c r="Q76" s="107"/>
    </row>
    <row r="77" spans="1:17" s="11" customFormat="1" ht="18.899999999999999" customHeight="1" x14ac:dyDescent="0.25">
      <c r="A77">
        <v>71</v>
      </c>
      <c r="B77" s="105"/>
      <c r="C77" s="105"/>
      <c r="D77" s="106"/>
      <c r="E77"/>
      <c r="F77"/>
      <c r="G77"/>
      <c r="H77"/>
      <c r="I77"/>
      <c r="J77" t="e">
        <f>IF(AND(Q77="",#REF!&gt;0,#REF!&lt;5),K77,)</f>
        <v>#REF!</v>
      </c>
      <c r="K77" t="str">
        <f>IF(D77="","ZZZ9",IF(AND(#REF!&gt;0,#REF!&lt;5),D77&amp;#REF!,D77&amp;"9"))</f>
        <v>ZZZ9</v>
      </c>
      <c r="L77">
        <f t="shared" si="0"/>
        <v>999</v>
      </c>
      <c r="M77">
        <f t="shared" si="1"/>
        <v>999</v>
      </c>
      <c r="N77"/>
      <c r="O77"/>
      <c r="P77">
        <f t="shared" si="2"/>
        <v>999</v>
      </c>
      <c r="Q77" s="107"/>
    </row>
    <row r="78" spans="1:17" s="11" customFormat="1" ht="18.899999999999999" customHeight="1" x14ac:dyDescent="0.25">
      <c r="A78">
        <v>72</v>
      </c>
      <c r="B78" s="105"/>
      <c r="C78" s="105"/>
      <c r="D78" s="106"/>
      <c r="E78"/>
      <c r="F78"/>
      <c r="G78"/>
      <c r="H78"/>
      <c r="I78"/>
      <c r="J78" t="e">
        <f>IF(AND(Q78="",#REF!&gt;0,#REF!&lt;5),K78,)</f>
        <v>#REF!</v>
      </c>
      <c r="K78" t="str">
        <f>IF(D78="","ZZZ9",IF(AND(#REF!&gt;0,#REF!&lt;5),D78&amp;#REF!,D78&amp;"9"))</f>
        <v>ZZZ9</v>
      </c>
      <c r="L78">
        <f t="shared" si="0"/>
        <v>999</v>
      </c>
      <c r="M78">
        <f t="shared" si="1"/>
        <v>999</v>
      </c>
      <c r="N78"/>
      <c r="O78"/>
      <c r="P78">
        <f t="shared" si="2"/>
        <v>999</v>
      </c>
      <c r="Q78" s="107"/>
    </row>
    <row r="79" spans="1:17" s="11" customFormat="1" ht="18.899999999999999" customHeight="1" x14ac:dyDescent="0.25">
      <c r="A79">
        <v>73</v>
      </c>
      <c r="B79" s="105"/>
      <c r="C79" s="105"/>
      <c r="D79" s="106"/>
      <c r="E79"/>
      <c r="F79"/>
      <c r="G79"/>
      <c r="H79"/>
      <c r="I79"/>
      <c r="J79" t="e">
        <f>IF(AND(Q79="",#REF!&gt;0,#REF!&lt;5),K79,)</f>
        <v>#REF!</v>
      </c>
      <c r="K79" t="str">
        <f>IF(D79="","ZZZ9",IF(AND(#REF!&gt;0,#REF!&lt;5),D79&amp;#REF!,D79&amp;"9"))</f>
        <v>ZZZ9</v>
      </c>
      <c r="L79">
        <f t="shared" si="0"/>
        <v>999</v>
      </c>
      <c r="M79">
        <f t="shared" si="1"/>
        <v>999</v>
      </c>
      <c r="N79"/>
      <c r="O79"/>
      <c r="P79">
        <f t="shared" si="2"/>
        <v>999</v>
      </c>
      <c r="Q79" s="107"/>
    </row>
    <row r="80" spans="1:17" s="11" customFormat="1" ht="18.899999999999999" customHeight="1" x14ac:dyDescent="0.25">
      <c r="A80">
        <v>74</v>
      </c>
      <c r="B80" s="105"/>
      <c r="C80" s="105"/>
      <c r="D80" s="106"/>
      <c r="E80"/>
      <c r="F80"/>
      <c r="G80"/>
      <c r="H80"/>
      <c r="I80"/>
      <c r="J80" t="e">
        <f>IF(AND(Q80="",#REF!&gt;0,#REF!&lt;5),K80,)</f>
        <v>#REF!</v>
      </c>
      <c r="K80" t="str">
        <f>IF(D80="","ZZZ9",IF(AND(#REF!&gt;0,#REF!&lt;5),D80&amp;#REF!,D80&amp;"9"))</f>
        <v>ZZZ9</v>
      </c>
      <c r="L80">
        <f t="shared" si="0"/>
        <v>999</v>
      </c>
      <c r="M80">
        <f t="shared" si="1"/>
        <v>999</v>
      </c>
      <c r="N80"/>
      <c r="O80"/>
      <c r="P80">
        <f t="shared" si="2"/>
        <v>999</v>
      </c>
      <c r="Q80" s="107"/>
    </row>
    <row r="81" spans="1:17" s="11" customFormat="1" ht="18.899999999999999" customHeight="1" x14ac:dyDescent="0.25">
      <c r="A81">
        <v>75</v>
      </c>
      <c r="B81" s="105"/>
      <c r="C81" s="105"/>
      <c r="D81" s="106"/>
      <c r="E81"/>
      <c r="F81"/>
      <c r="G81"/>
      <c r="H81"/>
      <c r="I81"/>
      <c r="J81" t="e">
        <f>IF(AND(Q81="",#REF!&gt;0,#REF!&lt;5),K81,)</f>
        <v>#REF!</v>
      </c>
      <c r="K81" t="str">
        <f>IF(D81="","ZZZ9",IF(AND(#REF!&gt;0,#REF!&lt;5),D81&amp;#REF!,D81&amp;"9"))</f>
        <v>ZZZ9</v>
      </c>
      <c r="L81">
        <f t="shared" si="0"/>
        <v>999</v>
      </c>
      <c r="M81">
        <f t="shared" si="1"/>
        <v>999</v>
      </c>
      <c r="N81"/>
      <c r="O81"/>
      <c r="P81">
        <f t="shared" si="2"/>
        <v>999</v>
      </c>
      <c r="Q81" s="107"/>
    </row>
    <row r="82" spans="1:17" s="11" customFormat="1" ht="18.899999999999999" customHeight="1" x14ac:dyDescent="0.25">
      <c r="A82">
        <v>76</v>
      </c>
      <c r="B82" s="105"/>
      <c r="C82" s="105"/>
      <c r="D82" s="106"/>
      <c r="E82"/>
      <c r="F82"/>
      <c r="G82"/>
      <c r="H82"/>
      <c r="I82"/>
      <c r="J82" t="e">
        <f>IF(AND(Q82="",#REF!&gt;0,#REF!&lt;5),K82,)</f>
        <v>#REF!</v>
      </c>
      <c r="K82" t="str">
        <f>IF(D82="","ZZZ9",IF(AND(#REF!&gt;0,#REF!&lt;5),D82&amp;#REF!,D82&amp;"9"))</f>
        <v>ZZZ9</v>
      </c>
      <c r="L82">
        <f t="shared" si="0"/>
        <v>999</v>
      </c>
      <c r="M82">
        <f t="shared" si="1"/>
        <v>999</v>
      </c>
      <c r="N82"/>
      <c r="O82"/>
      <c r="P82">
        <f t="shared" si="2"/>
        <v>999</v>
      </c>
      <c r="Q82" s="107"/>
    </row>
    <row r="83" spans="1:17" s="11" customFormat="1" ht="18.899999999999999" customHeight="1" x14ac:dyDescent="0.25">
      <c r="A83">
        <v>77</v>
      </c>
      <c r="B83" s="105"/>
      <c r="C83" s="105"/>
      <c r="D83" s="106"/>
      <c r="E83"/>
      <c r="F83"/>
      <c r="G83"/>
      <c r="H83"/>
      <c r="I83"/>
      <c r="J83" t="e">
        <f>IF(AND(Q83="",#REF!&gt;0,#REF!&lt;5),K83,)</f>
        <v>#REF!</v>
      </c>
      <c r="K83" t="str">
        <f>IF(D83="","ZZZ9",IF(AND(#REF!&gt;0,#REF!&lt;5),D83&amp;#REF!,D83&amp;"9"))</f>
        <v>ZZZ9</v>
      </c>
      <c r="L83">
        <f t="shared" si="0"/>
        <v>999</v>
      </c>
      <c r="M83">
        <f t="shared" si="1"/>
        <v>999</v>
      </c>
      <c r="N83"/>
      <c r="O83"/>
      <c r="P83">
        <f t="shared" si="2"/>
        <v>999</v>
      </c>
      <c r="Q83" s="107"/>
    </row>
    <row r="84" spans="1:17" s="11" customFormat="1" ht="18.899999999999999" customHeight="1" x14ac:dyDescent="0.25">
      <c r="A84">
        <v>78</v>
      </c>
      <c r="B84" s="105"/>
      <c r="C84" s="105"/>
      <c r="D84" s="106"/>
      <c r="E84"/>
      <c r="F84"/>
      <c r="G84"/>
      <c r="H84"/>
      <c r="I84"/>
      <c r="J84" t="e">
        <f>IF(AND(Q84="",#REF!&gt;0,#REF!&lt;5),K84,)</f>
        <v>#REF!</v>
      </c>
      <c r="K84" t="str">
        <f>IF(D84="","ZZZ9",IF(AND(#REF!&gt;0,#REF!&lt;5),D84&amp;#REF!,D84&amp;"9"))</f>
        <v>ZZZ9</v>
      </c>
      <c r="L84">
        <f t="shared" si="0"/>
        <v>999</v>
      </c>
      <c r="M84">
        <f t="shared" si="1"/>
        <v>999</v>
      </c>
      <c r="N84"/>
      <c r="O84"/>
      <c r="P84">
        <f t="shared" si="2"/>
        <v>999</v>
      </c>
      <c r="Q84" s="107"/>
    </row>
    <row r="85" spans="1:17" s="11" customFormat="1" ht="18.899999999999999" customHeight="1" x14ac:dyDescent="0.25">
      <c r="A85">
        <v>79</v>
      </c>
      <c r="B85" s="105"/>
      <c r="C85" s="105"/>
      <c r="D85" s="106"/>
      <c r="E85"/>
      <c r="F85"/>
      <c r="G85"/>
      <c r="H85"/>
      <c r="I85"/>
      <c r="J85" t="e">
        <f>IF(AND(Q85="",#REF!&gt;0,#REF!&lt;5),K85,)</f>
        <v>#REF!</v>
      </c>
      <c r="K85" t="str">
        <f>IF(D85="","ZZZ9",IF(AND(#REF!&gt;0,#REF!&lt;5),D85&amp;#REF!,D85&amp;"9"))</f>
        <v>ZZZ9</v>
      </c>
      <c r="L85">
        <f t="shared" si="0"/>
        <v>999</v>
      </c>
      <c r="M85">
        <f t="shared" si="1"/>
        <v>999</v>
      </c>
      <c r="N85"/>
      <c r="O85"/>
      <c r="P85">
        <f t="shared" si="2"/>
        <v>999</v>
      </c>
      <c r="Q85" s="107"/>
    </row>
    <row r="86" spans="1:17" s="11" customFormat="1" ht="18.899999999999999" customHeight="1" x14ac:dyDescent="0.25">
      <c r="A86">
        <v>80</v>
      </c>
      <c r="B86" s="105"/>
      <c r="C86" s="105"/>
      <c r="D86" s="106"/>
      <c r="E86"/>
      <c r="F86"/>
      <c r="G86"/>
      <c r="H86"/>
      <c r="I86"/>
      <c r="J86" t="e">
        <f>IF(AND(Q86="",#REF!&gt;0,#REF!&lt;5),K86,)</f>
        <v>#REF!</v>
      </c>
      <c r="K86" t="str">
        <f>IF(D86="","ZZZ9",IF(AND(#REF!&gt;0,#REF!&lt;5),D86&amp;#REF!,D86&amp;"9"))</f>
        <v>ZZZ9</v>
      </c>
      <c r="L86">
        <f t="shared" si="0"/>
        <v>999</v>
      </c>
      <c r="M86">
        <f t="shared" si="1"/>
        <v>999</v>
      </c>
      <c r="N86"/>
      <c r="O86"/>
      <c r="P86">
        <f t="shared" si="2"/>
        <v>999</v>
      </c>
      <c r="Q86" s="107"/>
    </row>
    <row r="87" spans="1:17" s="11" customFormat="1" ht="18.899999999999999" customHeight="1" x14ac:dyDescent="0.25">
      <c r="A87">
        <v>81</v>
      </c>
      <c r="B87" s="105"/>
      <c r="C87" s="105"/>
      <c r="D87" s="106"/>
      <c r="E87"/>
      <c r="F87"/>
      <c r="G87"/>
      <c r="H87"/>
      <c r="I87"/>
      <c r="J87" t="e">
        <f>IF(AND(Q87="",#REF!&gt;0,#REF!&lt;5),K87,)</f>
        <v>#REF!</v>
      </c>
      <c r="K87" t="str">
        <f>IF(D87="","ZZZ9",IF(AND(#REF!&gt;0,#REF!&lt;5),D87&amp;#REF!,D87&amp;"9"))</f>
        <v>ZZZ9</v>
      </c>
      <c r="L87">
        <f t="shared" si="0"/>
        <v>999</v>
      </c>
      <c r="M87">
        <f t="shared" si="1"/>
        <v>999</v>
      </c>
      <c r="N87"/>
      <c r="O87"/>
      <c r="P87">
        <f t="shared" si="2"/>
        <v>999</v>
      </c>
      <c r="Q87" s="107"/>
    </row>
    <row r="88" spans="1:17" s="11" customFormat="1" ht="18.899999999999999" customHeight="1" x14ac:dyDescent="0.25">
      <c r="A88">
        <v>82</v>
      </c>
      <c r="B88" s="105"/>
      <c r="C88" s="105"/>
      <c r="D88" s="106"/>
      <c r="E88"/>
      <c r="F88"/>
      <c r="G88"/>
      <c r="H88"/>
      <c r="I88"/>
      <c r="J88" t="e">
        <f>IF(AND(Q88="",#REF!&gt;0,#REF!&lt;5),K88,)</f>
        <v>#REF!</v>
      </c>
      <c r="K88" t="str">
        <f>IF(D88="","ZZZ9",IF(AND(#REF!&gt;0,#REF!&lt;5),D88&amp;#REF!,D88&amp;"9"))</f>
        <v>ZZZ9</v>
      </c>
      <c r="L88">
        <f t="shared" si="0"/>
        <v>999</v>
      </c>
      <c r="M88">
        <f t="shared" si="1"/>
        <v>999</v>
      </c>
      <c r="N88"/>
      <c r="O88"/>
      <c r="P88">
        <f t="shared" si="2"/>
        <v>999</v>
      </c>
      <c r="Q88" s="107"/>
    </row>
    <row r="89" spans="1:17" s="11" customFormat="1" ht="18.899999999999999" customHeight="1" x14ac:dyDescent="0.25">
      <c r="A89">
        <v>83</v>
      </c>
      <c r="B89" s="105"/>
      <c r="C89" s="105"/>
      <c r="D89" s="106"/>
      <c r="E89"/>
      <c r="F89"/>
      <c r="G89"/>
      <c r="H89"/>
      <c r="I89"/>
      <c r="J89" t="e">
        <f>IF(AND(Q89="",#REF!&gt;0,#REF!&lt;5),K89,)</f>
        <v>#REF!</v>
      </c>
      <c r="K89" t="str">
        <f>IF(D89="","ZZZ9",IF(AND(#REF!&gt;0,#REF!&lt;5),D89&amp;#REF!,D89&amp;"9"))</f>
        <v>ZZZ9</v>
      </c>
      <c r="L89">
        <f t="shared" si="0"/>
        <v>999</v>
      </c>
      <c r="M89">
        <f t="shared" si="1"/>
        <v>999</v>
      </c>
      <c r="N89"/>
      <c r="O89"/>
      <c r="P89">
        <f t="shared" si="2"/>
        <v>999</v>
      </c>
      <c r="Q89" s="107"/>
    </row>
    <row r="90" spans="1:17" s="11" customFormat="1" ht="18.899999999999999" customHeight="1" x14ac:dyDescent="0.25">
      <c r="A90">
        <v>84</v>
      </c>
      <c r="B90" s="105"/>
      <c r="C90" s="105"/>
      <c r="D90" s="106"/>
      <c r="E90"/>
      <c r="F90"/>
      <c r="G90"/>
      <c r="H90"/>
      <c r="I90"/>
      <c r="J90" t="e">
        <f>IF(AND(Q90="",#REF!&gt;0,#REF!&lt;5),K90,)</f>
        <v>#REF!</v>
      </c>
      <c r="K90" t="str">
        <f>IF(D90="","ZZZ9",IF(AND(#REF!&gt;0,#REF!&lt;5),D90&amp;#REF!,D90&amp;"9"))</f>
        <v>ZZZ9</v>
      </c>
      <c r="L90">
        <f t="shared" si="0"/>
        <v>999</v>
      </c>
      <c r="M90">
        <f t="shared" si="1"/>
        <v>999</v>
      </c>
      <c r="N90"/>
      <c r="O90"/>
      <c r="P90">
        <f t="shared" si="2"/>
        <v>999</v>
      </c>
      <c r="Q90" s="107"/>
    </row>
    <row r="91" spans="1:17" s="11" customFormat="1" ht="18.899999999999999" customHeight="1" x14ac:dyDescent="0.25">
      <c r="A91">
        <v>85</v>
      </c>
      <c r="B91" s="105"/>
      <c r="C91" s="105"/>
      <c r="D91" s="106"/>
      <c r="E91"/>
      <c r="F91"/>
      <c r="G91"/>
      <c r="H91"/>
      <c r="I91"/>
      <c r="J91" t="e">
        <f>IF(AND(Q91="",#REF!&gt;0,#REF!&lt;5),K91,)</f>
        <v>#REF!</v>
      </c>
      <c r="K91" t="str">
        <f>IF(D91="","ZZZ9",IF(AND(#REF!&gt;0,#REF!&lt;5),D91&amp;#REF!,D91&amp;"9"))</f>
        <v>ZZZ9</v>
      </c>
      <c r="L91">
        <f t="shared" si="0"/>
        <v>999</v>
      </c>
      <c r="M91">
        <f t="shared" si="1"/>
        <v>999</v>
      </c>
      <c r="N91"/>
      <c r="O91"/>
      <c r="P91">
        <f t="shared" si="2"/>
        <v>999</v>
      </c>
      <c r="Q91" s="107"/>
    </row>
    <row r="92" spans="1:17" s="11" customFormat="1" ht="18.899999999999999" customHeight="1" x14ac:dyDescent="0.25">
      <c r="A92">
        <v>86</v>
      </c>
      <c r="B92" s="105"/>
      <c r="C92" s="105"/>
      <c r="D92" s="106"/>
      <c r="E92"/>
      <c r="F92"/>
      <c r="G92"/>
      <c r="H92"/>
      <c r="I92"/>
      <c r="J92" t="e">
        <f>IF(AND(Q92="",#REF!&gt;0,#REF!&lt;5),K92,)</f>
        <v>#REF!</v>
      </c>
      <c r="K92" t="str">
        <f>IF(D92="","ZZZ9",IF(AND(#REF!&gt;0,#REF!&lt;5),D92&amp;#REF!,D92&amp;"9"))</f>
        <v>ZZZ9</v>
      </c>
      <c r="L92">
        <f t="shared" si="0"/>
        <v>999</v>
      </c>
      <c r="M92">
        <f t="shared" si="1"/>
        <v>999</v>
      </c>
      <c r="N92"/>
      <c r="O92"/>
      <c r="P92">
        <f t="shared" si="2"/>
        <v>999</v>
      </c>
      <c r="Q92" s="107"/>
    </row>
    <row r="93" spans="1:17" s="11" customFormat="1" ht="18.899999999999999" customHeight="1" x14ac:dyDescent="0.25">
      <c r="A93">
        <v>87</v>
      </c>
      <c r="B93" s="105"/>
      <c r="C93" s="105"/>
      <c r="D93" s="106"/>
      <c r="E93"/>
      <c r="F93"/>
      <c r="G93"/>
      <c r="H93"/>
      <c r="I93"/>
      <c r="J93" t="e">
        <f>IF(AND(Q93="",#REF!&gt;0,#REF!&lt;5),K93,)</f>
        <v>#REF!</v>
      </c>
      <c r="K93" t="str">
        <f>IF(D93="","ZZZ9",IF(AND(#REF!&gt;0,#REF!&lt;5),D93&amp;#REF!,D93&amp;"9"))</f>
        <v>ZZZ9</v>
      </c>
      <c r="L93">
        <f t="shared" si="0"/>
        <v>999</v>
      </c>
      <c r="M93">
        <f t="shared" si="1"/>
        <v>999</v>
      </c>
      <c r="N93"/>
      <c r="O93"/>
      <c r="P93">
        <f t="shared" si="2"/>
        <v>999</v>
      </c>
      <c r="Q93" s="107"/>
    </row>
    <row r="94" spans="1:17" s="11" customFormat="1" ht="18.899999999999999" customHeight="1" x14ac:dyDescent="0.25">
      <c r="A94">
        <v>88</v>
      </c>
      <c r="B94" s="105"/>
      <c r="C94" s="105"/>
      <c r="D94" s="106"/>
      <c r="E94"/>
      <c r="F94"/>
      <c r="G94"/>
      <c r="H94"/>
      <c r="I94"/>
      <c r="J94" t="e">
        <f>IF(AND(Q94="",#REF!&gt;0,#REF!&lt;5),K94,)</f>
        <v>#REF!</v>
      </c>
      <c r="K94" t="str">
        <f>IF(D94="","ZZZ9",IF(AND(#REF!&gt;0,#REF!&lt;5),D94&amp;#REF!,D94&amp;"9"))</f>
        <v>ZZZ9</v>
      </c>
      <c r="L94">
        <f t="shared" si="0"/>
        <v>999</v>
      </c>
      <c r="M94">
        <f t="shared" si="1"/>
        <v>999</v>
      </c>
      <c r="N94"/>
      <c r="O94"/>
      <c r="P94">
        <f t="shared" si="2"/>
        <v>999</v>
      </c>
      <c r="Q94" s="107"/>
    </row>
    <row r="95" spans="1:17" s="11" customFormat="1" ht="18.899999999999999" customHeight="1" x14ac:dyDescent="0.25">
      <c r="A95">
        <v>89</v>
      </c>
      <c r="B95" s="105"/>
      <c r="C95" s="105"/>
      <c r="D95" s="106"/>
      <c r="E95"/>
      <c r="F95"/>
      <c r="G95"/>
      <c r="H95"/>
      <c r="I95"/>
      <c r="J95" t="e">
        <f>IF(AND(Q95="",#REF!&gt;0,#REF!&lt;5),K95,)</f>
        <v>#REF!</v>
      </c>
      <c r="K95" t="str">
        <f>IF(D95="","ZZZ9",IF(AND(#REF!&gt;0,#REF!&lt;5),D95&amp;#REF!,D95&amp;"9"))</f>
        <v>ZZZ9</v>
      </c>
      <c r="L95">
        <f t="shared" si="0"/>
        <v>999</v>
      </c>
      <c r="M95">
        <f t="shared" si="1"/>
        <v>999</v>
      </c>
      <c r="N95"/>
      <c r="O95"/>
      <c r="P95">
        <f t="shared" si="2"/>
        <v>999</v>
      </c>
      <c r="Q95" s="107"/>
    </row>
    <row r="96" spans="1:17" s="11" customFormat="1" ht="18.899999999999999" customHeight="1" x14ac:dyDescent="0.25">
      <c r="A96">
        <v>90</v>
      </c>
      <c r="B96" s="105"/>
      <c r="C96" s="105"/>
      <c r="D96" s="106"/>
      <c r="E96"/>
      <c r="F96"/>
      <c r="G96"/>
      <c r="H96"/>
      <c r="I96"/>
      <c r="J96" t="e">
        <f>IF(AND(Q96="",#REF!&gt;0,#REF!&lt;5),K96,)</f>
        <v>#REF!</v>
      </c>
      <c r="K96" t="str">
        <f>IF(D96="","ZZZ9",IF(AND(#REF!&gt;0,#REF!&lt;5),D96&amp;#REF!,D96&amp;"9"))</f>
        <v>ZZZ9</v>
      </c>
      <c r="L96">
        <f t="shared" si="0"/>
        <v>999</v>
      </c>
      <c r="M96">
        <f t="shared" si="1"/>
        <v>999</v>
      </c>
      <c r="N96"/>
      <c r="O96"/>
      <c r="P96">
        <f t="shared" si="2"/>
        <v>999</v>
      </c>
      <c r="Q96" s="107"/>
    </row>
    <row r="97" spans="1:17" s="11" customFormat="1" ht="18.899999999999999" customHeight="1" x14ac:dyDescent="0.25">
      <c r="A97">
        <v>91</v>
      </c>
      <c r="B97" s="105"/>
      <c r="C97" s="105"/>
      <c r="D97" s="106"/>
      <c r="E97"/>
      <c r="F97"/>
      <c r="G97"/>
      <c r="H97"/>
      <c r="I97"/>
      <c r="J97" t="e">
        <f>IF(AND(Q97="",#REF!&gt;0,#REF!&lt;5),K97,)</f>
        <v>#REF!</v>
      </c>
      <c r="K97" t="str">
        <f>IF(D97="","ZZZ9",IF(AND(#REF!&gt;0,#REF!&lt;5),D97&amp;#REF!,D97&amp;"9"))</f>
        <v>ZZZ9</v>
      </c>
      <c r="L97">
        <f t="shared" si="0"/>
        <v>999</v>
      </c>
      <c r="M97">
        <f t="shared" si="1"/>
        <v>999</v>
      </c>
      <c r="N97"/>
      <c r="O97"/>
      <c r="P97">
        <f t="shared" si="2"/>
        <v>999</v>
      </c>
      <c r="Q97" s="107"/>
    </row>
    <row r="98" spans="1:17" s="11" customFormat="1" ht="18.899999999999999" customHeight="1" x14ac:dyDescent="0.25">
      <c r="A98">
        <v>92</v>
      </c>
      <c r="B98" s="105"/>
      <c r="C98" s="105"/>
      <c r="D98" s="106"/>
      <c r="E98"/>
      <c r="F98"/>
      <c r="G98"/>
      <c r="H98"/>
      <c r="I98"/>
      <c r="J98" t="e">
        <f>IF(AND(Q98="",#REF!&gt;0,#REF!&lt;5),K98,)</f>
        <v>#REF!</v>
      </c>
      <c r="K98" t="str">
        <f>IF(D98="","ZZZ9",IF(AND(#REF!&gt;0,#REF!&lt;5),D98&amp;#REF!,D98&amp;"9"))</f>
        <v>ZZZ9</v>
      </c>
      <c r="L98">
        <f t="shared" si="0"/>
        <v>999</v>
      </c>
      <c r="M98">
        <f t="shared" si="1"/>
        <v>999</v>
      </c>
      <c r="N98"/>
      <c r="O98"/>
      <c r="P98">
        <f t="shared" si="2"/>
        <v>999</v>
      </c>
      <c r="Q98" s="107"/>
    </row>
    <row r="99" spans="1:17" s="11" customFormat="1" ht="18.899999999999999" customHeight="1" x14ac:dyDescent="0.25">
      <c r="A99">
        <v>93</v>
      </c>
      <c r="B99" s="105"/>
      <c r="C99" s="105"/>
      <c r="D99" s="106"/>
      <c r="E99"/>
      <c r="F99"/>
      <c r="G99"/>
      <c r="H99"/>
      <c r="I99"/>
      <c r="J99" t="e">
        <f>IF(AND(Q99="",#REF!&gt;0,#REF!&lt;5),K99,)</f>
        <v>#REF!</v>
      </c>
      <c r="K99" t="str">
        <f>IF(D99="","ZZZ9",IF(AND(#REF!&gt;0,#REF!&lt;5),D99&amp;#REF!,D99&amp;"9"))</f>
        <v>ZZZ9</v>
      </c>
      <c r="L99">
        <f t="shared" si="0"/>
        <v>999</v>
      </c>
      <c r="M99">
        <f t="shared" si="1"/>
        <v>999</v>
      </c>
      <c r="N99"/>
      <c r="O99"/>
      <c r="P99">
        <f t="shared" si="2"/>
        <v>999</v>
      </c>
      <c r="Q99" s="107"/>
    </row>
    <row r="100" spans="1:17" s="11" customFormat="1" ht="18.899999999999999" customHeight="1" x14ac:dyDescent="0.25">
      <c r="A100">
        <v>94</v>
      </c>
      <c r="B100" s="105"/>
      <c r="C100" s="105"/>
      <c r="D100" s="106"/>
      <c r="E100"/>
      <c r="F100"/>
      <c r="G100"/>
      <c r="H100"/>
      <c r="I100"/>
      <c r="J100" t="e">
        <f>IF(AND(Q100="",#REF!&gt;0,#REF!&lt;5),K100,)</f>
        <v>#REF!</v>
      </c>
      <c r="K100" t="str">
        <f>IF(D100="","ZZZ9",IF(AND(#REF!&gt;0,#REF!&lt;5),D100&amp;#REF!,D100&amp;"9"))</f>
        <v>ZZZ9</v>
      </c>
      <c r="L100">
        <f t="shared" si="0"/>
        <v>999</v>
      </c>
      <c r="M100">
        <f t="shared" si="1"/>
        <v>999</v>
      </c>
      <c r="N100"/>
      <c r="O100"/>
      <c r="P100">
        <f t="shared" si="2"/>
        <v>999</v>
      </c>
      <c r="Q100" s="107"/>
    </row>
    <row r="101" spans="1:17" s="11" customFormat="1" ht="18.899999999999999" customHeight="1" x14ac:dyDescent="0.25">
      <c r="A101">
        <v>95</v>
      </c>
      <c r="B101" s="105"/>
      <c r="C101" s="105"/>
      <c r="D101" s="106"/>
      <c r="E101"/>
      <c r="F101"/>
      <c r="G101"/>
      <c r="H101"/>
      <c r="I101"/>
      <c r="J101" t="e">
        <f>IF(AND(Q101="",#REF!&gt;0,#REF!&lt;5),K101,)</f>
        <v>#REF!</v>
      </c>
      <c r="K101" t="str">
        <f>IF(D101="","ZZZ9",IF(AND(#REF!&gt;0,#REF!&lt;5),D101&amp;#REF!,D101&amp;"9"))</f>
        <v>ZZZ9</v>
      </c>
      <c r="L101">
        <f t="shared" si="0"/>
        <v>999</v>
      </c>
      <c r="M101">
        <f t="shared" si="1"/>
        <v>999</v>
      </c>
      <c r="N101"/>
      <c r="O101"/>
      <c r="P101">
        <f t="shared" si="2"/>
        <v>999</v>
      </c>
      <c r="Q101" s="107"/>
    </row>
    <row r="102" spans="1:17" s="11" customFormat="1" ht="18.899999999999999" customHeight="1" x14ac:dyDescent="0.25">
      <c r="A102">
        <v>96</v>
      </c>
      <c r="B102" s="105"/>
      <c r="C102" s="105"/>
      <c r="D102" s="106"/>
      <c r="E102"/>
      <c r="F102"/>
      <c r="G102"/>
      <c r="H102"/>
      <c r="I102"/>
      <c r="J102" t="e">
        <f>IF(AND(Q102="",#REF!&gt;0,#REF!&lt;5),K102,)</f>
        <v>#REF!</v>
      </c>
      <c r="K102" t="str">
        <f>IF(D102="","ZZZ9",IF(AND(#REF!&gt;0,#REF!&lt;5),D102&amp;#REF!,D102&amp;"9"))</f>
        <v>ZZZ9</v>
      </c>
      <c r="L102">
        <f t="shared" si="0"/>
        <v>999</v>
      </c>
      <c r="M102">
        <f t="shared" si="1"/>
        <v>999</v>
      </c>
      <c r="N102"/>
      <c r="O102"/>
      <c r="P102">
        <f t="shared" si="2"/>
        <v>999</v>
      </c>
      <c r="Q102" s="107"/>
    </row>
    <row r="103" spans="1:17" s="11" customFormat="1" ht="18.899999999999999" customHeight="1" x14ac:dyDescent="0.25">
      <c r="A103">
        <v>97</v>
      </c>
      <c r="B103" s="105"/>
      <c r="C103" s="105"/>
      <c r="D103" s="106"/>
      <c r="E103"/>
      <c r="F103"/>
      <c r="G103"/>
      <c r="H103"/>
      <c r="I103"/>
      <c r="J103" t="e">
        <f>IF(AND(Q103="",#REF!&gt;0,#REF!&lt;5),K103,)</f>
        <v>#REF!</v>
      </c>
      <c r="K103" t="str">
        <f>IF(D103="","ZZZ9",IF(AND(#REF!&gt;0,#REF!&lt;5),D103&amp;#REF!,D103&amp;"9"))</f>
        <v>ZZZ9</v>
      </c>
      <c r="L103">
        <f t="shared" si="0"/>
        <v>999</v>
      </c>
      <c r="M103">
        <f t="shared" si="1"/>
        <v>999</v>
      </c>
      <c r="N103"/>
      <c r="O103"/>
      <c r="P103">
        <f t="shared" si="2"/>
        <v>999</v>
      </c>
      <c r="Q103" s="107"/>
    </row>
    <row r="104" spans="1:17" s="11" customFormat="1" ht="18.899999999999999" customHeight="1" x14ac:dyDescent="0.25">
      <c r="A104">
        <v>98</v>
      </c>
      <c r="B104" s="105"/>
      <c r="C104" s="105"/>
      <c r="D104" s="106"/>
      <c r="E104"/>
      <c r="F104"/>
      <c r="G104"/>
      <c r="H104"/>
      <c r="I104"/>
      <c r="J104" t="e">
        <f>IF(AND(Q104="",#REF!&gt;0,#REF!&lt;5),K104,)</f>
        <v>#REF!</v>
      </c>
      <c r="K104" t="str">
        <f>IF(D104="","ZZZ9",IF(AND(#REF!&gt;0,#REF!&lt;5),D104&amp;#REF!,D104&amp;"9"))</f>
        <v>ZZZ9</v>
      </c>
      <c r="L104">
        <f t="shared" ref="L104:L156" si="3">IF(Q104="",999,Q104)</f>
        <v>999</v>
      </c>
      <c r="M104">
        <f t="shared" ref="M104:M156" si="4">IF(P104=999,999,1)</f>
        <v>999</v>
      </c>
      <c r="N104"/>
      <c r="O104"/>
      <c r="P104">
        <f t="shared" ref="P104:P156" si="5">IF(N104="DA",1,IF(N104="WC",2,IF(N104="SE",3,IF(N104="Q",4,IF(N104="LL",5,999)))))</f>
        <v>999</v>
      </c>
      <c r="Q104" s="107"/>
    </row>
    <row r="105" spans="1:17" s="11" customFormat="1" ht="18.899999999999999" customHeight="1" x14ac:dyDescent="0.25">
      <c r="A105">
        <v>99</v>
      </c>
      <c r="B105" s="105"/>
      <c r="C105" s="105"/>
      <c r="D105" s="106"/>
      <c r="E105"/>
      <c r="F105"/>
      <c r="G105"/>
      <c r="H105"/>
      <c r="I105"/>
      <c r="J105" t="e">
        <f>IF(AND(Q105="",#REF!&gt;0,#REF!&lt;5),K105,)</f>
        <v>#REF!</v>
      </c>
      <c r="K105" t="str">
        <f>IF(D105="","ZZZ9",IF(AND(#REF!&gt;0,#REF!&lt;5),D105&amp;#REF!,D105&amp;"9"))</f>
        <v>ZZZ9</v>
      </c>
      <c r="L105">
        <f t="shared" si="3"/>
        <v>999</v>
      </c>
      <c r="M105">
        <f t="shared" si="4"/>
        <v>999</v>
      </c>
      <c r="N105"/>
      <c r="O105"/>
      <c r="P105">
        <f t="shared" si="5"/>
        <v>999</v>
      </c>
      <c r="Q105" s="107"/>
    </row>
    <row r="106" spans="1:17" s="11" customFormat="1" ht="18.899999999999999" customHeight="1" x14ac:dyDescent="0.25">
      <c r="A106">
        <v>100</v>
      </c>
      <c r="B106" s="105"/>
      <c r="C106" s="105"/>
      <c r="D106" s="106"/>
      <c r="E106"/>
      <c r="F106"/>
      <c r="G106"/>
      <c r="H106"/>
      <c r="I106"/>
      <c r="J106" t="e">
        <f>IF(AND(Q106="",#REF!&gt;0,#REF!&lt;5),K106,)</f>
        <v>#REF!</v>
      </c>
      <c r="K106" t="str">
        <f>IF(D106="","ZZZ9",IF(AND(#REF!&gt;0,#REF!&lt;5),D106&amp;#REF!,D106&amp;"9"))</f>
        <v>ZZZ9</v>
      </c>
      <c r="L106">
        <f t="shared" si="3"/>
        <v>999</v>
      </c>
      <c r="M106">
        <f t="shared" si="4"/>
        <v>999</v>
      </c>
      <c r="N106"/>
      <c r="O106"/>
      <c r="P106">
        <f t="shared" si="5"/>
        <v>999</v>
      </c>
      <c r="Q106" s="107"/>
    </row>
    <row r="107" spans="1:17" s="11" customFormat="1" ht="18.899999999999999" customHeight="1" x14ac:dyDescent="0.25">
      <c r="A107">
        <v>101</v>
      </c>
      <c r="B107" s="105"/>
      <c r="C107" s="105"/>
      <c r="D107" s="106"/>
      <c r="E107"/>
      <c r="F107"/>
      <c r="G107"/>
      <c r="H107"/>
      <c r="I107"/>
      <c r="J107" t="e">
        <f>IF(AND(Q107="",#REF!&gt;0,#REF!&lt;5),K107,)</f>
        <v>#REF!</v>
      </c>
      <c r="K107" t="str">
        <f>IF(D107="","ZZZ9",IF(AND(#REF!&gt;0,#REF!&lt;5),D107&amp;#REF!,D107&amp;"9"))</f>
        <v>ZZZ9</v>
      </c>
      <c r="L107">
        <f t="shared" si="3"/>
        <v>999</v>
      </c>
      <c r="M107">
        <f t="shared" si="4"/>
        <v>999</v>
      </c>
      <c r="N107"/>
      <c r="O107"/>
      <c r="P107">
        <f t="shared" si="5"/>
        <v>999</v>
      </c>
      <c r="Q107" s="107"/>
    </row>
    <row r="108" spans="1:17" s="11" customFormat="1" ht="18.899999999999999" customHeight="1" x14ac:dyDescent="0.25">
      <c r="A108">
        <v>102</v>
      </c>
      <c r="B108" s="105"/>
      <c r="C108" s="105"/>
      <c r="D108" s="106"/>
      <c r="E108"/>
      <c r="F108"/>
      <c r="G108"/>
      <c r="H108"/>
      <c r="I108"/>
      <c r="J108" t="e">
        <f>IF(AND(Q108="",#REF!&gt;0,#REF!&lt;5),K108,)</f>
        <v>#REF!</v>
      </c>
      <c r="K108" t="str">
        <f>IF(D108="","ZZZ9",IF(AND(#REF!&gt;0,#REF!&lt;5),D108&amp;#REF!,D108&amp;"9"))</f>
        <v>ZZZ9</v>
      </c>
      <c r="L108">
        <f t="shared" si="3"/>
        <v>999</v>
      </c>
      <c r="M108">
        <f t="shared" si="4"/>
        <v>999</v>
      </c>
      <c r="N108"/>
      <c r="O108"/>
      <c r="P108">
        <f t="shared" si="5"/>
        <v>999</v>
      </c>
      <c r="Q108" s="107"/>
    </row>
    <row r="109" spans="1:17" s="11" customFormat="1" ht="18.899999999999999" customHeight="1" x14ac:dyDescent="0.25">
      <c r="A109">
        <v>103</v>
      </c>
      <c r="B109" s="105"/>
      <c r="C109" s="105"/>
      <c r="D109" s="106"/>
      <c r="E109"/>
      <c r="F109"/>
      <c r="G109"/>
      <c r="H109"/>
      <c r="I109"/>
      <c r="J109" t="e">
        <f>IF(AND(Q109="",#REF!&gt;0,#REF!&lt;5),K109,)</f>
        <v>#REF!</v>
      </c>
      <c r="K109" t="str">
        <f>IF(D109="","ZZZ9",IF(AND(#REF!&gt;0,#REF!&lt;5),D109&amp;#REF!,D109&amp;"9"))</f>
        <v>ZZZ9</v>
      </c>
      <c r="L109">
        <f t="shared" si="3"/>
        <v>999</v>
      </c>
      <c r="M109">
        <f t="shared" si="4"/>
        <v>999</v>
      </c>
      <c r="N109"/>
      <c r="O109"/>
      <c r="P109">
        <f t="shared" si="5"/>
        <v>999</v>
      </c>
      <c r="Q109" s="107"/>
    </row>
    <row r="110" spans="1:17" s="11" customFormat="1" ht="18.899999999999999" customHeight="1" x14ac:dyDescent="0.25">
      <c r="A110">
        <v>104</v>
      </c>
      <c r="B110" s="105"/>
      <c r="C110" s="105"/>
      <c r="D110" s="106"/>
      <c r="E110"/>
      <c r="F110"/>
      <c r="G110"/>
      <c r="H110"/>
      <c r="I110"/>
      <c r="J110" t="e">
        <f>IF(AND(Q110="",#REF!&gt;0,#REF!&lt;5),K110,)</f>
        <v>#REF!</v>
      </c>
      <c r="K110" t="str">
        <f>IF(D110="","ZZZ9",IF(AND(#REF!&gt;0,#REF!&lt;5),D110&amp;#REF!,D110&amp;"9"))</f>
        <v>ZZZ9</v>
      </c>
      <c r="L110">
        <f t="shared" si="3"/>
        <v>999</v>
      </c>
      <c r="M110">
        <f t="shared" si="4"/>
        <v>999</v>
      </c>
      <c r="N110"/>
      <c r="O110"/>
      <c r="P110">
        <f t="shared" si="5"/>
        <v>999</v>
      </c>
      <c r="Q110" s="107"/>
    </row>
    <row r="111" spans="1:17" s="11" customFormat="1" ht="18.899999999999999" customHeight="1" x14ac:dyDescent="0.25">
      <c r="A111">
        <v>105</v>
      </c>
      <c r="B111" s="105"/>
      <c r="C111" s="105"/>
      <c r="D111" s="106"/>
      <c r="E111"/>
      <c r="F111"/>
      <c r="G111"/>
      <c r="H111"/>
      <c r="I111"/>
      <c r="J111" t="e">
        <f>IF(AND(Q111="",#REF!&gt;0,#REF!&lt;5),K111,)</f>
        <v>#REF!</v>
      </c>
      <c r="K111" t="str">
        <f>IF(D111="","ZZZ9",IF(AND(#REF!&gt;0,#REF!&lt;5),D111&amp;#REF!,D111&amp;"9"))</f>
        <v>ZZZ9</v>
      </c>
      <c r="L111">
        <f t="shared" si="3"/>
        <v>999</v>
      </c>
      <c r="M111">
        <f t="shared" si="4"/>
        <v>999</v>
      </c>
      <c r="N111"/>
      <c r="O111"/>
      <c r="P111">
        <f t="shared" si="5"/>
        <v>999</v>
      </c>
      <c r="Q111" s="107"/>
    </row>
    <row r="112" spans="1:17" s="11" customFormat="1" ht="18.899999999999999" customHeight="1" x14ac:dyDescent="0.25">
      <c r="A112">
        <v>106</v>
      </c>
      <c r="B112" s="105"/>
      <c r="C112" s="105"/>
      <c r="D112" s="106"/>
      <c r="E112"/>
      <c r="F112"/>
      <c r="G112"/>
      <c r="H112"/>
      <c r="I112"/>
      <c r="J112" t="e">
        <f>IF(AND(Q112="",#REF!&gt;0,#REF!&lt;5),K112,)</f>
        <v>#REF!</v>
      </c>
      <c r="K112" t="str">
        <f>IF(D112="","ZZZ9",IF(AND(#REF!&gt;0,#REF!&lt;5),D112&amp;#REF!,D112&amp;"9"))</f>
        <v>ZZZ9</v>
      </c>
      <c r="L112">
        <f t="shared" si="3"/>
        <v>999</v>
      </c>
      <c r="M112">
        <f t="shared" si="4"/>
        <v>999</v>
      </c>
      <c r="N112"/>
      <c r="O112"/>
      <c r="P112">
        <f t="shared" si="5"/>
        <v>999</v>
      </c>
      <c r="Q112" s="107"/>
    </row>
    <row r="113" spans="1:17" s="11" customFormat="1" ht="18.899999999999999" customHeight="1" x14ac:dyDescent="0.25">
      <c r="A113">
        <v>107</v>
      </c>
      <c r="B113" s="105"/>
      <c r="C113" s="105"/>
      <c r="D113" s="106"/>
      <c r="E113"/>
      <c r="F113"/>
      <c r="G113"/>
      <c r="H113"/>
      <c r="I113"/>
      <c r="J113" t="e">
        <f>IF(AND(Q113="",#REF!&gt;0,#REF!&lt;5),K113,)</f>
        <v>#REF!</v>
      </c>
      <c r="K113" t="str">
        <f>IF(D113="","ZZZ9",IF(AND(#REF!&gt;0,#REF!&lt;5),D113&amp;#REF!,D113&amp;"9"))</f>
        <v>ZZZ9</v>
      </c>
      <c r="L113">
        <f t="shared" si="3"/>
        <v>999</v>
      </c>
      <c r="M113">
        <f t="shared" si="4"/>
        <v>999</v>
      </c>
      <c r="N113"/>
      <c r="O113"/>
      <c r="P113">
        <f t="shared" si="5"/>
        <v>999</v>
      </c>
      <c r="Q113" s="107"/>
    </row>
    <row r="114" spans="1:17" s="11" customFormat="1" ht="18.899999999999999" customHeight="1" x14ac:dyDescent="0.25">
      <c r="A114">
        <v>108</v>
      </c>
      <c r="B114" s="105"/>
      <c r="C114" s="105"/>
      <c r="D114" s="106"/>
      <c r="E114"/>
      <c r="F114"/>
      <c r="G114"/>
      <c r="H114"/>
      <c r="I114"/>
      <c r="J114" t="e">
        <f>IF(AND(Q114="",#REF!&gt;0,#REF!&lt;5),K114,)</f>
        <v>#REF!</v>
      </c>
      <c r="K114" t="str">
        <f>IF(D114="","ZZZ9",IF(AND(#REF!&gt;0,#REF!&lt;5),D114&amp;#REF!,D114&amp;"9"))</f>
        <v>ZZZ9</v>
      </c>
      <c r="L114">
        <f t="shared" si="3"/>
        <v>999</v>
      </c>
      <c r="M114">
        <f t="shared" si="4"/>
        <v>999</v>
      </c>
      <c r="N114"/>
      <c r="O114"/>
      <c r="P114">
        <f t="shared" si="5"/>
        <v>999</v>
      </c>
      <c r="Q114" s="107"/>
    </row>
    <row r="115" spans="1:17" s="11" customFormat="1" ht="18.899999999999999" customHeight="1" x14ac:dyDescent="0.25">
      <c r="A115">
        <v>109</v>
      </c>
      <c r="B115" s="105"/>
      <c r="C115" s="105"/>
      <c r="D115" s="106"/>
      <c r="E115"/>
      <c r="F115"/>
      <c r="G115"/>
      <c r="H115"/>
      <c r="I115"/>
      <c r="J115" t="e">
        <f>IF(AND(Q115="",#REF!&gt;0,#REF!&lt;5),K115,)</f>
        <v>#REF!</v>
      </c>
      <c r="K115" t="str">
        <f>IF(D115="","ZZZ9",IF(AND(#REF!&gt;0,#REF!&lt;5),D115&amp;#REF!,D115&amp;"9"))</f>
        <v>ZZZ9</v>
      </c>
      <c r="L115">
        <f t="shared" si="3"/>
        <v>999</v>
      </c>
      <c r="M115">
        <f t="shared" si="4"/>
        <v>999</v>
      </c>
      <c r="N115"/>
      <c r="O115"/>
      <c r="P115">
        <f t="shared" si="5"/>
        <v>999</v>
      </c>
      <c r="Q115" s="107"/>
    </row>
    <row r="116" spans="1:17" s="11" customFormat="1" ht="18.899999999999999" customHeight="1" x14ac:dyDescent="0.25">
      <c r="A116">
        <v>110</v>
      </c>
      <c r="B116" s="105"/>
      <c r="C116" s="105"/>
      <c r="D116" s="106"/>
      <c r="E116"/>
      <c r="F116"/>
      <c r="G116"/>
      <c r="H116"/>
      <c r="I116"/>
      <c r="J116" t="e">
        <f>IF(AND(Q116="",#REF!&gt;0,#REF!&lt;5),K116,)</f>
        <v>#REF!</v>
      </c>
      <c r="K116" t="str">
        <f>IF(D116="","ZZZ9",IF(AND(#REF!&gt;0,#REF!&lt;5),D116&amp;#REF!,D116&amp;"9"))</f>
        <v>ZZZ9</v>
      </c>
      <c r="L116">
        <f t="shared" si="3"/>
        <v>999</v>
      </c>
      <c r="M116">
        <f t="shared" si="4"/>
        <v>999</v>
      </c>
      <c r="N116"/>
      <c r="O116"/>
      <c r="P116">
        <f t="shared" si="5"/>
        <v>999</v>
      </c>
      <c r="Q116" s="107"/>
    </row>
    <row r="117" spans="1:17" s="11" customFormat="1" ht="18.899999999999999" customHeight="1" x14ac:dyDescent="0.25">
      <c r="A117">
        <v>111</v>
      </c>
      <c r="B117" s="105"/>
      <c r="C117" s="105"/>
      <c r="D117" s="106"/>
      <c r="E117"/>
      <c r="F117"/>
      <c r="G117"/>
      <c r="H117"/>
      <c r="I117"/>
      <c r="J117" t="e">
        <f>IF(AND(Q117="",#REF!&gt;0,#REF!&lt;5),K117,)</f>
        <v>#REF!</v>
      </c>
      <c r="K117" t="str">
        <f>IF(D117="","ZZZ9",IF(AND(#REF!&gt;0,#REF!&lt;5),D117&amp;#REF!,D117&amp;"9"))</f>
        <v>ZZZ9</v>
      </c>
      <c r="L117">
        <f t="shared" si="3"/>
        <v>999</v>
      </c>
      <c r="M117">
        <f t="shared" si="4"/>
        <v>999</v>
      </c>
      <c r="N117"/>
      <c r="O117"/>
      <c r="P117">
        <f t="shared" si="5"/>
        <v>999</v>
      </c>
      <c r="Q117" s="107"/>
    </row>
    <row r="118" spans="1:17" s="11" customFormat="1" ht="18.899999999999999" customHeight="1" x14ac:dyDescent="0.25">
      <c r="A118">
        <v>112</v>
      </c>
      <c r="B118" s="105"/>
      <c r="C118" s="105"/>
      <c r="D118" s="106"/>
      <c r="E118"/>
      <c r="F118"/>
      <c r="G118"/>
      <c r="H118"/>
      <c r="I118"/>
      <c r="J118" t="e">
        <f>IF(AND(Q118="",#REF!&gt;0,#REF!&lt;5),K118,)</f>
        <v>#REF!</v>
      </c>
      <c r="K118" t="str">
        <f>IF(D118="","ZZZ9",IF(AND(#REF!&gt;0,#REF!&lt;5),D118&amp;#REF!,D118&amp;"9"))</f>
        <v>ZZZ9</v>
      </c>
      <c r="L118">
        <f t="shared" si="3"/>
        <v>999</v>
      </c>
      <c r="M118">
        <f t="shared" si="4"/>
        <v>999</v>
      </c>
      <c r="N118"/>
      <c r="O118"/>
      <c r="P118">
        <f t="shared" si="5"/>
        <v>999</v>
      </c>
      <c r="Q118" s="107"/>
    </row>
    <row r="119" spans="1:17" s="11" customFormat="1" ht="18.899999999999999" customHeight="1" x14ac:dyDescent="0.25">
      <c r="A119">
        <v>113</v>
      </c>
      <c r="B119" s="105"/>
      <c r="C119" s="105"/>
      <c r="D119" s="106"/>
      <c r="E119"/>
      <c r="F119"/>
      <c r="G119"/>
      <c r="H119"/>
      <c r="I119"/>
      <c r="J119" t="e">
        <f>IF(AND(Q119="",#REF!&gt;0,#REF!&lt;5),K119,)</f>
        <v>#REF!</v>
      </c>
      <c r="K119" t="str">
        <f>IF(D119="","ZZZ9",IF(AND(#REF!&gt;0,#REF!&lt;5),D119&amp;#REF!,D119&amp;"9"))</f>
        <v>ZZZ9</v>
      </c>
      <c r="L119">
        <f t="shared" si="3"/>
        <v>999</v>
      </c>
      <c r="M119">
        <f t="shared" si="4"/>
        <v>999</v>
      </c>
      <c r="N119"/>
      <c r="O119"/>
      <c r="P119">
        <f t="shared" si="5"/>
        <v>999</v>
      </c>
      <c r="Q119" s="107"/>
    </row>
    <row r="120" spans="1:17" s="11" customFormat="1" ht="18.899999999999999" customHeight="1" x14ac:dyDescent="0.25">
      <c r="A120">
        <v>114</v>
      </c>
      <c r="B120" s="105"/>
      <c r="C120" s="105"/>
      <c r="D120" s="106"/>
      <c r="E120"/>
      <c r="F120"/>
      <c r="G120"/>
      <c r="H120"/>
      <c r="I120"/>
      <c r="J120" t="e">
        <f>IF(AND(Q120="",#REF!&gt;0,#REF!&lt;5),K120,)</f>
        <v>#REF!</v>
      </c>
      <c r="K120" t="str">
        <f>IF(D120="","ZZZ9",IF(AND(#REF!&gt;0,#REF!&lt;5),D120&amp;#REF!,D120&amp;"9"))</f>
        <v>ZZZ9</v>
      </c>
      <c r="L120">
        <f t="shared" si="3"/>
        <v>999</v>
      </c>
      <c r="M120">
        <f t="shared" si="4"/>
        <v>999</v>
      </c>
      <c r="N120"/>
      <c r="O120"/>
      <c r="P120">
        <f t="shared" si="5"/>
        <v>999</v>
      </c>
      <c r="Q120" s="107"/>
    </row>
    <row r="121" spans="1:17" s="11" customFormat="1" ht="18.899999999999999" customHeight="1" x14ac:dyDescent="0.25">
      <c r="A121">
        <v>115</v>
      </c>
      <c r="B121" s="105"/>
      <c r="C121" s="105"/>
      <c r="D121" s="106"/>
      <c r="E121"/>
      <c r="F121"/>
      <c r="G121"/>
      <c r="H121"/>
      <c r="I121"/>
      <c r="J121" t="e">
        <f>IF(AND(Q121="",#REF!&gt;0,#REF!&lt;5),K121,)</f>
        <v>#REF!</v>
      </c>
      <c r="K121" t="str">
        <f>IF(D121="","ZZZ9",IF(AND(#REF!&gt;0,#REF!&lt;5),D121&amp;#REF!,D121&amp;"9"))</f>
        <v>ZZZ9</v>
      </c>
      <c r="L121">
        <f t="shared" si="3"/>
        <v>999</v>
      </c>
      <c r="M121">
        <f t="shared" si="4"/>
        <v>999</v>
      </c>
      <c r="N121"/>
      <c r="O121"/>
      <c r="P121">
        <f t="shared" si="5"/>
        <v>999</v>
      </c>
      <c r="Q121" s="107"/>
    </row>
    <row r="122" spans="1:17" s="11" customFormat="1" ht="18.899999999999999" customHeight="1" x14ac:dyDescent="0.25">
      <c r="A122">
        <v>116</v>
      </c>
      <c r="B122" s="105"/>
      <c r="C122" s="105"/>
      <c r="D122" s="106"/>
      <c r="E122"/>
      <c r="F122"/>
      <c r="G122"/>
      <c r="H122"/>
      <c r="I122"/>
      <c r="J122" t="e">
        <f>IF(AND(Q122="",#REF!&gt;0,#REF!&lt;5),K122,)</f>
        <v>#REF!</v>
      </c>
      <c r="K122" t="str">
        <f>IF(D122="","ZZZ9",IF(AND(#REF!&gt;0,#REF!&lt;5),D122&amp;#REF!,D122&amp;"9"))</f>
        <v>ZZZ9</v>
      </c>
      <c r="L122">
        <f t="shared" si="3"/>
        <v>999</v>
      </c>
      <c r="M122">
        <f t="shared" si="4"/>
        <v>999</v>
      </c>
      <c r="N122"/>
      <c r="O122"/>
      <c r="P122">
        <f t="shared" si="5"/>
        <v>999</v>
      </c>
      <c r="Q122" s="107"/>
    </row>
    <row r="123" spans="1:17" s="11" customFormat="1" ht="18.899999999999999" customHeight="1" x14ac:dyDescent="0.25">
      <c r="A123">
        <v>117</v>
      </c>
      <c r="B123" s="105"/>
      <c r="C123" s="105"/>
      <c r="D123" s="106"/>
      <c r="E123"/>
      <c r="F123"/>
      <c r="G123"/>
      <c r="H123"/>
      <c r="I123"/>
      <c r="J123" t="e">
        <f>IF(AND(Q123="",#REF!&gt;0,#REF!&lt;5),K123,)</f>
        <v>#REF!</v>
      </c>
      <c r="K123" t="str">
        <f>IF(D123="","ZZZ9",IF(AND(#REF!&gt;0,#REF!&lt;5),D123&amp;#REF!,D123&amp;"9"))</f>
        <v>ZZZ9</v>
      </c>
      <c r="L123">
        <f t="shared" si="3"/>
        <v>999</v>
      </c>
      <c r="M123">
        <f t="shared" si="4"/>
        <v>999</v>
      </c>
      <c r="N123"/>
      <c r="O123"/>
      <c r="P123">
        <f t="shared" si="5"/>
        <v>999</v>
      </c>
      <c r="Q123" s="107"/>
    </row>
    <row r="124" spans="1:17" s="11" customFormat="1" ht="18.899999999999999" customHeight="1" x14ac:dyDescent="0.25">
      <c r="A124">
        <v>118</v>
      </c>
      <c r="B124" s="105"/>
      <c r="C124" s="105"/>
      <c r="D124" s="106"/>
      <c r="E124"/>
      <c r="F124"/>
      <c r="G124"/>
      <c r="H124"/>
      <c r="I124"/>
      <c r="J124" t="e">
        <f>IF(AND(Q124="",#REF!&gt;0,#REF!&lt;5),K124,)</f>
        <v>#REF!</v>
      </c>
      <c r="K124" t="str">
        <f>IF(D124="","ZZZ9",IF(AND(#REF!&gt;0,#REF!&lt;5),D124&amp;#REF!,D124&amp;"9"))</f>
        <v>ZZZ9</v>
      </c>
      <c r="L124">
        <f t="shared" si="3"/>
        <v>999</v>
      </c>
      <c r="M124">
        <f t="shared" si="4"/>
        <v>999</v>
      </c>
      <c r="N124"/>
      <c r="O124"/>
      <c r="P124">
        <f t="shared" si="5"/>
        <v>999</v>
      </c>
      <c r="Q124" s="107"/>
    </row>
    <row r="125" spans="1:17" s="11" customFormat="1" ht="18.899999999999999" customHeight="1" x14ac:dyDescent="0.25">
      <c r="A125">
        <v>119</v>
      </c>
      <c r="B125" s="105"/>
      <c r="C125" s="105"/>
      <c r="D125" s="106"/>
      <c r="E125"/>
      <c r="F125"/>
      <c r="G125"/>
      <c r="H125"/>
      <c r="I125"/>
      <c r="J125" t="e">
        <f>IF(AND(Q125="",#REF!&gt;0,#REF!&lt;5),K125,)</f>
        <v>#REF!</v>
      </c>
      <c r="K125" t="str">
        <f>IF(D125="","ZZZ9",IF(AND(#REF!&gt;0,#REF!&lt;5),D125&amp;#REF!,D125&amp;"9"))</f>
        <v>ZZZ9</v>
      </c>
      <c r="L125">
        <f t="shared" si="3"/>
        <v>999</v>
      </c>
      <c r="M125">
        <f t="shared" si="4"/>
        <v>999</v>
      </c>
      <c r="N125"/>
      <c r="O125"/>
      <c r="P125">
        <f t="shared" si="5"/>
        <v>999</v>
      </c>
      <c r="Q125" s="107"/>
    </row>
    <row r="126" spans="1:17" s="11" customFormat="1" ht="18.899999999999999" customHeight="1" x14ac:dyDescent="0.25">
      <c r="A126">
        <v>120</v>
      </c>
      <c r="B126" s="105"/>
      <c r="C126" s="105"/>
      <c r="D126" s="106"/>
      <c r="E126"/>
      <c r="F126"/>
      <c r="G126"/>
      <c r="H126"/>
      <c r="I126"/>
      <c r="J126" t="e">
        <f>IF(AND(Q126="",#REF!&gt;0,#REF!&lt;5),K126,)</f>
        <v>#REF!</v>
      </c>
      <c r="K126" t="str">
        <f>IF(D126="","ZZZ9",IF(AND(#REF!&gt;0,#REF!&lt;5),D126&amp;#REF!,D126&amp;"9"))</f>
        <v>ZZZ9</v>
      </c>
      <c r="L126">
        <f t="shared" si="3"/>
        <v>999</v>
      </c>
      <c r="M126">
        <f t="shared" si="4"/>
        <v>999</v>
      </c>
      <c r="N126"/>
      <c r="O126"/>
      <c r="P126">
        <f t="shared" si="5"/>
        <v>999</v>
      </c>
      <c r="Q126" s="107"/>
    </row>
    <row r="127" spans="1:17" s="11" customFormat="1" ht="18.899999999999999" customHeight="1" x14ac:dyDescent="0.25">
      <c r="A127">
        <v>121</v>
      </c>
      <c r="B127" s="105"/>
      <c r="C127" s="105"/>
      <c r="D127" s="106"/>
      <c r="E127"/>
      <c r="F127"/>
      <c r="G127"/>
      <c r="H127"/>
      <c r="I127"/>
      <c r="J127" t="e">
        <f>IF(AND(Q127="",#REF!&gt;0,#REF!&lt;5),K127,)</f>
        <v>#REF!</v>
      </c>
      <c r="K127" t="str">
        <f>IF(D127="","ZZZ9",IF(AND(#REF!&gt;0,#REF!&lt;5),D127&amp;#REF!,D127&amp;"9"))</f>
        <v>ZZZ9</v>
      </c>
      <c r="L127">
        <f t="shared" si="3"/>
        <v>999</v>
      </c>
      <c r="M127">
        <f t="shared" si="4"/>
        <v>999</v>
      </c>
      <c r="N127"/>
      <c r="O127"/>
      <c r="P127">
        <f t="shared" si="5"/>
        <v>999</v>
      </c>
      <c r="Q127" s="107"/>
    </row>
    <row r="128" spans="1:17" s="11" customFormat="1" ht="18.899999999999999" customHeight="1" x14ac:dyDescent="0.25">
      <c r="A128">
        <v>122</v>
      </c>
      <c r="B128" s="105"/>
      <c r="C128" s="105"/>
      <c r="D128" s="106"/>
      <c r="E128"/>
      <c r="F128"/>
      <c r="G128"/>
      <c r="H128"/>
      <c r="I128"/>
      <c r="J128" t="e">
        <f>IF(AND(Q128="",#REF!&gt;0,#REF!&lt;5),K128,)</f>
        <v>#REF!</v>
      </c>
      <c r="K128" t="str">
        <f>IF(D128="","ZZZ9",IF(AND(#REF!&gt;0,#REF!&lt;5),D128&amp;#REF!,D128&amp;"9"))</f>
        <v>ZZZ9</v>
      </c>
      <c r="L128">
        <f t="shared" si="3"/>
        <v>999</v>
      </c>
      <c r="M128">
        <f t="shared" si="4"/>
        <v>999</v>
      </c>
      <c r="N128"/>
      <c r="O128"/>
      <c r="P128">
        <f t="shared" si="5"/>
        <v>999</v>
      </c>
      <c r="Q128" s="107"/>
    </row>
    <row r="129" spans="1:17" s="11" customFormat="1" ht="18.899999999999999" customHeight="1" x14ac:dyDescent="0.25">
      <c r="A129">
        <v>123</v>
      </c>
      <c r="B129" s="105"/>
      <c r="C129" s="105"/>
      <c r="D129" s="106"/>
      <c r="E129"/>
      <c r="F129"/>
      <c r="G129"/>
      <c r="H129"/>
      <c r="I129"/>
      <c r="J129" t="e">
        <f>IF(AND(Q129="",#REF!&gt;0,#REF!&lt;5),K129,)</f>
        <v>#REF!</v>
      </c>
      <c r="K129" t="str">
        <f>IF(D129="","ZZZ9",IF(AND(#REF!&gt;0,#REF!&lt;5),D129&amp;#REF!,D129&amp;"9"))</f>
        <v>ZZZ9</v>
      </c>
      <c r="L129">
        <f t="shared" si="3"/>
        <v>999</v>
      </c>
      <c r="M129">
        <f t="shared" si="4"/>
        <v>999</v>
      </c>
      <c r="N129"/>
      <c r="O129"/>
      <c r="P129">
        <f t="shared" si="5"/>
        <v>999</v>
      </c>
      <c r="Q129" s="107"/>
    </row>
    <row r="130" spans="1:17" s="11" customFormat="1" ht="18.899999999999999" customHeight="1" x14ac:dyDescent="0.25">
      <c r="A130">
        <v>124</v>
      </c>
      <c r="B130" s="105"/>
      <c r="C130" s="105"/>
      <c r="D130" s="106"/>
      <c r="E130"/>
      <c r="F130"/>
      <c r="G130"/>
      <c r="H130"/>
      <c r="I130"/>
      <c r="J130" t="e">
        <f>IF(AND(Q130="",#REF!&gt;0,#REF!&lt;5),K130,)</f>
        <v>#REF!</v>
      </c>
      <c r="K130" t="str">
        <f>IF(D130="","ZZZ9",IF(AND(#REF!&gt;0,#REF!&lt;5),D130&amp;#REF!,D130&amp;"9"))</f>
        <v>ZZZ9</v>
      </c>
      <c r="L130">
        <f t="shared" si="3"/>
        <v>999</v>
      </c>
      <c r="M130">
        <f t="shared" si="4"/>
        <v>999</v>
      </c>
      <c r="N130"/>
      <c r="O130"/>
      <c r="P130">
        <f t="shared" si="5"/>
        <v>999</v>
      </c>
      <c r="Q130" s="107"/>
    </row>
    <row r="131" spans="1:17" s="11" customFormat="1" ht="18.899999999999999" customHeight="1" x14ac:dyDescent="0.25">
      <c r="A131">
        <v>125</v>
      </c>
      <c r="B131" s="105"/>
      <c r="C131" s="105"/>
      <c r="D131" s="106"/>
      <c r="E131"/>
      <c r="F131"/>
      <c r="G131"/>
      <c r="H131"/>
      <c r="I131"/>
      <c r="J131" t="e">
        <f>IF(AND(Q131="",#REF!&gt;0,#REF!&lt;5),K131,)</f>
        <v>#REF!</v>
      </c>
      <c r="K131" t="str">
        <f>IF(D131="","ZZZ9",IF(AND(#REF!&gt;0,#REF!&lt;5),D131&amp;#REF!,D131&amp;"9"))</f>
        <v>ZZZ9</v>
      </c>
      <c r="L131">
        <f t="shared" si="3"/>
        <v>999</v>
      </c>
      <c r="M131">
        <f t="shared" si="4"/>
        <v>999</v>
      </c>
      <c r="N131"/>
      <c r="O131"/>
      <c r="P131">
        <f t="shared" si="5"/>
        <v>999</v>
      </c>
      <c r="Q131" s="107"/>
    </row>
    <row r="132" spans="1:17" s="11" customFormat="1" ht="18.899999999999999" customHeight="1" x14ac:dyDescent="0.25">
      <c r="A132">
        <v>126</v>
      </c>
      <c r="B132" s="105"/>
      <c r="C132" s="105"/>
      <c r="D132" s="106"/>
      <c r="E132"/>
      <c r="F132"/>
      <c r="G132"/>
      <c r="H132"/>
      <c r="I132"/>
      <c r="J132" t="e">
        <f>IF(AND(Q132="",#REF!&gt;0,#REF!&lt;5),K132,)</f>
        <v>#REF!</v>
      </c>
      <c r="K132" t="str">
        <f>IF(D132="","ZZZ9",IF(AND(#REF!&gt;0,#REF!&lt;5),D132&amp;#REF!,D132&amp;"9"))</f>
        <v>ZZZ9</v>
      </c>
      <c r="L132">
        <f t="shared" si="3"/>
        <v>999</v>
      </c>
      <c r="M132">
        <f t="shared" si="4"/>
        <v>999</v>
      </c>
      <c r="N132"/>
      <c r="O132"/>
      <c r="P132">
        <f t="shared" si="5"/>
        <v>999</v>
      </c>
      <c r="Q132" s="107"/>
    </row>
    <row r="133" spans="1:17" s="11" customFormat="1" ht="18.899999999999999" customHeight="1" x14ac:dyDescent="0.25">
      <c r="A133">
        <v>127</v>
      </c>
      <c r="B133" s="105"/>
      <c r="C133" s="105"/>
      <c r="D133" s="106"/>
      <c r="E133"/>
      <c r="F133"/>
      <c r="G133"/>
      <c r="H133"/>
      <c r="I133"/>
      <c r="J133" t="e">
        <f>IF(AND(Q133="",#REF!&gt;0,#REF!&lt;5),K133,)</f>
        <v>#REF!</v>
      </c>
      <c r="K133" t="str">
        <f>IF(D133="","ZZZ9",IF(AND(#REF!&gt;0,#REF!&lt;5),D133&amp;#REF!,D133&amp;"9"))</f>
        <v>ZZZ9</v>
      </c>
      <c r="L133">
        <f t="shared" si="3"/>
        <v>999</v>
      </c>
      <c r="M133">
        <f t="shared" si="4"/>
        <v>999</v>
      </c>
      <c r="N133"/>
      <c r="O133"/>
      <c r="P133">
        <f t="shared" si="5"/>
        <v>999</v>
      </c>
      <c r="Q133" s="107"/>
    </row>
    <row r="134" spans="1:17" s="11" customFormat="1" ht="18.899999999999999" customHeight="1" x14ac:dyDescent="0.25">
      <c r="A134">
        <v>128</v>
      </c>
      <c r="B134" s="105"/>
      <c r="C134" s="105"/>
      <c r="D134" s="106"/>
      <c r="E134"/>
      <c r="F134"/>
      <c r="G134"/>
      <c r="H134"/>
      <c r="I134"/>
      <c r="J134" t="e">
        <f>IF(AND(Q134="",#REF!&gt;0,#REF!&lt;5),K134,)</f>
        <v>#REF!</v>
      </c>
      <c r="K134" t="str">
        <f>IF(D134="","ZZZ9",IF(AND(#REF!&gt;0,#REF!&lt;5),D134&amp;#REF!,D134&amp;"9"))</f>
        <v>ZZZ9</v>
      </c>
      <c r="L134">
        <f t="shared" si="3"/>
        <v>999</v>
      </c>
      <c r="M134">
        <f t="shared" si="4"/>
        <v>999</v>
      </c>
      <c r="N134"/>
      <c r="O134"/>
      <c r="P134">
        <f t="shared" si="5"/>
        <v>999</v>
      </c>
      <c r="Q134"/>
    </row>
    <row r="135" spans="1:17" x14ac:dyDescent="0.25">
      <c r="A135">
        <v>129</v>
      </c>
      <c r="B135" s="105"/>
      <c r="C135" s="105"/>
      <c r="D135" s="106"/>
      <c r="E135"/>
      <c r="F135"/>
      <c r="G135"/>
      <c r="H135"/>
      <c r="I135"/>
      <c r="J135" t="e">
        <f>IF(AND(Q135="",#REF!&gt;0,#REF!&lt;5),K135,)</f>
        <v>#REF!</v>
      </c>
      <c r="K135" t="str">
        <f>IF(D135="","ZZZ9",IF(AND(#REF!&gt;0,#REF!&lt;5),D135&amp;#REF!,D135&amp;"9"))</f>
        <v>ZZZ9</v>
      </c>
      <c r="L135">
        <f t="shared" si="3"/>
        <v>999</v>
      </c>
      <c r="M135">
        <f t="shared" si="4"/>
        <v>999</v>
      </c>
      <c r="N135"/>
      <c r="O135"/>
      <c r="P135">
        <f t="shared" si="5"/>
        <v>999</v>
      </c>
      <c r="Q135" s="107"/>
    </row>
    <row r="136" spans="1:17" x14ac:dyDescent="0.25">
      <c r="A136">
        <v>130</v>
      </c>
      <c r="B136" s="105"/>
      <c r="C136" s="105"/>
      <c r="D136" s="106"/>
      <c r="E136"/>
      <c r="F136"/>
      <c r="G136"/>
      <c r="H136"/>
      <c r="I136"/>
      <c r="J136" t="e">
        <f>IF(AND(Q136="",#REF!&gt;0,#REF!&lt;5),K136,)</f>
        <v>#REF!</v>
      </c>
      <c r="K136" t="str">
        <f>IF(D136="","ZZZ9",IF(AND(#REF!&gt;0,#REF!&lt;5),D136&amp;#REF!,D136&amp;"9"))</f>
        <v>ZZZ9</v>
      </c>
      <c r="L136">
        <f t="shared" si="3"/>
        <v>999</v>
      </c>
      <c r="M136">
        <f t="shared" si="4"/>
        <v>999</v>
      </c>
      <c r="N136"/>
      <c r="O136"/>
      <c r="P136">
        <f t="shared" si="5"/>
        <v>999</v>
      </c>
      <c r="Q136" s="107"/>
    </row>
    <row r="137" spans="1:17" x14ac:dyDescent="0.25">
      <c r="A137">
        <v>131</v>
      </c>
      <c r="B137" s="105"/>
      <c r="C137" s="105"/>
      <c r="D137" s="106"/>
      <c r="E137"/>
      <c r="F137"/>
      <c r="G137"/>
      <c r="H137"/>
      <c r="I137"/>
      <c r="J137" t="e">
        <f>IF(AND(Q137="",#REF!&gt;0,#REF!&lt;5),K137,)</f>
        <v>#REF!</v>
      </c>
      <c r="K137" t="str">
        <f>IF(D137="","ZZZ9",IF(AND(#REF!&gt;0,#REF!&lt;5),D137&amp;#REF!,D137&amp;"9"))</f>
        <v>ZZZ9</v>
      </c>
      <c r="L137">
        <f t="shared" si="3"/>
        <v>999</v>
      </c>
      <c r="M137">
        <f t="shared" si="4"/>
        <v>999</v>
      </c>
      <c r="N137"/>
      <c r="O137"/>
      <c r="P137">
        <f t="shared" si="5"/>
        <v>999</v>
      </c>
      <c r="Q137" s="107"/>
    </row>
    <row r="138" spans="1:17" x14ac:dyDescent="0.25">
      <c r="A138">
        <v>132</v>
      </c>
      <c r="B138" s="105"/>
      <c r="C138" s="105"/>
      <c r="D138" s="106"/>
      <c r="E138"/>
      <c r="F138"/>
      <c r="G138"/>
      <c r="H138"/>
      <c r="I138"/>
      <c r="J138" t="e">
        <f>IF(AND(Q138="",#REF!&gt;0,#REF!&lt;5),K138,)</f>
        <v>#REF!</v>
      </c>
      <c r="K138" t="str">
        <f>IF(D138="","ZZZ9",IF(AND(#REF!&gt;0,#REF!&lt;5),D138&amp;#REF!,D138&amp;"9"))</f>
        <v>ZZZ9</v>
      </c>
      <c r="L138">
        <f t="shared" si="3"/>
        <v>999</v>
      </c>
      <c r="M138">
        <f t="shared" si="4"/>
        <v>999</v>
      </c>
      <c r="N138"/>
      <c r="O138"/>
      <c r="P138">
        <f t="shared" si="5"/>
        <v>999</v>
      </c>
      <c r="Q138" s="107"/>
    </row>
    <row r="139" spans="1:17" x14ac:dyDescent="0.25">
      <c r="A139">
        <v>133</v>
      </c>
      <c r="B139" s="105"/>
      <c r="C139" s="105"/>
      <c r="D139" s="106"/>
      <c r="E139"/>
      <c r="F139"/>
      <c r="G139"/>
      <c r="H139"/>
      <c r="I139"/>
      <c r="J139" t="e">
        <f>IF(AND(Q139="",#REF!&gt;0,#REF!&lt;5),K139,)</f>
        <v>#REF!</v>
      </c>
      <c r="K139" t="str">
        <f>IF(D139="","ZZZ9",IF(AND(#REF!&gt;0,#REF!&lt;5),D139&amp;#REF!,D139&amp;"9"))</f>
        <v>ZZZ9</v>
      </c>
      <c r="L139">
        <f t="shared" si="3"/>
        <v>999</v>
      </c>
      <c r="M139">
        <f t="shared" si="4"/>
        <v>999</v>
      </c>
      <c r="N139"/>
      <c r="O139"/>
      <c r="P139">
        <f t="shared" si="5"/>
        <v>999</v>
      </c>
      <c r="Q139" s="107"/>
    </row>
    <row r="140" spans="1:17" x14ac:dyDescent="0.25">
      <c r="A140">
        <v>134</v>
      </c>
      <c r="B140" s="105"/>
      <c r="C140" s="105"/>
      <c r="D140" s="106"/>
      <c r="E140"/>
      <c r="F140"/>
      <c r="G140"/>
      <c r="H140"/>
      <c r="I140"/>
      <c r="J140" t="e">
        <f>IF(AND(Q140="",#REF!&gt;0,#REF!&lt;5),K140,)</f>
        <v>#REF!</v>
      </c>
      <c r="K140" t="str">
        <f>IF(D140="","ZZZ9",IF(AND(#REF!&gt;0,#REF!&lt;5),D140&amp;#REF!,D140&amp;"9"))</f>
        <v>ZZZ9</v>
      </c>
      <c r="L140">
        <f t="shared" si="3"/>
        <v>999</v>
      </c>
      <c r="M140">
        <f t="shared" si="4"/>
        <v>999</v>
      </c>
      <c r="N140"/>
      <c r="O140"/>
      <c r="P140">
        <f t="shared" si="5"/>
        <v>999</v>
      </c>
      <c r="Q140" s="107"/>
    </row>
    <row r="141" spans="1:17" x14ac:dyDescent="0.25">
      <c r="A141">
        <v>135</v>
      </c>
      <c r="B141" s="105"/>
      <c r="C141" s="105"/>
      <c r="D141" s="106"/>
      <c r="E141"/>
      <c r="F141"/>
      <c r="G141"/>
      <c r="H141"/>
      <c r="I141"/>
      <c r="J141" t="e">
        <f>IF(AND(Q141="",#REF!&gt;0,#REF!&lt;5),K141,)</f>
        <v>#REF!</v>
      </c>
      <c r="K141" t="str">
        <f>IF(D141="","ZZZ9",IF(AND(#REF!&gt;0,#REF!&lt;5),D141&amp;#REF!,D141&amp;"9"))</f>
        <v>ZZZ9</v>
      </c>
      <c r="L141">
        <f t="shared" si="3"/>
        <v>999</v>
      </c>
      <c r="M141">
        <f t="shared" si="4"/>
        <v>999</v>
      </c>
      <c r="N141"/>
      <c r="O141"/>
      <c r="P141">
        <f t="shared" si="5"/>
        <v>999</v>
      </c>
      <c r="Q141"/>
    </row>
    <row r="142" spans="1:17" x14ac:dyDescent="0.25">
      <c r="A142">
        <v>136</v>
      </c>
      <c r="B142" s="105"/>
      <c r="C142" s="105"/>
      <c r="D142" s="106"/>
      <c r="E142"/>
      <c r="F142"/>
      <c r="G142"/>
      <c r="H142"/>
      <c r="I142"/>
      <c r="J142" t="e">
        <f>IF(AND(Q142="",#REF!&gt;0,#REF!&lt;5),K142,)</f>
        <v>#REF!</v>
      </c>
      <c r="K142" t="str">
        <f>IF(D142="","ZZZ9",IF(AND(#REF!&gt;0,#REF!&lt;5),D142&amp;#REF!,D142&amp;"9"))</f>
        <v>ZZZ9</v>
      </c>
      <c r="L142">
        <f t="shared" si="3"/>
        <v>999</v>
      </c>
      <c r="M142">
        <f t="shared" si="4"/>
        <v>999</v>
      </c>
      <c r="N142"/>
      <c r="O142"/>
      <c r="P142">
        <f t="shared" si="5"/>
        <v>999</v>
      </c>
      <c r="Q142" s="107"/>
    </row>
    <row r="143" spans="1:17" x14ac:dyDescent="0.25">
      <c r="A143">
        <v>137</v>
      </c>
      <c r="B143" s="105"/>
      <c r="C143" s="105"/>
      <c r="D143" s="106"/>
      <c r="E143"/>
      <c r="F143"/>
      <c r="G143"/>
      <c r="H143"/>
      <c r="I143"/>
      <c r="J143" t="e">
        <f>IF(AND(Q143="",#REF!&gt;0,#REF!&lt;5),K143,)</f>
        <v>#REF!</v>
      </c>
      <c r="K143" t="str">
        <f>IF(D143="","ZZZ9",IF(AND(#REF!&gt;0,#REF!&lt;5),D143&amp;#REF!,D143&amp;"9"))</f>
        <v>ZZZ9</v>
      </c>
      <c r="L143">
        <f t="shared" si="3"/>
        <v>999</v>
      </c>
      <c r="M143">
        <f t="shared" si="4"/>
        <v>999</v>
      </c>
      <c r="N143"/>
      <c r="O143"/>
      <c r="P143">
        <f t="shared" si="5"/>
        <v>999</v>
      </c>
      <c r="Q143" s="107"/>
    </row>
    <row r="144" spans="1:17" x14ac:dyDescent="0.25">
      <c r="A144">
        <v>138</v>
      </c>
      <c r="B144" s="105"/>
      <c r="C144" s="105"/>
      <c r="D144" s="106"/>
      <c r="E144"/>
      <c r="F144"/>
      <c r="G144"/>
      <c r="H144"/>
      <c r="I144"/>
      <c r="J144" t="e">
        <f>IF(AND(Q144="",#REF!&gt;0,#REF!&lt;5),K144,)</f>
        <v>#REF!</v>
      </c>
      <c r="K144" t="str">
        <f>IF(D144="","ZZZ9",IF(AND(#REF!&gt;0,#REF!&lt;5),D144&amp;#REF!,D144&amp;"9"))</f>
        <v>ZZZ9</v>
      </c>
      <c r="L144">
        <f t="shared" si="3"/>
        <v>999</v>
      </c>
      <c r="M144">
        <f t="shared" si="4"/>
        <v>999</v>
      </c>
      <c r="N144"/>
      <c r="O144"/>
      <c r="P144">
        <f t="shared" si="5"/>
        <v>999</v>
      </c>
      <c r="Q144" s="107"/>
    </row>
    <row r="145" spans="1:17" x14ac:dyDescent="0.25">
      <c r="A145">
        <v>139</v>
      </c>
      <c r="B145" s="105"/>
      <c r="C145" s="105"/>
      <c r="D145" s="106"/>
      <c r="E145"/>
      <c r="F145"/>
      <c r="G145"/>
      <c r="H145"/>
      <c r="I145"/>
      <c r="J145" t="e">
        <f>IF(AND(Q145="",#REF!&gt;0,#REF!&lt;5),K145,)</f>
        <v>#REF!</v>
      </c>
      <c r="K145" t="str">
        <f>IF(D145="","ZZZ9",IF(AND(#REF!&gt;0,#REF!&lt;5),D145&amp;#REF!,D145&amp;"9"))</f>
        <v>ZZZ9</v>
      </c>
      <c r="L145">
        <f t="shared" si="3"/>
        <v>999</v>
      </c>
      <c r="M145">
        <f t="shared" si="4"/>
        <v>999</v>
      </c>
      <c r="N145"/>
      <c r="O145"/>
      <c r="P145">
        <f t="shared" si="5"/>
        <v>999</v>
      </c>
      <c r="Q145" s="107"/>
    </row>
    <row r="146" spans="1:17" x14ac:dyDescent="0.25">
      <c r="A146">
        <v>140</v>
      </c>
      <c r="B146" s="105"/>
      <c r="C146" s="105"/>
      <c r="D146" s="106"/>
      <c r="E146"/>
      <c r="F146"/>
      <c r="G146"/>
      <c r="H146"/>
      <c r="I146"/>
      <c r="J146" t="e">
        <f>IF(AND(Q146="",#REF!&gt;0,#REF!&lt;5),K146,)</f>
        <v>#REF!</v>
      </c>
      <c r="K146" t="str">
        <f>IF(D146="","ZZZ9",IF(AND(#REF!&gt;0,#REF!&lt;5),D146&amp;#REF!,D146&amp;"9"))</f>
        <v>ZZZ9</v>
      </c>
      <c r="L146">
        <f t="shared" si="3"/>
        <v>999</v>
      </c>
      <c r="M146">
        <f t="shared" si="4"/>
        <v>999</v>
      </c>
      <c r="N146"/>
      <c r="O146"/>
      <c r="P146">
        <f t="shared" si="5"/>
        <v>999</v>
      </c>
      <c r="Q146" s="107"/>
    </row>
    <row r="147" spans="1:17" x14ac:dyDescent="0.25">
      <c r="A147">
        <v>141</v>
      </c>
      <c r="B147" s="105"/>
      <c r="C147" s="105"/>
      <c r="D147" s="106"/>
      <c r="E147"/>
      <c r="F147"/>
      <c r="G147"/>
      <c r="H147"/>
      <c r="I147"/>
      <c r="J147" t="e">
        <f>IF(AND(Q147="",#REF!&gt;0,#REF!&lt;5),K147,)</f>
        <v>#REF!</v>
      </c>
      <c r="K147" t="str">
        <f>IF(D147="","ZZZ9",IF(AND(#REF!&gt;0,#REF!&lt;5),D147&amp;#REF!,D147&amp;"9"))</f>
        <v>ZZZ9</v>
      </c>
      <c r="L147">
        <f t="shared" si="3"/>
        <v>999</v>
      </c>
      <c r="M147">
        <f t="shared" si="4"/>
        <v>999</v>
      </c>
      <c r="N147"/>
      <c r="O147"/>
      <c r="P147">
        <f t="shared" si="5"/>
        <v>999</v>
      </c>
      <c r="Q147" s="107"/>
    </row>
    <row r="148" spans="1:17" x14ac:dyDescent="0.25">
      <c r="A148">
        <v>142</v>
      </c>
      <c r="B148" s="105"/>
      <c r="C148" s="105"/>
      <c r="D148" s="106"/>
      <c r="E148"/>
      <c r="F148"/>
      <c r="G148"/>
      <c r="H148"/>
      <c r="I148"/>
      <c r="J148" t="e">
        <f>IF(AND(Q148="",#REF!&gt;0,#REF!&lt;5),K148,)</f>
        <v>#REF!</v>
      </c>
      <c r="K148" t="str">
        <f>IF(D148="","ZZZ9",IF(AND(#REF!&gt;0,#REF!&lt;5),D148&amp;#REF!,D148&amp;"9"))</f>
        <v>ZZZ9</v>
      </c>
      <c r="L148">
        <f t="shared" si="3"/>
        <v>999</v>
      </c>
      <c r="M148">
        <f t="shared" si="4"/>
        <v>999</v>
      </c>
      <c r="N148"/>
      <c r="O148"/>
      <c r="P148">
        <f t="shared" si="5"/>
        <v>999</v>
      </c>
      <c r="Q148"/>
    </row>
    <row r="149" spans="1:17" x14ac:dyDescent="0.25">
      <c r="A149">
        <v>143</v>
      </c>
      <c r="B149" s="105"/>
      <c r="C149" s="105"/>
      <c r="D149" s="106"/>
      <c r="E149"/>
      <c r="F149"/>
      <c r="G149"/>
      <c r="H149"/>
      <c r="I149"/>
      <c r="J149" t="e">
        <f>IF(AND(Q149="",#REF!&gt;0,#REF!&lt;5),K149,)</f>
        <v>#REF!</v>
      </c>
      <c r="K149" t="str">
        <f>IF(D149="","ZZZ9",IF(AND(#REF!&gt;0,#REF!&lt;5),D149&amp;#REF!,D149&amp;"9"))</f>
        <v>ZZZ9</v>
      </c>
      <c r="L149">
        <f t="shared" si="3"/>
        <v>999</v>
      </c>
      <c r="M149">
        <f t="shared" si="4"/>
        <v>999</v>
      </c>
      <c r="N149"/>
      <c r="O149"/>
      <c r="P149">
        <f t="shared" si="5"/>
        <v>999</v>
      </c>
      <c r="Q149" s="107"/>
    </row>
    <row r="150" spans="1:17" x14ac:dyDescent="0.25">
      <c r="A150">
        <v>144</v>
      </c>
      <c r="B150" s="105"/>
      <c r="C150" s="105"/>
      <c r="D150" s="106"/>
      <c r="E150"/>
      <c r="F150"/>
      <c r="G150"/>
      <c r="H150"/>
      <c r="I150"/>
      <c r="J150" t="e">
        <f>IF(AND(Q150="",#REF!&gt;0,#REF!&lt;5),K150,)</f>
        <v>#REF!</v>
      </c>
      <c r="K150" t="str">
        <f>IF(D150="","ZZZ9",IF(AND(#REF!&gt;0,#REF!&lt;5),D150&amp;#REF!,D150&amp;"9"))</f>
        <v>ZZZ9</v>
      </c>
      <c r="L150">
        <f t="shared" si="3"/>
        <v>999</v>
      </c>
      <c r="M150">
        <f t="shared" si="4"/>
        <v>999</v>
      </c>
      <c r="N150"/>
      <c r="O150"/>
      <c r="P150">
        <f t="shared" si="5"/>
        <v>999</v>
      </c>
      <c r="Q150" s="107"/>
    </row>
    <row r="151" spans="1:17" x14ac:dyDescent="0.25">
      <c r="A151">
        <v>145</v>
      </c>
      <c r="B151" s="105"/>
      <c r="C151" s="105"/>
      <c r="D151" s="106"/>
      <c r="E151"/>
      <c r="F151"/>
      <c r="G151"/>
      <c r="H151"/>
      <c r="I151"/>
      <c r="J151" t="e">
        <f>IF(AND(Q151="",#REF!&gt;0,#REF!&lt;5),K151,)</f>
        <v>#REF!</v>
      </c>
      <c r="K151" t="str">
        <f>IF(D151="","ZZZ9",IF(AND(#REF!&gt;0,#REF!&lt;5),D151&amp;#REF!,D151&amp;"9"))</f>
        <v>ZZZ9</v>
      </c>
      <c r="L151">
        <f t="shared" si="3"/>
        <v>999</v>
      </c>
      <c r="M151">
        <f t="shared" si="4"/>
        <v>999</v>
      </c>
      <c r="N151"/>
      <c r="O151"/>
      <c r="P151">
        <f t="shared" si="5"/>
        <v>999</v>
      </c>
      <c r="Q151" s="107"/>
    </row>
    <row r="152" spans="1:17" x14ac:dyDescent="0.25">
      <c r="A152">
        <v>146</v>
      </c>
      <c r="B152" s="105"/>
      <c r="C152" s="105"/>
      <c r="D152" s="106"/>
      <c r="E152"/>
      <c r="F152"/>
      <c r="G152"/>
      <c r="H152"/>
      <c r="I152"/>
      <c r="J152" t="e">
        <f>IF(AND(Q152="",#REF!&gt;0,#REF!&lt;5),K152,)</f>
        <v>#REF!</v>
      </c>
      <c r="K152" t="str">
        <f>IF(D152="","ZZZ9",IF(AND(#REF!&gt;0,#REF!&lt;5),D152&amp;#REF!,D152&amp;"9"))</f>
        <v>ZZZ9</v>
      </c>
      <c r="L152">
        <f t="shared" si="3"/>
        <v>999</v>
      </c>
      <c r="M152">
        <f t="shared" si="4"/>
        <v>999</v>
      </c>
      <c r="N152"/>
      <c r="O152"/>
      <c r="P152">
        <f t="shared" si="5"/>
        <v>999</v>
      </c>
      <c r="Q152" s="107"/>
    </row>
    <row r="153" spans="1:17" x14ac:dyDescent="0.25">
      <c r="A153">
        <v>147</v>
      </c>
      <c r="B153" s="105"/>
      <c r="C153" s="105"/>
      <c r="D153" s="106"/>
      <c r="E153"/>
      <c r="F153"/>
      <c r="G153"/>
      <c r="H153"/>
      <c r="I153"/>
      <c r="J153" t="e">
        <f>IF(AND(Q153="",#REF!&gt;0,#REF!&lt;5),K153,)</f>
        <v>#REF!</v>
      </c>
      <c r="K153" t="str">
        <f>IF(D153="","ZZZ9",IF(AND(#REF!&gt;0,#REF!&lt;5),D153&amp;#REF!,D153&amp;"9"))</f>
        <v>ZZZ9</v>
      </c>
      <c r="L153">
        <f t="shared" si="3"/>
        <v>999</v>
      </c>
      <c r="M153">
        <f t="shared" si="4"/>
        <v>999</v>
      </c>
      <c r="N153"/>
      <c r="O153"/>
      <c r="P153">
        <f t="shared" si="5"/>
        <v>999</v>
      </c>
      <c r="Q153" s="107"/>
    </row>
    <row r="154" spans="1:17" x14ac:dyDescent="0.25">
      <c r="A154">
        <v>148</v>
      </c>
      <c r="B154" s="105"/>
      <c r="C154" s="105"/>
      <c r="D154" s="106"/>
      <c r="E154"/>
      <c r="F154"/>
      <c r="G154"/>
      <c r="H154"/>
      <c r="I154"/>
      <c r="J154" t="e">
        <f>IF(AND(Q154="",#REF!&gt;0,#REF!&lt;5),K154,)</f>
        <v>#REF!</v>
      </c>
      <c r="K154" t="str">
        <f>IF(D154="","ZZZ9",IF(AND(#REF!&gt;0,#REF!&lt;5),D154&amp;#REF!,D154&amp;"9"))</f>
        <v>ZZZ9</v>
      </c>
      <c r="L154">
        <f t="shared" si="3"/>
        <v>999</v>
      </c>
      <c r="M154">
        <f t="shared" si="4"/>
        <v>999</v>
      </c>
      <c r="N154"/>
      <c r="O154"/>
      <c r="P154">
        <f t="shared" si="5"/>
        <v>999</v>
      </c>
      <c r="Q154" s="107"/>
    </row>
    <row r="155" spans="1:17" x14ac:dyDescent="0.25">
      <c r="A155">
        <v>149</v>
      </c>
      <c r="B155" s="105"/>
      <c r="C155" s="105"/>
      <c r="D155" s="106"/>
      <c r="E155"/>
      <c r="F155"/>
      <c r="G155"/>
      <c r="H155"/>
      <c r="I155"/>
      <c r="J155" t="e">
        <f>IF(AND(Q155="",#REF!&gt;0,#REF!&lt;5),K155,)</f>
        <v>#REF!</v>
      </c>
      <c r="K155" t="str">
        <f>IF(D155="","ZZZ9",IF(AND(#REF!&gt;0,#REF!&lt;5),D155&amp;#REF!,D155&amp;"9"))</f>
        <v>ZZZ9</v>
      </c>
      <c r="L155">
        <f t="shared" si="3"/>
        <v>999</v>
      </c>
      <c r="M155">
        <f t="shared" si="4"/>
        <v>999</v>
      </c>
      <c r="N155"/>
      <c r="O155"/>
      <c r="P155">
        <f t="shared" si="5"/>
        <v>999</v>
      </c>
      <c r="Q155" s="107"/>
    </row>
    <row r="156" spans="1:17" x14ac:dyDescent="0.25">
      <c r="A156">
        <v>150</v>
      </c>
      <c r="B156" s="105"/>
      <c r="C156" s="105"/>
      <c r="D156" s="106"/>
      <c r="E156"/>
      <c r="F156"/>
      <c r="G156"/>
      <c r="H156"/>
      <c r="I156"/>
      <c r="J156" t="e">
        <f>IF(AND(Q156="",#REF!&gt;0,#REF!&lt;5),K156,)</f>
        <v>#REF!</v>
      </c>
      <c r="K156" t="str">
        <f>IF(D156="","ZZZ9",IF(AND(#REF!&gt;0,#REF!&lt;5),D156&amp;#REF!,D156&amp;"9"))</f>
        <v>ZZZ9</v>
      </c>
      <c r="L156">
        <f t="shared" si="3"/>
        <v>999</v>
      </c>
      <c r="M156">
        <f t="shared" si="4"/>
        <v>999</v>
      </c>
      <c r="N156"/>
      <c r="O156"/>
      <c r="P156">
        <f t="shared" si="5"/>
        <v>999</v>
      </c>
      <c r="Q156" s="107"/>
    </row>
  </sheetData>
  <conditionalFormatting sqref="E7:E156">
    <cfRule type="expression" dxfId="951" priority="14" stopIfTrue="1">
      <formula>AND(ROUNDDOWN(($A$4-E7)/365.25,0)&lt;=13,G7&lt;&gt;"OK")</formula>
    </cfRule>
    <cfRule type="expression" dxfId="950" priority="15" stopIfTrue="1">
      <formula>AND(ROUNDDOWN(($A$4-E7)/365.25,0)&lt;=14,G7&lt;&gt;"OK")</formula>
    </cfRule>
    <cfRule type="expression" dxfId="949" priority="16" stopIfTrue="1">
      <formula>AND(ROUNDDOWN(($A$4-E7)/365.25,0)&lt;=17,G7&lt;&gt;"OK")</formula>
    </cfRule>
  </conditionalFormatting>
  <conditionalFormatting sqref="J7:J156">
    <cfRule type="cellIs" dxfId="948" priority="17" stopIfTrue="1" operator="equal">
      <formula>"Z"</formula>
    </cfRule>
  </conditionalFormatting>
  <conditionalFormatting sqref="A7:D156">
    <cfRule type="expression" dxfId="947" priority="18" stopIfTrue="1">
      <formula>$Q7&gt;=1</formula>
    </cfRule>
  </conditionalFormatting>
  <conditionalFormatting sqref="E7:E14">
    <cfRule type="expression" dxfId="946" priority="11" stopIfTrue="1">
      <formula>AND(ROUNDDOWN(($A$4-E7)/365.25,0)&lt;=13,G7&lt;&gt;"OK")</formula>
    </cfRule>
    <cfRule type="expression" dxfId="945" priority="12" stopIfTrue="1">
      <formula>AND(ROUNDDOWN(($A$4-E7)/365.25,0)&lt;=14,G7&lt;&gt;"OK")</formula>
    </cfRule>
    <cfRule type="expression" dxfId="944" priority="13" stopIfTrue="1">
      <formula>AND(ROUNDDOWN(($A$4-E7)/365.25,0)&lt;=17,G7&lt;&gt;"OK")</formula>
    </cfRule>
  </conditionalFormatting>
  <conditionalFormatting sqref="J7:J14">
    <cfRule type="cellIs" dxfId="943" priority="10" stopIfTrue="1" operator="equal">
      <formula>"Z"</formula>
    </cfRule>
  </conditionalFormatting>
  <conditionalFormatting sqref="B7:D14">
    <cfRule type="expression" dxfId="942" priority="9" stopIfTrue="1">
      <formula>$Q7&gt;=1</formula>
    </cfRule>
  </conditionalFormatting>
  <conditionalFormatting sqref="E7:E14">
    <cfRule type="expression" dxfId="941" priority="6" stopIfTrue="1">
      <formula>AND(ROUNDDOWN(($A$4-E7)/365.25,0)&lt;=13,G7&lt;&gt;"OK")</formula>
    </cfRule>
    <cfRule type="expression" dxfId="940" priority="7" stopIfTrue="1">
      <formula>AND(ROUNDDOWN(($A$4-E7)/365.25,0)&lt;=14,G7&lt;&gt;"OK")</formula>
    </cfRule>
    <cfRule type="expression" dxfId="939" priority="8" stopIfTrue="1">
      <formula>AND(ROUNDDOWN(($A$4-E7)/365.25,0)&lt;=17,G7&lt;&gt;"OK")</formula>
    </cfRule>
  </conditionalFormatting>
  <conditionalFormatting sqref="B7:D14">
    <cfRule type="expression" dxfId="938" priority="5" stopIfTrue="1">
      <formula>$Q7&gt;=1</formula>
    </cfRule>
  </conditionalFormatting>
  <conditionalFormatting sqref="E7:E27 E29:E37">
    <cfRule type="expression" dxfId="937" priority="2" stopIfTrue="1">
      <formula>AND(ROUNDDOWN(($A$4-E7)/365.25,0)&lt;=13,G7&lt;&gt;"OK")</formula>
    </cfRule>
    <cfRule type="expression" dxfId="936" priority="3" stopIfTrue="1">
      <formula>AND(ROUNDDOWN(($A$4-E7)/365.25,0)&lt;=14,G7&lt;&gt;"OK")</formula>
    </cfRule>
    <cfRule type="expression" dxfId="935" priority="4" stopIfTrue="1">
      <formula>AND(ROUNDDOWN(($A$4-E7)/365.25,0)&lt;=17,G7&lt;&gt;"OK")</formula>
    </cfRule>
  </conditionalFormatting>
  <conditionalFormatting sqref="B7:D37">
    <cfRule type="expression" dxfId="934" priority="1" stopIfTrue="1">
      <formula>$Q7&gt;=1</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74145" r:id="rId3"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O57"/>
  <sheetViews>
    <sheetView topLeftCell="A13" workbookViewId="0">
      <selection activeCell="O39" sqref="O39"/>
    </sheetView>
  </sheetViews>
  <sheetFormatPr defaultRowHeight="13.2" x14ac:dyDescent="0.25"/>
  <cols>
    <col min="1" max="1" width="7.109375" customWidth="1"/>
    <col min="2" max="2" width="10.109375" customWidth="1"/>
    <col min="3" max="3" width="6.44140625" customWidth="1"/>
    <col min="4" max="4" width="9.5546875" customWidth="1"/>
    <col min="5" max="5" width="4.33203125" customWidth="1"/>
    <col min="6" max="6" width="12.6640625" customWidth="1"/>
    <col min="7" max="7" width="3.5546875" customWidth="1"/>
    <col min="8" max="8" width="10.1093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8.6640625" customWidth="1"/>
    <col min="18" max="18" width="8.44140625" style="135" customWidth="1"/>
    <col min="19" max="19" width="9.109375" hidden="1" customWidth="1"/>
    <col min="20" max="20" width="8.6640625" customWidth="1"/>
    <col min="21" max="21" width="9.109375" hidden="1" customWidth="1"/>
    <col min="25" max="34" width="9.109375" hidden="1" customWidth="1"/>
    <col min="35" max="37" width="9.109375" style="655" customWidth="1"/>
  </cols>
  <sheetData>
    <row r="1" spans="1:37" s="136" customFormat="1" ht="34.5" customHeight="1" x14ac:dyDescent="0.25">
      <c r="A1" s="93" t="s">
        <v>239</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t="s">
        <v>318</v>
      </c>
      <c r="D2" s="96"/>
      <c r="E2" s="96">
        <f>Altalanos!$A$8</f>
        <v>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x14ac:dyDescent="0.3">
      <c r="A4" s="925" t="s">
        <v>238</v>
      </c>
      <c r="B4" s="925"/>
      <c r="C4" s="925"/>
      <c r="D4" s="432"/>
      <c r="E4" s="146"/>
      <c r="F4" s="146"/>
      <c r="G4" s="146" t="s">
        <v>382</v>
      </c>
      <c r="H4" s="100"/>
      <c r="I4" s="146"/>
      <c r="J4" s="147"/>
      <c r="K4" s="148"/>
      <c r="L4" s="147"/>
      <c r="M4" s="149"/>
      <c r="N4" s="147"/>
      <c r="O4" s="146"/>
      <c r="P4" s="147"/>
      <c r="Q4" s="146"/>
      <c r="R4" s="89" t="s">
        <v>311</v>
      </c>
      <c r="Y4" s="656"/>
      <c r="Z4" s="656"/>
      <c r="AA4" s="672" t="s">
        <v>194</v>
      </c>
      <c r="AB4" s="673">
        <v>250</v>
      </c>
      <c r="AC4" s="673">
        <v>200</v>
      </c>
      <c r="AD4" s="673">
        <v>150</v>
      </c>
      <c r="AE4" s="673">
        <v>120</v>
      </c>
      <c r="AF4" s="673">
        <v>90</v>
      </c>
      <c r="AG4" s="673">
        <v>60</v>
      </c>
      <c r="AH4" s="673">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0" customFormat="1" ht="11.1" customHeight="1" thickBot="1" x14ac:dyDescent="0.3">
      <c r="A6" s="783"/>
      <c r="B6" s="792"/>
      <c r="C6" s="792"/>
      <c r="D6" s="792"/>
      <c r="E6" s="792"/>
      <c r="F6" s="791" t="str">
        <f>IF(Y3="","",CONCATENATE(AH1," / ",VLOOKUP(Y3,AB1:AH1,5)," pont"))</f>
        <v/>
      </c>
      <c r="G6" s="793"/>
      <c r="H6" s="794"/>
      <c r="I6" s="793"/>
      <c r="J6" s="795"/>
      <c r="K6" s="792" t="str">
        <f>IF(Y3="","",CONCATENATE(VLOOKUP(Y3,AB1:AH1,4)," pont"))</f>
        <v/>
      </c>
      <c r="L6" s="795"/>
      <c r="M6" s="792" t="str">
        <f>IF(Y3="","",CONCATENATE(VLOOKUP(Y3,AB1:AH1,3)," pont"))</f>
        <v/>
      </c>
      <c r="N6" s="795"/>
      <c r="O6" s="792" t="str">
        <f>IF(Y3="","",CONCATENATE(VLOOKUP(Y3,AB1:AH1,2)," pont"))</f>
        <v/>
      </c>
      <c r="P6" s="795"/>
      <c r="Q6" s="792" t="str">
        <f>IF(Y3="","",CONCATENATE(VLOOKUP(Y3,AB1:AH1,1)," pont"))</f>
        <v/>
      </c>
      <c r="R6" s="796"/>
      <c r="Y6" s="798"/>
      <c r="Z6" s="798"/>
      <c r="AA6" s="798" t="s">
        <v>196</v>
      </c>
      <c r="AB6" s="799">
        <v>150</v>
      </c>
      <c r="AC6" s="799">
        <v>120</v>
      </c>
      <c r="AD6" s="799">
        <v>90</v>
      </c>
      <c r="AE6" s="799">
        <v>60</v>
      </c>
      <c r="AF6" s="799">
        <v>40</v>
      </c>
      <c r="AG6" s="799">
        <v>25</v>
      </c>
      <c r="AH6" s="799">
        <v>10</v>
      </c>
      <c r="AI6" s="801"/>
      <c r="AJ6" s="801"/>
      <c r="AK6" s="801"/>
    </row>
    <row r="7" spans="1:37" s="38" customFormat="1" ht="12.9" customHeight="1" x14ac:dyDescent="0.25">
      <c r="A7" s="157">
        <v>1</v>
      </c>
      <c r="B7" s="390">
        <f>IF($E7="","",VLOOKUP($E7,'1MD ELO III.csport F A'!$A$7:$O$22,14))</f>
        <v>0</v>
      </c>
      <c r="C7" s="446">
        <f>IF($E7="","",VLOOKUP($E7,'1MD ELO III.csport F A'!$A$7:$O$22,15))</f>
        <v>0</v>
      </c>
      <c r="D7" s="446">
        <f>IF($E7="","",VLOOKUP($E7,'1MD ELO III.csport F A'!$A$7:$O$22,5))</f>
        <v>0</v>
      </c>
      <c r="E7" s="159">
        <v>9</v>
      </c>
      <c r="F7" s="160" t="str">
        <f>UPPER(IF($E7="","",VLOOKUP($E7,'1MD ELO V.csport F B'!$A$7:$O$22,2)))</f>
        <v>MARLOK</v>
      </c>
      <c r="G7" s="160" t="str">
        <f>IF($E7="","",VLOOKUP($E7,'1MD ELO V.csport F B'!$A$7:$O$22,3))</f>
        <v>Tamás</v>
      </c>
      <c r="H7" s="160"/>
      <c r="I7" s="160">
        <f>IF($E7="","",VLOOKUP($E7,'1MD ELO III.csport F A'!$A$7:$O$22,4))</f>
        <v>0</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 customHeight="1" x14ac:dyDescent="0.25">
      <c r="A8" s="171"/>
      <c r="B8" s="460"/>
      <c r="C8" s="456"/>
      <c r="D8" s="456"/>
      <c r="E8" s="172"/>
      <c r="F8" s="173"/>
      <c r="G8" s="173"/>
      <c r="H8" s="174"/>
      <c r="I8" s="815" t="s">
        <v>0</v>
      </c>
      <c r="J8" s="176" t="s">
        <v>164</v>
      </c>
      <c r="K8" s="177" t="str">
        <f>UPPER(IF(OR(J8="a",J8="as"),F7,IF(OR(J8="b",J8="bs"),F9,)))</f>
        <v>MARLOK</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 customHeight="1" x14ac:dyDescent="0.25">
      <c r="A9" s="171">
        <v>2</v>
      </c>
      <c r="B9" s="390" t="str">
        <f>IF($E9="","",VLOOKUP($E9,'1MD ELO III.csport F A'!$A$7:$O$22,14))</f>
        <v/>
      </c>
      <c r="C9" s="446" t="str">
        <f>IF($E9="","",VLOOKUP($E9,'1MD ELO III.csport F A'!$A$7:$O$22,15))</f>
        <v/>
      </c>
      <c r="D9" s="446" t="str">
        <f>IF($E9="","",VLOOKUP($E9,'1MD ELO III.csport F A'!$A$7:$O$22,5))</f>
        <v/>
      </c>
      <c r="E9" s="159"/>
      <c r="F9" s="179" t="str">
        <f>UPPER(IF($E9="","",VLOOKUP($E9,'1MD ELO III.csport F A'!$A$7:$O$22,2)))</f>
        <v/>
      </c>
      <c r="G9" s="179" t="str">
        <f>IF($E9="","",VLOOKUP($E9,'1MD ELO III.csport F A'!$A$7:$O$22,3))</f>
        <v/>
      </c>
      <c r="H9" s="179"/>
      <c r="I9" s="160" t="str">
        <f>IF($E9="","",VLOOKUP($E9,'1MD ELO III.csport F A'!$A$7:$O$22,4))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 customHeight="1" x14ac:dyDescent="0.25">
      <c r="A10" s="171"/>
      <c r="B10" s="460"/>
      <c r="C10" s="456"/>
      <c r="D10" s="456"/>
      <c r="E10" s="182"/>
      <c r="F10" s="173"/>
      <c r="G10" s="173"/>
      <c r="H10" s="174"/>
      <c r="I10" s="161"/>
      <c r="J10" s="183"/>
      <c r="K10" s="175" t="s">
        <v>0</v>
      </c>
      <c r="L10" s="184" t="s">
        <v>400</v>
      </c>
      <c r="M10" s="177" t="str">
        <f>UPPER(IF(OR(L10="a",L10="as"),K8,IF(OR(L10="b",L10="bs"),K12,)))</f>
        <v xml:space="preserve">REGŐS </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 customHeight="1" x14ac:dyDescent="0.25">
      <c r="A11" s="171">
        <v>3</v>
      </c>
      <c r="B11" s="390">
        <f>IF($E11="","",VLOOKUP($E11,'1MD ELO III.csport F A'!$A$7:$O$22,14))</f>
        <v>0</v>
      </c>
      <c r="C11" s="446">
        <f>IF($E11="","",VLOOKUP($E11,'1MD ELO III.csport F A'!$A$7:$O$22,15))</f>
        <v>0</v>
      </c>
      <c r="D11" s="446">
        <f>IF($E11="","",VLOOKUP($E11,'1MD ELO III.csport F A'!$A$7:$O$22,5))</f>
        <v>0</v>
      </c>
      <c r="E11" s="159">
        <v>8</v>
      </c>
      <c r="F11" s="179" t="str">
        <f>UPPER(IF($E11="","",VLOOKUP($E11,'1MD ELO V.csport F B'!$A$7:$O$22,2)))</f>
        <v>KÖSZEGI</v>
      </c>
      <c r="G11" s="179" t="str">
        <f>IF($E11="","",VLOOKUP($E11,'1MD ELO V.csport F B'!$A$7:$O$22,3))</f>
        <v>Csanád József</v>
      </c>
      <c r="H11" s="179"/>
      <c r="I11" s="179">
        <f>IF($E11="","",VLOOKUP($E11,'1MD ELO III.csport F A'!$A$7:$O$22,4))</f>
        <v>0</v>
      </c>
      <c r="J11" s="162"/>
      <c r="K11" s="161"/>
      <c r="L11" s="187"/>
      <c r="M11" s="161" t="s">
        <v>403</v>
      </c>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 customHeight="1" x14ac:dyDescent="0.25">
      <c r="A12" s="171"/>
      <c r="B12" s="460"/>
      <c r="C12" s="456"/>
      <c r="D12" s="456"/>
      <c r="E12" s="182"/>
      <c r="F12" s="173"/>
      <c r="G12" s="173"/>
      <c r="H12" s="174"/>
      <c r="I12" s="815" t="s">
        <v>0</v>
      </c>
      <c r="J12" s="176" t="s">
        <v>400</v>
      </c>
      <c r="K12" s="177" t="str">
        <f>UPPER(IF(OR(J12="a",J12="as"),F11,IF(OR(J12="b",J12="bs"),F13,)))</f>
        <v xml:space="preserve">REGŐS </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 customHeight="1" x14ac:dyDescent="0.25">
      <c r="A13" s="171">
        <v>4</v>
      </c>
      <c r="B13" s="390">
        <f>IF($E13="","",VLOOKUP($E13,'1MD ELO III.csport F A'!$A$7:$O$22,14))</f>
        <v>0</v>
      </c>
      <c r="C13" s="446">
        <f>IF($E13="","",VLOOKUP($E13,'1MD ELO III.csport F A'!$A$7:$O$22,15))</f>
        <v>0</v>
      </c>
      <c r="D13" s="446">
        <f>IF($E13="","",VLOOKUP($E13,'1MD ELO III.csport F A'!$A$7:$O$22,5))</f>
        <v>0</v>
      </c>
      <c r="E13" s="159">
        <v>6</v>
      </c>
      <c r="F13" s="179" t="str">
        <f>UPPER(IF($E13="","",VLOOKUP($E13,'1MD ELO V.csport F B'!$A$7:$O$22,2)))</f>
        <v xml:space="preserve">REGŐS </v>
      </c>
      <c r="G13" s="179" t="str">
        <f>IF($E13="","",VLOOKUP($E13,'1MD ELO V.csport F B'!$A$7:$O$22,3))</f>
        <v>Kristóf Péter</v>
      </c>
      <c r="H13" s="179"/>
      <c r="I13" s="179">
        <f>IF($E13="","",VLOOKUP($E13,'1MD ELO III.csport F A'!$A$7:$O$22,4))</f>
        <v>0</v>
      </c>
      <c r="J13" s="190"/>
      <c r="K13" s="161" t="s">
        <v>394</v>
      </c>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 customHeight="1" x14ac:dyDescent="0.25">
      <c r="A14" s="171"/>
      <c r="B14" s="460"/>
      <c r="C14" s="456"/>
      <c r="D14" s="456"/>
      <c r="E14" s="182"/>
      <c r="F14" s="161"/>
      <c r="G14" s="161"/>
      <c r="H14" s="70"/>
      <c r="I14" s="191"/>
      <c r="J14" s="183"/>
      <c r="K14" s="161"/>
      <c r="L14" s="161"/>
      <c r="M14" s="175" t="s">
        <v>0</v>
      </c>
      <c r="N14" s="184" t="s">
        <v>400</v>
      </c>
      <c r="O14" s="177" t="str">
        <f>UPPER(IF(OR(N14="a",N14="as"),M10,IF(OR(N14="b",N14="bs"),M18,)))</f>
        <v>RADNAI</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 customHeight="1" x14ac:dyDescent="0.25">
      <c r="A15" s="157">
        <v>5</v>
      </c>
      <c r="B15" s="390">
        <f>IF($E15="","",VLOOKUP($E15,'1MD ELO III.csport F A'!$A$7:$O$22,14))</f>
        <v>0</v>
      </c>
      <c r="C15" s="446">
        <f>IF($E15="","",VLOOKUP($E15,'1MD ELO III.csport F A'!$A$7:$O$22,15))</f>
        <v>0</v>
      </c>
      <c r="D15" s="446">
        <f>IF($E15="","",VLOOKUP($E15,'1MD ELO III.csport F A'!$A$7:$O$22,5))</f>
        <v>0</v>
      </c>
      <c r="E15" s="159">
        <v>5</v>
      </c>
      <c r="F15" s="160" t="str">
        <f>UPPER(IF($E15="","",VLOOKUP($E15,'1MD ELO V.csport F B'!$A$7:$O$22,2)))</f>
        <v>SZENDRÉNYI</v>
      </c>
      <c r="G15" s="160" t="str">
        <f>IF($E15="","",VLOOKUP($E15,'1MD ELO V.csport F B'!$A$7:$O$22,3))</f>
        <v>Áron</v>
      </c>
      <c r="H15" s="160"/>
      <c r="I15" s="160">
        <f>IF($E15="","",VLOOKUP($E15,'1MD ELO III.csport F A'!$A$7:$O$22,4))</f>
        <v>0</v>
      </c>
      <c r="J15" s="192"/>
      <c r="K15" s="161"/>
      <c r="L15" s="161"/>
      <c r="M15" s="161"/>
      <c r="N15" s="188"/>
      <c r="O15" s="161" t="s">
        <v>402</v>
      </c>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 customHeight="1" thickBot="1" x14ac:dyDescent="0.3">
      <c r="A16" s="171"/>
      <c r="B16" s="460"/>
      <c r="C16" s="456"/>
      <c r="D16" s="456"/>
      <c r="E16" s="182"/>
      <c r="F16" s="173"/>
      <c r="G16" s="173"/>
      <c r="H16" s="174"/>
      <c r="I16" s="815" t="s">
        <v>0</v>
      </c>
      <c r="J16" s="176" t="s">
        <v>164</v>
      </c>
      <c r="K16" s="177" t="str">
        <f>UPPER(IF(OR(J16="a",J16="as"),F15,IF(OR(J16="b",J16="bs"),F17,)))</f>
        <v>SZENDRÉNYI</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 customHeight="1" x14ac:dyDescent="0.25">
      <c r="A17" s="171">
        <v>6</v>
      </c>
      <c r="B17" s="390" t="str">
        <f>IF($E17="","",VLOOKUP($E17,'1MD ELO III.csport F A'!$A$7:$O$22,14))</f>
        <v/>
      </c>
      <c r="C17" s="446" t="str">
        <f>IF($E17="","",VLOOKUP($E17,'1MD ELO III.csport F A'!$A$7:$O$22,15))</f>
        <v/>
      </c>
      <c r="D17" s="446" t="str">
        <f>IF($E17="","",VLOOKUP($E17,'1MD ELO III.csport F A'!$A$7:$O$22,5))</f>
        <v/>
      </c>
      <c r="E17" s="159"/>
      <c r="F17" s="179" t="str">
        <f>UPPER(IF($E17="","",VLOOKUP($E17,'1MD ELO III.csport F A'!$A$7:$O$22,2)))</f>
        <v/>
      </c>
      <c r="G17" s="179" t="str">
        <f>IF($E17="","",VLOOKUP($E17,'1MD ELO III.csport F A'!$A$7:$O$22,3))</f>
        <v/>
      </c>
      <c r="H17" s="179"/>
      <c r="I17" s="179" t="str">
        <f>IF($E17="","",VLOOKUP($E17,'1MD ELO III.csport F A'!$A$7:$O$22,4))</f>
        <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 customHeight="1" x14ac:dyDescent="0.25">
      <c r="A18" s="171"/>
      <c r="B18" s="460"/>
      <c r="C18" s="456"/>
      <c r="D18" s="456"/>
      <c r="E18" s="182"/>
      <c r="F18" s="173"/>
      <c r="G18" s="173"/>
      <c r="H18" s="174"/>
      <c r="I18" s="161"/>
      <c r="J18" s="183"/>
      <c r="K18" s="175" t="s">
        <v>0</v>
      </c>
      <c r="L18" s="184" t="s">
        <v>400</v>
      </c>
      <c r="M18" s="177" t="s">
        <v>329</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 customHeight="1" x14ac:dyDescent="0.25">
      <c r="A19" s="171">
        <v>7</v>
      </c>
      <c r="B19" s="390">
        <f>IF($E19="","",VLOOKUP($E19,'1MD ELO III.csport F A'!$A$7:$O$22,14))</f>
        <v>0</v>
      </c>
      <c r="C19" s="446">
        <f>IF($E19="","",VLOOKUP($E19,'1MD ELO III.csport F A'!$A$7:$O$22,15))</f>
        <v>0</v>
      </c>
      <c r="D19" s="446">
        <f>IF($E19="","",VLOOKUP($E19,'1MD ELO III.csport F A'!$A$7:$O$22,5))</f>
        <v>0</v>
      </c>
      <c r="E19" s="159">
        <v>7</v>
      </c>
      <c r="F19" s="179" t="str">
        <f>UPPER(IF($E19="","",VLOOKUP($E19,'1MD ELO V.csport F B'!$A$7:$O$22,2)))</f>
        <v>RADNAI</v>
      </c>
      <c r="G19" s="179" t="str">
        <f>IF($E19="","",VLOOKUP($E19,'1MD ELO V.csport F B'!$A$7:$O$22,3))</f>
        <v>Dávid</v>
      </c>
      <c r="H19" s="179"/>
      <c r="I19" s="179">
        <f>IF($E19="","",VLOOKUP($E19,'1MD ELO III.csport F A'!$A$7:$O$22,4))</f>
        <v>0</v>
      </c>
      <c r="J19" s="162"/>
      <c r="K19" s="161"/>
      <c r="L19" s="187"/>
      <c r="M19" s="161" t="s">
        <v>402</v>
      </c>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 customHeight="1" x14ac:dyDescent="0.25">
      <c r="A20" s="171"/>
      <c r="B20" s="460"/>
      <c r="C20" s="456"/>
      <c r="D20" s="456"/>
      <c r="E20" s="172"/>
      <c r="F20" s="173"/>
      <c r="G20" s="173"/>
      <c r="H20" s="174"/>
      <c r="I20" s="815" t="s">
        <v>0</v>
      </c>
      <c r="J20" s="176" t="s">
        <v>164</v>
      </c>
      <c r="K20" s="177" t="str">
        <f>UPPER(IF(OR(J20="a",J20="as"),F19,IF(OR(J20="b",J20="bs"),F21,)))</f>
        <v>RADNAI</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 customHeight="1" x14ac:dyDescent="0.25">
      <c r="A21" s="171">
        <v>8</v>
      </c>
      <c r="B21" s="390" t="str">
        <f>IF($E21="","",VLOOKUP($E21,'1MD ELO III.csport F A'!$A$7:$O$22,14))</f>
        <v/>
      </c>
      <c r="C21" s="446" t="str">
        <f>IF($E21="","",VLOOKUP($E21,'1MD ELO III.csport F A'!$A$7:$O$22,15))</f>
        <v/>
      </c>
      <c r="D21" s="446" t="str">
        <f>IF($E21="","",VLOOKUP($E21,'1MD ELO III.csport F A'!$A$7:$O$22,5))</f>
        <v/>
      </c>
      <c r="E21" s="159"/>
      <c r="F21" s="179" t="str">
        <f>UPPER(IF($E21="","",VLOOKUP($E21,'1MD ELO III.csport F A'!$A$7:$O$22,2)))</f>
        <v/>
      </c>
      <c r="G21" s="179" t="str">
        <f>IF($E21="","",VLOOKUP($E21,'1MD ELO III.csport F A'!$A$7:$O$22,3))</f>
        <v/>
      </c>
      <c r="H21" s="179"/>
      <c r="I21" s="179" t="str">
        <f>IF($E21="","",VLOOKUP($E21,'1MD ELO III.csport F A'!$A$7:$O$22,4))</f>
        <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 customHeight="1" x14ac:dyDescent="0.25">
      <c r="A22" s="171"/>
      <c r="B22" s="460"/>
      <c r="C22" s="456"/>
      <c r="D22" s="456"/>
      <c r="E22" s="172"/>
      <c r="F22" s="191"/>
      <c r="G22" s="191"/>
      <c r="H22" s="195"/>
      <c r="I22" s="191"/>
      <c r="J22" s="183"/>
      <c r="K22" s="161"/>
      <c r="L22" s="161"/>
      <c r="M22" s="161"/>
      <c r="N22" s="186"/>
      <c r="O22" s="175" t="s">
        <v>0</v>
      </c>
      <c r="P22" s="184" t="s">
        <v>420</v>
      </c>
      <c r="Q22" s="177" t="str">
        <f>UPPER(IF(OR(P22="a",P22="as"),O14,IF(OR(P22="b",P22="bs"),O30,)))</f>
        <v>RADNAI</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 customHeight="1" x14ac:dyDescent="0.25">
      <c r="A23" s="171">
        <v>9</v>
      </c>
      <c r="B23" s="390">
        <f>IF($E23="","",VLOOKUP($E23,'1MD ELO III.csport F A'!$A$7:$O$22,14))</f>
        <v>0</v>
      </c>
      <c r="C23" s="446">
        <f>IF($E23="","",VLOOKUP($E23,'1MD ELO III.csport F A'!$A$7:$O$22,15))</f>
        <v>0</v>
      </c>
      <c r="D23" s="446">
        <f>IF($E23="","",VLOOKUP($E23,'1MD ELO III.csport F A'!$A$7:$O$22,5))</f>
        <v>0</v>
      </c>
      <c r="E23" s="159">
        <v>4</v>
      </c>
      <c r="F23" s="179" t="str">
        <f>UPPER(IF($E23="","",VLOOKUP($E23,'1MD ELO V.csport F B'!$A$7:$O$22,2)))</f>
        <v>DARÓCZI</v>
      </c>
      <c r="G23" s="179" t="str">
        <f>IF($E23="","",VLOOKUP($E23,'1MD ELO V.csport F B'!$A$7:$O$22,3))</f>
        <v xml:space="preserve">Marcell </v>
      </c>
      <c r="H23" s="179"/>
      <c r="I23" s="179">
        <f>IF($E23="","",VLOOKUP($E23,'1MD ELO III.csport F A'!$A$7:$O$22,4))</f>
        <v>0</v>
      </c>
      <c r="J23" s="162"/>
      <c r="K23" s="161"/>
      <c r="L23" s="161"/>
      <c r="M23" s="161"/>
      <c r="N23" s="186"/>
      <c r="O23" s="161"/>
      <c r="P23" s="188"/>
      <c r="Q23" s="161" t="s">
        <v>489</v>
      </c>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 customHeight="1" x14ac:dyDescent="0.25">
      <c r="A24" s="171"/>
      <c r="B24" s="460"/>
      <c r="C24" s="456"/>
      <c r="D24" s="456"/>
      <c r="E24" s="172"/>
      <c r="F24" s="173"/>
      <c r="G24" s="173"/>
      <c r="H24" s="174"/>
      <c r="I24" s="815" t="s">
        <v>0</v>
      </c>
      <c r="J24" s="176" t="s">
        <v>164</v>
      </c>
      <c r="K24" s="177" t="str">
        <f>UPPER(IF(OR(J24="a",J24="as"),F23,IF(OR(J24="b",J24="bs"),F25,)))</f>
        <v>DARÓCZI</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 customHeight="1" x14ac:dyDescent="0.25">
      <c r="A25" s="171">
        <v>10</v>
      </c>
      <c r="B25" s="390">
        <f>IF($E25="","",VLOOKUP($E25,'1MD ELO III.csport F A'!$A$7:$O$22,14))</f>
        <v>0</v>
      </c>
      <c r="C25" s="446">
        <f>IF($E25="","",VLOOKUP($E25,'1MD ELO III.csport F A'!$A$7:$O$22,15))</f>
        <v>0</v>
      </c>
      <c r="D25" s="446">
        <f>IF($E25="","",VLOOKUP($E25,'1MD ELO III.csport F A'!$A$7:$O$22,5))</f>
        <v>0</v>
      </c>
      <c r="E25" s="159">
        <v>3</v>
      </c>
      <c r="F25" s="179" t="str">
        <f>UPPER(IF($E25="","",VLOOKUP($E25,'1MD ELO V.csport F B'!$A$7:$O$22,2)))</f>
        <v>BÁTONI</v>
      </c>
      <c r="G25" s="179" t="str">
        <f>IF($E25="","",VLOOKUP($E25,'1MD ELO V.csport F B'!$A$7:$O$22,3))</f>
        <v>Szilárd</v>
      </c>
      <c r="H25" s="179"/>
      <c r="I25" s="179">
        <f>IF($E25="","",VLOOKUP($E25,'1MD ELO III.csport F A'!$A$7:$O$22,4))</f>
        <v>0</v>
      </c>
      <c r="J25" s="180"/>
      <c r="K25" s="161" t="s">
        <v>401</v>
      </c>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 customHeight="1" x14ac:dyDescent="0.25">
      <c r="A26" s="171"/>
      <c r="B26" s="460"/>
      <c r="C26" s="456"/>
      <c r="D26" s="456"/>
      <c r="E26" s="182"/>
      <c r="F26" s="173"/>
      <c r="G26" s="173"/>
      <c r="H26" s="174"/>
      <c r="I26" s="161"/>
      <c r="J26" s="183"/>
      <c r="K26" s="175" t="s">
        <v>0</v>
      </c>
      <c r="L26" s="184" t="s">
        <v>400</v>
      </c>
      <c r="M26" s="177" t="str">
        <f>UPPER(IF(OR(L26="a",L26="as"),K24,IF(OR(L26="b",L26="bs"),K28,)))</f>
        <v>PAPP</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 customHeight="1" x14ac:dyDescent="0.25">
      <c r="A27" s="171">
        <v>11</v>
      </c>
      <c r="B27" s="390" t="str">
        <f>IF($E27="","",VLOOKUP($E27,'1MD ELO III.csport F A'!$A$7:$O$22,14))</f>
        <v/>
      </c>
      <c r="C27" s="446" t="str">
        <f>IF($E27="","",VLOOKUP($E27,'1MD ELO III.csport F A'!$A$7:$O$22,15))</f>
        <v/>
      </c>
      <c r="D27" s="446" t="str">
        <f>IF($E27="","",VLOOKUP($E27,'1MD ELO III.csport F A'!$A$7:$O$22,5))</f>
        <v/>
      </c>
      <c r="E27" s="159"/>
      <c r="F27" s="179" t="str">
        <f>UPPER(IF($E27="","",VLOOKUP($E27,'1MD ELO III.csport F B'!$A$7:$O$22,2)))</f>
        <v/>
      </c>
      <c r="G27" s="179" t="str">
        <f>IF($E27="","",VLOOKUP($E27,'1MD ELO III.csport F B'!$A$7:$O$22,3))</f>
        <v/>
      </c>
      <c r="H27" s="179"/>
      <c r="I27" s="179" t="str">
        <f>IF($E27="","",VLOOKUP($E27,'1MD ELO III.csport F A'!$A$7:$O$22,4))</f>
        <v/>
      </c>
      <c r="J27" s="162"/>
      <c r="K27" s="161"/>
      <c r="L27" s="187"/>
      <c r="M27" s="161" t="s">
        <v>402</v>
      </c>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 customHeight="1" x14ac:dyDescent="0.25">
      <c r="A28" s="196"/>
      <c r="B28" s="460"/>
      <c r="C28" s="456"/>
      <c r="D28" s="456"/>
      <c r="E28" s="182"/>
      <c r="F28" s="173"/>
      <c r="G28" s="173"/>
      <c r="H28" s="174"/>
      <c r="I28" s="815" t="s">
        <v>0</v>
      </c>
      <c r="J28" s="176" t="s">
        <v>400</v>
      </c>
      <c r="K28" s="177" t="str">
        <f>UPPER(IF(OR(J28="a",J28="as"),F27,IF(OR(J28="b",J28="bs"),F29,)))</f>
        <v>PAPP</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 customHeight="1" x14ac:dyDescent="0.25">
      <c r="A29" s="157">
        <v>12</v>
      </c>
      <c r="B29" s="390">
        <f>IF($E29="","",VLOOKUP($E29,'1MD ELO III.csport F A'!$A$7:$O$22,14))</f>
        <v>0</v>
      </c>
      <c r="C29" s="446">
        <f>IF($E29="","",VLOOKUP($E29,'1MD ELO III.csport F A'!$A$7:$O$22,15))</f>
        <v>0</v>
      </c>
      <c r="D29" s="446">
        <f>IF($E29="","",VLOOKUP($E29,'1MD ELO III.csport F A'!$A$7:$O$22,5))</f>
        <v>0</v>
      </c>
      <c r="E29" s="159">
        <v>10</v>
      </c>
      <c r="F29" s="160" t="str">
        <f>UPPER(IF($E29="","",VLOOKUP($E29,'1MD ELO V.csport F B'!$A$7:$O$22,2)))</f>
        <v>PAPP</v>
      </c>
      <c r="G29" s="160" t="str">
        <f>IF($E29="","",VLOOKUP($E29,'1MD ELO V.csport F B'!$A$7:$O$22,3))</f>
        <v>Balázs</v>
      </c>
      <c r="H29" s="160"/>
      <c r="I29" s="160">
        <f>IF($E29="","",VLOOKUP($E29,'1MD ELO III.csport F A'!$A$7:$O$22,4))</f>
        <v>0</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 customHeight="1" x14ac:dyDescent="0.25">
      <c r="A30" s="171"/>
      <c r="B30" s="460"/>
      <c r="C30" s="456"/>
      <c r="D30" s="456"/>
      <c r="E30" s="182"/>
      <c r="F30" s="161"/>
      <c r="G30" s="161"/>
      <c r="H30" s="70"/>
      <c r="I30" s="191"/>
      <c r="J30" s="183"/>
      <c r="K30" s="161"/>
      <c r="L30" s="161"/>
      <c r="M30" s="175" t="s">
        <v>0</v>
      </c>
      <c r="N30" s="184" t="s">
        <v>400</v>
      </c>
      <c r="O30" s="177" t="str">
        <f>UPPER(IF(OR(N30="a",N30="as"),M26,IF(OR(N30="b",N30="bs"),M34,)))</f>
        <v>MÁRKUS</v>
      </c>
      <c r="P30" s="194"/>
      <c r="Q30" s="167"/>
      <c r="R30" s="168"/>
      <c r="S30" s="169"/>
      <c r="AI30" s="668"/>
      <c r="AJ30" s="668"/>
      <c r="AK30" s="668"/>
    </row>
    <row r="31" spans="1:41" s="38" customFormat="1" ht="12.9" customHeight="1" x14ac:dyDescent="0.25">
      <c r="A31" s="171">
        <v>13</v>
      </c>
      <c r="B31" s="390" t="str">
        <f>IF($E31="","",VLOOKUP($E31,'1MD ELO III.csport F A'!$A$7:$O$22,14))</f>
        <v/>
      </c>
      <c r="C31" s="446" t="str">
        <f>IF($E31="","",VLOOKUP($E31,'1MD ELO III.csport F A'!$A$7:$O$22,15))</f>
        <v/>
      </c>
      <c r="D31" s="446" t="str">
        <f>IF($E31="","",VLOOKUP($E31,'1MD ELO III.csport F A'!$A$7:$O$22,5))</f>
        <v/>
      </c>
      <c r="E31" s="159"/>
      <c r="F31" s="179" t="str">
        <f>UPPER(IF($E31="","",VLOOKUP($E31,'1MD ELO III.csport F B'!$A$7:$O$22,2)))</f>
        <v/>
      </c>
      <c r="G31" s="179" t="str">
        <f>IF($E31="","",VLOOKUP($E31,'1MD ELO III.csport F B'!$A$7:$O$22,3))</f>
        <v/>
      </c>
      <c r="H31" s="179"/>
      <c r="I31" s="179" t="str">
        <f>IF($E31="","",VLOOKUP($E31,'1MD ELO III.csport F A'!$A$7:$O$22,4))</f>
        <v/>
      </c>
      <c r="J31" s="192"/>
      <c r="K31" s="161"/>
      <c r="L31" s="161"/>
      <c r="M31" s="161"/>
      <c r="N31" s="188"/>
      <c r="O31" s="161" t="s">
        <v>426</v>
      </c>
      <c r="P31" s="186"/>
      <c r="Q31" s="167"/>
      <c r="R31" s="168"/>
      <c r="S31" s="169"/>
      <c r="AI31" s="668"/>
      <c r="AJ31" s="668"/>
      <c r="AK31" s="668"/>
    </row>
    <row r="32" spans="1:41" s="38" customFormat="1" ht="12.9" customHeight="1" x14ac:dyDescent="0.25">
      <c r="A32" s="171"/>
      <c r="B32" s="460"/>
      <c r="C32" s="456"/>
      <c r="D32" s="456"/>
      <c r="E32" s="182"/>
      <c r="F32" s="173"/>
      <c r="G32" s="173"/>
      <c r="H32" s="174"/>
      <c r="I32" s="175" t="s">
        <v>0</v>
      </c>
      <c r="J32" s="176" t="s">
        <v>400</v>
      </c>
      <c r="K32" s="177" t="str">
        <f>UPPER(IF(OR(J32="a",J32="as"),F31,IF(OR(J32="b",J32="bs"),F33,)))</f>
        <v>MANNÓ</v>
      </c>
      <c r="L32" s="177"/>
      <c r="M32" s="161"/>
      <c r="N32" s="188"/>
      <c r="O32" s="186"/>
      <c r="P32" s="186"/>
      <c r="Q32" s="167"/>
      <c r="R32" s="168"/>
      <c r="S32" s="169"/>
      <c r="AI32" s="668"/>
      <c r="AJ32" s="668"/>
      <c r="AK32" s="668"/>
    </row>
    <row r="33" spans="1:37" s="38" customFormat="1" ht="12.9" customHeight="1" x14ac:dyDescent="0.25">
      <c r="A33" s="171">
        <v>14</v>
      </c>
      <c r="B33" s="390">
        <f>IF($E33="","",VLOOKUP($E33,'1MD ELO III.csport F A'!$A$7:$O$22,14))</f>
        <v>0</v>
      </c>
      <c r="C33" s="446">
        <f>IF($E33="","",VLOOKUP($E33,'1MD ELO III.csport F A'!$A$7:$O$22,15))</f>
        <v>0</v>
      </c>
      <c r="D33" s="446">
        <f>IF($E33="","",VLOOKUP($E33,'1MD ELO III.csport F A'!$A$7:$O$22,5))</f>
        <v>0</v>
      </c>
      <c r="E33" s="159">
        <v>1</v>
      </c>
      <c r="F33" s="179" t="str">
        <f>UPPER(IF($E33="","",VLOOKUP($E33,'1MD ELO V.csport F B'!$A$7:$O$22,2)))</f>
        <v>MANNÓ</v>
      </c>
      <c r="G33" s="179" t="str">
        <f>IF($E33="","",VLOOKUP($E33,'1MD ELO V.csport F B'!$A$7:$O$22,3))</f>
        <v>Milán</v>
      </c>
      <c r="H33" s="179"/>
      <c r="I33" s="179">
        <f>IF($E33="","",VLOOKUP($E33,'1MD ELO III.csport F A'!$A$7:$O$22,4))</f>
        <v>0</v>
      </c>
      <c r="J33" s="180"/>
      <c r="K33" s="161"/>
      <c r="L33" s="181"/>
      <c r="M33" s="161"/>
      <c r="N33" s="188"/>
      <c r="O33" s="186"/>
      <c r="P33" s="186"/>
      <c r="Q33" s="167"/>
      <c r="R33" s="168"/>
      <c r="S33" s="169"/>
      <c r="AI33" s="668"/>
      <c r="AJ33" s="668"/>
      <c r="AK33" s="668"/>
    </row>
    <row r="34" spans="1:37" s="38" customFormat="1" ht="12.9" customHeight="1" x14ac:dyDescent="0.25">
      <c r="A34" s="171"/>
      <c r="B34" s="460"/>
      <c r="C34" s="456"/>
      <c r="D34" s="456"/>
      <c r="E34" s="182"/>
      <c r="F34" s="173"/>
      <c r="G34" s="173"/>
      <c r="H34" s="174"/>
      <c r="I34" s="161"/>
      <c r="J34" s="183"/>
      <c r="K34" s="175" t="s">
        <v>0</v>
      </c>
      <c r="L34" s="184" t="s">
        <v>400</v>
      </c>
      <c r="M34" s="177" t="str">
        <f>UPPER(IF(OR(L34="a",L34="as"),K32,IF(OR(L34="b",L34="bs"),K36,)))</f>
        <v>MÁRKUS</v>
      </c>
      <c r="N34" s="194"/>
      <c r="O34" s="186"/>
      <c r="P34" s="186"/>
      <c r="Q34" s="167"/>
      <c r="R34" s="168"/>
      <c r="S34" s="169"/>
      <c r="AI34" s="668"/>
      <c r="AJ34" s="668"/>
      <c r="AK34" s="668"/>
    </row>
    <row r="35" spans="1:37" s="38" customFormat="1" ht="12.9" customHeight="1" x14ac:dyDescent="0.25">
      <c r="A35" s="171">
        <v>15</v>
      </c>
      <c r="B35" s="390" t="str">
        <f>IF($E35="","",VLOOKUP($E35,'1MD ELO III.csport F A'!$A$7:$O$22,14))</f>
        <v/>
      </c>
      <c r="C35" s="446" t="str">
        <f>IF($E35="","",VLOOKUP($E35,'1MD ELO III.csport F A'!$A$7:$O$22,15))</f>
        <v/>
      </c>
      <c r="D35" s="446" t="str">
        <f>IF($E35="","",VLOOKUP($E35,'1MD ELO III.csport F A'!$A$7:$O$22,5))</f>
        <v/>
      </c>
      <c r="E35" s="159"/>
      <c r="F35" s="179" t="str">
        <f>UPPER(IF($E35="","",VLOOKUP($E35,'1MD ELO III.csport F A'!$A$7:$O$22,2)))</f>
        <v/>
      </c>
      <c r="G35" s="179" t="str">
        <f>IF($E35="","",VLOOKUP($E35,'1MD ELO III.csport F A'!$A$7:$O$22,3))</f>
        <v/>
      </c>
      <c r="H35" s="179"/>
      <c r="I35" s="179" t="str">
        <f>IF($E35="","",VLOOKUP($E35,'1MD ELO III.csport F A'!$A$7:$O$22,4))</f>
        <v/>
      </c>
      <c r="J35" s="162"/>
      <c r="K35" s="161"/>
      <c r="L35" s="187"/>
      <c r="M35" s="161" t="s">
        <v>394</v>
      </c>
      <c r="N35" s="186"/>
      <c r="O35" s="827" t="s">
        <v>450</v>
      </c>
      <c r="P35" s="186"/>
      <c r="Q35" s="167"/>
      <c r="R35" s="168"/>
      <c r="S35" s="169"/>
      <c r="AI35" s="668"/>
      <c r="AJ35" s="668"/>
      <c r="AK35" s="668"/>
    </row>
    <row r="36" spans="1:37" s="38" customFormat="1" ht="12.9" customHeight="1" x14ac:dyDescent="0.25">
      <c r="A36" s="171"/>
      <c r="B36" s="460"/>
      <c r="C36" s="456"/>
      <c r="D36" s="456"/>
      <c r="E36" s="172"/>
      <c r="F36" s="173"/>
      <c r="G36" s="173"/>
      <c r="H36" s="174"/>
      <c r="I36" s="175" t="s">
        <v>0</v>
      </c>
      <c r="J36" s="176" t="s">
        <v>165</v>
      </c>
      <c r="K36" s="177" t="str">
        <f>UPPER(IF(OR(J36="a",J36="as"),F35,IF(OR(J36="b",J36="bs"),F37,)))</f>
        <v>MÁRKUS</v>
      </c>
      <c r="L36" s="189"/>
      <c r="M36" s="161"/>
      <c r="N36" s="186"/>
      <c r="O36" s="186" t="s">
        <v>490</v>
      </c>
      <c r="P36" s="186"/>
      <c r="Q36" s="167"/>
      <c r="R36" s="168"/>
      <c r="S36" s="169"/>
      <c r="AI36" s="668"/>
      <c r="AJ36" s="668"/>
      <c r="AK36" s="668"/>
    </row>
    <row r="37" spans="1:37" s="38" customFormat="1" ht="12.9" customHeight="1" x14ac:dyDescent="0.25">
      <c r="A37" s="157">
        <v>16</v>
      </c>
      <c r="B37" s="390">
        <f>IF($E37="","",VLOOKUP($E37,'1MD ELO III.csport F A'!$A$7:$O$22,14))</f>
        <v>0</v>
      </c>
      <c r="C37" s="446">
        <f>IF($E37="","",VLOOKUP($E37,'1MD ELO III.csport F A'!$A$7:$O$22,15))</f>
        <v>0</v>
      </c>
      <c r="D37" s="446">
        <f>IF($E37="","",VLOOKUP($E37,'1MD ELO III.csport F A'!$A$7:$O$22,5))</f>
        <v>0</v>
      </c>
      <c r="E37" s="159">
        <v>2</v>
      </c>
      <c r="F37" s="160" t="str">
        <f>UPPER(IF($E37="","",VLOOKUP($E37,'1MD ELO V.csport F B'!$A$7:$O$22,2)))</f>
        <v>MÁRKUS</v>
      </c>
      <c r="G37" s="160" t="str">
        <f>IF($E37="","",VLOOKUP($E37,'1MD ELO V.csport F B'!$A$7:$O$22,3))</f>
        <v>Marcell Mihály</v>
      </c>
      <c r="H37" s="179"/>
      <c r="I37" s="160">
        <f>IF($E37="","",VLOOKUP($E37,'1MD ELO III.csport F A'!$A$7:$O$22,4))</f>
        <v>0</v>
      </c>
      <c r="J37" s="190"/>
      <c r="K37" s="161"/>
      <c r="L37" s="161"/>
      <c r="M37" s="161"/>
      <c r="N37" s="186"/>
      <c r="O37" s="186" t="s">
        <v>491</v>
      </c>
      <c r="P37" s="186"/>
      <c r="Q37" s="167"/>
      <c r="R37" s="168"/>
      <c r="S37" s="169"/>
      <c r="AI37" s="668"/>
      <c r="AJ37" s="668"/>
      <c r="AK37" s="668"/>
    </row>
    <row r="38" spans="1:37" s="38" customFormat="1" ht="9.6" customHeight="1" x14ac:dyDescent="0.25">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x14ac:dyDescent="0.25">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x14ac:dyDescent="0.25">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x14ac:dyDescent="0.25">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x14ac:dyDescent="0.25">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x14ac:dyDescent="0.25">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x14ac:dyDescent="0.25">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x14ac:dyDescent="0.25">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x14ac:dyDescent="0.25">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x14ac:dyDescent="0.25">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x14ac:dyDescent="0.25">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x14ac:dyDescent="0.25">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x14ac:dyDescent="0.25">
      <c r="A50" s="452" t="s">
        <v>106</v>
      </c>
      <c r="B50" s="453"/>
      <c r="C50" s="454"/>
      <c r="D50" s="455"/>
      <c r="E50" s="224">
        <v>1</v>
      </c>
      <c r="F50" s="92" t="str">
        <f>IF(E50&gt;$R$57,,UPPER(VLOOKUP(E50,'1MD ELO III.csport F A'!$A$7:$Q$134,2)))</f>
        <v>CSENDES</v>
      </c>
      <c r="G50" s="225"/>
      <c r="H50" s="92"/>
      <c r="I50" s="91"/>
      <c r="J50" s="226" t="s">
        <v>7</v>
      </c>
      <c r="K50" s="221"/>
      <c r="L50" s="227"/>
      <c r="M50" s="221"/>
      <c r="N50" s="228"/>
      <c r="O50" s="229" t="s">
        <v>111</v>
      </c>
      <c r="P50" s="230"/>
      <c r="Q50" s="230"/>
      <c r="R50" s="231"/>
      <c r="AI50" s="670"/>
      <c r="AJ50" s="670"/>
      <c r="AK50" s="670"/>
    </row>
    <row r="51" spans="1:37" s="18" customFormat="1" ht="9" customHeight="1" x14ac:dyDescent="0.25">
      <c r="A51" s="236" t="s">
        <v>124</v>
      </c>
      <c r="B51" s="234"/>
      <c r="C51" s="448"/>
      <c r="D51" s="237"/>
      <c r="E51" s="224">
        <v>2</v>
      </c>
      <c r="F51" s="92" t="str">
        <f>IF(E51&gt;$R$57,,UPPER(VLOOKUP(E51,'1MD ELO III.csport F A'!$A$7:$Q$134,2)))</f>
        <v>KOVÁCS</v>
      </c>
      <c r="G51" s="225"/>
      <c r="H51" s="92"/>
      <c r="I51" s="91"/>
      <c r="J51" s="226" t="s">
        <v>8</v>
      </c>
      <c r="K51" s="221"/>
      <c r="L51" s="227"/>
      <c r="M51" s="221"/>
      <c r="N51" s="228"/>
      <c r="O51" s="232"/>
      <c r="P51" s="233"/>
      <c r="Q51" s="234"/>
      <c r="R51" s="235"/>
      <c r="AI51" s="670"/>
      <c r="AJ51" s="670"/>
      <c r="AK51" s="670"/>
    </row>
    <row r="52" spans="1:37" s="18" customFormat="1" ht="9" customHeight="1" x14ac:dyDescent="0.25">
      <c r="A52" s="379"/>
      <c r="B52" s="380"/>
      <c r="C52" s="449"/>
      <c r="D52" s="381"/>
      <c r="E52" s="224">
        <v>3</v>
      </c>
      <c r="F52" s="92" t="str">
        <f>IF(E52&gt;$R$57,,UPPER(VLOOKUP(E52,'1MD ELO III.csport F A'!$A$7:$Q$134,2)))</f>
        <v>KOVÁCS</v>
      </c>
      <c r="G52" s="225"/>
      <c r="H52" s="92"/>
      <c r="I52" s="91"/>
      <c r="J52" s="226" t="s">
        <v>9</v>
      </c>
      <c r="K52" s="221"/>
      <c r="L52" s="227"/>
      <c r="M52" s="221"/>
      <c r="N52" s="228"/>
      <c r="O52" s="229" t="s">
        <v>112</v>
      </c>
      <c r="P52" s="230"/>
      <c r="Q52" s="230"/>
      <c r="R52" s="231"/>
      <c r="AI52" s="670"/>
      <c r="AJ52" s="670"/>
      <c r="AK52" s="670"/>
    </row>
    <row r="53" spans="1:37" s="18" customFormat="1" ht="9" customHeight="1" x14ac:dyDescent="0.25">
      <c r="A53" s="238"/>
      <c r="B53" s="443"/>
      <c r="C53" s="443"/>
      <c r="D53" s="239"/>
      <c r="E53" s="224">
        <v>4</v>
      </c>
      <c r="F53" s="92" t="str">
        <f>IF(E53&gt;$R$57,,UPPER(VLOOKUP(E53,'1MD ELO III.csport F A'!$A$7:$Q$134,2)))</f>
        <v>MÉLYPATAKI</v>
      </c>
      <c r="G53" s="225"/>
      <c r="H53" s="92"/>
      <c r="I53" s="91"/>
      <c r="J53" s="226" t="s">
        <v>10</v>
      </c>
      <c r="K53" s="221"/>
      <c r="L53" s="227"/>
      <c r="M53" s="221"/>
      <c r="N53" s="228"/>
      <c r="O53" s="221"/>
      <c r="P53" s="227"/>
      <c r="Q53" s="221"/>
      <c r="R53" s="228"/>
      <c r="AI53" s="670"/>
      <c r="AJ53" s="670"/>
      <c r="AK53" s="670"/>
    </row>
    <row r="54" spans="1:37" s="18" customFormat="1" ht="9" customHeight="1" x14ac:dyDescent="0.25">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x14ac:dyDescent="0.25">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x14ac:dyDescent="0.25">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x14ac:dyDescent="0.25">
      <c r="A57" s="368"/>
      <c r="B57" s="365"/>
      <c r="C57" s="445"/>
      <c r="D57" s="378"/>
      <c r="E57" s="240"/>
      <c r="F57" s="241"/>
      <c r="G57" s="242"/>
      <c r="H57" s="241"/>
      <c r="I57" s="243"/>
      <c r="J57" s="244" t="s">
        <v>14</v>
      </c>
      <c r="K57" s="234"/>
      <c r="L57" s="233"/>
      <c r="M57" s="234"/>
      <c r="N57" s="235"/>
      <c r="O57" s="234" t="str">
        <f>R4</f>
        <v>Dénes Tibor</v>
      </c>
      <c r="P57" s="233"/>
      <c r="Q57" s="234"/>
      <c r="R57" s="245">
        <f>MIN(4,'1MD ELO III.csport F A'!Q5)</f>
        <v>4</v>
      </c>
      <c r="AI57" s="670"/>
      <c r="AJ57" s="670"/>
      <c r="AK57" s="670"/>
    </row>
  </sheetData>
  <mergeCells count="1">
    <mergeCell ref="A4:C4"/>
  </mergeCells>
  <conditionalFormatting sqref="G45:I45 G39:I39 H23 H25 H27 H29 H31 H33 H35 H37 G47:I47 G41:I41 G43:I43 H7 H9 H11 H13 H15 H17 H19 H21">
    <cfRule type="expression" dxfId="933" priority="1" stopIfTrue="1">
      <formula>AND($E7&lt;9,$C7&gt;0)</formula>
    </cfRule>
  </conditionalFormatting>
  <conditionalFormatting sqref="I32 I46 I36 K44 I42 K10 M14 K18 K26 K34 M30 M40 O22 I8 I12 I16 I20 I24 I28">
    <cfRule type="expression" dxfId="932" priority="2" stopIfTrue="1">
      <formula>AND($O$1="CU",I8="Umpire")</formula>
    </cfRule>
    <cfRule type="expression" dxfId="931" priority="3" stopIfTrue="1">
      <formula>AND($O$1="CU",I8&lt;&gt;"Umpire",J8&lt;&gt;"")</formula>
    </cfRule>
    <cfRule type="expression" dxfId="930" priority="4" stopIfTrue="1">
      <formula>AND($O$1="CU",I8&lt;&gt;"Umpire")</formula>
    </cfRule>
  </conditionalFormatting>
  <conditionalFormatting sqref="E39 E47 E45 E43 E41">
    <cfRule type="expression" dxfId="929" priority="5" stopIfTrue="1">
      <formula>AND($E39&lt;9,$C39&gt;0)</formula>
    </cfRule>
  </conditionalFormatting>
  <conditionalFormatting sqref="F41 F43 F45 F47 F39">
    <cfRule type="cellIs" dxfId="928" priority="6" stopIfTrue="1" operator="equal">
      <formula>"Bye"</formula>
    </cfRule>
    <cfRule type="expression" dxfId="927" priority="7" stopIfTrue="1">
      <formula>AND($E39&lt;9,$C39&gt;0)</formula>
    </cfRule>
  </conditionalFormatting>
  <conditionalFormatting sqref="M10 M18 M26 M34 O30 O40 M44 O14 Q22 K8 K12 K16 K20 K24 K28 K32 K36 K42 K46">
    <cfRule type="expression" dxfId="926" priority="8" stopIfTrue="1">
      <formula>J8="as"</formula>
    </cfRule>
    <cfRule type="expression" dxfId="925" priority="9" stopIfTrue="1">
      <formula>J8="bs"</formula>
    </cfRule>
  </conditionalFormatting>
  <conditionalFormatting sqref="B41 B43 B45 B47 B39">
    <cfRule type="cellIs" dxfId="924" priority="10" stopIfTrue="1" operator="equal">
      <formula>"QA"</formula>
    </cfRule>
    <cfRule type="cellIs" dxfId="923" priority="11" stopIfTrue="1" operator="equal">
      <formula>"DA"</formula>
    </cfRule>
  </conditionalFormatting>
  <conditionalFormatting sqref="R57 J8 J12 J16 J20 J24 J28 J32 J36 N30 N14 L10 L34 L18 L26 P22">
    <cfRule type="expression" dxfId="922" priority="12" stopIfTrue="1">
      <formula>$O$1="CU"</formula>
    </cfRule>
  </conditionalFormatting>
  <conditionalFormatting sqref="E9 E7 E11 E13 E15 E17 E19 E21 E23 E25 E27 E29 E31 E33 E35 E37">
    <cfRule type="expression" dxfId="921" priority="13" stopIfTrue="1">
      <formula>$E7&lt;5</formula>
    </cfRule>
  </conditionalFormatting>
  <conditionalFormatting sqref="F35 F37 F25 F33 F31 F29 F27 F23 F19 F21 F9 F17 F15 F13 F11 F7">
    <cfRule type="cellIs" dxfId="920" priority="14"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82337" r:id="rId4" name="Button 1">
              <controlPr defaultSize="0" print="0" autoFill="0" autoPict="0" macro="[0]!Jun_Show_CU">
                <anchor moveWithCells="1" sizeWithCells="1">
                  <from>
                    <xdr:col>12</xdr:col>
                    <xdr:colOff>525780</xdr:colOff>
                    <xdr:row>0</xdr:row>
                    <xdr:rowOff>7620</xdr:rowOff>
                  </from>
                  <to>
                    <xdr:col>14</xdr:col>
                    <xdr:colOff>373380</xdr:colOff>
                    <xdr:row>1</xdr:row>
                    <xdr:rowOff>175260</xdr:rowOff>
                  </to>
                </anchor>
              </controlPr>
            </control>
          </mc:Choice>
        </mc:AlternateContent>
        <mc:AlternateContent xmlns:mc="http://schemas.openxmlformats.org/markup-compatibility/2006">
          <mc:Choice Requires="x14">
            <control shapeId="782338" r:id="rId5" name="Button 2">
              <controlPr defaultSize="0" print="0" autoFill="0" autoPict="0" macro="[0]!Jun_Hide_CU">
                <anchor moveWithCells="1" sizeWithCells="1">
                  <from>
                    <xdr:col>12</xdr:col>
                    <xdr:colOff>518160</xdr:colOff>
                    <xdr:row>1</xdr:row>
                    <xdr:rowOff>190500</xdr:rowOff>
                  </from>
                  <to>
                    <xdr:col>14</xdr:col>
                    <xdr:colOff>373380</xdr:colOff>
                    <xdr:row>1</xdr:row>
                    <xdr:rowOff>60960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A1:AS140"/>
  <sheetViews>
    <sheetView workbookViewId="0">
      <selection activeCell="K24" sqref="K24"/>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9" width="7.6640625" customWidth="1"/>
    <col min="10" max="10" width="7" style="134" customWidth="1"/>
    <col min="11" max="11" width="24.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77" customWidth="1"/>
  </cols>
  <sheetData>
    <row r="1" spans="1:45" s="136" customFormat="1" ht="35.25" customHeight="1" x14ac:dyDescent="0.4">
      <c r="A1" s="507" t="str">
        <f>Altalanos!$A$6</f>
        <v>Diákolinmpia Pest Vármegye</v>
      </c>
      <c r="B1" s="507"/>
      <c r="C1" s="508"/>
      <c r="D1" s="508"/>
      <c r="E1" s="508"/>
      <c r="F1" s="508"/>
      <c r="G1" s="508"/>
      <c r="H1" s="507"/>
      <c r="I1" s="509"/>
      <c r="J1" s="510"/>
      <c r="K1" s="817" t="s">
        <v>391</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x14ac:dyDescent="0.25">
      <c r="A2" s="514" t="s">
        <v>122</v>
      </c>
      <c r="B2" s="515"/>
      <c r="C2" s="515"/>
      <c r="D2" s="515"/>
      <c r="E2" s="515" t="s">
        <v>530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x14ac:dyDescent="0.3">
      <c r="A4" s="936">
        <v>45050</v>
      </c>
      <c r="B4" s="936"/>
      <c r="C4" s="936"/>
      <c r="D4" s="519"/>
      <c r="E4" s="520"/>
      <c r="F4" s="520"/>
      <c r="G4" s="520" t="s">
        <v>372</v>
      </c>
      <c r="H4" s="521"/>
      <c r="I4" s="520"/>
      <c r="J4" s="522"/>
      <c r="K4" s="523"/>
      <c r="L4" s="522"/>
      <c r="M4" s="524"/>
      <c r="N4" s="522"/>
      <c r="O4" s="520"/>
      <c r="P4" s="522"/>
      <c r="Q4" s="520"/>
      <c r="R4" s="525" t="s">
        <v>311</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x14ac:dyDescent="0.25">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0" customFormat="1" ht="11.1" customHeight="1" thickBot="1" x14ac:dyDescent="0.3">
      <c r="A6" s="791"/>
      <c r="B6" s="792"/>
      <c r="C6" s="792"/>
      <c r="D6" s="792"/>
      <c r="E6" s="792"/>
      <c r="F6" s="791" t="str">
        <f>IF(Y3="","",CONCATENATE(VLOOKUP(Y3,AB1:AH1,4)," pont"))</f>
        <v/>
      </c>
      <c r="G6" s="793"/>
      <c r="H6" s="794"/>
      <c r="I6" s="793"/>
      <c r="J6" s="795"/>
      <c r="K6" s="792" t="str">
        <f>IF(Y3="","",CONCATENATE(VLOOKUP(Y3,AB1:AH1,3)," pont"))</f>
        <v/>
      </c>
      <c r="L6" s="795"/>
      <c r="M6" s="792" t="str">
        <f>IF(Y3="","",CONCATENATE(VLOOKUP(Y3,AB1:AH1,2)," pont"))</f>
        <v/>
      </c>
      <c r="N6" s="795"/>
      <c r="O6" s="792" t="str">
        <f>IF(Y3="","",CONCATENATE(VLOOKUP(Y3,AB1:AH1,1)," pont"))</f>
        <v/>
      </c>
      <c r="P6" s="795"/>
      <c r="Q6" s="792"/>
      <c r="R6" s="796"/>
      <c r="T6" s="797"/>
      <c r="U6" s="797"/>
      <c r="V6" s="797"/>
      <c r="W6" s="797"/>
      <c r="X6" s="797"/>
      <c r="Y6" s="798"/>
      <c r="Z6" s="798"/>
      <c r="AA6" s="798" t="s">
        <v>196</v>
      </c>
      <c r="AB6" s="799">
        <v>150</v>
      </c>
      <c r="AC6" s="799">
        <v>120</v>
      </c>
      <c r="AD6" s="799">
        <v>90</v>
      </c>
      <c r="AE6" s="799">
        <v>60</v>
      </c>
      <c r="AF6" s="799">
        <v>40</v>
      </c>
      <c r="AG6" s="799">
        <v>25</v>
      </c>
      <c r="AH6" s="799">
        <v>10</v>
      </c>
      <c r="AI6" s="800"/>
      <c r="AJ6" s="800"/>
      <c r="AK6" s="800"/>
      <c r="AL6" s="797"/>
      <c r="AM6" s="797"/>
      <c r="AN6" s="797"/>
      <c r="AO6" s="797"/>
      <c r="AP6" s="797"/>
      <c r="AQ6" s="797"/>
      <c r="AR6" s="797"/>
      <c r="AS6" s="797"/>
    </row>
    <row r="7" spans="1:45" s="38" customFormat="1" ht="12.9" customHeight="1" x14ac:dyDescent="0.25">
      <c r="A7" s="157">
        <v>1</v>
      </c>
      <c r="B7" s="526" t="str">
        <f>IF($E7="","",VLOOKUP($E7,'1MD ELO III.csport F A'!$A$7:$O$22,14))</f>
        <v/>
      </c>
      <c r="C7" s="527" t="str">
        <f>IF($E7="","",VLOOKUP($E7,'1MD ELO III.csport F A'!$A$7:$O$22,15))</f>
        <v/>
      </c>
      <c r="D7" s="527" t="str">
        <f>IF($E7="","",VLOOKUP($E7,'1MD ELO III.csport F A'!$A$7:$O$22,5))</f>
        <v/>
      </c>
      <c r="E7" s="528"/>
      <c r="F7" s="529" t="s">
        <v>404</v>
      </c>
      <c r="G7" s="529" t="str">
        <f>IF($E7="","",VLOOKUP($E7,'1MD ELO III.csport F A'!$A$7:$O$22,3))</f>
        <v/>
      </c>
      <c r="H7" s="529"/>
      <c r="I7" s="529" t="str">
        <f>IF($E7="","",VLOOKUP($E7,'1MD ELO III.csport F A'!$A$7:$O$22,4))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 customHeight="1" x14ac:dyDescent="0.25">
      <c r="A8" s="171"/>
      <c r="B8" s="532"/>
      <c r="C8" s="533"/>
      <c r="D8" s="533"/>
      <c r="E8" s="328"/>
      <c r="F8" s="534"/>
      <c r="G8" s="534"/>
      <c r="H8" s="535"/>
      <c r="I8" s="741" t="s">
        <v>0</v>
      </c>
      <c r="J8" s="176"/>
      <c r="K8" s="536" t="s">
        <v>286</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 customHeight="1" x14ac:dyDescent="0.25">
      <c r="A9" s="171">
        <v>2</v>
      </c>
      <c r="B9" s="526" t="str">
        <f>IF($E9="","",VLOOKUP($E9,'1MD ELO III.csport F A'!$A$7:$O$22,14))</f>
        <v/>
      </c>
      <c r="C9" s="527" t="str">
        <f>IF($E9="","",VLOOKUP($E9,'1MD ELO III.csport F A'!$A$7:$O$22,15))</f>
        <v/>
      </c>
      <c r="D9" s="527" t="str">
        <f>IF($E9="","",VLOOKUP($E9,'1MD ELO III.csport F A'!$A$7:$O$22,5))</f>
        <v/>
      </c>
      <c r="E9" s="721"/>
      <c r="F9" s="818" t="s">
        <v>405</v>
      </c>
      <c r="G9" s="579" t="str">
        <f>IF($E9="","",VLOOKUP($E9,'1MD ELO III.csport F A'!$A$7:$O$22,3))</f>
        <v/>
      </c>
      <c r="H9" s="579"/>
      <c r="I9" s="579" t="str">
        <f>IF($E9="","",VLOOKUP($E9,'1MD ELO III.csport F A'!$A$7:$O$22,4))</f>
        <v/>
      </c>
      <c r="J9" s="538"/>
      <c r="K9" s="531" t="s">
        <v>570</v>
      </c>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 customHeight="1" x14ac:dyDescent="0.25">
      <c r="A10" s="171"/>
      <c r="B10" s="532"/>
      <c r="C10" s="533"/>
      <c r="D10" s="533"/>
      <c r="E10" s="722"/>
      <c r="F10" s="723"/>
      <c r="G10" s="723"/>
      <c r="H10" s="724"/>
      <c r="I10" s="723"/>
      <c r="J10" s="540"/>
      <c r="K10" s="741" t="s">
        <v>0</v>
      </c>
      <c r="L10" s="184"/>
      <c r="M10" s="536" t="s">
        <v>325</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 customHeight="1" x14ac:dyDescent="0.25">
      <c r="A11" s="171">
        <v>3</v>
      </c>
      <c r="B11" s="526" t="str">
        <f>IF($E11="","",VLOOKUP($E11,'1MD ELO III.csport F A'!$A$7:$O$22,14))</f>
        <v/>
      </c>
      <c r="C11" s="527" t="str">
        <f>IF($E11="","",VLOOKUP($E11,'1MD ELO III.csport F A'!$A$7:$O$22,15))</f>
        <v/>
      </c>
      <c r="D11" s="527" t="str">
        <f>IF($E11="","",VLOOKUP($E11,'1MD ELO III.csport F A'!$A$7:$O$22,5))</f>
        <v/>
      </c>
      <c r="E11" s="721"/>
      <c r="F11" s="818" t="s">
        <v>325</v>
      </c>
      <c r="G11" s="579" t="str">
        <f>IF($E11="","",VLOOKUP($E11,'1MD ELO III.csport F A'!$A$7:$O$22,3))</f>
        <v/>
      </c>
      <c r="H11" s="579"/>
      <c r="I11" s="579" t="str">
        <f>IF($E11="","",VLOOKUP($E11,'1MD ELO III.csport F A'!$A$7:$O$22,4))</f>
        <v/>
      </c>
      <c r="J11" s="530"/>
      <c r="K11" s="531"/>
      <c r="L11" s="543"/>
      <c r="M11" s="531" t="s">
        <v>431</v>
      </c>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 customHeight="1" x14ac:dyDescent="0.25">
      <c r="A12" s="171"/>
      <c r="B12" s="532"/>
      <c r="C12" s="533"/>
      <c r="D12" s="533"/>
      <c r="E12" s="722"/>
      <c r="F12" s="723"/>
      <c r="G12" s="723"/>
      <c r="H12" s="724"/>
      <c r="I12" s="741" t="s">
        <v>0</v>
      </c>
      <c r="J12" s="176"/>
      <c r="K12" s="536" t="s">
        <v>325</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 customHeight="1" x14ac:dyDescent="0.25">
      <c r="A13" s="171">
        <v>4</v>
      </c>
      <c r="B13" s="526" t="str">
        <f>IF($E13="","",VLOOKUP($E13,'1MD ELO III.csport F A'!$A$7:$O$22,14))</f>
        <v/>
      </c>
      <c r="C13" s="527" t="str">
        <f>IF($E13="","",VLOOKUP($E13,'1MD ELO III.csport F A'!$A$7:$O$22,15))</f>
        <v/>
      </c>
      <c r="D13" s="527" t="str">
        <f>IF($E13="","",VLOOKUP($E13,'1MD ELO III.csport F A'!$A$7:$O$22,5))</f>
        <v/>
      </c>
      <c r="E13" s="721"/>
      <c r="F13" s="579" t="str">
        <f>UPPER(IF($E13="","",VLOOKUP($E13,'1MD ELO III.csport F A'!$A$7:$O$22,2)))</f>
        <v/>
      </c>
      <c r="G13" s="579" t="str">
        <f>IF($E13="","",VLOOKUP($E13,'1MD ELO III.csport F A'!$A$7:$O$22,3))</f>
        <v/>
      </c>
      <c r="H13" s="579"/>
      <c r="I13" s="579" t="str">
        <f>IF($E13="","",VLOOKUP($E13,'1MD ELO III.csport F A'!$A$7:$O$22,4))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 customHeight="1" x14ac:dyDescent="0.25">
      <c r="A14" s="171"/>
      <c r="B14" s="532"/>
      <c r="C14" s="533"/>
      <c r="D14" s="533"/>
      <c r="E14" s="722"/>
      <c r="F14" s="723"/>
      <c r="G14" s="723"/>
      <c r="H14" s="724"/>
      <c r="I14" s="723"/>
      <c r="J14" s="540"/>
      <c r="K14" s="531"/>
      <c r="L14" s="531"/>
      <c r="M14" s="741" t="s">
        <v>0</v>
      </c>
      <c r="N14" s="184"/>
      <c r="O14" s="536" t="s">
        <v>246</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 customHeight="1" x14ac:dyDescent="0.25">
      <c r="A15" s="578">
        <v>5</v>
      </c>
      <c r="B15" s="526" t="str">
        <f>IF($E15="","",VLOOKUP($E15,'1MD ELO III.csport F A'!$A$7:$O$22,14))</f>
        <v/>
      </c>
      <c r="C15" s="527" t="str">
        <f>IF($E15="","",VLOOKUP($E15,'1MD ELO III.csport F A'!$A$7:$O$22,15))</f>
        <v/>
      </c>
      <c r="D15" s="527" t="str">
        <f>IF($E15="","",VLOOKUP($E15,'1MD ELO III.csport F A'!$A$7:$O$22,5))</f>
        <v/>
      </c>
      <c r="E15" s="721"/>
      <c r="F15" s="818" t="s">
        <v>406</v>
      </c>
      <c r="G15" s="579" t="str">
        <f>IF($E15="","",VLOOKUP($E15,'1MD ELO III.csport F A'!$A$7:$O$22,3))</f>
        <v/>
      </c>
      <c r="H15" s="579"/>
      <c r="I15" s="579" t="str">
        <f>IF($E15="","",VLOOKUP($E15,'1MD ELO III.csport F A'!$A$7:$O$22,4))</f>
        <v/>
      </c>
      <c r="J15" s="548"/>
      <c r="K15" s="531"/>
      <c r="L15" s="531"/>
      <c r="M15" s="531"/>
      <c r="N15" s="544"/>
      <c r="O15" s="531" t="s">
        <v>425</v>
      </c>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 customHeight="1" thickBot="1" x14ac:dyDescent="0.3">
      <c r="A16" s="171"/>
      <c r="B16" s="532"/>
      <c r="C16" s="533"/>
      <c r="D16" s="533"/>
      <c r="E16" s="722"/>
      <c r="F16" s="723"/>
      <c r="G16" s="723"/>
      <c r="H16" s="724"/>
      <c r="I16" s="741" t="s">
        <v>0</v>
      </c>
      <c r="J16" s="176"/>
      <c r="K16" s="536" t="s">
        <v>569</v>
      </c>
      <c r="L16" s="536"/>
      <c r="M16" s="531"/>
      <c r="N16" s="544"/>
      <c r="O16" s="741"/>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 customHeight="1" x14ac:dyDescent="0.25">
      <c r="A17" s="171">
        <v>6</v>
      </c>
      <c r="B17" s="526" t="str">
        <f>IF($E17="","",VLOOKUP($E17,'1MD ELO III.csport F A'!$A$7:$O$22,14))</f>
        <v/>
      </c>
      <c r="C17" s="527" t="str">
        <f>IF($E17="","",VLOOKUP($E17,'1MD ELO III.csport F A'!$A$7:$O$22,15))</f>
        <v/>
      </c>
      <c r="D17" s="527" t="str">
        <f>IF($E17="","",VLOOKUP($E17,'1MD ELO III.csport F A'!$A$7:$O$22,5))</f>
        <v/>
      </c>
      <c r="E17" s="721"/>
      <c r="F17" s="579" t="str">
        <f>UPPER(IF($E17="","",VLOOKUP($E17,'1MD ELO III.csport F A'!$A$7:$O$22,2)))</f>
        <v/>
      </c>
      <c r="G17" s="579" t="str">
        <f>IF($E17="","",VLOOKUP($E17,'1MD ELO III.csport F A'!$A$7:$O$22,3))</f>
        <v/>
      </c>
      <c r="H17" s="579"/>
      <c r="I17" s="579" t="str">
        <f>IF($E17="","",VLOOKUP($E17,'1MD ELO III.csport F A'!$A$7:$O$22,4))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 customHeight="1" x14ac:dyDescent="0.25">
      <c r="A18" s="171"/>
      <c r="B18" s="532"/>
      <c r="C18" s="533"/>
      <c r="D18" s="533"/>
      <c r="E18" s="722"/>
      <c r="F18" s="723"/>
      <c r="G18" s="723"/>
      <c r="H18" s="724"/>
      <c r="I18" s="723"/>
      <c r="J18" s="540"/>
      <c r="K18" s="741" t="s">
        <v>0</v>
      </c>
      <c r="L18" s="184"/>
      <c r="M18" s="536" t="s">
        <v>246</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 customHeight="1" x14ac:dyDescent="0.25">
      <c r="A19" s="171">
        <v>7</v>
      </c>
      <c r="B19" s="526" t="str">
        <f>IF($E19="","",VLOOKUP($E19,'1MD ELO III.csport F A'!$A$7:$O$22,14))</f>
        <v/>
      </c>
      <c r="C19" s="527" t="str">
        <f>IF($E19="","",VLOOKUP($E19,'1MD ELO III.csport F A'!$A$7:$O$22,15))</f>
        <v/>
      </c>
      <c r="D19" s="527" t="str">
        <f>IF($E19="","",VLOOKUP($E19,'1MD ELO III.csport F A'!$A$7:$O$22,5))</f>
        <v/>
      </c>
      <c r="E19" s="721"/>
      <c r="F19" s="579" t="str">
        <f>UPPER(IF($E19="","",VLOOKUP($E19,'1MD ELO III.csport F A'!$A$7:$O$22,2)))</f>
        <v/>
      </c>
      <c r="G19" s="579" t="str">
        <f>IF($E19="","",VLOOKUP($E19,'1MD ELO III.csport F A'!$A$7:$O$22,3))</f>
        <v/>
      </c>
      <c r="H19" s="579"/>
      <c r="I19" s="579" t="str">
        <f>IF($E19="","",VLOOKUP($E19,'1MD ELO III.csport F A'!$A$7:$O$22,4))</f>
        <v/>
      </c>
      <c r="J19" s="530"/>
      <c r="K19" s="531"/>
      <c r="L19" s="543"/>
      <c r="M19" s="531" t="s">
        <v>442</v>
      </c>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 customHeight="1" x14ac:dyDescent="0.25">
      <c r="A20" s="171"/>
      <c r="B20" s="532"/>
      <c r="C20" s="533"/>
      <c r="D20" s="533"/>
      <c r="E20" s="328"/>
      <c r="F20" s="534"/>
      <c r="G20" s="534"/>
      <c r="H20" s="535"/>
      <c r="I20" s="741" t="s">
        <v>0</v>
      </c>
      <c r="J20" s="176"/>
      <c r="K20" s="536" t="s">
        <v>246</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 customHeight="1" x14ac:dyDescent="0.25">
      <c r="A21" s="581">
        <v>8</v>
      </c>
      <c r="B21" s="526" t="str">
        <f>IF($E21="","",VLOOKUP($E21,'1MD ELO III.csport F A'!$A$7:$O$22,14))</f>
        <v/>
      </c>
      <c r="C21" s="527" t="str">
        <f>IF($E21="","",VLOOKUP($E21,'1MD ELO III.csport F A'!$A$7:$O$22,15))</f>
        <v/>
      </c>
      <c r="D21" s="527" t="str">
        <f>IF($E21="","",VLOOKUP($E21,'1MD ELO III.csport F A'!$A$7:$O$22,5))</f>
        <v/>
      </c>
      <c r="E21" s="528"/>
      <c r="F21" s="819" t="s">
        <v>407</v>
      </c>
      <c r="G21" s="580" t="str">
        <f>IF($E21="","",VLOOKUP($E21,'1MD ELO III.csport F A'!$A$7:$O$22,3))</f>
        <v/>
      </c>
      <c r="H21" s="580"/>
      <c r="I21" s="580" t="str">
        <f>IF($E21="","",VLOOKUP($E21,'1MD ELO III.csport F A'!$A$7:$O$22,4))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x14ac:dyDescent="0.25">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x14ac:dyDescent="0.25">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x14ac:dyDescent="0.25">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x14ac:dyDescent="0.25">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x14ac:dyDescent="0.25">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x14ac:dyDescent="0.25">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x14ac:dyDescent="0.25">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x14ac:dyDescent="0.25">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x14ac:dyDescent="0.25">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x14ac:dyDescent="0.25">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x14ac:dyDescent="0.25">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x14ac:dyDescent="0.25">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x14ac:dyDescent="0.25">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x14ac:dyDescent="0.25">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x14ac:dyDescent="0.25">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x14ac:dyDescent="0.25">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x14ac:dyDescent="0.25">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x14ac:dyDescent="0.25">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x14ac:dyDescent="0.25">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x14ac:dyDescent="0.25">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x14ac:dyDescent="0.25">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x14ac:dyDescent="0.25">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x14ac:dyDescent="0.25">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x14ac:dyDescent="0.25">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x14ac:dyDescent="0.25">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x14ac:dyDescent="0.25">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x14ac:dyDescent="0.25">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x14ac:dyDescent="0.25">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x14ac:dyDescent="0.25">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x14ac:dyDescent="0.25">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x14ac:dyDescent="0.25">
      <c r="A52" s="561"/>
      <c r="B52" s="164"/>
      <c r="C52" s="164"/>
      <c r="D52" s="164"/>
      <c r="E52" s="328"/>
      <c r="F52" s="762"/>
      <c r="G52" s="762"/>
      <c r="H52" s="762"/>
      <c r="I52" s="762"/>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x14ac:dyDescent="0.25">
      <c r="A53" s="203"/>
      <c r="B53" s="203"/>
      <c r="C53" s="203"/>
      <c r="D53" s="203"/>
      <c r="E53" s="203"/>
      <c r="F53" s="763"/>
      <c r="G53" s="763"/>
      <c r="H53" s="763"/>
      <c r="I53" s="763"/>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x14ac:dyDescent="0.25">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x14ac:dyDescent="0.25">
      <c r="A55" s="570" t="s">
        <v>106</v>
      </c>
      <c r="B55" s="571"/>
      <c r="C55" s="572"/>
      <c r="D55" s="573"/>
      <c r="E55" s="225">
        <v>1</v>
      </c>
      <c r="F55" s="92" t="str">
        <f>IF(E55&gt;$R$62,,UPPER(VLOOKUP(E55,'1MD ELO III.csport F A'!$A$7:$Q$134,2)))</f>
        <v>CSENDES</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x14ac:dyDescent="0.25">
      <c r="A56" s="574" t="s">
        <v>124</v>
      </c>
      <c r="B56" s="335"/>
      <c r="C56" s="575"/>
      <c r="D56" s="576"/>
      <c r="E56" s="225">
        <v>2</v>
      </c>
      <c r="F56" s="92" t="str">
        <f>IF(E56&gt;$R$62,,UPPER(VLOOKUP(E56,'1MD ELO III.csport F A'!$A$7:$Q$134,2)))</f>
        <v>KOVÁCS</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x14ac:dyDescent="0.25">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x14ac:dyDescent="0.25">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x14ac:dyDescent="0.25">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x14ac:dyDescent="0.25">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x14ac:dyDescent="0.25">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x14ac:dyDescent="0.25">
      <c r="A62" s="368"/>
      <c r="B62" s="365"/>
      <c r="C62" s="445"/>
      <c r="D62" s="378"/>
      <c r="E62" s="242"/>
      <c r="F62" s="241"/>
      <c r="G62" s="242"/>
      <c r="H62" s="241"/>
      <c r="I62" s="243"/>
      <c r="J62" s="569" t="s">
        <v>14</v>
      </c>
      <c r="K62" s="335"/>
      <c r="L62" s="567"/>
      <c r="M62" s="335"/>
      <c r="N62" s="568"/>
      <c r="O62" s="335" t="str">
        <f>R4</f>
        <v>Dénes Tibor</v>
      </c>
      <c r="P62" s="567"/>
      <c r="Q62" s="335"/>
      <c r="R62" s="245">
        <f>MIN(4,'1MD ELO III.csport F A'!Q5)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x14ac:dyDescent="0.25">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x14ac:dyDescent="0.25">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x14ac:dyDescent="0.25">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x14ac:dyDescent="0.25">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x14ac:dyDescent="0.25">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x14ac:dyDescent="0.25">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x14ac:dyDescent="0.25">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x14ac:dyDescent="0.25">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x14ac:dyDescent="0.25">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x14ac:dyDescent="0.25">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x14ac:dyDescent="0.25">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x14ac:dyDescent="0.25">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x14ac:dyDescent="0.25">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x14ac:dyDescent="0.25">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x14ac:dyDescent="0.25">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x14ac:dyDescent="0.25">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x14ac:dyDescent="0.25">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x14ac:dyDescent="0.25">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x14ac:dyDescent="0.25">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x14ac:dyDescent="0.25">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x14ac:dyDescent="0.25">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x14ac:dyDescent="0.25">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x14ac:dyDescent="0.25">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x14ac:dyDescent="0.25">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x14ac:dyDescent="0.25">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x14ac:dyDescent="0.25">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x14ac:dyDescent="0.25">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x14ac:dyDescent="0.25">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x14ac:dyDescent="0.25">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x14ac:dyDescent="0.25">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x14ac:dyDescent="0.25">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x14ac:dyDescent="0.25">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x14ac:dyDescent="0.25">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x14ac:dyDescent="0.25">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x14ac:dyDescent="0.25">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x14ac:dyDescent="0.25">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x14ac:dyDescent="0.25">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x14ac:dyDescent="0.25">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x14ac:dyDescent="0.25">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x14ac:dyDescent="0.25">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x14ac:dyDescent="0.25">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x14ac:dyDescent="0.25">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x14ac:dyDescent="0.25">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x14ac:dyDescent="0.25">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x14ac:dyDescent="0.25">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x14ac:dyDescent="0.25">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x14ac:dyDescent="0.25">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x14ac:dyDescent="0.25">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x14ac:dyDescent="0.25">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x14ac:dyDescent="0.25">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x14ac:dyDescent="0.25">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x14ac:dyDescent="0.25">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x14ac:dyDescent="0.25">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x14ac:dyDescent="0.25">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x14ac:dyDescent="0.25">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x14ac:dyDescent="0.25">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x14ac:dyDescent="0.25">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x14ac:dyDescent="0.25">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x14ac:dyDescent="0.25">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x14ac:dyDescent="0.25">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x14ac:dyDescent="0.25">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x14ac:dyDescent="0.25">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x14ac:dyDescent="0.25">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x14ac:dyDescent="0.25">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x14ac:dyDescent="0.25">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x14ac:dyDescent="0.25">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x14ac:dyDescent="0.25">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x14ac:dyDescent="0.25">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x14ac:dyDescent="0.25">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x14ac:dyDescent="0.25">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x14ac:dyDescent="0.25">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x14ac:dyDescent="0.25">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x14ac:dyDescent="0.25">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x14ac:dyDescent="0.25">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x14ac:dyDescent="0.25">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x14ac:dyDescent="0.25">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x14ac:dyDescent="0.25">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x14ac:dyDescent="0.25">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conditionalFormatting sqref="G50:I50 G34:I34 G36:I36 G22:I22 G24:I24 G26:I26 G28:I28 G30:I30 G32:I32 H21 G38:I38 G40:I40 G42:I42 G44:I44 G46:I46 G48:I48 H7 H9 H11 H13 H15 H17 H19">
    <cfRule type="expression" dxfId="919" priority="4" stopIfTrue="1">
      <formula>AND($E7&lt;9,$C7&gt;0)</formula>
    </cfRule>
  </conditionalFormatting>
  <conditionalFormatting sqref="I23 I43 K33 I31 K41 I51 I39 K49 I47 K10 M29 M45 I27 K25 I35 I8 I12 I16 I20 K18 M14">
    <cfRule type="expression" dxfId="918" priority="5" stopIfTrue="1">
      <formula>AND($O$1="CU",I8="Umpire")</formula>
    </cfRule>
    <cfRule type="expression" dxfId="917" priority="6" stopIfTrue="1">
      <formula>AND($O$1="CU",I8&lt;&gt;"Umpire",J8&lt;&gt;"")</formula>
    </cfRule>
    <cfRule type="expression" dxfId="916" priority="7" stopIfTrue="1">
      <formula>AND($O$1="CU",I8&lt;&gt;"Umpire")</formula>
    </cfRule>
  </conditionalFormatting>
  <conditionalFormatting sqref="E36 E30 E28 E26 E24 E22 E52 E50 E32 E48 E46 E44 E42 E40 E38 E34">
    <cfRule type="expression" dxfId="915" priority="8" stopIfTrue="1">
      <formula>AND($E22&lt;9,$C22&gt;0)</formula>
    </cfRule>
  </conditionalFormatting>
  <conditionalFormatting sqref="F38 F40 F42 F44 F46 F48 F50 F36 F22 F24 F26 F28 F30 F32 F34">
    <cfRule type="cellIs" dxfId="914" priority="9" stopIfTrue="1" operator="equal">
      <formula>"Bye"</formula>
    </cfRule>
    <cfRule type="expression" dxfId="913" priority="10" stopIfTrue="1">
      <formula>AND($E22&lt;9,$C22&gt;0)</formula>
    </cfRule>
  </conditionalFormatting>
  <conditionalFormatting sqref="M10 M18 O45 M41 M49 O14 O29 M25 M33 K8 K12 K16 K20 K39 K43 K47 K51 K23 K27 K31 K35">
    <cfRule type="expression" dxfId="912" priority="11" stopIfTrue="1">
      <formula>J8="as"</formula>
    </cfRule>
    <cfRule type="expression" dxfId="911" priority="12" stopIfTrue="1">
      <formula>J8="bs"</formula>
    </cfRule>
  </conditionalFormatting>
  <conditionalFormatting sqref="B40 B42 B44 B46 B48 B50 B52 B24 B26 B28 B30 B32 B34 B36 B38 B22">
    <cfRule type="cellIs" dxfId="910" priority="13" stopIfTrue="1" operator="equal">
      <formula>"QA"</formula>
    </cfRule>
    <cfRule type="cellIs" dxfId="909" priority="14" stopIfTrue="1" operator="equal">
      <formula>"DA"</formula>
    </cfRule>
  </conditionalFormatting>
  <conditionalFormatting sqref="R62 J8 J12 J16 J20 N14 L10 L18">
    <cfRule type="expression" dxfId="908" priority="15" stopIfTrue="1">
      <formula>$O$1="CU"</formula>
    </cfRule>
  </conditionalFormatting>
  <conditionalFormatting sqref="E21 E7">
    <cfRule type="expression" dxfId="907" priority="16" stopIfTrue="1">
      <formula>$E7&lt;5</formula>
    </cfRule>
  </conditionalFormatting>
  <conditionalFormatting sqref="F19 F21 F9 F17 F15 F13 F11 F7">
    <cfRule type="cellIs" dxfId="906" priority="17" stopIfTrue="1" operator="equal">
      <formula>"Bye"</formula>
    </cfRule>
  </conditionalFormatting>
  <conditionalFormatting sqref="O16">
    <cfRule type="expression" dxfId="905" priority="1" stopIfTrue="1">
      <formula>AND($O$1="CU",O16="Umpire")</formula>
    </cfRule>
    <cfRule type="expression" dxfId="904" priority="2" stopIfTrue="1">
      <formula>AND($O$1="CU",O16&lt;&gt;"Umpire",P16&lt;&gt;"")</formula>
    </cfRule>
    <cfRule type="expression" dxfId="903"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92577" r:id="rId3" name="Button 1">
              <controlPr defaultSize="0" print="0" autoFill="0" autoPict="0" macro="[0]!Jun_Show_CU">
                <anchor moveWithCells="1" sizeWithCells="1">
                  <from>
                    <xdr:col>12</xdr:col>
                    <xdr:colOff>525780</xdr:colOff>
                    <xdr:row>0</xdr:row>
                    <xdr:rowOff>7620</xdr:rowOff>
                  </from>
                  <to>
                    <xdr:col>14</xdr:col>
                    <xdr:colOff>373380</xdr:colOff>
                    <xdr:row>1</xdr:row>
                    <xdr:rowOff>175260</xdr:rowOff>
                  </to>
                </anchor>
              </controlPr>
            </control>
          </mc:Choice>
        </mc:AlternateContent>
        <mc:AlternateContent xmlns:mc="http://schemas.openxmlformats.org/markup-compatibility/2006">
          <mc:Choice Requires="x14">
            <control shapeId="792578" r:id="rId4" name="Button 2">
              <controlPr defaultSize="0" print="0" autoFill="0" autoPict="0" macro="[0]!Jun_Hide_CU">
                <anchor moveWithCells="1" sizeWithCells="1">
                  <from>
                    <xdr:col>12</xdr:col>
                    <xdr:colOff>518160</xdr:colOff>
                    <xdr:row>1</xdr:row>
                    <xdr:rowOff>190500</xdr:rowOff>
                  </from>
                  <to>
                    <xdr:col>14</xdr:col>
                    <xdr:colOff>373380</xdr:colOff>
                    <xdr:row>1</xdr:row>
                    <xdr:rowOff>60960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tabColor indexed="42"/>
  </sheetPr>
  <dimension ref="A1:O134"/>
  <sheetViews>
    <sheetView showGridLines="0" showZeros="0" workbookViewId="0">
      <pane ySplit="6" topLeftCell="A7" activePane="bottomLeft" state="frozen"/>
      <selection activeCell="C12" sqref="C12"/>
      <selection pane="bottomLeft" activeCell="B7" sqref="B7"/>
    </sheetView>
  </sheetViews>
  <sheetFormatPr defaultRowHeight="13.2" x14ac:dyDescent="0.25"/>
  <cols>
    <col min="1" max="1" width="6.33203125" customWidth="1"/>
    <col min="2" max="2" width="13.88671875" customWidth="1"/>
    <col min="3" max="3" width="14" customWidth="1"/>
    <col min="4" max="4" width="13.44140625" style="45" customWidth="1"/>
    <col min="5" max="5" width="11.88671875" style="727" customWidth="1"/>
    <col min="6" max="6" width="23.6640625" style="102" customWidth="1"/>
    <col min="7" max="7" width="8.6640625" style="735" customWidth="1"/>
    <col min="8" max="8" width="0.109375" style="45" customWidth="1"/>
    <col min="9" max="9" width="5.5546875" style="45" hidden="1" customWidth="1"/>
    <col min="10" max="10" width="8" style="45" hidden="1" customWidth="1"/>
    <col min="11" max="11" width="0.109375" style="45" hidden="1" customWidth="1"/>
    <col min="12" max="13" width="7.44140625" style="45" customWidth="1"/>
    <col min="14" max="14" width="7.44140625" style="45" hidden="1" customWidth="1"/>
    <col min="15" max="15" width="7.44140625" style="45" customWidth="1"/>
  </cols>
  <sheetData>
    <row r="1" spans="1:15" ht="24.6" x14ac:dyDescent="0.4">
      <c r="A1" s="394" t="str">
        <f>Altalanos!$A$6</f>
        <v>Diákolinmpia Pest Vármegye</v>
      </c>
      <c r="B1" s="93"/>
      <c r="C1" s="93"/>
      <c r="D1" s="384"/>
      <c r="E1" s="438" t="s">
        <v>93</v>
      </c>
      <c r="F1" s="427"/>
      <c r="G1" s="728"/>
      <c r="H1" s="430"/>
      <c r="I1" s="430"/>
      <c r="J1" s="430"/>
      <c r="K1" s="430"/>
      <c r="L1" s="430"/>
      <c r="M1" s="430"/>
      <c r="N1" s="430"/>
      <c r="O1" s="431"/>
    </row>
    <row r="2" spans="1:15" ht="13.8" thickBot="1" x14ac:dyDescent="0.3">
      <c r="B2" s="96" t="s">
        <v>122</v>
      </c>
      <c r="C2" s="465">
        <f>Altalanos!$A$8</f>
        <v>0</v>
      </c>
      <c r="D2" s="120"/>
      <c r="E2" s="438" t="s">
        <v>94</v>
      </c>
      <c r="F2" s="703"/>
      <c r="G2" s="729"/>
      <c r="H2" s="94"/>
      <c r="I2" s="94"/>
      <c r="J2" s="94"/>
      <c r="K2" s="94"/>
      <c r="L2" s="111"/>
      <c r="M2" s="86"/>
      <c r="N2" s="86"/>
      <c r="O2" s="111"/>
    </row>
    <row r="3" spans="1:15" s="2" customFormat="1" ht="13.8" thickBot="1" x14ac:dyDescent="0.3">
      <c r="A3" s="753"/>
      <c r="B3" s="683"/>
      <c r="C3" s="683"/>
      <c r="D3" s="683"/>
      <c r="E3" s="726"/>
      <c r="F3" s="683"/>
      <c r="G3" s="730"/>
      <c r="H3" s="112"/>
      <c r="I3" s="123"/>
      <c r="J3" s="123"/>
      <c r="K3" s="123"/>
      <c r="L3" s="485" t="s">
        <v>92</v>
      </c>
      <c r="M3" s="113"/>
      <c r="N3" s="124"/>
      <c r="O3" s="439"/>
    </row>
    <row r="4" spans="1:15" s="2" customFormat="1" x14ac:dyDescent="0.25">
      <c r="A4" s="55" t="s">
        <v>82</v>
      </c>
      <c r="B4" s="55"/>
      <c r="C4" s="53" t="s">
        <v>79</v>
      </c>
      <c r="D4" s="55" t="s">
        <v>87</v>
      </c>
      <c r="E4" s="764"/>
      <c r="F4" s="754"/>
      <c r="G4" s="731" t="s">
        <v>88</v>
      </c>
      <c r="H4" s="126"/>
      <c r="I4" s="127"/>
      <c r="J4" s="127"/>
      <c r="K4" s="127"/>
      <c r="L4" s="126"/>
      <c r="M4" s="440"/>
      <c r="N4" s="440"/>
      <c r="O4" s="128"/>
    </row>
    <row r="5" spans="1:15" s="2" customFormat="1" ht="13.8" thickBot="1" x14ac:dyDescent="0.3">
      <c r="A5" s="432">
        <f>Altalanos!$A$10</f>
        <v>0</v>
      </c>
      <c r="B5" s="432"/>
      <c r="C5" s="97">
        <f>Altalanos!$C$10</f>
        <v>0</v>
      </c>
      <c r="D5" s="98" t="str">
        <f>Altalanos!$D$10</f>
        <v xml:space="preserve">  </v>
      </c>
      <c r="E5" s="89"/>
      <c r="F5" s="98"/>
      <c r="G5" s="732" t="str">
        <f>Altalanos!$E$10</f>
        <v>Dénes Tibor</v>
      </c>
      <c r="H5" s="129"/>
      <c r="I5" s="89"/>
      <c r="J5" s="89"/>
      <c r="K5" s="89"/>
      <c r="L5" s="129"/>
      <c r="M5" s="98"/>
      <c r="N5" s="98"/>
      <c r="O5" s="755"/>
    </row>
    <row r="6" spans="1:15" ht="30" customHeight="1" thickBot="1" x14ac:dyDescent="0.3">
      <c r="A6" s="392" t="s">
        <v>95</v>
      </c>
      <c r="B6" s="115" t="s">
        <v>85</v>
      </c>
      <c r="C6" s="115" t="s">
        <v>86</v>
      </c>
      <c r="D6" s="115" t="s">
        <v>90</v>
      </c>
      <c r="E6" s="116" t="s">
        <v>91</v>
      </c>
      <c r="F6" s="700" t="s">
        <v>213</v>
      </c>
      <c r="G6" s="733" t="s">
        <v>97</v>
      </c>
      <c r="H6" s="422" t="s">
        <v>74</v>
      </c>
      <c r="I6" s="117" t="s">
        <v>72</v>
      </c>
      <c r="J6" s="424" t="s">
        <v>1</v>
      </c>
      <c r="K6" s="117" t="s">
        <v>73</v>
      </c>
      <c r="L6" s="386" t="s">
        <v>98</v>
      </c>
      <c r="M6" s="118" t="s">
        <v>99</v>
      </c>
      <c r="N6" s="131" t="s">
        <v>2</v>
      </c>
      <c r="O6" s="116" t="s">
        <v>100</v>
      </c>
    </row>
    <row r="7" spans="1:15" s="11" customFormat="1" ht="18.899999999999999" customHeight="1" x14ac:dyDescent="0.25">
      <c r="A7" s="426">
        <v>1</v>
      </c>
      <c r="B7" s="105"/>
      <c r="C7" s="105"/>
      <c r="D7" s="106"/>
      <c r="E7" s="441"/>
      <c r="F7" s="756"/>
      <c r="G7" s="766"/>
      <c r="H7" s="423"/>
      <c r="I7" s="421"/>
      <c r="J7" s="425"/>
      <c r="K7" s="421"/>
      <c r="L7" s="387"/>
      <c r="M7" s="767"/>
      <c r="N7" s="133"/>
      <c r="O7" s="750"/>
    </row>
    <row r="8" spans="1:15" s="11" customFormat="1" ht="18.899999999999999" customHeight="1" x14ac:dyDescent="0.25">
      <c r="A8" s="426">
        <v>2</v>
      </c>
      <c r="B8" s="105"/>
      <c r="C8" s="105"/>
      <c r="D8" s="106"/>
      <c r="E8" s="441"/>
      <c r="F8" s="740"/>
      <c r="G8" s="106"/>
      <c r="H8" s="423"/>
      <c r="I8" s="421"/>
      <c r="J8" s="425"/>
      <c r="K8" s="421"/>
      <c r="L8" s="387"/>
      <c r="M8" s="106"/>
      <c r="N8" s="133"/>
      <c r="O8" s="706"/>
    </row>
    <row r="9" spans="1:15" s="11" customFormat="1" ht="18.899999999999999" customHeight="1" x14ac:dyDescent="0.25">
      <c r="A9" s="426">
        <v>3</v>
      </c>
      <c r="B9" s="105"/>
      <c r="C9" s="105"/>
      <c r="D9" s="106"/>
      <c r="E9" s="441"/>
      <c r="F9" s="740"/>
      <c r="G9" s="106"/>
      <c r="H9" s="423"/>
      <c r="I9" s="421"/>
      <c r="J9" s="425"/>
      <c r="K9" s="421"/>
      <c r="L9" s="387"/>
      <c r="M9" s="106"/>
      <c r="N9" s="714"/>
      <c r="O9" s="458"/>
    </row>
    <row r="10" spans="1:15" s="11" customFormat="1" ht="18.899999999999999" customHeight="1" x14ac:dyDescent="0.25">
      <c r="A10" s="426">
        <v>4</v>
      </c>
      <c r="B10" s="105"/>
      <c r="C10" s="105"/>
      <c r="D10" s="106"/>
      <c r="E10" s="441"/>
      <c r="F10" s="740"/>
      <c r="G10" s="106"/>
      <c r="H10" s="423"/>
      <c r="I10" s="421"/>
      <c r="J10" s="425"/>
      <c r="K10" s="421"/>
      <c r="L10" s="387"/>
      <c r="M10" s="106"/>
      <c r="N10" s="713"/>
      <c r="O10" s="706"/>
    </row>
    <row r="11" spans="1:15" s="11" customFormat="1" ht="18.899999999999999" customHeight="1" x14ac:dyDescent="0.25">
      <c r="A11" s="426">
        <v>5</v>
      </c>
      <c r="B11" s="105"/>
      <c r="C11" s="105"/>
      <c r="D11" s="106"/>
      <c r="E11" s="441"/>
      <c r="F11" s="740"/>
      <c r="G11" s="766"/>
      <c r="H11" s="423"/>
      <c r="I11" s="421"/>
      <c r="J11" s="425"/>
      <c r="K11" s="421"/>
      <c r="L11" s="387"/>
      <c r="M11" s="767"/>
      <c r="N11" s="714"/>
      <c r="O11" s="706"/>
    </row>
    <row r="12" spans="1:15" s="11" customFormat="1" ht="18.899999999999999" customHeight="1" x14ac:dyDescent="0.25">
      <c r="A12" s="426">
        <v>6</v>
      </c>
      <c r="B12" s="105"/>
      <c r="C12" s="105"/>
      <c r="D12" s="106"/>
      <c r="E12" s="441"/>
      <c r="F12" s="740"/>
      <c r="G12" s="106"/>
      <c r="H12" s="423"/>
      <c r="I12" s="421"/>
      <c r="J12" s="425"/>
      <c r="K12" s="421"/>
      <c r="L12" s="387"/>
      <c r="M12" s="106"/>
      <c r="N12" s="714"/>
      <c r="O12" s="706"/>
    </row>
    <row r="13" spans="1:15" s="11" customFormat="1" ht="18.899999999999999" customHeight="1" x14ac:dyDescent="0.25">
      <c r="A13" s="426">
        <v>7</v>
      </c>
      <c r="B13" s="105"/>
      <c r="C13" s="105"/>
      <c r="D13" s="106"/>
      <c r="E13" s="441"/>
      <c r="F13" s="740"/>
      <c r="G13" s="106"/>
      <c r="H13" s="423"/>
      <c r="I13" s="421"/>
      <c r="J13" s="425"/>
      <c r="K13" s="421"/>
      <c r="L13" s="387"/>
      <c r="M13" s="106"/>
      <c r="N13" s="714"/>
      <c r="O13" s="706"/>
    </row>
    <row r="14" spans="1:15" s="11" customFormat="1" ht="18.899999999999999" customHeight="1" x14ac:dyDescent="0.25">
      <c r="A14" s="426">
        <v>8</v>
      </c>
      <c r="B14" s="105"/>
      <c r="C14" s="105"/>
      <c r="D14" s="106"/>
      <c r="E14" s="441"/>
      <c r="F14" s="740"/>
      <c r="G14" s="106"/>
      <c r="H14" s="423"/>
      <c r="I14" s="421"/>
      <c r="J14" s="425"/>
      <c r="K14" s="421"/>
      <c r="L14" s="387"/>
      <c r="M14" s="106"/>
      <c r="N14" s="714"/>
      <c r="O14" s="706"/>
    </row>
    <row r="15" spans="1:15" s="11" customFormat="1" ht="18.899999999999999" customHeight="1" x14ac:dyDescent="0.25">
      <c r="A15" s="426">
        <v>9</v>
      </c>
      <c r="B15" s="105"/>
      <c r="C15" s="105"/>
      <c r="D15" s="106"/>
      <c r="E15" s="441"/>
      <c r="F15" s="740"/>
      <c r="G15" s="106"/>
      <c r="H15" s="423"/>
      <c r="I15" s="421"/>
      <c r="J15" s="425"/>
      <c r="K15" s="421"/>
      <c r="L15" s="387"/>
      <c r="M15" s="106"/>
      <c r="N15" s="715"/>
      <c r="O15" s="706"/>
    </row>
    <row r="16" spans="1:15" s="11" customFormat="1" ht="18.899999999999999" customHeight="1" x14ac:dyDescent="0.25">
      <c r="A16" s="426">
        <v>10</v>
      </c>
      <c r="B16" s="105"/>
      <c r="C16" s="105"/>
      <c r="D16" s="106"/>
      <c r="E16" s="441"/>
      <c r="F16" s="740"/>
      <c r="G16" s="106"/>
      <c r="H16" s="423"/>
      <c r="I16" s="421"/>
      <c r="J16" s="425"/>
      <c r="K16" s="421"/>
      <c r="L16" s="387"/>
      <c r="M16" s="106"/>
      <c r="N16" s="133"/>
      <c r="O16" s="706"/>
    </row>
    <row r="17" spans="1:15" s="11" customFormat="1" ht="18.899999999999999" customHeight="1" x14ac:dyDescent="0.25">
      <c r="A17" s="426">
        <v>11</v>
      </c>
      <c r="B17" s="105"/>
      <c r="C17" s="105"/>
      <c r="D17" s="106"/>
      <c r="E17" s="441"/>
      <c r="F17" s="740"/>
      <c r="G17" s="106"/>
      <c r="H17" s="423"/>
      <c r="I17" s="421"/>
      <c r="J17" s="425"/>
      <c r="K17" s="421"/>
      <c r="L17" s="387"/>
      <c r="M17" s="106"/>
      <c r="N17" s="133"/>
      <c r="O17" s="706"/>
    </row>
    <row r="18" spans="1:15" s="11" customFormat="1" ht="18.899999999999999" customHeight="1" x14ac:dyDescent="0.25">
      <c r="A18" s="426">
        <v>12</v>
      </c>
      <c r="B18" s="105"/>
      <c r="C18" s="105"/>
      <c r="D18" s="106"/>
      <c r="E18" s="441"/>
      <c r="F18" s="740"/>
      <c r="G18" s="106"/>
      <c r="H18" s="423"/>
      <c r="I18" s="421"/>
      <c r="J18" s="425"/>
      <c r="K18" s="421"/>
      <c r="L18" s="387"/>
      <c r="M18" s="106"/>
      <c r="N18" s="133"/>
      <c r="O18" s="706"/>
    </row>
    <row r="19" spans="1:15" s="11" customFormat="1" ht="18.899999999999999" customHeight="1" x14ac:dyDescent="0.25">
      <c r="A19" s="426">
        <v>13</v>
      </c>
      <c r="B19" s="105"/>
      <c r="C19" s="105"/>
      <c r="D19" s="106"/>
      <c r="E19" s="441"/>
      <c r="F19" s="740"/>
      <c r="G19" s="106"/>
      <c r="H19" s="423"/>
      <c r="I19" s="421"/>
      <c r="J19" s="425"/>
      <c r="K19" s="421"/>
      <c r="L19" s="387"/>
      <c r="M19" s="106"/>
      <c r="N19" s="107"/>
      <c r="O19" s="706"/>
    </row>
    <row r="20" spans="1:15" s="11" customFormat="1" ht="18.899999999999999" customHeight="1" x14ac:dyDescent="0.25">
      <c r="A20" s="426">
        <v>14</v>
      </c>
      <c r="B20" s="105"/>
      <c r="C20" s="105"/>
      <c r="D20" s="106"/>
      <c r="E20" s="441"/>
      <c r="F20" s="740"/>
      <c r="G20" s="106"/>
      <c r="H20" s="423"/>
      <c r="I20" s="421"/>
      <c r="J20" s="425"/>
      <c r="K20" s="421"/>
      <c r="L20" s="387"/>
      <c r="M20" s="106"/>
      <c r="N20" s="107"/>
      <c r="O20" s="706"/>
    </row>
    <row r="21" spans="1:15" s="11" customFormat="1" ht="18.899999999999999" customHeight="1" x14ac:dyDescent="0.25">
      <c r="A21" s="426">
        <v>15</v>
      </c>
      <c r="B21" s="105"/>
      <c r="C21" s="105"/>
      <c r="D21" s="106"/>
      <c r="E21" s="441"/>
      <c r="F21" s="740"/>
      <c r="G21" s="106"/>
      <c r="H21" s="423"/>
      <c r="I21" s="421"/>
      <c r="J21" s="425"/>
      <c r="K21" s="421"/>
      <c r="L21" s="387"/>
      <c r="M21" s="106"/>
      <c r="N21" s="133"/>
      <c r="O21" s="706"/>
    </row>
    <row r="22" spans="1:15" s="11" customFormat="1" ht="18.899999999999999" customHeight="1" x14ac:dyDescent="0.25">
      <c r="A22" s="426">
        <v>16</v>
      </c>
      <c r="B22" s="105"/>
      <c r="C22" s="105"/>
      <c r="D22" s="106"/>
      <c r="E22" s="441"/>
      <c r="F22" s="740"/>
      <c r="G22" s="106"/>
      <c r="H22" s="423"/>
      <c r="I22" s="421"/>
      <c r="J22" s="425"/>
      <c r="K22" s="421"/>
      <c r="L22" s="387"/>
      <c r="M22" s="106"/>
      <c r="N22" s="133"/>
      <c r="O22" s="706"/>
    </row>
    <row r="23" spans="1:15" s="11" customFormat="1" ht="18.899999999999999" customHeight="1" x14ac:dyDescent="0.25">
      <c r="A23" s="426">
        <v>17</v>
      </c>
      <c r="B23" s="105"/>
      <c r="C23" s="105"/>
      <c r="D23" s="106"/>
      <c r="E23" s="441"/>
      <c r="F23" s="740"/>
      <c r="G23" s="106"/>
      <c r="H23" s="423"/>
      <c r="I23" s="421"/>
      <c r="J23" s="425"/>
      <c r="K23" s="421"/>
      <c r="L23" s="387"/>
      <c r="M23" s="106"/>
      <c r="N23" s="133"/>
      <c r="O23" s="706"/>
    </row>
    <row r="24" spans="1:15" s="11" customFormat="1" ht="18.899999999999999" customHeight="1" x14ac:dyDescent="0.25">
      <c r="A24" s="426">
        <v>18</v>
      </c>
      <c r="B24" s="105"/>
      <c r="C24" s="105"/>
      <c r="D24" s="106"/>
      <c r="E24" s="441"/>
      <c r="F24" s="740"/>
      <c r="G24" s="106"/>
      <c r="H24" s="423"/>
      <c r="I24" s="421"/>
      <c r="J24" s="425"/>
      <c r="K24" s="421"/>
      <c r="L24" s="387"/>
      <c r="M24" s="106"/>
      <c r="N24" s="133"/>
      <c r="O24" s="706"/>
    </row>
    <row r="25" spans="1:15" s="11" customFormat="1" ht="18.899999999999999" customHeight="1" x14ac:dyDescent="0.25">
      <c r="A25" s="426">
        <v>19</v>
      </c>
      <c r="B25" s="105"/>
      <c r="C25" s="105"/>
      <c r="D25" s="106"/>
      <c r="E25" s="441"/>
      <c r="F25" s="740"/>
      <c r="G25" s="106"/>
      <c r="H25" s="423"/>
      <c r="I25" s="421"/>
      <c r="J25" s="425"/>
      <c r="K25" s="421"/>
      <c r="L25" s="387"/>
      <c r="M25" s="106"/>
      <c r="N25" s="133"/>
      <c r="O25" s="706"/>
    </row>
    <row r="26" spans="1:15" s="11" customFormat="1" ht="18.899999999999999" customHeight="1" x14ac:dyDescent="0.25">
      <c r="A26" s="426">
        <v>20</v>
      </c>
      <c r="B26" s="105"/>
      <c r="C26" s="105"/>
      <c r="D26" s="106"/>
      <c r="E26" s="441"/>
      <c r="F26" s="740"/>
      <c r="G26" s="106"/>
      <c r="H26" s="423"/>
      <c r="I26" s="421"/>
      <c r="J26" s="425"/>
      <c r="K26" s="421"/>
      <c r="L26" s="387"/>
      <c r="M26" s="106"/>
      <c r="N26" s="133"/>
      <c r="O26" s="706"/>
    </row>
    <row r="27" spans="1:15" s="11" customFormat="1" ht="18.899999999999999" customHeight="1" x14ac:dyDescent="0.25">
      <c r="A27" s="426">
        <v>21</v>
      </c>
      <c r="B27" s="105"/>
      <c r="C27" s="105"/>
      <c r="D27" s="106"/>
      <c r="E27" s="441"/>
      <c r="F27" s="740"/>
      <c r="G27" s="106"/>
      <c r="H27" s="423"/>
      <c r="I27" s="421"/>
      <c r="J27" s="425"/>
      <c r="K27" s="421"/>
      <c r="L27" s="387"/>
      <c r="M27" s="106"/>
      <c r="N27" s="107"/>
      <c r="O27" s="458"/>
    </row>
    <row r="28" spans="1:15" s="11" customFormat="1" ht="18.899999999999999" customHeight="1" x14ac:dyDescent="0.25">
      <c r="A28" s="426">
        <v>22</v>
      </c>
      <c r="B28" s="105"/>
      <c r="C28" s="105"/>
      <c r="D28" s="106"/>
      <c r="E28" s="441"/>
      <c r="F28" s="687"/>
      <c r="G28" s="707"/>
      <c r="H28" s="423"/>
      <c r="I28" s="421"/>
      <c r="J28" s="425"/>
      <c r="K28" s="421"/>
      <c r="L28" s="387"/>
      <c r="M28" s="107"/>
      <c r="N28" s="107"/>
      <c r="O28" s="107"/>
    </row>
    <row r="29" spans="1:15" s="11" customFormat="1" ht="18.899999999999999" customHeight="1" x14ac:dyDescent="0.25">
      <c r="A29" s="426">
        <v>23</v>
      </c>
      <c r="B29" s="105"/>
      <c r="C29" s="105"/>
      <c r="D29" s="106"/>
      <c r="E29" s="441"/>
      <c r="F29" s="687"/>
      <c r="G29" s="707"/>
      <c r="H29" s="423"/>
      <c r="I29" s="421"/>
      <c r="J29" s="425"/>
      <c r="K29" s="421"/>
      <c r="L29" s="387"/>
      <c r="M29" s="107"/>
      <c r="N29" s="133"/>
      <c r="O29" s="107"/>
    </row>
    <row r="30" spans="1:15" s="11" customFormat="1" ht="18.899999999999999" customHeight="1" x14ac:dyDescent="0.25">
      <c r="A30" s="426">
        <v>24</v>
      </c>
      <c r="B30" s="105"/>
      <c r="C30" s="105"/>
      <c r="D30" s="106"/>
      <c r="E30" s="441"/>
      <c r="F30" s="687"/>
      <c r="G30" s="734"/>
      <c r="H30" s="423"/>
      <c r="I30" s="421"/>
      <c r="J30" s="425"/>
      <c r="K30" s="421"/>
      <c r="L30" s="387"/>
      <c r="M30" s="393"/>
      <c r="N30" s="133">
        <f t="shared" ref="N30:N60" si="0">IF(L30="DA",1,IF(L30="WC",2,IF(L30="SE",3,IF(L30="Q",4,IF(L30="LL",5,999)))))</f>
        <v>999</v>
      </c>
      <c r="O30" s="107"/>
    </row>
    <row r="31" spans="1:15" s="11" customFormat="1" ht="18.899999999999999" customHeight="1" x14ac:dyDescent="0.25">
      <c r="A31" s="426">
        <v>25</v>
      </c>
      <c r="B31" s="105"/>
      <c r="C31" s="105"/>
      <c r="D31" s="106"/>
      <c r="E31" s="441"/>
      <c r="F31" s="687"/>
      <c r="G31" s="734"/>
      <c r="H31" s="423"/>
      <c r="I31" s="421"/>
      <c r="J31" s="425"/>
      <c r="K31" s="421"/>
      <c r="L31" s="387"/>
      <c r="M31" s="393"/>
      <c r="N31" s="133">
        <f t="shared" si="0"/>
        <v>999</v>
      </c>
      <c r="O31" s="107"/>
    </row>
    <row r="32" spans="1:15" s="11" customFormat="1" ht="18.899999999999999" customHeight="1" x14ac:dyDescent="0.25">
      <c r="A32" s="426">
        <v>26</v>
      </c>
      <c r="B32" s="105"/>
      <c r="C32" s="105"/>
      <c r="D32" s="106"/>
      <c r="E32" s="441"/>
      <c r="F32" s="687"/>
      <c r="G32" s="734"/>
      <c r="H32" s="423"/>
      <c r="I32" s="421"/>
      <c r="J32" s="425"/>
      <c r="K32" s="421"/>
      <c r="L32" s="387"/>
      <c r="M32" s="393"/>
      <c r="N32" s="133">
        <f t="shared" si="0"/>
        <v>999</v>
      </c>
      <c r="O32" s="107"/>
    </row>
    <row r="33" spans="1:15" s="11" customFormat="1" ht="18.899999999999999" customHeight="1" x14ac:dyDescent="0.25">
      <c r="A33" s="426">
        <v>27</v>
      </c>
      <c r="B33" s="105"/>
      <c r="C33" s="105"/>
      <c r="D33" s="106"/>
      <c r="E33" s="441"/>
      <c r="F33" s="687"/>
      <c r="G33" s="734"/>
      <c r="H33" s="423" t="e">
        <f>IF(AND(O33="",#REF!&gt;0,#REF!&lt;5),I33,)</f>
        <v>#REF!</v>
      </c>
      <c r="I33" s="421" t="str">
        <f>IF(D33="","ZZZ9",IF(AND(#REF!&gt;0,#REF!&lt;5),D33&amp;#REF!,D33&amp;"9"))</f>
        <v>ZZZ9</v>
      </c>
      <c r="J33" s="425">
        <f t="shared" ref="J33:J64" si="1">IF(O33="",999,O33)</f>
        <v>999</v>
      </c>
      <c r="K33" s="421">
        <f t="shared" ref="K33:K64" si="2">IF(N33=999,999,1)</f>
        <v>999</v>
      </c>
      <c r="L33" s="387"/>
      <c r="M33" s="393"/>
      <c r="N33" s="133">
        <f t="shared" si="0"/>
        <v>999</v>
      </c>
      <c r="O33" s="107"/>
    </row>
    <row r="34" spans="1:15" s="11" customFormat="1" ht="18.899999999999999" customHeight="1" x14ac:dyDescent="0.25">
      <c r="A34" s="426">
        <v>28</v>
      </c>
      <c r="B34" s="105"/>
      <c r="C34" s="105"/>
      <c r="D34" s="106"/>
      <c r="E34" s="441"/>
      <c r="F34" s="687"/>
      <c r="G34" s="734"/>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899999999999999" customHeight="1" x14ac:dyDescent="0.25">
      <c r="A35" s="426">
        <v>29</v>
      </c>
      <c r="B35" s="105"/>
      <c r="C35" s="105"/>
      <c r="D35" s="106"/>
      <c r="E35" s="441"/>
      <c r="F35" s="687"/>
      <c r="G35" s="734"/>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899999999999999" customHeight="1" x14ac:dyDescent="0.25">
      <c r="A36" s="426">
        <v>30</v>
      </c>
      <c r="B36" s="105"/>
      <c r="C36" s="105"/>
      <c r="D36" s="106"/>
      <c r="E36" s="441"/>
      <c r="F36" s="687"/>
      <c r="G36" s="734"/>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899999999999999" customHeight="1" x14ac:dyDescent="0.25">
      <c r="A37" s="426">
        <v>31</v>
      </c>
      <c r="B37" s="105"/>
      <c r="C37" s="105"/>
      <c r="D37" s="106"/>
      <c r="E37" s="441"/>
      <c r="F37" s="687"/>
      <c r="G37" s="734"/>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899999999999999" customHeight="1" x14ac:dyDescent="0.25">
      <c r="A38" s="426">
        <v>32</v>
      </c>
      <c r="B38" s="105"/>
      <c r="C38" s="105"/>
      <c r="D38" s="106"/>
      <c r="E38" s="441"/>
      <c r="F38" s="687"/>
      <c r="G38" s="734"/>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899999999999999" customHeight="1" x14ac:dyDescent="0.25">
      <c r="A39" s="426">
        <v>33</v>
      </c>
      <c r="B39" s="105"/>
      <c r="C39" s="105"/>
      <c r="D39" s="106"/>
      <c r="E39" s="441"/>
      <c r="F39" s="687"/>
      <c r="G39" s="734"/>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899999999999999" customHeight="1" x14ac:dyDescent="0.25">
      <c r="A40" s="426">
        <v>34</v>
      </c>
      <c r="B40" s="105"/>
      <c r="C40" s="105"/>
      <c r="D40" s="106"/>
      <c r="E40" s="441"/>
      <c r="F40" s="687"/>
      <c r="G40" s="734"/>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899999999999999" customHeight="1" x14ac:dyDescent="0.25">
      <c r="A41" s="426">
        <v>35</v>
      </c>
      <c r="B41" s="105"/>
      <c r="C41" s="105"/>
      <c r="D41" s="106"/>
      <c r="E41" s="441"/>
      <c r="F41" s="687"/>
      <c r="G41" s="734"/>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899999999999999" customHeight="1" x14ac:dyDescent="0.25">
      <c r="A42" s="426">
        <v>36</v>
      </c>
      <c r="B42" s="105"/>
      <c r="C42" s="105"/>
      <c r="D42" s="106"/>
      <c r="E42" s="441"/>
      <c r="F42" s="687"/>
      <c r="G42" s="734"/>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899999999999999" customHeight="1" x14ac:dyDescent="0.25">
      <c r="A43" s="426">
        <v>37</v>
      </c>
      <c r="B43" s="105"/>
      <c r="C43" s="105"/>
      <c r="D43" s="106"/>
      <c r="E43" s="441"/>
      <c r="F43" s="687"/>
      <c r="G43" s="734"/>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899999999999999" customHeight="1" x14ac:dyDescent="0.25">
      <c r="A44" s="426">
        <v>38</v>
      </c>
      <c r="B44" s="105"/>
      <c r="C44" s="105"/>
      <c r="D44" s="106"/>
      <c r="E44" s="441"/>
      <c r="F44" s="687"/>
      <c r="G44" s="734"/>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899999999999999" customHeight="1" x14ac:dyDescent="0.25">
      <c r="A45" s="426">
        <v>39</v>
      </c>
      <c r="B45" s="105"/>
      <c r="C45" s="105"/>
      <c r="D45" s="106"/>
      <c r="E45" s="441"/>
      <c r="F45" s="687"/>
      <c r="G45" s="734"/>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899999999999999" customHeight="1" x14ac:dyDescent="0.25">
      <c r="A46" s="426">
        <v>40</v>
      </c>
      <c r="B46" s="105"/>
      <c r="C46" s="105"/>
      <c r="D46" s="106"/>
      <c r="E46" s="441"/>
      <c r="F46" s="687"/>
      <c r="G46" s="734"/>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899999999999999" customHeight="1" x14ac:dyDescent="0.25">
      <c r="A47" s="426">
        <v>41</v>
      </c>
      <c r="B47" s="105"/>
      <c r="C47" s="105"/>
      <c r="D47" s="106"/>
      <c r="E47" s="441"/>
      <c r="F47" s="687"/>
      <c r="G47" s="734"/>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899999999999999" customHeight="1" x14ac:dyDescent="0.25">
      <c r="A48" s="426">
        <v>42</v>
      </c>
      <c r="B48" s="105"/>
      <c r="C48" s="105"/>
      <c r="D48" s="106"/>
      <c r="E48" s="441"/>
      <c r="F48" s="687"/>
      <c r="G48" s="734"/>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899999999999999" customHeight="1" x14ac:dyDescent="0.25">
      <c r="A49" s="426">
        <v>43</v>
      </c>
      <c r="B49" s="105"/>
      <c r="C49" s="105"/>
      <c r="D49" s="106"/>
      <c r="E49" s="441"/>
      <c r="F49" s="687"/>
      <c r="G49" s="734"/>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899999999999999" customHeight="1" x14ac:dyDescent="0.25">
      <c r="A50" s="426">
        <v>44</v>
      </c>
      <c r="B50" s="105"/>
      <c r="C50" s="105"/>
      <c r="D50" s="106"/>
      <c r="E50" s="441"/>
      <c r="F50" s="687"/>
      <c r="G50" s="734"/>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899999999999999" customHeight="1" x14ac:dyDescent="0.25">
      <c r="A51" s="426">
        <v>45</v>
      </c>
      <c r="B51" s="105"/>
      <c r="C51" s="105"/>
      <c r="D51" s="106"/>
      <c r="E51" s="441"/>
      <c r="F51" s="687"/>
      <c r="G51" s="734"/>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899999999999999" customHeight="1" x14ac:dyDescent="0.25">
      <c r="A52" s="426">
        <v>46</v>
      </c>
      <c r="B52" s="105"/>
      <c r="C52" s="105"/>
      <c r="D52" s="106"/>
      <c r="E52" s="441"/>
      <c r="F52" s="687"/>
      <c r="G52" s="734"/>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899999999999999" customHeight="1" x14ac:dyDescent="0.25">
      <c r="A53" s="426">
        <v>47</v>
      </c>
      <c r="B53" s="105"/>
      <c r="C53" s="105"/>
      <c r="D53" s="106"/>
      <c r="E53" s="441"/>
      <c r="F53" s="687"/>
      <c r="G53" s="734"/>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899999999999999" customHeight="1" x14ac:dyDescent="0.25">
      <c r="A54" s="426">
        <v>48</v>
      </c>
      <c r="B54" s="105"/>
      <c r="C54" s="105"/>
      <c r="D54" s="106"/>
      <c r="E54" s="441"/>
      <c r="F54" s="687"/>
      <c r="G54" s="734"/>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899999999999999" customHeight="1" x14ac:dyDescent="0.25">
      <c r="A55" s="426">
        <v>49</v>
      </c>
      <c r="B55" s="105"/>
      <c r="C55" s="105"/>
      <c r="D55" s="106"/>
      <c r="E55" s="441"/>
      <c r="F55" s="687"/>
      <c r="G55" s="734"/>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899999999999999" customHeight="1" x14ac:dyDescent="0.25">
      <c r="A56" s="426">
        <v>50</v>
      </c>
      <c r="B56" s="105"/>
      <c r="C56" s="105"/>
      <c r="D56" s="106"/>
      <c r="E56" s="441"/>
      <c r="F56" s="687"/>
      <c r="G56" s="734"/>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899999999999999" customHeight="1" x14ac:dyDescent="0.25">
      <c r="A57" s="426">
        <v>51</v>
      </c>
      <c r="B57" s="105"/>
      <c r="C57" s="105"/>
      <c r="D57" s="106"/>
      <c r="E57" s="441"/>
      <c r="F57" s="687"/>
      <c r="G57" s="734"/>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899999999999999" customHeight="1" x14ac:dyDescent="0.25">
      <c r="A58" s="426">
        <v>52</v>
      </c>
      <c r="B58" s="105"/>
      <c r="C58" s="105"/>
      <c r="D58" s="106"/>
      <c r="E58" s="441"/>
      <c r="F58" s="687"/>
      <c r="G58" s="734"/>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899999999999999" customHeight="1" x14ac:dyDescent="0.25">
      <c r="A59" s="426">
        <v>53</v>
      </c>
      <c r="B59" s="105"/>
      <c r="C59" s="105"/>
      <c r="D59" s="106"/>
      <c r="E59" s="441"/>
      <c r="F59" s="687"/>
      <c r="G59" s="734"/>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899999999999999" customHeight="1" x14ac:dyDescent="0.25">
      <c r="A60" s="426">
        <v>54</v>
      </c>
      <c r="B60" s="105"/>
      <c r="C60" s="105"/>
      <c r="D60" s="106"/>
      <c r="E60" s="441"/>
      <c r="F60" s="687"/>
      <c r="G60" s="734"/>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899999999999999" customHeight="1" x14ac:dyDescent="0.25">
      <c r="A61" s="426">
        <v>55</v>
      </c>
      <c r="B61" s="105"/>
      <c r="C61" s="105"/>
      <c r="D61" s="106"/>
      <c r="E61" s="441"/>
      <c r="F61" s="687"/>
      <c r="G61" s="734"/>
      <c r="H61" s="423" t="e">
        <f>IF(AND(O61="",#REF!&gt;0,#REF!&lt;5),I61,)</f>
        <v>#REF!</v>
      </c>
      <c r="I61" s="421" t="str">
        <f>IF(D61="","ZZZ9",IF(AND(#REF!&gt;0,#REF!&lt;5),D61&amp;#REF!,D61&amp;"9"))</f>
        <v>ZZZ9</v>
      </c>
      <c r="J61" s="425">
        <f t="shared" si="1"/>
        <v>999</v>
      </c>
      <c r="K61" s="421">
        <f t="shared" si="2"/>
        <v>999</v>
      </c>
      <c r="L61" s="387"/>
      <c r="M61" s="393"/>
      <c r="N61" s="133">
        <f t="shared" ref="N61:N92" si="3">IF(L61="DA",1,IF(L61="WC",2,IF(L61="SE",3,IF(L61="Q",4,IF(L61="LL",5,999)))))</f>
        <v>999</v>
      </c>
      <c r="O61" s="107"/>
    </row>
    <row r="62" spans="1:15" s="11" customFormat="1" ht="18.899999999999999" customHeight="1" x14ac:dyDescent="0.25">
      <c r="A62" s="426">
        <v>56</v>
      </c>
      <c r="B62" s="105"/>
      <c r="C62" s="105"/>
      <c r="D62" s="106"/>
      <c r="E62" s="441"/>
      <c r="F62" s="687"/>
      <c r="G62" s="734"/>
      <c r="H62" s="423" t="e">
        <f>IF(AND(O62="",#REF!&gt;0,#REF!&lt;5),I62,)</f>
        <v>#REF!</v>
      </c>
      <c r="I62" s="421" t="str">
        <f>IF(D62="","ZZZ9",IF(AND(#REF!&gt;0,#REF!&lt;5),D62&amp;#REF!,D62&amp;"9"))</f>
        <v>ZZZ9</v>
      </c>
      <c r="J62" s="425">
        <f t="shared" si="1"/>
        <v>999</v>
      </c>
      <c r="K62" s="421">
        <f t="shared" si="2"/>
        <v>999</v>
      </c>
      <c r="L62" s="387"/>
      <c r="M62" s="393"/>
      <c r="N62" s="133">
        <f t="shared" si="3"/>
        <v>999</v>
      </c>
      <c r="O62" s="107"/>
    </row>
    <row r="63" spans="1:15" s="11" customFormat="1" ht="18.899999999999999" customHeight="1" x14ac:dyDescent="0.25">
      <c r="A63" s="426">
        <v>57</v>
      </c>
      <c r="B63" s="105"/>
      <c r="C63" s="105"/>
      <c r="D63" s="106"/>
      <c r="E63" s="441"/>
      <c r="F63" s="687"/>
      <c r="G63" s="734"/>
      <c r="H63" s="423" t="e">
        <f>IF(AND(O63="",#REF!&gt;0,#REF!&lt;5),I63,)</f>
        <v>#REF!</v>
      </c>
      <c r="I63" s="421" t="str">
        <f>IF(D63="","ZZZ9",IF(AND(#REF!&gt;0,#REF!&lt;5),D63&amp;#REF!,D63&amp;"9"))</f>
        <v>ZZZ9</v>
      </c>
      <c r="J63" s="425">
        <f t="shared" si="1"/>
        <v>999</v>
      </c>
      <c r="K63" s="421">
        <f t="shared" si="2"/>
        <v>999</v>
      </c>
      <c r="L63" s="387"/>
      <c r="M63" s="393"/>
      <c r="N63" s="133">
        <f t="shared" si="3"/>
        <v>999</v>
      </c>
      <c r="O63" s="107"/>
    </row>
    <row r="64" spans="1:15" s="11" customFormat="1" ht="18.899999999999999" customHeight="1" x14ac:dyDescent="0.25">
      <c r="A64" s="426">
        <v>58</v>
      </c>
      <c r="B64" s="105"/>
      <c r="C64" s="105"/>
      <c r="D64" s="106"/>
      <c r="E64" s="441"/>
      <c r="F64" s="687"/>
      <c r="G64" s="734"/>
      <c r="H64" s="423" t="e">
        <f>IF(AND(O64="",#REF!&gt;0,#REF!&lt;5),I64,)</f>
        <v>#REF!</v>
      </c>
      <c r="I64" s="421" t="str">
        <f>IF(D64="","ZZZ9",IF(AND(#REF!&gt;0,#REF!&lt;5),D64&amp;#REF!,D64&amp;"9"))</f>
        <v>ZZZ9</v>
      </c>
      <c r="J64" s="425">
        <f t="shared" si="1"/>
        <v>999</v>
      </c>
      <c r="K64" s="421">
        <f t="shared" si="2"/>
        <v>999</v>
      </c>
      <c r="L64" s="387"/>
      <c r="M64" s="393"/>
      <c r="N64" s="133">
        <f t="shared" si="3"/>
        <v>999</v>
      </c>
      <c r="O64" s="107"/>
    </row>
    <row r="65" spans="1:15" s="11" customFormat="1" ht="18.899999999999999" customHeight="1" x14ac:dyDescent="0.25">
      <c r="A65" s="426">
        <v>59</v>
      </c>
      <c r="B65" s="105"/>
      <c r="C65" s="105"/>
      <c r="D65" s="106"/>
      <c r="E65" s="441"/>
      <c r="F65" s="687"/>
      <c r="G65" s="734"/>
      <c r="H65" s="423" t="e">
        <f>IF(AND(O65="",#REF!&gt;0,#REF!&lt;5),I65,)</f>
        <v>#REF!</v>
      </c>
      <c r="I65" s="421" t="str">
        <f>IF(D65="","ZZZ9",IF(AND(#REF!&gt;0,#REF!&lt;5),D65&amp;#REF!,D65&amp;"9"))</f>
        <v>ZZZ9</v>
      </c>
      <c r="J65" s="425">
        <f t="shared" ref="J65:J100" si="4">IF(O65="",999,O65)</f>
        <v>999</v>
      </c>
      <c r="K65" s="421">
        <f t="shared" ref="K65:K100" si="5">IF(N65=999,999,1)</f>
        <v>999</v>
      </c>
      <c r="L65" s="387"/>
      <c r="M65" s="393"/>
      <c r="N65" s="133">
        <f t="shared" si="3"/>
        <v>999</v>
      </c>
      <c r="O65" s="107"/>
    </row>
    <row r="66" spans="1:15" s="11" customFormat="1" ht="18.899999999999999" customHeight="1" x14ac:dyDescent="0.25">
      <c r="A66" s="426">
        <v>60</v>
      </c>
      <c r="B66" s="105"/>
      <c r="C66" s="105"/>
      <c r="D66" s="106"/>
      <c r="E66" s="441"/>
      <c r="F66" s="687"/>
      <c r="G66" s="734"/>
      <c r="H66" s="423" t="e">
        <f>IF(AND(O66="",#REF!&gt;0,#REF!&lt;5),I66,)</f>
        <v>#REF!</v>
      </c>
      <c r="I66" s="421" t="str">
        <f>IF(D66="","ZZZ9",IF(AND(#REF!&gt;0,#REF!&lt;5),D66&amp;#REF!,D66&amp;"9"))</f>
        <v>ZZZ9</v>
      </c>
      <c r="J66" s="425">
        <f t="shared" si="4"/>
        <v>999</v>
      </c>
      <c r="K66" s="421">
        <f t="shared" si="5"/>
        <v>999</v>
      </c>
      <c r="L66" s="387"/>
      <c r="M66" s="393"/>
      <c r="N66" s="133">
        <f t="shared" si="3"/>
        <v>999</v>
      </c>
      <c r="O66" s="107"/>
    </row>
    <row r="67" spans="1:15" s="11" customFormat="1" ht="18.899999999999999" customHeight="1" x14ac:dyDescent="0.25">
      <c r="A67" s="426">
        <v>61</v>
      </c>
      <c r="B67" s="105"/>
      <c r="C67" s="105"/>
      <c r="D67" s="106"/>
      <c r="E67" s="441"/>
      <c r="F67" s="687"/>
      <c r="G67" s="734"/>
      <c r="H67" s="423" t="e">
        <f>IF(AND(O67="",#REF!&gt;0,#REF!&lt;5),I67,)</f>
        <v>#REF!</v>
      </c>
      <c r="I67" s="421" t="str">
        <f>IF(D67="","ZZZ9",IF(AND(#REF!&gt;0,#REF!&lt;5),D67&amp;#REF!,D67&amp;"9"))</f>
        <v>ZZZ9</v>
      </c>
      <c r="J67" s="425">
        <f t="shared" si="4"/>
        <v>999</v>
      </c>
      <c r="K67" s="421">
        <f t="shared" si="5"/>
        <v>999</v>
      </c>
      <c r="L67" s="387"/>
      <c r="M67" s="393"/>
      <c r="N67" s="133">
        <f t="shared" si="3"/>
        <v>999</v>
      </c>
      <c r="O67" s="107"/>
    </row>
    <row r="68" spans="1:15" s="11" customFormat="1" ht="18.899999999999999" customHeight="1" x14ac:dyDescent="0.25">
      <c r="A68" s="426">
        <v>62</v>
      </c>
      <c r="B68" s="105"/>
      <c r="C68" s="105"/>
      <c r="D68" s="106"/>
      <c r="E68" s="441"/>
      <c r="F68" s="687"/>
      <c r="G68" s="734"/>
      <c r="H68" s="423" t="e">
        <f>IF(AND(O68="",#REF!&gt;0,#REF!&lt;5),I68,)</f>
        <v>#REF!</v>
      </c>
      <c r="I68" s="421" t="str">
        <f>IF(D68="","ZZZ9",IF(AND(#REF!&gt;0,#REF!&lt;5),D68&amp;#REF!,D68&amp;"9"))</f>
        <v>ZZZ9</v>
      </c>
      <c r="J68" s="425">
        <f t="shared" si="4"/>
        <v>999</v>
      </c>
      <c r="K68" s="421">
        <f t="shared" si="5"/>
        <v>999</v>
      </c>
      <c r="L68" s="387"/>
      <c r="M68" s="393"/>
      <c r="N68" s="133">
        <f t="shared" si="3"/>
        <v>999</v>
      </c>
      <c r="O68" s="107"/>
    </row>
    <row r="69" spans="1:15" s="11" customFormat="1" ht="18.899999999999999" customHeight="1" x14ac:dyDescent="0.25">
      <c r="A69" s="426">
        <v>63</v>
      </c>
      <c r="B69" s="105"/>
      <c r="C69" s="105"/>
      <c r="D69" s="106"/>
      <c r="E69" s="441"/>
      <c r="F69" s="687"/>
      <c r="G69" s="734"/>
      <c r="H69" s="423" t="e">
        <f>IF(AND(O69="",#REF!&gt;0,#REF!&lt;5),I69,)</f>
        <v>#REF!</v>
      </c>
      <c r="I69" s="421" t="str">
        <f>IF(D69="","ZZZ9",IF(AND(#REF!&gt;0,#REF!&lt;5),D69&amp;#REF!,D69&amp;"9"))</f>
        <v>ZZZ9</v>
      </c>
      <c r="J69" s="425">
        <f t="shared" si="4"/>
        <v>999</v>
      </c>
      <c r="K69" s="421">
        <f t="shared" si="5"/>
        <v>999</v>
      </c>
      <c r="L69" s="387"/>
      <c r="M69" s="393"/>
      <c r="N69" s="133">
        <f t="shared" si="3"/>
        <v>999</v>
      </c>
      <c r="O69" s="107"/>
    </row>
    <row r="70" spans="1:15" s="11" customFormat="1" ht="18.899999999999999" customHeight="1" x14ac:dyDescent="0.25">
      <c r="A70" s="426">
        <v>64</v>
      </c>
      <c r="B70" s="105"/>
      <c r="C70" s="105"/>
      <c r="D70" s="106"/>
      <c r="E70" s="441"/>
      <c r="F70" s="687"/>
      <c r="G70" s="734"/>
      <c r="H70" s="423" t="e">
        <f>IF(AND(O70="",#REF!&gt;0,#REF!&lt;5),I70,)</f>
        <v>#REF!</v>
      </c>
      <c r="I70" s="421" t="str">
        <f>IF(D70="","ZZZ9",IF(AND(#REF!&gt;0,#REF!&lt;5),D70&amp;#REF!,D70&amp;"9"))</f>
        <v>ZZZ9</v>
      </c>
      <c r="J70" s="425">
        <f t="shared" si="4"/>
        <v>999</v>
      </c>
      <c r="K70" s="421">
        <f t="shared" si="5"/>
        <v>999</v>
      </c>
      <c r="L70" s="387"/>
      <c r="M70" s="393"/>
      <c r="N70" s="133">
        <f t="shared" si="3"/>
        <v>999</v>
      </c>
      <c r="O70" s="107"/>
    </row>
    <row r="71" spans="1:15" s="11" customFormat="1" ht="18.899999999999999" customHeight="1" x14ac:dyDescent="0.25">
      <c r="A71" s="426">
        <v>65</v>
      </c>
      <c r="B71" s="105"/>
      <c r="C71" s="105"/>
      <c r="D71" s="106"/>
      <c r="E71" s="441"/>
      <c r="F71" s="687"/>
      <c r="G71" s="734"/>
      <c r="H71" s="423" t="e">
        <f>IF(AND(O71="",#REF!&gt;0,#REF!&lt;5),I71,)</f>
        <v>#REF!</v>
      </c>
      <c r="I71" s="421" t="str">
        <f>IF(D71="","ZZZ9",IF(AND(#REF!&gt;0,#REF!&lt;5),D71&amp;#REF!,D71&amp;"9"))</f>
        <v>ZZZ9</v>
      </c>
      <c r="J71" s="425">
        <f t="shared" si="4"/>
        <v>999</v>
      </c>
      <c r="K71" s="421">
        <f t="shared" si="5"/>
        <v>999</v>
      </c>
      <c r="L71" s="387"/>
      <c r="M71" s="393"/>
      <c r="N71" s="133">
        <f t="shared" si="3"/>
        <v>999</v>
      </c>
      <c r="O71" s="107"/>
    </row>
    <row r="72" spans="1:15" s="11" customFormat="1" ht="18.899999999999999" customHeight="1" x14ac:dyDescent="0.25">
      <c r="A72" s="426">
        <v>66</v>
      </c>
      <c r="B72" s="105"/>
      <c r="C72" s="105"/>
      <c r="D72" s="106"/>
      <c r="E72" s="441"/>
      <c r="F72" s="687"/>
      <c r="G72" s="734"/>
      <c r="H72" s="423" t="e">
        <f>IF(AND(O72="",#REF!&gt;0,#REF!&lt;5),I72,)</f>
        <v>#REF!</v>
      </c>
      <c r="I72" s="421" t="str">
        <f>IF(D72="","ZZZ9",IF(AND(#REF!&gt;0,#REF!&lt;5),D72&amp;#REF!,D72&amp;"9"))</f>
        <v>ZZZ9</v>
      </c>
      <c r="J72" s="425">
        <f t="shared" si="4"/>
        <v>999</v>
      </c>
      <c r="K72" s="421">
        <f t="shared" si="5"/>
        <v>999</v>
      </c>
      <c r="L72" s="387"/>
      <c r="M72" s="393"/>
      <c r="N72" s="133">
        <f t="shared" si="3"/>
        <v>999</v>
      </c>
      <c r="O72" s="107"/>
    </row>
    <row r="73" spans="1:15" s="11" customFormat="1" ht="18.899999999999999" customHeight="1" x14ac:dyDescent="0.25">
      <c r="A73" s="426">
        <v>67</v>
      </c>
      <c r="B73" s="105"/>
      <c r="C73" s="105"/>
      <c r="D73" s="106"/>
      <c r="E73" s="441"/>
      <c r="F73" s="687"/>
      <c r="G73" s="734"/>
      <c r="H73" s="423" t="e">
        <f>IF(AND(O73="",#REF!&gt;0,#REF!&lt;5),I73,)</f>
        <v>#REF!</v>
      </c>
      <c r="I73" s="421" t="str">
        <f>IF(D73="","ZZZ9",IF(AND(#REF!&gt;0,#REF!&lt;5),D73&amp;#REF!,D73&amp;"9"))</f>
        <v>ZZZ9</v>
      </c>
      <c r="J73" s="425">
        <f t="shared" si="4"/>
        <v>999</v>
      </c>
      <c r="K73" s="421">
        <f t="shared" si="5"/>
        <v>999</v>
      </c>
      <c r="L73" s="387"/>
      <c r="M73" s="393"/>
      <c r="N73" s="133">
        <f t="shared" si="3"/>
        <v>999</v>
      </c>
      <c r="O73" s="107"/>
    </row>
    <row r="74" spans="1:15" s="11" customFormat="1" ht="18.899999999999999" customHeight="1" x14ac:dyDescent="0.25">
      <c r="A74" s="426">
        <v>68</v>
      </c>
      <c r="B74" s="105"/>
      <c r="C74" s="105"/>
      <c r="D74" s="106"/>
      <c r="E74" s="441"/>
      <c r="F74" s="687"/>
      <c r="G74" s="734"/>
      <c r="H74" s="423" t="e">
        <f>IF(AND(O74="",#REF!&gt;0,#REF!&lt;5),I74,)</f>
        <v>#REF!</v>
      </c>
      <c r="I74" s="421" t="str">
        <f>IF(D74="","ZZZ9",IF(AND(#REF!&gt;0,#REF!&lt;5),D74&amp;#REF!,D74&amp;"9"))</f>
        <v>ZZZ9</v>
      </c>
      <c r="J74" s="425">
        <f t="shared" si="4"/>
        <v>999</v>
      </c>
      <c r="K74" s="421">
        <f t="shared" si="5"/>
        <v>999</v>
      </c>
      <c r="L74" s="387"/>
      <c r="M74" s="393"/>
      <c r="N74" s="133">
        <f t="shared" si="3"/>
        <v>999</v>
      </c>
      <c r="O74" s="107"/>
    </row>
    <row r="75" spans="1:15" s="11" customFormat="1" ht="18.899999999999999" customHeight="1" x14ac:dyDescent="0.25">
      <c r="A75" s="426">
        <v>69</v>
      </c>
      <c r="B75" s="105"/>
      <c r="C75" s="105"/>
      <c r="D75" s="106"/>
      <c r="E75" s="441"/>
      <c r="F75" s="687"/>
      <c r="G75" s="734"/>
      <c r="H75" s="423" t="e">
        <f>IF(AND(O75="",#REF!&gt;0,#REF!&lt;5),I75,)</f>
        <v>#REF!</v>
      </c>
      <c r="I75" s="421" t="str">
        <f>IF(D75="","ZZZ9",IF(AND(#REF!&gt;0,#REF!&lt;5),D75&amp;#REF!,D75&amp;"9"))</f>
        <v>ZZZ9</v>
      </c>
      <c r="J75" s="425">
        <f t="shared" si="4"/>
        <v>999</v>
      </c>
      <c r="K75" s="421">
        <f t="shared" si="5"/>
        <v>999</v>
      </c>
      <c r="L75" s="387"/>
      <c r="M75" s="393"/>
      <c r="N75" s="133">
        <f t="shared" si="3"/>
        <v>999</v>
      </c>
      <c r="O75" s="107"/>
    </row>
    <row r="76" spans="1:15" s="11" customFormat="1" ht="18.899999999999999" customHeight="1" x14ac:dyDescent="0.25">
      <c r="A76" s="426">
        <v>70</v>
      </c>
      <c r="B76" s="105"/>
      <c r="C76" s="105"/>
      <c r="D76" s="106"/>
      <c r="E76" s="441"/>
      <c r="F76" s="687"/>
      <c r="G76" s="734"/>
      <c r="H76" s="423" t="e">
        <f>IF(AND(O76="",#REF!&gt;0,#REF!&lt;5),I76,)</f>
        <v>#REF!</v>
      </c>
      <c r="I76" s="421" t="str">
        <f>IF(D76="","ZZZ9",IF(AND(#REF!&gt;0,#REF!&lt;5),D76&amp;#REF!,D76&amp;"9"))</f>
        <v>ZZZ9</v>
      </c>
      <c r="J76" s="425">
        <f t="shared" si="4"/>
        <v>999</v>
      </c>
      <c r="K76" s="421">
        <f t="shared" si="5"/>
        <v>999</v>
      </c>
      <c r="L76" s="387"/>
      <c r="M76" s="393"/>
      <c r="N76" s="133">
        <f t="shared" si="3"/>
        <v>999</v>
      </c>
      <c r="O76" s="107"/>
    </row>
    <row r="77" spans="1:15" s="11" customFormat="1" ht="18.899999999999999" customHeight="1" x14ac:dyDescent="0.25">
      <c r="A77" s="426">
        <v>71</v>
      </c>
      <c r="B77" s="105"/>
      <c r="C77" s="105"/>
      <c r="D77" s="106"/>
      <c r="E77" s="441"/>
      <c r="F77" s="687"/>
      <c r="G77" s="734"/>
      <c r="H77" s="423" t="e">
        <f>IF(AND(O77="",#REF!&gt;0,#REF!&lt;5),I77,)</f>
        <v>#REF!</v>
      </c>
      <c r="I77" s="421" t="str">
        <f>IF(D77="","ZZZ9",IF(AND(#REF!&gt;0,#REF!&lt;5),D77&amp;#REF!,D77&amp;"9"))</f>
        <v>ZZZ9</v>
      </c>
      <c r="J77" s="425">
        <f t="shared" si="4"/>
        <v>999</v>
      </c>
      <c r="K77" s="421">
        <f t="shared" si="5"/>
        <v>999</v>
      </c>
      <c r="L77" s="387"/>
      <c r="M77" s="393"/>
      <c r="N77" s="133">
        <f t="shared" si="3"/>
        <v>999</v>
      </c>
      <c r="O77" s="107"/>
    </row>
    <row r="78" spans="1:15" s="11" customFormat="1" ht="18.899999999999999" customHeight="1" x14ac:dyDescent="0.25">
      <c r="A78" s="426">
        <v>72</v>
      </c>
      <c r="B78" s="105"/>
      <c r="C78" s="105"/>
      <c r="D78" s="106"/>
      <c r="E78" s="441"/>
      <c r="F78" s="687"/>
      <c r="G78" s="734"/>
      <c r="H78" s="423" t="e">
        <f>IF(AND(O78="",#REF!&gt;0,#REF!&lt;5),I78,)</f>
        <v>#REF!</v>
      </c>
      <c r="I78" s="421" t="str">
        <f>IF(D78="","ZZZ9",IF(AND(#REF!&gt;0,#REF!&lt;5),D78&amp;#REF!,D78&amp;"9"))</f>
        <v>ZZZ9</v>
      </c>
      <c r="J78" s="425">
        <f t="shared" si="4"/>
        <v>999</v>
      </c>
      <c r="K78" s="421">
        <f t="shared" si="5"/>
        <v>999</v>
      </c>
      <c r="L78" s="387"/>
      <c r="M78" s="393"/>
      <c r="N78" s="133">
        <f t="shared" si="3"/>
        <v>999</v>
      </c>
      <c r="O78" s="107"/>
    </row>
    <row r="79" spans="1:15" s="11" customFormat="1" ht="18.899999999999999" customHeight="1" x14ac:dyDescent="0.25">
      <c r="A79" s="426">
        <v>73</v>
      </c>
      <c r="B79" s="105"/>
      <c r="C79" s="105"/>
      <c r="D79" s="106"/>
      <c r="E79" s="441"/>
      <c r="F79" s="687"/>
      <c r="G79" s="734"/>
      <c r="H79" s="423" t="e">
        <f>IF(AND(O79="",#REF!&gt;0,#REF!&lt;5),I79,)</f>
        <v>#REF!</v>
      </c>
      <c r="I79" s="421" t="str">
        <f>IF(D79="","ZZZ9",IF(AND(#REF!&gt;0,#REF!&lt;5),D79&amp;#REF!,D79&amp;"9"))</f>
        <v>ZZZ9</v>
      </c>
      <c r="J79" s="425">
        <f t="shared" si="4"/>
        <v>999</v>
      </c>
      <c r="K79" s="421">
        <f t="shared" si="5"/>
        <v>999</v>
      </c>
      <c r="L79" s="387"/>
      <c r="M79" s="393"/>
      <c r="N79" s="133">
        <f t="shared" si="3"/>
        <v>999</v>
      </c>
      <c r="O79" s="107"/>
    </row>
    <row r="80" spans="1:15" s="11" customFormat="1" ht="18.899999999999999" customHeight="1" x14ac:dyDescent="0.25">
      <c r="A80" s="426">
        <v>74</v>
      </c>
      <c r="B80" s="105"/>
      <c r="C80" s="105"/>
      <c r="D80" s="106"/>
      <c r="E80" s="441"/>
      <c r="F80" s="687"/>
      <c r="G80" s="734"/>
      <c r="H80" s="423" t="e">
        <f>IF(AND(O80="",#REF!&gt;0,#REF!&lt;5),I80,)</f>
        <v>#REF!</v>
      </c>
      <c r="I80" s="421" t="str">
        <f>IF(D80="","ZZZ9",IF(AND(#REF!&gt;0,#REF!&lt;5),D80&amp;#REF!,D80&amp;"9"))</f>
        <v>ZZZ9</v>
      </c>
      <c r="J80" s="425">
        <f t="shared" si="4"/>
        <v>999</v>
      </c>
      <c r="K80" s="421">
        <f t="shared" si="5"/>
        <v>999</v>
      </c>
      <c r="L80" s="387"/>
      <c r="M80" s="393"/>
      <c r="N80" s="133">
        <f t="shared" si="3"/>
        <v>999</v>
      </c>
      <c r="O80" s="107"/>
    </row>
    <row r="81" spans="1:15" s="11" customFormat="1" ht="18.899999999999999" customHeight="1" x14ac:dyDescent="0.25">
      <c r="A81" s="426">
        <v>75</v>
      </c>
      <c r="B81" s="105"/>
      <c r="C81" s="105"/>
      <c r="D81" s="106"/>
      <c r="E81" s="441"/>
      <c r="F81" s="687"/>
      <c r="G81" s="734"/>
      <c r="H81" s="423" t="e">
        <f>IF(AND(O81="",#REF!&gt;0,#REF!&lt;5),I81,)</f>
        <v>#REF!</v>
      </c>
      <c r="I81" s="421" t="str">
        <f>IF(D81="","ZZZ9",IF(AND(#REF!&gt;0,#REF!&lt;5),D81&amp;#REF!,D81&amp;"9"))</f>
        <v>ZZZ9</v>
      </c>
      <c r="J81" s="425">
        <f t="shared" si="4"/>
        <v>999</v>
      </c>
      <c r="K81" s="421">
        <f t="shared" si="5"/>
        <v>999</v>
      </c>
      <c r="L81" s="387"/>
      <c r="M81" s="393"/>
      <c r="N81" s="133">
        <f t="shared" si="3"/>
        <v>999</v>
      </c>
      <c r="O81" s="107"/>
    </row>
    <row r="82" spans="1:15" s="11" customFormat="1" ht="18.899999999999999" customHeight="1" x14ac:dyDescent="0.25">
      <c r="A82" s="426">
        <v>76</v>
      </c>
      <c r="B82" s="105"/>
      <c r="C82" s="105"/>
      <c r="D82" s="106"/>
      <c r="E82" s="441"/>
      <c r="F82" s="687"/>
      <c r="G82" s="734"/>
      <c r="H82" s="423" t="e">
        <f>IF(AND(O82="",#REF!&gt;0,#REF!&lt;5),I82,)</f>
        <v>#REF!</v>
      </c>
      <c r="I82" s="421" t="str">
        <f>IF(D82="","ZZZ9",IF(AND(#REF!&gt;0,#REF!&lt;5),D82&amp;#REF!,D82&amp;"9"))</f>
        <v>ZZZ9</v>
      </c>
      <c r="J82" s="425">
        <f t="shared" si="4"/>
        <v>999</v>
      </c>
      <c r="K82" s="421">
        <f t="shared" si="5"/>
        <v>999</v>
      </c>
      <c r="L82" s="387"/>
      <c r="M82" s="393"/>
      <c r="N82" s="133">
        <f t="shared" si="3"/>
        <v>999</v>
      </c>
      <c r="O82" s="107"/>
    </row>
    <row r="83" spans="1:15" s="11" customFormat="1" ht="18.899999999999999" customHeight="1" x14ac:dyDescent="0.25">
      <c r="A83" s="426">
        <v>77</v>
      </c>
      <c r="B83" s="105"/>
      <c r="C83" s="105"/>
      <c r="D83" s="106"/>
      <c r="E83" s="441"/>
      <c r="F83" s="687"/>
      <c r="G83" s="734"/>
      <c r="H83" s="423" t="e">
        <f>IF(AND(O83="",#REF!&gt;0,#REF!&lt;5),I83,)</f>
        <v>#REF!</v>
      </c>
      <c r="I83" s="421" t="str">
        <f>IF(D83="","ZZZ9",IF(AND(#REF!&gt;0,#REF!&lt;5),D83&amp;#REF!,D83&amp;"9"))</f>
        <v>ZZZ9</v>
      </c>
      <c r="J83" s="425">
        <f t="shared" si="4"/>
        <v>999</v>
      </c>
      <c r="K83" s="421">
        <f t="shared" si="5"/>
        <v>999</v>
      </c>
      <c r="L83" s="387"/>
      <c r="M83" s="393"/>
      <c r="N83" s="133">
        <f t="shared" si="3"/>
        <v>999</v>
      </c>
      <c r="O83" s="107"/>
    </row>
    <row r="84" spans="1:15" s="11" customFormat="1" ht="18.899999999999999" customHeight="1" x14ac:dyDescent="0.25">
      <c r="A84" s="426">
        <v>78</v>
      </c>
      <c r="B84" s="105"/>
      <c r="C84" s="105"/>
      <c r="D84" s="106"/>
      <c r="E84" s="441"/>
      <c r="F84" s="687"/>
      <c r="G84" s="734"/>
      <c r="H84" s="423" t="e">
        <f>IF(AND(O84="",#REF!&gt;0,#REF!&lt;5),I84,)</f>
        <v>#REF!</v>
      </c>
      <c r="I84" s="421" t="str">
        <f>IF(D84="","ZZZ9",IF(AND(#REF!&gt;0,#REF!&lt;5),D84&amp;#REF!,D84&amp;"9"))</f>
        <v>ZZZ9</v>
      </c>
      <c r="J84" s="425">
        <f t="shared" si="4"/>
        <v>999</v>
      </c>
      <c r="K84" s="421">
        <f t="shared" si="5"/>
        <v>999</v>
      </c>
      <c r="L84" s="387"/>
      <c r="M84" s="393"/>
      <c r="N84" s="133">
        <f t="shared" si="3"/>
        <v>999</v>
      </c>
      <c r="O84" s="107"/>
    </row>
    <row r="85" spans="1:15" s="11" customFormat="1" ht="18.899999999999999" customHeight="1" x14ac:dyDescent="0.25">
      <c r="A85" s="426">
        <v>79</v>
      </c>
      <c r="B85" s="105"/>
      <c r="C85" s="105"/>
      <c r="D85" s="106"/>
      <c r="E85" s="441"/>
      <c r="F85" s="687"/>
      <c r="G85" s="734"/>
      <c r="H85" s="423" t="e">
        <f>IF(AND(O85="",#REF!&gt;0,#REF!&lt;5),I85,)</f>
        <v>#REF!</v>
      </c>
      <c r="I85" s="421" t="str">
        <f>IF(D85="","ZZZ9",IF(AND(#REF!&gt;0,#REF!&lt;5),D85&amp;#REF!,D85&amp;"9"))</f>
        <v>ZZZ9</v>
      </c>
      <c r="J85" s="425">
        <f t="shared" si="4"/>
        <v>999</v>
      </c>
      <c r="K85" s="421">
        <f t="shared" si="5"/>
        <v>999</v>
      </c>
      <c r="L85" s="387"/>
      <c r="M85" s="393"/>
      <c r="N85" s="133">
        <f t="shared" si="3"/>
        <v>999</v>
      </c>
      <c r="O85" s="107"/>
    </row>
    <row r="86" spans="1:15" s="11" customFormat="1" ht="18.899999999999999" customHeight="1" x14ac:dyDescent="0.25">
      <c r="A86" s="426">
        <v>80</v>
      </c>
      <c r="B86" s="105"/>
      <c r="C86" s="105"/>
      <c r="D86" s="106"/>
      <c r="E86" s="441"/>
      <c r="F86" s="687"/>
      <c r="G86" s="734"/>
      <c r="H86" s="423" t="e">
        <f>IF(AND(O86="",#REF!&gt;0,#REF!&lt;5),I86,)</f>
        <v>#REF!</v>
      </c>
      <c r="I86" s="421" t="str">
        <f>IF(D86="","ZZZ9",IF(AND(#REF!&gt;0,#REF!&lt;5),D86&amp;#REF!,D86&amp;"9"))</f>
        <v>ZZZ9</v>
      </c>
      <c r="J86" s="425">
        <f t="shared" si="4"/>
        <v>999</v>
      </c>
      <c r="K86" s="421">
        <f t="shared" si="5"/>
        <v>999</v>
      </c>
      <c r="L86" s="387"/>
      <c r="M86" s="393"/>
      <c r="N86" s="133">
        <f t="shared" si="3"/>
        <v>999</v>
      </c>
      <c r="O86" s="107"/>
    </row>
    <row r="87" spans="1:15" s="11" customFormat="1" ht="18.899999999999999" customHeight="1" x14ac:dyDescent="0.25">
      <c r="A87" s="426">
        <v>81</v>
      </c>
      <c r="B87" s="105"/>
      <c r="C87" s="105"/>
      <c r="D87" s="106"/>
      <c r="E87" s="441"/>
      <c r="F87" s="687"/>
      <c r="G87" s="734"/>
      <c r="H87" s="423" t="e">
        <f>IF(AND(O87="",#REF!&gt;0,#REF!&lt;5),I87,)</f>
        <v>#REF!</v>
      </c>
      <c r="I87" s="421" t="str">
        <f>IF(D87="","ZZZ9",IF(AND(#REF!&gt;0,#REF!&lt;5),D87&amp;#REF!,D87&amp;"9"))</f>
        <v>ZZZ9</v>
      </c>
      <c r="J87" s="425">
        <f t="shared" si="4"/>
        <v>999</v>
      </c>
      <c r="K87" s="421">
        <f t="shared" si="5"/>
        <v>999</v>
      </c>
      <c r="L87" s="387"/>
      <c r="M87" s="393"/>
      <c r="N87" s="133">
        <f t="shared" si="3"/>
        <v>999</v>
      </c>
      <c r="O87" s="107"/>
    </row>
    <row r="88" spans="1:15" s="11" customFormat="1" ht="18.899999999999999" customHeight="1" x14ac:dyDescent="0.25">
      <c r="A88" s="426">
        <v>82</v>
      </c>
      <c r="B88" s="105"/>
      <c r="C88" s="105"/>
      <c r="D88" s="106"/>
      <c r="E88" s="441"/>
      <c r="F88" s="687"/>
      <c r="G88" s="734"/>
      <c r="H88" s="423" t="e">
        <f>IF(AND(O88="",#REF!&gt;0,#REF!&lt;5),I88,)</f>
        <v>#REF!</v>
      </c>
      <c r="I88" s="421" t="str">
        <f>IF(D88="","ZZZ9",IF(AND(#REF!&gt;0,#REF!&lt;5),D88&amp;#REF!,D88&amp;"9"))</f>
        <v>ZZZ9</v>
      </c>
      <c r="J88" s="425">
        <f t="shared" si="4"/>
        <v>999</v>
      </c>
      <c r="K88" s="421">
        <f t="shared" si="5"/>
        <v>999</v>
      </c>
      <c r="L88" s="387"/>
      <c r="M88" s="393"/>
      <c r="N88" s="133">
        <f t="shared" si="3"/>
        <v>999</v>
      </c>
      <c r="O88" s="107"/>
    </row>
    <row r="89" spans="1:15" s="11" customFormat="1" ht="18.899999999999999" customHeight="1" x14ac:dyDescent="0.25">
      <c r="A89" s="426">
        <v>83</v>
      </c>
      <c r="B89" s="105"/>
      <c r="C89" s="105"/>
      <c r="D89" s="106"/>
      <c r="E89" s="441"/>
      <c r="F89" s="687"/>
      <c r="G89" s="734"/>
      <c r="H89" s="423" t="e">
        <f>IF(AND(O89="",#REF!&gt;0,#REF!&lt;5),I89,)</f>
        <v>#REF!</v>
      </c>
      <c r="I89" s="421" t="str">
        <f>IF(D89="","ZZZ9",IF(AND(#REF!&gt;0,#REF!&lt;5),D89&amp;#REF!,D89&amp;"9"))</f>
        <v>ZZZ9</v>
      </c>
      <c r="J89" s="425">
        <f t="shared" si="4"/>
        <v>999</v>
      </c>
      <c r="K89" s="421">
        <f t="shared" si="5"/>
        <v>999</v>
      </c>
      <c r="L89" s="387"/>
      <c r="M89" s="393"/>
      <c r="N89" s="133">
        <f t="shared" si="3"/>
        <v>999</v>
      </c>
      <c r="O89" s="107"/>
    </row>
    <row r="90" spans="1:15" s="11" customFormat="1" ht="18.899999999999999" customHeight="1" x14ac:dyDescent="0.25">
      <c r="A90" s="426">
        <v>84</v>
      </c>
      <c r="B90" s="105"/>
      <c r="C90" s="105"/>
      <c r="D90" s="106"/>
      <c r="E90" s="441"/>
      <c r="F90" s="687"/>
      <c r="G90" s="734"/>
      <c r="H90" s="423" t="e">
        <f>IF(AND(O90="",#REF!&gt;0,#REF!&lt;5),I90,)</f>
        <v>#REF!</v>
      </c>
      <c r="I90" s="421" t="str">
        <f>IF(D90="","ZZZ9",IF(AND(#REF!&gt;0,#REF!&lt;5),D90&amp;#REF!,D90&amp;"9"))</f>
        <v>ZZZ9</v>
      </c>
      <c r="J90" s="425">
        <f t="shared" si="4"/>
        <v>999</v>
      </c>
      <c r="K90" s="421">
        <f t="shared" si="5"/>
        <v>999</v>
      </c>
      <c r="L90" s="387"/>
      <c r="M90" s="393"/>
      <c r="N90" s="133">
        <f t="shared" si="3"/>
        <v>999</v>
      </c>
      <c r="O90" s="107"/>
    </row>
    <row r="91" spans="1:15" s="11" customFormat="1" ht="18.899999999999999" customHeight="1" x14ac:dyDescent="0.25">
      <c r="A91" s="426">
        <v>85</v>
      </c>
      <c r="B91" s="105"/>
      <c r="C91" s="105"/>
      <c r="D91" s="106"/>
      <c r="E91" s="441"/>
      <c r="F91" s="687"/>
      <c r="G91" s="734"/>
      <c r="H91" s="423" t="e">
        <f>IF(AND(O91="",#REF!&gt;0,#REF!&lt;5),I91,)</f>
        <v>#REF!</v>
      </c>
      <c r="I91" s="421" t="str">
        <f>IF(D91="","ZZZ9",IF(AND(#REF!&gt;0,#REF!&lt;5),D91&amp;#REF!,D91&amp;"9"))</f>
        <v>ZZZ9</v>
      </c>
      <c r="J91" s="425">
        <f t="shared" si="4"/>
        <v>999</v>
      </c>
      <c r="K91" s="421">
        <f t="shared" si="5"/>
        <v>999</v>
      </c>
      <c r="L91" s="387"/>
      <c r="M91" s="393"/>
      <c r="N91" s="133">
        <f t="shared" si="3"/>
        <v>999</v>
      </c>
      <c r="O91" s="107"/>
    </row>
    <row r="92" spans="1:15" s="11" customFormat="1" ht="18.899999999999999" customHeight="1" x14ac:dyDescent="0.25">
      <c r="A92" s="426">
        <v>86</v>
      </c>
      <c r="B92" s="105"/>
      <c r="C92" s="105"/>
      <c r="D92" s="106"/>
      <c r="E92" s="441"/>
      <c r="F92" s="687"/>
      <c r="G92" s="734"/>
      <c r="H92" s="423" t="e">
        <f>IF(AND(O92="",#REF!&gt;0,#REF!&lt;5),I92,)</f>
        <v>#REF!</v>
      </c>
      <c r="I92" s="421" t="str">
        <f>IF(D92="","ZZZ9",IF(AND(#REF!&gt;0,#REF!&lt;5),D92&amp;#REF!,D92&amp;"9"))</f>
        <v>ZZZ9</v>
      </c>
      <c r="J92" s="425">
        <f t="shared" si="4"/>
        <v>999</v>
      </c>
      <c r="K92" s="421">
        <f t="shared" si="5"/>
        <v>999</v>
      </c>
      <c r="L92" s="387"/>
      <c r="M92" s="393"/>
      <c r="N92" s="133">
        <f t="shared" si="3"/>
        <v>999</v>
      </c>
      <c r="O92" s="107"/>
    </row>
    <row r="93" spans="1:15" s="11" customFormat="1" ht="18.899999999999999" customHeight="1" x14ac:dyDescent="0.25">
      <c r="A93" s="426">
        <v>87</v>
      </c>
      <c r="B93" s="105"/>
      <c r="C93" s="105"/>
      <c r="D93" s="106"/>
      <c r="E93" s="441"/>
      <c r="F93" s="687"/>
      <c r="G93" s="734"/>
      <c r="H93" s="423" t="e">
        <f>IF(AND(O93="",#REF!&gt;0,#REF!&lt;5),I93,)</f>
        <v>#REF!</v>
      </c>
      <c r="I93" s="421" t="str">
        <f>IF(D93="","ZZZ9",IF(AND(#REF!&gt;0,#REF!&lt;5),D93&amp;#REF!,D93&amp;"9"))</f>
        <v>ZZZ9</v>
      </c>
      <c r="J93" s="425">
        <f t="shared" si="4"/>
        <v>999</v>
      </c>
      <c r="K93" s="421">
        <f t="shared" si="5"/>
        <v>999</v>
      </c>
      <c r="L93" s="387"/>
      <c r="M93" s="393"/>
      <c r="N93" s="133">
        <f t="shared" ref="N93:N122" si="6">IF(L93="DA",1,IF(L93="WC",2,IF(L93="SE",3,IF(L93="Q",4,IF(L93="LL",5,999)))))</f>
        <v>999</v>
      </c>
      <c r="O93" s="107"/>
    </row>
    <row r="94" spans="1:15" s="11" customFormat="1" ht="18.899999999999999" customHeight="1" x14ac:dyDescent="0.25">
      <c r="A94" s="426">
        <v>88</v>
      </c>
      <c r="B94" s="105"/>
      <c r="C94" s="105"/>
      <c r="D94" s="106"/>
      <c r="E94" s="441"/>
      <c r="F94" s="687"/>
      <c r="G94" s="734"/>
      <c r="H94" s="423" t="e">
        <f>IF(AND(O94="",#REF!&gt;0,#REF!&lt;5),I94,)</f>
        <v>#REF!</v>
      </c>
      <c r="I94" s="421" t="str">
        <f>IF(D94="","ZZZ9",IF(AND(#REF!&gt;0,#REF!&lt;5),D94&amp;#REF!,D94&amp;"9"))</f>
        <v>ZZZ9</v>
      </c>
      <c r="J94" s="425">
        <f t="shared" si="4"/>
        <v>999</v>
      </c>
      <c r="K94" s="421">
        <f t="shared" si="5"/>
        <v>999</v>
      </c>
      <c r="L94" s="387"/>
      <c r="M94" s="393"/>
      <c r="N94" s="133">
        <f t="shared" si="6"/>
        <v>999</v>
      </c>
      <c r="O94" s="107"/>
    </row>
    <row r="95" spans="1:15" s="11" customFormat="1" ht="18.899999999999999" customHeight="1" x14ac:dyDescent="0.25">
      <c r="A95" s="426">
        <v>89</v>
      </c>
      <c r="B95" s="105"/>
      <c r="C95" s="105"/>
      <c r="D95" s="106"/>
      <c r="E95" s="441"/>
      <c r="F95" s="687"/>
      <c r="G95" s="734"/>
      <c r="H95" s="423" t="e">
        <f>IF(AND(O95="",#REF!&gt;0,#REF!&lt;5),I95,)</f>
        <v>#REF!</v>
      </c>
      <c r="I95" s="421" t="str">
        <f>IF(D95="","ZZZ9",IF(AND(#REF!&gt;0,#REF!&lt;5),D95&amp;#REF!,D95&amp;"9"))</f>
        <v>ZZZ9</v>
      </c>
      <c r="J95" s="425">
        <f t="shared" si="4"/>
        <v>999</v>
      </c>
      <c r="K95" s="421">
        <f t="shared" si="5"/>
        <v>999</v>
      </c>
      <c r="L95" s="387"/>
      <c r="M95" s="393"/>
      <c r="N95" s="133">
        <f t="shared" si="6"/>
        <v>999</v>
      </c>
      <c r="O95" s="107"/>
    </row>
    <row r="96" spans="1:15" s="11" customFormat="1" ht="18.899999999999999" customHeight="1" x14ac:dyDescent="0.25">
      <c r="A96" s="426">
        <v>90</v>
      </c>
      <c r="B96" s="105"/>
      <c r="C96" s="105"/>
      <c r="D96" s="106"/>
      <c r="E96" s="441"/>
      <c r="F96" s="687"/>
      <c r="G96" s="734"/>
      <c r="H96" s="423" t="e">
        <f>IF(AND(O96="",#REF!&gt;0,#REF!&lt;5),I96,)</f>
        <v>#REF!</v>
      </c>
      <c r="I96" s="421" t="str">
        <f>IF(D96="","ZZZ9",IF(AND(#REF!&gt;0,#REF!&lt;5),D96&amp;#REF!,D96&amp;"9"))</f>
        <v>ZZZ9</v>
      </c>
      <c r="J96" s="425">
        <f t="shared" si="4"/>
        <v>999</v>
      </c>
      <c r="K96" s="421">
        <f t="shared" si="5"/>
        <v>999</v>
      </c>
      <c r="L96" s="387"/>
      <c r="M96" s="393"/>
      <c r="N96" s="133">
        <f t="shared" si="6"/>
        <v>999</v>
      </c>
      <c r="O96" s="107"/>
    </row>
    <row r="97" spans="1:15" s="11" customFormat="1" ht="18.899999999999999" customHeight="1" x14ac:dyDescent="0.25">
      <c r="A97" s="426">
        <v>91</v>
      </c>
      <c r="B97" s="105"/>
      <c r="C97" s="105"/>
      <c r="D97" s="106"/>
      <c r="E97" s="441"/>
      <c r="F97" s="687"/>
      <c r="G97" s="734"/>
      <c r="H97" s="423" t="e">
        <f>IF(AND(O97="",#REF!&gt;0,#REF!&lt;5),I97,)</f>
        <v>#REF!</v>
      </c>
      <c r="I97" s="421" t="str">
        <f>IF(D97="","ZZZ9",IF(AND(#REF!&gt;0,#REF!&lt;5),D97&amp;#REF!,D97&amp;"9"))</f>
        <v>ZZZ9</v>
      </c>
      <c r="J97" s="425">
        <f t="shared" si="4"/>
        <v>999</v>
      </c>
      <c r="K97" s="421">
        <f t="shared" si="5"/>
        <v>999</v>
      </c>
      <c r="L97" s="387"/>
      <c r="M97" s="393"/>
      <c r="N97" s="133">
        <f t="shared" si="6"/>
        <v>999</v>
      </c>
      <c r="O97" s="107"/>
    </row>
    <row r="98" spans="1:15" s="11" customFormat="1" ht="18.899999999999999" customHeight="1" x14ac:dyDescent="0.25">
      <c r="A98" s="426">
        <v>92</v>
      </c>
      <c r="B98" s="105"/>
      <c r="C98" s="105"/>
      <c r="D98" s="106"/>
      <c r="E98" s="441"/>
      <c r="F98" s="687"/>
      <c r="G98" s="734"/>
      <c r="H98" s="423" t="e">
        <f>IF(AND(O98="",#REF!&gt;0,#REF!&lt;5),I98,)</f>
        <v>#REF!</v>
      </c>
      <c r="I98" s="421" t="str">
        <f>IF(D98="","ZZZ9",IF(AND(#REF!&gt;0,#REF!&lt;5),D98&amp;#REF!,D98&amp;"9"))</f>
        <v>ZZZ9</v>
      </c>
      <c r="J98" s="425">
        <f t="shared" si="4"/>
        <v>999</v>
      </c>
      <c r="K98" s="421">
        <f t="shared" si="5"/>
        <v>999</v>
      </c>
      <c r="L98" s="387"/>
      <c r="M98" s="393"/>
      <c r="N98" s="133">
        <f t="shared" si="6"/>
        <v>999</v>
      </c>
      <c r="O98" s="107"/>
    </row>
    <row r="99" spans="1:15" s="11" customFormat="1" ht="18.899999999999999" customHeight="1" x14ac:dyDescent="0.25">
      <c r="A99" s="426">
        <v>93</v>
      </c>
      <c r="B99" s="105"/>
      <c r="C99" s="105"/>
      <c r="D99" s="106"/>
      <c r="E99" s="441"/>
      <c r="F99" s="687"/>
      <c r="G99" s="734"/>
      <c r="H99" s="423" t="e">
        <f>IF(AND(O99="",#REF!&gt;0,#REF!&lt;5),I99,)</f>
        <v>#REF!</v>
      </c>
      <c r="I99" s="421" t="str">
        <f>IF(D99="","ZZZ9",IF(AND(#REF!&gt;0,#REF!&lt;5),D99&amp;#REF!,D99&amp;"9"))</f>
        <v>ZZZ9</v>
      </c>
      <c r="J99" s="425">
        <f t="shared" si="4"/>
        <v>999</v>
      </c>
      <c r="K99" s="421">
        <f t="shared" si="5"/>
        <v>999</v>
      </c>
      <c r="L99" s="387"/>
      <c r="M99" s="393"/>
      <c r="N99" s="133">
        <f t="shared" si="6"/>
        <v>999</v>
      </c>
      <c r="O99" s="107"/>
    </row>
    <row r="100" spans="1:15" s="11" customFormat="1" ht="18.899999999999999" customHeight="1" x14ac:dyDescent="0.25">
      <c r="A100" s="426">
        <v>94</v>
      </c>
      <c r="B100" s="105"/>
      <c r="C100" s="105"/>
      <c r="D100" s="106"/>
      <c r="E100" s="441"/>
      <c r="F100" s="687"/>
      <c r="G100" s="734"/>
      <c r="H100" s="423" t="e">
        <f>IF(AND(O100="",#REF!&gt;0,#REF!&lt;5),I100,)</f>
        <v>#REF!</v>
      </c>
      <c r="I100" s="421" t="str">
        <f>IF(D100="","ZZZ9",IF(AND(#REF!&gt;0,#REF!&lt;5),D100&amp;#REF!,D100&amp;"9"))</f>
        <v>ZZZ9</v>
      </c>
      <c r="J100" s="425">
        <f t="shared" si="4"/>
        <v>999</v>
      </c>
      <c r="K100" s="421">
        <f t="shared" si="5"/>
        <v>999</v>
      </c>
      <c r="L100" s="387"/>
      <c r="M100" s="393"/>
      <c r="N100" s="133">
        <f t="shared" si="6"/>
        <v>999</v>
      </c>
      <c r="O100" s="107"/>
    </row>
    <row r="101" spans="1:15" s="11" customFormat="1" ht="18.899999999999999" customHeight="1" x14ac:dyDescent="0.25">
      <c r="A101" s="426">
        <v>95</v>
      </c>
      <c r="B101" s="105"/>
      <c r="C101" s="105"/>
      <c r="D101" s="106"/>
      <c r="E101" s="441"/>
      <c r="F101" s="687"/>
      <c r="G101" s="734"/>
      <c r="H101" s="423" t="e">
        <f>IF(AND(O101="",#REF!&gt;0,#REF!&lt;5),I101,)</f>
        <v>#REF!</v>
      </c>
      <c r="I101" s="421" t="str">
        <f>IF(D101="","ZZZ9",IF(AND(#REF!&gt;0,#REF!&lt;5),D101&amp;#REF!,D101&amp;"9"))</f>
        <v>ZZZ9</v>
      </c>
      <c r="J101" s="425">
        <f t="shared" ref="J101:J122" si="7">IF(O101="",999,O101)</f>
        <v>999</v>
      </c>
      <c r="K101" s="421">
        <f t="shared" ref="K101:K122" si="8">IF(N101=999,999,1)</f>
        <v>999</v>
      </c>
      <c r="L101" s="387"/>
      <c r="M101" s="393"/>
      <c r="N101" s="133">
        <f t="shared" si="6"/>
        <v>999</v>
      </c>
      <c r="O101" s="107"/>
    </row>
    <row r="102" spans="1:15" s="11" customFormat="1" ht="18.899999999999999" customHeight="1" x14ac:dyDescent="0.25">
      <c r="A102" s="426">
        <v>96</v>
      </c>
      <c r="B102" s="105"/>
      <c r="C102" s="105"/>
      <c r="D102" s="106"/>
      <c r="E102" s="441"/>
      <c r="F102" s="687"/>
      <c r="G102" s="734"/>
      <c r="H102" s="423" t="e">
        <f>IF(AND(O102="",#REF!&gt;0,#REF!&lt;5),I102,)</f>
        <v>#REF!</v>
      </c>
      <c r="I102" s="421" t="str">
        <f>IF(D102="","ZZZ9",IF(AND(#REF!&gt;0,#REF!&lt;5),D102&amp;#REF!,D102&amp;"9"))</f>
        <v>ZZZ9</v>
      </c>
      <c r="J102" s="425">
        <f t="shared" si="7"/>
        <v>999</v>
      </c>
      <c r="K102" s="421">
        <f t="shared" si="8"/>
        <v>999</v>
      </c>
      <c r="L102" s="387"/>
      <c r="M102" s="393"/>
      <c r="N102" s="133">
        <f t="shared" si="6"/>
        <v>999</v>
      </c>
      <c r="O102" s="107"/>
    </row>
    <row r="103" spans="1:15" s="11" customFormat="1" ht="18.899999999999999" customHeight="1" x14ac:dyDescent="0.25">
      <c r="A103" s="426">
        <v>97</v>
      </c>
      <c r="B103" s="105"/>
      <c r="C103" s="105"/>
      <c r="D103" s="106"/>
      <c r="E103" s="441"/>
      <c r="F103" s="687"/>
      <c r="G103" s="734"/>
      <c r="H103" s="423" t="e">
        <f>IF(AND(O103="",#REF!&gt;0,#REF!&lt;5),I103,)</f>
        <v>#REF!</v>
      </c>
      <c r="I103" s="421" t="str">
        <f>IF(D103="","ZZZ9",IF(AND(#REF!&gt;0,#REF!&lt;5),D103&amp;#REF!,D103&amp;"9"))</f>
        <v>ZZZ9</v>
      </c>
      <c r="J103" s="425">
        <f t="shared" si="7"/>
        <v>999</v>
      </c>
      <c r="K103" s="421">
        <f t="shared" si="8"/>
        <v>999</v>
      </c>
      <c r="L103" s="387"/>
      <c r="M103" s="393"/>
      <c r="N103" s="133">
        <f t="shared" si="6"/>
        <v>999</v>
      </c>
      <c r="O103" s="107"/>
    </row>
    <row r="104" spans="1:15" s="11" customFormat="1" ht="18.899999999999999" customHeight="1" x14ac:dyDescent="0.25">
      <c r="A104" s="426">
        <v>98</v>
      </c>
      <c r="B104" s="105"/>
      <c r="C104" s="105"/>
      <c r="D104" s="106"/>
      <c r="E104" s="441"/>
      <c r="F104" s="687"/>
      <c r="G104" s="734"/>
      <c r="H104" s="423" t="e">
        <f>IF(AND(O104="",#REF!&gt;0,#REF!&lt;5),I104,)</f>
        <v>#REF!</v>
      </c>
      <c r="I104" s="421" t="str">
        <f>IF(D104="","ZZZ9",IF(AND(#REF!&gt;0,#REF!&lt;5),D104&amp;#REF!,D104&amp;"9"))</f>
        <v>ZZZ9</v>
      </c>
      <c r="J104" s="425">
        <f t="shared" si="7"/>
        <v>999</v>
      </c>
      <c r="K104" s="421">
        <f t="shared" si="8"/>
        <v>999</v>
      </c>
      <c r="L104" s="387"/>
      <c r="M104" s="393"/>
      <c r="N104" s="133">
        <f t="shared" si="6"/>
        <v>999</v>
      </c>
      <c r="O104" s="107"/>
    </row>
    <row r="105" spans="1:15" s="11" customFormat="1" ht="18.899999999999999" customHeight="1" x14ac:dyDescent="0.25">
      <c r="A105" s="426">
        <v>99</v>
      </c>
      <c r="B105" s="105"/>
      <c r="C105" s="105"/>
      <c r="D105" s="106"/>
      <c r="E105" s="441"/>
      <c r="F105" s="687"/>
      <c r="G105" s="734"/>
      <c r="H105" s="423" t="e">
        <f>IF(AND(O105="",#REF!&gt;0,#REF!&lt;5),I105,)</f>
        <v>#REF!</v>
      </c>
      <c r="I105" s="421" t="str">
        <f>IF(D105="","ZZZ9",IF(AND(#REF!&gt;0,#REF!&lt;5),D105&amp;#REF!,D105&amp;"9"))</f>
        <v>ZZZ9</v>
      </c>
      <c r="J105" s="425">
        <f t="shared" si="7"/>
        <v>999</v>
      </c>
      <c r="K105" s="421">
        <f t="shared" si="8"/>
        <v>999</v>
      </c>
      <c r="L105" s="387"/>
      <c r="M105" s="393"/>
      <c r="N105" s="133">
        <f t="shared" si="6"/>
        <v>999</v>
      </c>
      <c r="O105" s="107"/>
    </row>
    <row r="106" spans="1:15" s="11" customFormat="1" ht="18.899999999999999" customHeight="1" x14ac:dyDescent="0.25">
      <c r="A106" s="426">
        <v>100</v>
      </c>
      <c r="B106" s="105"/>
      <c r="C106" s="105"/>
      <c r="D106" s="106"/>
      <c r="E106" s="441"/>
      <c r="F106" s="687"/>
      <c r="G106" s="734"/>
      <c r="H106" s="423" t="e">
        <f>IF(AND(O106="",#REF!&gt;0,#REF!&lt;5),I106,)</f>
        <v>#REF!</v>
      </c>
      <c r="I106" s="421" t="str">
        <f>IF(D106="","ZZZ9",IF(AND(#REF!&gt;0,#REF!&lt;5),D106&amp;#REF!,D106&amp;"9"))</f>
        <v>ZZZ9</v>
      </c>
      <c r="J106" s="425">
        <f t="shared" si="7"/>
        <v>999</v>
      </c>
      <c r="K106" s="421">
        <f t="shared" si="8"/>
        <v>999</v>
      </c>
      <c r="L106" s="387"/>
      <c r="M106" s="393"/>
      <c r="N106" s="133">
        <f t="shared" si="6"/>
        <v>999</v>
      </c>
      <c r="O106" s="107"/>
    </row>
    <row r="107" spans="1:15" s="11" customFormat="1" ht="18.899999999999999" customHeight="1" x14ac:dyDescent="0.25">
      <c r="A107" s="426">
        <v>101</v>
      </c>
      <c r="B107" s="105"/>
      <c r="C107" s="105"/>
      <c r="D107" s="106"/>
      <c r="E107" s="441"/>
      <c r="F107" s="687"/>
      <c r="G107" s="734"/>
      <c r="H107" s="423" t="e">
        <f>IF(AND(O107="",#REF!&gt;0,#REF!&lt;5),I107,)</f>
        <v>#REF!</v>
      </c>
      <c r="I107" s="421" t="str">
        <f>IF(D107="","ZZZ9",IF(AND(#REF!&gt;0,#REF!&lt;5),D107&amp;#REF!,D107&amp;"9"))</f>
        <v>ZZZ9</v>
      </c>
      <c r="J107" s="425">
        <f t="shared" si="7"/>
        <v>999</v>
      </c>
      <c r="K107" s="421">
        <f t="shared" si="8"/>
        <v>999</v>
      </c>
      <c r="L107" s="387"/>
      <c r="M107" s="393"/>
      <c r="N107" s="133">
        <f t="shared" si="6"/>
        <v>999</v>
      </c>
      <c r="O107" s="107"/>
    </row>
    <row r="108" spans="1:15" s="11" customFormat="1" ht="18.899999999999999" customHeight="1" x14ac:dyDescent="0.25">
      <c r="A108" s="426">
        <v>102</v>
      </c>
      <c r="B108" s="105"/>
      <c r="C108" s="105"/>
      <c r="D108" s="106"/>
      <c r="E108" s="441"/>
      <c r="F108" s="687"/>
      <c r="G108" s="734"/>
      <c r="H108" s="423" t="e">
        <f>IF(AND(O108="",#REF!&gt;0,#REF!&lt;5),I108,)</f>
        <v>#REF!</v>
      </c>
      <c r="I108" s="421" t="str">
        <f>IF(D108="","ZZZ9",IF(AND(#REF!&gt;0,#REF!&lt;5),D108&amp;#REF!,D108&amp;"9"))</f>
        <v>ZZZ9</v>
      </c>
      <c r="J108" s="425">
        <f t="shared" si="7"/>
        <v>999</v>
      </c>
      <c r="K108" s="421">
        <f t="shared" si="8"/>
        <v>999</v>
      </c>
      <c r="L108" s="387"/>
      <c r="M108" s="393"/>
      <c r="N108" s="133">
        <f t="shared" si="6"/>
        <v>999</v>
      </c>
      <c r="O108" s="107"/>
    </row>
    <row r="109" spans="1:15" s="11" customFormat="1" ht="18.899999999999999" customHeight="1" x14ac:dyDescent="0.25">
      <c r="A109" s="426">
        <v>103</v>
      </c>
      <c r="B109" s="105"/>
      <c r="C109" s="105"/>
      <c r="D109" s="106"/>
      <c r="E109" s="441"/>
      <c r="F109" s="687"/>
      <c r="G109" s="734"/>
      <c r="H109" s="423" t="e">
        <f>IF(AND(O109="",#REF!&gt;0,#REF!&lt;5),I109,)</f>
        <v>#REF!</v>
      </c>
      <c r="I109" s="421" t="str">
        <f>IF(D109="","ZZZ9",IF(AND(#REF!&gt;0,#REF!&lt;5),D109&amp;#REF!,D109&amp;"9"))</f>
        <v>ZZZ9</v>
      </c>
      <c r="J109" s="425">
        <f t="shared" si="7"/>
        <v>999</v>
      </c>
      <c r="K109" s="421">
        <f t="shared" si="8"/>
        <v>999</v>
      </c>
      <c r="L109" s="387"/>
      <c r="M109" s="393"/>
      <c r="N109" s="133">
        <f t="shared" si="6"/>
        <v>999</v>
      </c>
      <c r="O109" s="107"/>
    </row>
    <row r="110" spans="1:15" s="11" customFormat="1" ht="18.899999999999999" customHeight="1" x14ac:dyDescent="0.25">
      <c r="A110" s="426">
        <v>104</v>
      </c>
      <c r="B110" s="105"/>
      <c r="C110" s="105"/>
      <c r="D110" s="106"/>
      <c r="E110" s="441"/>
      <c r="F110" s="687"/>
      <c r="G110" s="734"/>
      <c r="H110" s="423" t="e">
        <f>IF(AND(O110="",#REF!&gt;0,#REF!&lt;5),I110,)</f>
        <v>#REF!</v>
      </c>
      <c r="I110" s="421" t="str">
        <f>IF(D110="","ZZZ9",IF(AND(#REF!&gt;0,#REF!&lt;5),D110&amp;#REF!,D110&amp;"9"))</f>
        <v>ZZZ9</v>
      </c>
      <c r="J110" s="425">
        <f t="shared" si="7"/>
        <v>999</v>
      </c>
      <c r="K110" s="421">
        <f t="shared" si="8"/>
        <v>999</v>
      </c>
      <c r="L110" s="387"/>
      <c r="M110" s="393"/>
      <c r="N110" s="133">
        <f t="shared" si="6"/>
        <v>999</v>
      </c>
      <c r="O110" s="107"/>
    </row>
    <row r="111" spans="1:15" s="11" customFormat="1" ht="18.899999999999999" customHeight="1" x14ac:dyDescent="0.25">
      <c r="A111" s="426">
        <v>105</v>
      </c>
      <c r="B111" s="105"/>
      <c r="C111" s="105"/>
      <c r="D111" s="106"/>
      <c r="E111" s="441"/>
      <c r="F111" s="687"/>
      <c r="G111" s="734"/>
      <c r="H111" s="423" t="e">
        <f>IF(AND(O111="",#REF!&gt;0,#REF!&lt;5),I111,)</f>
        <v>#REF!</v>
      </c>
      <c r="I111" s="421" t="str">
        <f>IF(D111="","ZZZ9",IF(AND(#REF!&gt;0,#REF!&lt;5),D111&amp;#REF!,D111&amp;"9"))</f>
        <v>ZZZ9</v>
      </c>
      <c r="J111" s="425">
        <f t="shared" si="7"/>
        <v>999</v>
      </c>
      <c r="K111" s="421">
        <f t="shared" si="8"/>
        <v>999</v>
      </c>
      <c r="L111" s="387"/>
      <c r="M111" s="393"/>
      <c r="N111" s="133">
        <f t="shared" si="6"/>
        <v>999</v>
      </c>
      <c r="O111" s="107"/>
    </row>
    <row r="112" spans="1:15" s="11" customFormat="1" ht="18.899999999999999" customHeight="1" x14ac:dyDescent="0.25">
      <c r="A112" s="426">
        <v>106</v>
      </c>
      <c r="B112" s="105"/>
      <c r="C112" s="105"/>
      <c r="D112" s="106"/>
      <c r="E112" s="441"/>
      <c r="F112" s="687"/>
      <c r="G112" s="734"/>
      <c r="H112" s="423" t="e">
        <f>IF(AND(O112="",#REF!&gt;0,#REF!&lt;5),I112,)</f>
        <v>#REF!</v>
      </c>
      <c r="I112" s="421" t="str">
        <f>IF(D112="","ZZZ9",IF(AND(#REF!&gt;0,#REF!&lt;5),D112&amp;#REF!,D112&amp;"9"))</f>
        <v>ZZZ9</v>
      </c>
      <c r="J112" s="425">
        <f t="shared" si="7"/>
        <v>999</v>
      </c>
      <c r="K112" s="421">
        <f t="shared" si="8"/>
        <v>999</v>
      </c>
      <c r="L112" s="387"/>
      <c r="M112" s="393"/>
      <c r="N112" s="133">
        <f t="shared" si="6"/>
        <v>999</v>
      </c>
      <c r="O112" s="107"/>
    </row>
    <row r="113" spans="1:15" s="11" customFormat="1" ht="18.899999999999999" customHeight="1" x14ac:dyDescent="0.25">
      <c r="A113" s="426">
        <v>107</v>
      </c>
      <c r="B113" s="105"/>
      <c r="C113" s="105"/>
      <c r="D113" s="106"/>
      <c r="E113" s="441"/>
      <c r="F113" s="687"/>
      <c r="G113" s="734"/>
      <c r="H113" s="423" t="e">
        <f>IF(AND(O113="",#REF!&gt;0,#REF!&lt;5),I113,)</f>
        <v>#REF!</v>
      </c>
      <c r="I113" s="421" t="str">
        <f>IF(D113="","ZZZ9",IF(AND(#REF!&gt;0,#REF!&lt;5),D113&amp;#REF!,D113&amp;"9"))</f>
        <v>ZZZ9</v>
      </c>
      <c r="J113" s="425">
        <f t="shared" si="7"/>
        <v>999</v>
      </c>
      <c r="K113" s="421">
        <f t="shared" si="8"/>
        <v>999</v>
      </c>
      <c r="L113" s="387"/>
      <c r="M113" s="393"/>
      <c r="N113" s="133">
        <f t="shared" si="6"/>
        <v>999</v>
      </c>
      <c r="O113" s="107"/>
    </row>
    <row r="114" spans="1:15" s="11" customFormat="1" ht="18.899999999999999" customHeight="1" x14ac:dyDescent="0.25">
      <c r="A114" s="426">
        <v>108</v>
      </c>
      <c r="B114" s="105"/>
      <c r="C114" s="105"/>
      <c r="D114" s="106"/>
      <c r="E114" s="441"/>
      <c r="F114" s="687"/>
      <c r="G114" s="734"/>
      <c r="H114" s="423" t="e">
        <f>IF(AND(O114="",#REF!&gt;0,#REF!&lt;5),I114,)</f>
        <v>#REF!</v>
      </c>
      <c r="I114" s="421" t="str">
        <f>IF(D114="","ZZZ9",IF(AND(#REF!&gt;0,#REF!&lt;5),D114&amp;#REF!,D114&amp;"9"))</f>
        <v>ZZZ9</v>
      </c>
      <c r="J114" s="425">
        <f t="shared" si="7"/>
        <v>999</v>
      </c>
      <c r="K114" s="421">
        <f t="shared" si="8"/>
        <v>999</v>
      </c>
      <c r="L114" s="387"/>
      <c r="M114" s="393"/>
      <c r="N114" s="133">
        <f t="shared" si="6"/>
        <v>999</v>
      </c>
      <c r="O114" s="107"/>
    </row>
    <row r="115" spans="1:15" s="11" customFormat="1" ht="18.899999999999999" customHeight="1" x14ac:dyDescent="0.25">
      <c r="A115" s="426">
        <v>109</v>
      </c>
      <c r="B115" s="105"/>
      <c r="C115" s="105"/>
      <c r="D115" s="106"/>
      <c r="E115" s="441"/>
      <c r="F115" s="687"/>
      <c r="G115" s="734"/>
      <c r="H115" s="423" t="e">
        <f>IF(AND(O115="",#REF!&gt;0,#REF!&lt;5),I115,)</f>
        <v>#REF!</v>
      </c>
      <c r="I115" s="421" t="str">
        <f>IF(D115="","ZZZ9",IF(AND(#REF!&gt;0,#REF!&lt;5),D115&amp;#REF!,D115&amp;"9"))</f>
        <v>ZZZ9</v>
      </c>
      <c r="J115" s="425">
        <f t="shared" si="7"/>
        <v>999</v>
      </c>
      <c r="K115" s="421">
        <f t="shared" si="8"/>
        <v>999</v>
      </c>
      <c r="L115" s="387"/>
      <c r="M115" s="393"/>
      <c r="N115" s="133">
        <f t="shared" si="6"/>
        <v>999</v>
      </c>
      <c r="O115" s="107"/>
    </row>
    <row r="116" spans="1:15" s="11" customFormat="1" ht="18.899999999999999" customHeight="1" x14ac:dyDescent="0.25">
      <c r="A116" s="426">
        <v>110</v>
      </c>
      <c r="B116" s="105"/>
      <c r="C116" s="105"/>
      <c r="D116" s="106"/>
      <c r="E116" s="441"/>
      <c r="F116" s="687"/>
      <c r="G116" s="734"/>
      <c r="H116" s="423" t="e">
        <f>IF(AND(O116="",#REF!&gt;0,#REF!&lt;5),I116,)</f>
        <v>#REF!</v>
      </c>
      <c r="I116" s="421" t="str">
        <f>IF(D116="","ZZZ9",IF(AND(#REF!&gt;0,#REF!&lt;5),D116&amp;#REF!,D116&amp;"9"))</f>
        <v>ZZZ9</v>
      </c>
      <c r="J116" s="425">
        <f t="shared" si="7"/>
        <v>999</v>
      </c>
      <c r="K116" s="421">
        <f t="shared" si="8"/>
        <v>999</v>
      </c>
      <c r="L116" s="387"/>
      <c r="M116" s="393"/>
      <c r="N116" s="133">
        <f t="shared" si="6"/>
        <v>999</v>
      </c>
      <c r="O116" s="107"/>
    </row>
    <row r="117" spans="1:15" s="11" customFormat="1" ht="18.899999999999999" customHeight="1" x14ac:dyDescent="0.25">
      <c r="A117" s="426">
        <v>111</v>
      </c>
      <c r="B117" s="105"/>
      <c r="C117" s="105"/>
      <c r="D117" s="106"/>
      <c r="E117" s="441"/>
      <c r="F117" s="687"/>
      <c r="G117" s="734"/>
      <c r="H117" s="423" t="e">
        <f>IF(AND(O117="",#REF!&gt;0,#REF!&lt;5),I117,)</f>
        <v>#REF!</v>
      </c>
      <c r="I117" s="421" t="str">
        <f>IF(D117="","ZZZ9",IF(AND(#REF!&gt;0,#REF!&lt;5),D117&amp;#REF!,D117&amp;"9"))</f>
        <v>ZZZ9</v>
      </c>
      <c r="J117" s="425">
        <f t="shared" si="7"/>
        <v>999</v>
      </c>
      <c r="K117" s="421">
        <f t="shared" si="8"/>
        <v>999</v>
      </c>
      <c r="L117" s="387"/>
      <c r="M117" s="393"/>
      <c r="N117" s="133">
        <f t="shared" si="6"/>
        <v>999</v>
      </c>
      <c r="O117" s="107"/>
    </row>
    <row r="118" spans="1:15" s="11" customFormat="1" ht="18.899999999999999" customHeight="1" x14ac:dyDescent="0.25">
      <c r="A118" s="426">
        <v>112</v>
      </c>
      <c r="B118" s="105"/>
      <c r="C118" s="105"/>
      <c r="D118" s="106"/>
      <c r="E118" s="441"/>
      <c r="F118" s="687"/>
      <c r="G118" s="734"/>
      <c r="H118" s="423" t="e">
        <f>IF(AND(O118="",#REF!&gt;0,#REF!&lt;5),I118,)</f>
        <v>#REF!</v>
      </c>
      <c r="I118" s="421" t="str">
        <f>IF(D118="","ZZZ9",IF(AND(#REF!&gt;0,#REF!&lt;5),D118&amp;#REF!,D118&amp;"9"))</f>
        <v>ZZZ9</v>
      </c>
      <c r="J118" s="425">
        <f t="shared" si="7"/>
        <v>999</v>
      </c>
      <c r="K118" s="421">
        <f t="shared" si="8"/>
        <v>999</v>
      </c>
      <c r="L118" s="387"/>
      <c r="M118" s="393"/>
      <c r="N118" s="133">
        <f t="shared" si="6"/>
        <v>999</v>
      </c>
      <c r="O118" s="107"/>
    </row>
    <row r="119" spans="1:15" s="11" customFormat="1" ht="18.899999999999999" customHeight="1" x14ac:dyDescent="0.25">
      <c r="A119" s="426">
        <v>113</v>
      </c>
      <c r="B119" s="105"/>
      <c r="C119" s="105"/>
      <c r="D119" s="106"/>
      <c r="E119" s="441"/>
      <c r="F119" s="687"/>
      <c r="G119" s="734"/>
      <c r="H119" s="423" t="e">
        <f>IF(AND(O119="",#REF!&gt;0,#REF!&lt;5),I119,)</f>
        <v>#REF!</v>
      </c>
      <c r="I119" s="421" t="str">
        <f>IF(D119="","ZZZ9",IF(AND(#REF!&gt;0,#REF!&lt;5),D119&amp;#REF!,D119&amp;"9"))</f>
        <v>ZZZ9</v>
      </c>
      <c r="J119" s="425">
        <f t="shared" si="7"/>
        <v>999</v>
      </c>
      <c r="K119" s="421">
        <f t="shared" si="8"/>
        <v>999</v>
      </c>
      <c r="L119" s="387"/>
      <c r="M119" s="393"/>
      <c r="N119" s="133">
        <f t="shared" si="6"/>
        <v>999</v>
      </c>
      <c r="O119" s="107"/>
    </row>
    <row r="120" spans="1:15" s="11" customFormat="1" ht="18.899999999999999" customHeight="1" x14ac:dyDescent="0.25">
      <c r="A120" s="426">
        <v>114</v>
      </c>
      <c r="B120" s="105"/>
      <c r="C120" s="105"/>
      <c r="D120" s="106"/>
      <c r="E120" s="441"/>
      <c r="F120" s="687"/>
      <c r="G120" s="734"/>
      <c r="H120" s="423" t="e">
        <f>IF(AND(O120="",#REF!&gt;0,#REF!&lt;5),I120,)</f>
        <v>#REF!</v>
      </c>
      <c r="I120" s="421" t="str">
        <f>IF(D120="","ZZZ9",IF(AND(#REF!&gt;0,#REF!&lt;5),D120&amp;#REF!,D120&amp;"9"))</f>
        <v>ZZZ9</v>
      </c>
      <c r="J120" s="425">
        <f t="shared" si="7"/>
        <v>999</v>
      </c>
      <c r="K120" s="421">
        <f t="shared" si="8"/>
        <v>999</v>
      </c>
      <c r="L120" s="387"/>
      <c r="M120" s="393"/>
      <c r="N120" s="133">
        <f t="shared" si="6"/>
        <v>999</v>
      </c>
      <c r="O120" s="107"/>
    </row>
    <row r="121" spans="1:15" s="11" customFormat="1" ht="18.899999999999999" customHeight="1" x14ac:dyDescent="0.25">
      <c r="A121" s="426">
        <v>115</v>
      </c>
      <c r="B121" s="105"/>
      <c r="C121" s="105"/>
      <c r="D121" s="106"/>
      <c r="E121" s="441"/>
      <c r="F121" s="687"/>
      <c r="G121" s="734"/>
      <c r="H121" s="423" t="e">
        <f>IF(AND(O121="",#REF!&gt;0,#REF!&lt;5),I121,)</f>
        <v>#REF!</v>
      </c>
      <c r="I121" s="421" t="str">
        <f>IF(D121="","ZZZ9",IF(AND(#REF!&gt;0,#REF!&lt;5),D121&amp;#REF!,D121&amp;"9"))</f>
        <v>ZZZ9</v>
      </c>
      <c r="J121" s="425">
        <f t="shared" si="7"/>
        <v>999</v>
      </c>
      <c r="K121" s="421">
        <f t="shared" si="8"/>
        <v>999</v>
      </c>
      <c r="L121" s="387"/>
      <c r="M121" s="393"/>
      <c r="N121" s="133">
        <f t="shared" si="6"/>
        <v>999</v>
      </c>
      <c r="O121" s="107"/>
    </row>
    <row r="122" spans="1:15" s="11" customFormat="1" ht="18.899999999999999" customHeight="1" x14ac:dyDescent="0.25">
      <c r="A122" s="426">
        <v>116</v>
      </c>
      <c r="B122" s="105"/>
      <c r="C122" s="105"/>
      <c r="D122" s="106"/>
      <c r="E122" s="441"/>
      <c r="F122" s="687"/>
      <c r="G122" s="734"/>
      <c r="H122" s="423" t="e">
        <f>IF(AND(O122="",#REF!&gt;0,#REF!&lt;5),I122,)</f>
        <v>#REF!</v>
      </c>
      <c r="I122" s="421" t="str">
        <f>IF(D122="","ZZZ9",IF(AND(#REF!&gt;0,#REF!&lt;5),D122&amp;#REF!,D122&amp;"9"))</f>
        <v>ZZZ9</v>
      </c>
      <c r="J122" s="425">
        <f t="shared" si="7"/>
        <v>999</v>
      </c>
      <c r="K122" s="421">
        <f t="shared" si="8"/>
        <v>999</v>
      </c>
      <c r="L122" s="387"/>
      <c r="M122" s="393"/>
      <c r="N122" s="133">
        <f t="shared" si="6"/>
        <v>999</v>
      </c>
      <c r="O122" s="107"/>
    </row>
    <row r="123" spans="1:15" s="11" customFormat="1" ht="18.899999999999999" customHeight="1" x14ac:dyDescent="0.25">
      <c r="A123" s="426">
        <v>117</v>
      </c>
      <c r="B123" s="105"/>
      <c r="C123" s="105"/>
      <c r="D123" s="106"/>
      <c r="E123" s="441"/>
      <c r="F123" s="687"/>
      <c r="G123" s="734"/>
      <c r="H123" s="423"/>
      <c r="I123" s="421"/>
      <c r="J123" s="425"/>
      <c r="K123" s="421"/>
      <c r="L123" s="387"/>
      <c r="M123" s="393"/>
      <c r="N123" s="133"/>
      <c r="O123" s="107"/>
    </row>
    <row r="124" spans="1:15" s="11" customFormat="1" ht="18.899999999999999" customHeight="1" x14ac:dyDescent="0.25">
      <c r="A124" s="426">
        <v>118</v>
      </c>
      <c r="B124" s="105"/>
      <c r="C124" s="105"/>
      <c r="D124" s="106"/>
      <c r="E124" s="441"/>
      <c r="F124" s="687"/>
      <c r="G124" s="734"/>
      <c r="H124" s="423"/>
      <c r="I124" s="421"/>
      <c r="J124" s="425"/>
      <c r="K124" s="421"/>
      <c r="L124" s="387"/>
      <c r="M124" s="393"/>
      <c r="N124" s="133"/>
      <c r="O124" s="107"/>
    </row>
    <row r="125" spans="1:15" s="11" customFormat="1" ht="18.899999999999999" customHeight="1" x14ac:dyDescent="0.25">
      <c r="A125" s="426">
        <v>119</v>
      </c>
      <c r="B125" s="105"/>
      <c r="C125" s="105"/>
      <c r="D125" s="106"/>
      <c r="E125" s="441"/>
      <c r="F125" s="687"/>
      <c r="G125" s="734"/>
      <c r="H125" s="423"/>
      <c r="I125" s="421"/>
      <c r="J125" s="425"/>
      <c r="K125" s="421"/>
      <c r="L125" s="387"/>
      <c r="M125" s="393"/>
      <c r="N125" s="133"/>
      <c r="O125" s="107"/>
    </row>
    <row r="126" spans="1:15" s="11" customFormat="1" ht="18.899999999999999" customHeight="1" x14ac:dyDescent="0.25">
      <c r="A126" s="426">
        <v>120</v>
      </c>
      <c r="B126" s="105"/>
      <c r="C126" s="105"/>
      <c r="D126" s="106"/>
      <c r="E126" s="441"/>
      <c r="F126" s="687"/>
      <c r="G126" s="734"/>
      <c r="H126" s="423"/>
      <c r="I126" s="421"/>
      <c r="J126" s="425"/>
      <c r="K126" s="421"/>
      <c r="L126" s="387"/>
      <c r="M126" s="393"/>
      <c r="N126" s="133"/>
      <c r="O126" s="107"/>
    </row>
    <row r="127" spans="1:15" s="11" customFormat="1" ht="18.899999999999999" customHeight="1" x14ac:dyDescent="0.25">
      <c r="A127" s="426">
        <v>121</v>
      </c>
      <c r="B127" s="105"/>
      <c r="C127" s="105"/>
      <c r="D127" s="106"/>
      <c r="E127" s="441"/>
      <c r="F127" s="687"/>
      <c r="G127" s="734"/>
      <c r="H127" s="423"/>
      <c r="I127" s="421"/>
      <c r="J127" s="425"/>
      <c r="K127" s="421"/>
      <c r="L127" s="387"/>
      <c r="M127" s="393"/>
      <c r="N127" s="133"/>
      <c r="O127" s="107"/>
    </row>
    <row r="128" spans="1:15" s="11" customFormat="1" ht="18.899999999999999" customHeight="1" x14ac:dyDescent="0.25">
      <c r="A128" s="426">
        <v>122</v>
      </c>
      <c r="B128" s="105"/>
      <c r="C128" s="105"/>
      <c r="D128" s="106"/>
      <c r="E128" s="441"/>
      <c r="F128" s="687"/>
      <c r="G128" s="734"/>
      <c r="H128" s="423"/>
      <c r="I128" s="421"/>
      <c r="J128" s="425"/>
      <c r="K128" s="421"/>
      <c r="L128" s="387"/>
      <c r="M128" s="393"/>
      <c r="N128" s="133"/>
      <c r="O128" s="107"/>
    </row>
    <row r="129" spans="1:15" s="11" customFormat="1" ht="18.899999999999999" customHeight="1" x14ac:dyDescent="0.25">
      <c r="A129" s="426">
        <v>123</v>
      </c>
      <c r="B129" s="105"/>
      <c r="C129" s="105"/>
      <c r="D129" s="106"/>
      <c r="E129" s="441"/>
      <c r="F129" s="687"/>
      <c r="G129" s="734"/>
      <c r="H129" s="423"/>
      <c r="I129" s="421"/>
      <c r="J129" s="425"/>
      <c r="K129" s="421"/>
      <c r="L129" s="387"/>
      <c r="M129" s="393"/>
      <c r="N129" s="133"/>
      <c r="O129" s="107"/>
    </row>
    <row r="130" spans="1:15" s="11" customFormat="1" ht="18.899999999999999" customHeight="1" x14ac:dyDescent="0.25">
      <c r="A130" s="426">
        <v>124</v>
      </c>
      <c r="B130" s="105"/>
      <c r="C130" s="105"/>
      <c r="D130" s="106"/>
      <c r="E130" s="441"/>
      <c r="F130" s="687"/>
      <c r="G130" s="734"/>
      <c r="H130" s="423"/>
      <c r="I130" s="421"/>
      <c r="J130" s="425"/>
      <c r="K130" s="421"/>
      <c r="L130" s="387"/>
      <c r="M130" s="393"/>
      <c r="N130" s="133"/>
      <c r="O130" s="107"/>
    </row>
    <row r="131" spans="1:15" s="11" customFormat="1" ht="18.899999999999999" customHeight="1" x14ac:dyDescent="0.25">
      <c r="A131" s="426">
        <v>125</v>
      </c>
      <c r="B131" s="105"/>
      <c r="C131" s="105"/>
      <c r="D131" s="106"/>
      <c r="E131" s="441"/>
      <c r="F131" s="687"/>
      <c r="G131" s="734"/>
      <c r="H131" s="423"/>
      <c r="I131" s="421"/>
      <c r="J131" s="425"/>
      <c r="K131" s="421"/>
      <c r="L131" s="387"/>
      <c r="M131" s="393"/>
      <c r="N131" s="133"/>
      <c r="O131" s="107"/>
    </row>
    <row r="132" spans="1:15" s="11" customFormat="1" ht="18.899999999999999" customHeight="1" x14ac:dyDescent="0.25">
      <c r="A132" s="426">
        <v>126</v>
      </c>
      <c r="B132" s="105"/>
      <c r="C132" s="105"/>
      <c r="D132" s="106"/>
      <c r="E132" s="441"/>
      <c r="F132" s="687"/>
      <c r="G132" s="734"/>
      <c r="H132" s="423"/>
      <c r="I132" s="421"/>
      <c r="J132" s="425"/>
      <c r="K132" s="421"/>
      <c r="L132" s="387"/>
      <c r="M132" s="393"/>
      <c r="N132" s="133"/>
      <c r="O132" s="107"/>
    </row>
    <row r="133" spans="1:15" s="11" customFormat="1" ht="18.899999999999999" customHeight="1" x14ac:dyDescent="0.25">
      <c r="A133" s="426">
        <v>127</v>
      </c>
      <c r="B133" s="105"/>
      <c r="C133" s="105"/>
      <c r="D133" s="106"/>
      <c r="E133" s="441"/>
      <c r="F133" s="687"/>
      <c r="G133" s="734"/>
      <c r="H133" s="423"/>
      <c r="I133" s="421"/>
      <c r="J133" s="425"/>
      <c r="K133" s="421"/>
      <c r="L133" s="387"/>
      <c r="M133" s="393"/>
      <c r="N133" s="133"/>
      <c r="O133" s="107"/>
    </row>
    <row r="134" spans="1:15" s="11" customFormat="1" ht="18.899999999999999" customHeight="1" x14ac:dyDescent="0.25">
      <c r="A134" s="426">
        <v>128</v>
      </c>
      <c r="B134" s="105"/>
      <c r="C134" s="105"/>
      <c r="D134" s="106"/>
      <c r="E134" s="441"/>
      <c r="F134" s="687"/>
      <c r="G134" s="734"/>
      <c r="H134" s="423"/>
      <c r="I134" s="421"/>
      <c r="J134" s="425"/>
      <c r="K134" s="421"/>
      <c r="L134" s="387"/>
      <c r="M134" s="393"/>
      <c r="N134" s="133"/>
      <c r="O134" s="107"/>
    </row>
  </sheetData>
  <phoneticPr fontId="72" type="noConversion"/>
  <conditionalFormatting sqref="H7:H134">
    <cfRule type="cellIs" dxfId="1275" priority="12" stopIfTrue="1" operator="equal">
      <formula>"Z"</formula>
    </cfRule>
  </conditionalFormatting>
  <conditionalFormatting sqref="A7:D134">
    <cfRule type="expression" dxfId="1274" priority="13" stopIfTrue="1">
      <formula>$O7&gt;=1</formula>
    </cfRule>
  </conditionalFormatting>
  <conditionalFormatting sqref="B7:D14">
    <cfRule type="expression" dxfId="1273" priority="5" stopIfTrue="1">
      <formula>$O7&gt;=1</formula>
    </cfRule>
  </conditionalFormatting>
  <conditionalFormatting sqref="E7:E134">
    <cfRule type="expression" dxfId="1272" priority="14" stopIfTrue="1">
      <formula>AND(ROUNDDOWN(($A$4-E7)/365.25,0)&lt;=13,#REF!&lt;&gt;"OK")</formula>
    </cfRule>
    <cfRule type="expression" dxfId="1271" priority="15" stopIfTrue="1">
      <formula>AND(ROUNDDOWN(($A$4-E7)/365.25,0)&lt;=14,#REF!&lt;&gt;"OK")</formula>
    </cfRule>
    <cfRule type="expression" dxfId="1270" priority="16" stopIfTrue="1">
      <formula>AND(ROUNDDOWN(($A$4-E7)/365.25,0)&lt;=17,#REF!&lt;&gt;"OK")</formula>
    </cfRule>
  </conditionalFormatting>
  <conditionalFormatting sqref="E7:E27">
    <cfRule type="expression" dxfId="1269" priority="2" stopIfTrue="1">
      <formula>AND(ROUNDDOWN(($A$4-E7)/365.25,0)&lt;=13,G7&lt;&gt;"OK")</formula>
    </cfRule>
    <cfRule type="expression" dxfId="1268" priority="3" stopIfTrue="1">
      <formula>AND(ROUNDDOWN(($A$4-E7)/365.25,0)&lt;=14,G7&lt;&gt;"OK")</formula>
    </cfRule>
    <cfRule type="expression" dxfId="1267" priority="4" stopIfTrue="1">
      <formula>AND(ROUNDDOWN(($A$4-E7)/365.25,0)&lt;=17,G7&lt;&gt;"OK")</formula>
    </cfRule>
  </conditionalFormatting>
  <conditionalFormatting sqref="B7:D27">
    <cfRule type="expression" dxfId="1266"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81674" r:id="rId4" name="Button 74">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Q156"/>
  <sheetViews>
    <sheetView workbookViewId="0">
      <selection activeCell="B8" sqref="B8"/>
    </sheetView>
  </sheetViews>
  <sheetFormatPr defaultRowHeight="13.2" x14ac:dyDescent="0.25"/>
  <cols>
    <col min="1" max="1" width="3.44140625" customWidth="1"/>
    <col min="2" max="2" width="28.6640625" customWidth="1"/>
    <col min="3" max="3" width="16.109375" bestFit="1" customWidth="1"/>
    <col min="4" max="4" width="12" style="45" customWidth="1"/>
    <col min="5" max="5" width="10.5546875" style="727" customWidth="1"/>
    <col min="6" max="6" width="6.109375" style="102" hidden="1" customWidth="1"/>
    <col min="7" max="7" width="28.66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25">
      <c r="B1" s="93" t="s">
        <v>240</v>
      </c>
      <c r="C1" s="93"/>
      <c r="D1"/>
      <c r="E1" t="s">
        <v>123</v>
      </c>
      <c r="F1"/>
      <c r="G1"/>
      <c r="H1"/>
      <c r="I1"/>
      <c r="J1"/>
      <c r="K1"/>
      <c r="L1"/>
      <c r="M1"/>
      <c r="N1"/>
      <c r="O1"/>
      <c r="P1"/>
      <c r="Q1"/>
    </row>
    <row r="2" spans="1:17" ht="13.8" thickBot="1" x14ac:dyDescent="0.3">
      <c r="B2" s="96" t="s">
        <v>122</v>
      </c>
      <c r="C2" s="96" t="s">
        <v>333</v>
      </c>
      <c r="D2"/>
      <c r="E2" t="s">
        <v>94</v>
      </c>
      <c r="F2" s="103"/>
      <c r="G2" s="103"/>
      <c r="H2"/>
      <c r="I2"/>
      <c r="J2" s="94"/>
      <c r="K2" s="94"/>
      <c r="L2" s="94"/>
      <c r="M2" s="94"/>
      <c r="N2" s="111"/>
      <c r="O2" s="86"/>
      <c r="P2" s="86"/>
      <c r="Q2" s="111"/>
    </row>
    <row r="3" spans="1:17" s="2" customFormat="1" ht="13.8" thickBot="1" x14ac:dyDescent="0.3">
      <c r="A3" t="s">
        <v>121</v>
      </c>
      <c r="B3"/>
      <c r="C3"/>
      <c r="D3"/>
      <c r="E3"/>
      <c r="F3"/>
      <c r="G3"/>
      <c r="H3"/>
      <c r="I3"/>
      <c r="J3"/>
      <c r="K3"/>
      <c r="L3"/>
      <c r="M3"/>
      <c r="N3" t="s">
        <v>92</v>
      </c>
      <c r="O3"/>
      <c r="P3"/>
      <c r="Q3"/>
    </row>
    <row r="4" spans="1:17" s="2" customFormat="1" x14ac:dyDescent="0.25">
      <c r="A4" s="55" t="s">
        <v>82</v>
      </c>
      <c r="B4" s="55"/>
      <c r="C4" s="53" t="s">
        <v>79</v>
      </c>
      <c r="D4" s="55" t="s">
        <v>87</v>
      </c>
      <c r="E4" s="88"/>
      <c r="G4"/>
      <c r="H4" s="737" t="s">
        <v>88</v>
      </c>
      <c r="I4"/>
      <c r="J4"/>
      <c r="K4"/>
      <c r="L4"/>
      <c r="M4"/>
      <c r="N4"/>
      <c r="O4"/>
      <c r="P4"/>
      <c r="Q4"/>
    </row>
    <row r="5" spans="1:17" s="2" customFormat="1" ht="13.8" thickBot="1" x14ac:dyDescent="0.3">
      <c r="A5" t="s">
        <v>238</v>
      </c>
      <c r="B5"/>
      <c r="C5" s="97">
        <f>Altalanos!$C$10</f>
        <v>0</v>
      </c>
      <c r="D5" s="98" t="str">
        <f>Altalanos!$D$10</f>
        <v xml:space="preserve">  </v>
      </c>
      <c r="E5" s="98"/>
      <c r="F5" s="98"/>
      <c r="G5" s="98"/>
      <c r="H5" s="470" t="str">
        <f>Altalanos!$E$10</f>
        <v>Dénes Tibor</v>
      </c>
      <c r="I5" s="738"/>
      <c r="J5"/>
      <c r="K5" s="89"/>
      <c r="L5" s="89"/>
      <c r="M5" s="89"/>
      <c r="N5"/>
      <c r="O5" s="98"/>
      <c r="P5" s="98"/>
      <c r="Q5" s="816"/>
    </row>
    <row r="6" spans="1:17" ht="30" customHeight="1" thickBot="1" x14ac:dyDescent="0.3">
      <c r="A6" t="s">
        <v>95</v>
      </c>
      <c r="B6" t="s">
        <v>85</v>
      </c>
      <c r="C6" t="s">
        <v>86</v>
      </c>
      <c r="D6" t="s">
        <v>90</v>
      </c>
      <c r="E6" t="s">
        <v>91</v>
      </c>
      <c r="F6" t="s">
        <v>96</v>
      </c>
      <c r="G6" t="s">
        <v>213</v>
      </c>
      <c r="H6" t="s">
        <v>97</v>
      </c>
      <c r="I6"/>
      <c r="J6" t="s">
        <v>74</v>
      </c>
      <c r="K6" t="s">
        <v>72</v>
      </c>
      <c r="L6" t="s">
        <v>1</v>
      </c>
      <c r="M6" t="s">
        <v>73</v>
      </c>
      <c r="N6" t="s">
        <v>117</v>
      </c>
      <c r="O6" t="s">
        <v>99</v>
      </c>
      <c r="P6" t="s">
        <v>2</v>
      </c>
      <c r="Q6" t="s">
        <v>100</v>
      </c>
    </row>
    <row r="7" spans="1:17" s="11" customFormat="1" ht="18.899999999999999" customHeight="1" x14ac:dyDescent="0.25">
      <c r="A7">
        <v>1</v>
      </c>
      <c r="B7" s="105" t="s">
        <v>334</v>
      </c>
      <c r="C7" s="105" t="s">
        <v>335</v>
      </c>
      <c r="D7" s="106"/>
      <c r="E7"/>
      <c r="F7"/>
      <c r="G7"/>
      <c r="H7" s="106"/>
      <c r="I7" s="106"/>
      <c r="J7"/>
      <c r="K7"/>
      <c r="L7"/>
      <c r="M7"/>
      <c r="N7"/>
      <c r="O7" s="767"/>
      <c r="P7"/>
      <c r="Q7" s="107"/>
    </row>
    <row r="8" spans="1:17" s="11" customFormat="1" ht="18.899999999999999" customHeight="1" x14ac:dyDescent="0.25">
      <c r="A8">
        <v>2</v>
      </c>
      <c r="B8" s="105" t="s">
        <v>336</v>
      </c>
      <c r="C8" s="105" t="s">
        <v>337</v>
      </c>
      <c r="D8" s="106"/>
      <c r="E8"/>
      <c r="F8"/>
      <c r="G8"/>
      <c r="H8" s="106"/>
      <c r="I8" s="106"/>
      <c r="J8"/>
      <c r="K8"/>
      <c r="L8"/>
      <c r="M8"/>
      <c r="N8"/>
      <c r="O8" s="106"/>
      <c r="P8"/>
      <c r="Q8" s="107"/>
    </row>
    <row r="9" spans="1:17" s="11" customFormat="1" ht="18.899999999999999" customHeight="1" x14ac:dyDescent="0.25">
      <c r="A9">
        <v>3</v>
      </c>
      <c r="B9" s="105" t="s">
        <v>338</v>
      </c>
      <c r="C9" s="105" t="s">
        <v>339</v>
      </c>
      <c r="D9" s="106"/>
      <c r="E9"/>
      <c r="F9"/>
      <c r="G9"/>
      <c r="H9" s="106"/>
      <c r="I9" s="106"/>
      <c r="J9"/>
      <c r="K9"/>
      <c r="L9"/>
      <c r="M9"/>
      <c r="N9"/>
      <c r="O9" s="106"/>
      <c r="P9"/>
      <c r="Q9"/>
    </row>
    <row r="10" spans="1:17" s="11" customFormat="1" ht="18.899999999999999" customHeight="1" x14ac:dyDescent="0.25">
      <c r="A10">
        <v>4</v>
      </c>
      <c r="B10" s="105" t="s">
        <v>340</v>
      </c>
      <c r="C10" s="105" t="s">
        <v>341</v>
      </c>
      <c r="D10" s="106"/>
      <c r="E10"/>
      <c r="F10"/>
      <c r="G10"/>
      <c r="H10" s="106"/>
      <c r="I10" s="106"/>
      <c r="J10"/>
      <c r="K10"/>
      <c r="L10"/>
      <c r="M10"/>
      <c r="N10"/>
      <c r="O10" s="106"/>
      <c r="P10"/>
      <c r="Q10"/>
    </row>
    <row r="11" spans="1:17" s="11" customFormat="1" ht="18.899999999999999" customHeight="1" x14ac:dyDescent="0.25">
      <c r="A11">
        <v>5</v>
      </c>
      <c r="B11" s="105" t="s">
        <v>342</v>
      </c>
      <c r="C11" s="105" t="s">
        <v>306</v>
      </c>
      <c r="D11" s="106"/>
      <c r="E11"/>
      <c r="F11"/>
      <c r="G11"/>
      <c r="H11" s="106"/>
      <c r="I11" s="106"/>
      <c r="J11"/>
      <c r="K11"/>
      <c r="L11"/>
      <c r="M11"/>
      <c r="N11"/>
      <c r="O11" s="106"/>
      <c r="P11"/>
      <c r="Q11"/>
    </row>
    <row r="12" spans="1:17" s="11" customFormat="1" ht="18.899999999999999" customHeight="1" x14ac:dyDescent="0.25">
      <c r="A12">
        <v>6</v>
      </c>
      <c r="B12" s="105"/>
      <c r="C12" s="105"/>
      <c r="D12" s="106"/>
      <c r="E12"/>
      <c r="F12"/>
      <c r="G12"/>
      <c r="H12" s="106"/>
      <c r="I12" s="106"/>
      <c r="J12"/>
      <c r="K12"/>
      <c r="L12"/>
      <c r="M12"/>
      <c r="N12"/>
      <c r="O12" s="106"/>
      <c r="P12"/>
      <c r="Q12"/>
    </row>
    <row r="13" spans="1:17" s="11" customFormat="1" ht="18.899999999999999" customHeight="1" x14ac:dyDescent="0.25">
      <c r="A13">
        <v>7</v>
      </c>
      <c r="B13" s="105"/>
      <c r="C13" s="105"/>
      <c r="D13" s="106"/>
      <c r="E13"/>
      <c r="F13"/>
      <c r="G13"/>
      <c r="H13" s="106"/>
      <c r="I13" s="106"/>
      <c r="J13"/>
      <c r="K13"/>
      <c r="L13"/>
      <c r="M13"/>
      <c r="N13"/>
      <c r="O13" s="106"/>
      <c r="P13"/>
      <c r="Q13"/>
    </row>
    <row r="14" spans="1:17" s="11" customFormat="1" ht="18.899999999999999" customHeight="1" x14ac:dyDescent="0.25">
      <c r="A14">
        <v>8</v>
      </c>
      <c r="B14" s="105"/>
      <c r="C14" s="105"/>
      <c r="D14" s="106"/>
      <c r="E14"/>
      <c r="F14"/>
      <c r="G14"/>
      <c r="H14" s="106"/>
      <c r="I14" s="106"/>
      <c r="J14"/>
      <c r="K14"/>
      <c r="L14"/>
      <c r="M14"/>
      <c r="N14"/>
      <c r="O14" s="106"/>
      <c r="P14"/>
      <c r="Q14"/>
    </row>
    <row r="15" spans="1:17" s="11" customFormat="1" ht="18.899999999999999" customHeight="1" x14ac:dyDescent="0.25">
      <c r="A15">
        <v>9</v>
      </c>
      <c r="B15" s="105"/>
      <c r="C15" s="105"/>
      <c r="D15" s="106"/>
      <c r="E15"/>
      <c r="F15"/>
      <c r="G15"/>
      <c r="H15" s="106"/>
      <c r="I15" s="106"/>
      <c r="J15"/>
      <c r="K15"/>
      <c r="L15"/>
      <c r="M15"/>
      <c r="N15"/>
      <c r="O15" s="106"/>
      <c r="P15" s="107"/>
      <c r="Q15" s="107"/>
    </row>
    <row r="16" spans="1:17" s="11" customFormat="1" ht="18.899999999999999" customHeight="1" x14ac:dyDescent="0.25">
      <c r="A16">
        <v>10</v>
      </c>
      <c r="B16" s="765"/>
      <c r="C16" s="105"/>
      <c r="D16" s="106"/>
      <c r="E16"/>
      <c r="F16"/>
      <c r="G16"/>
      <c r="H16" s="106"/>
      <c r="I16" s="106"/>
      <c r="J16"/>
      <c r="K16"/>
      <c r="L16"/>
      <c r="M16"/>
      <c r="N16"/>
      <c r="O16" s="106"/>
      <c r="P16"/>
      <c r="Q16" s="107"/>
    </row>
    <row r="17" spans="1:17" s="11" customFormat="1" ht="18.899999999999999" customHeight="1" x14ac:dyDescent="0.25">
      <c r="A17">
        <v>11</v>
      </c>
      <c r="B17" s="105"/>
      <c r="C17" s="105"/>
      <c r="D17" s="106"/>
      <c r="E17"/>
      <c r="F17"/>
      <c r="G17"/>
      <c r="H17" s="106"/>
      <c r="I17" s="106"/>
      <c r="J17"/>
      <c r="K17"/>
      <c r="L17"/>
      <c r="M17"/>
      <c r="N17"/>
      <c r="O17" s="106"/>
      <c r="P17"/>
      <c r="Q17" s="107"/>
    </row>
    <row r="18" spans="1:17" s="11" customFormat="1" ht="18.899999999999999" customHeight="1" x14ac:dyDescent="0.25">
      <c r="A18">
        <v>12</v>
      </c>
      <c r="B18" s="105"/>
      <c r="C18" s="105"/>
      <c r="D18" s="106"/>
      <c r="E18"/>
      <c r="F18"/>
      <c r="G18"/>
      <c r="H18" s="106"/>
      <c r="I18" s="106"/>
      <c r="J18"/>
      <c r="K18"/>
      <c r="L18"/>
      <c r="M18"/>
      <c r="N18"/>
      <c r="O18" s="106"/>
      <c r="P18"/>
      <c r="Q18" s="107"/>
    </row>
    <row r="19" spans="1:17" s="11" customFormat="1" ht="18.899999999999999" customHeight="1" x14ac:dyDescent="0.25">
      <c r="A19">
        <v>13</v>
      </c>
      <c r="B19" s="105"/>
      <c r="C19" s="105"/>
      <c r="D19" s="106"/>
      <c r="E19"/>
      <c r="F19"/>
      <c r="G19"/>
      <c r="H19" s="106"/>
      <c r="I19" s="106"/>
      <c r="J19"/>
      <c r="K19"/>
      <c r="L19"/>
      <c r="M19"/>
      <c r="N19"/>
      <c r="O19" s="106"/>
      <c r="P19"/>
      <c r="Q19" s="107"/>
    </row>
    <row r="20" spans="1:17" s="11" customFormat="1" ht="18.899999999999999" customHeight="1" x14ac:dyDescent="0.25">
      <c r="A20">
        <v>14</v>
      </c>
      <c r="B20" s="105"/>
      <c r="C20" s="105"/>
      <c r="D20" s="106"/>
      <c r="E20"/>
      <c r="F20"/>
      <c r="G20"/>
      <c r="H20" s="106"/>
      <c r="I20" s="106"/>
      <c r="J20"/>
      <c r="K20"/>
      <c r="L20"/>
      <c r="M20"/>
      <c r="N20"/>
      <c r="O20" s="106"/>
      <c r="P20"/>
      <c r="Q20" s="107"/>
    </row>
    <row r="21" spans="1:17" s="11" customFormat="1" ht="18.899999999999999" customHeight="1" x14ac:dyDescent="0.25">
      <c r="A21">
        <v>15</v>
      </c>
      <c r="B21" s="105"/>
      <c r="C21" s="105"/>
      <c r="D21" s="106"/>
      <c r="E21"/>
      <c r="F21"/>
      <c r="G21"/>
      <c r="H21" s="106"/>
      <c r="I21" s="106"/>
      <c r="J21"/>
      <c r="K21"/>
      <c r="L21"/>
      <c r="M21"/>
      <c r="N21"/>
      <c r="O21" s="106"/>
      <c r="P21"/>
      <c r="Q21" s="107"/>
    </row>
    <row r="22" spans="1:17" s="11" customFormat="1" ht="18.899999999999999" customHeight="1" x14ac:dyDescent="0.25">
      <c r="A22">
        <v>16</v>
      </c>
      <c r="B22" s="105"/>
      <c r="C22" s="105"/>
      <c r="D22" s="106"/>
      <c r="E22"/>
      <c r="F22"/>
      <c r="G22"/>
      <c r="H22" s="106"/>
      <c r="I22" s="106"/>
      <c r="J22"/>
      <c r="K22"/>
      <c r="L22"/>
      <c r="M22"/>
      <c r="N22"/>
      <c r="O22" s="106"/>
      <c r="P22"/>
      <c r="Q22" s="107"/>
    </row>
    <row r="23" spans="1:17" s="11" customFormat="1" ht="18.899999999999999" customHeight="1" x14ac:dyDescent="0.25">
      <c r="A23">
        <v>17</v>
      </c>
      <c r="B23" s="105"/>
      <c r="C23" s="105"/>
      <c r="D23" s="106"/>
      <c r="E23"/>
      <c r="F23"/>
      <c r="G23"/>
      <c r="H23" s="106"/>
      <c r="I23" s="106"/>
      <c r="J23"/>
      <c r="K23"/>
      <c r="L23"/>
      <c r="M23"/>
      <c r="N23"/>
      <c r="O23" s="106"/>
      <c r="P23"/>
      <c r="Q23" s="107"/>
    </row>
    <row r="24" spans="1:17" s="11" customFormat="1" ht="18.899999999999999" customHeight="1" x14ac:dyDescent="0.25">
      <c r="A24">
        <v>18</v>
      </c>
      <c r="B24" s="105"/>
      <c r="C24" s="105"/>
      <c r="D24" s="106"/>
      <c r="E24"/>
      <c r="F24"/>
      <c r="G24"/>
      <c r="H24" s="106"/>
      <c r="I24" s="106"/>
      <c r="J24"/>
      <c r="K24"/>
      <c r="L24"/>
      <c r="M24"/>
      <c r="N24"/>
      <c r="O24" s="106"/>
      <c r="P24"/>
      <c r="Q24" s="107"/>
    </row>
    <row r="25" spans="1:17" s="11" customFormat="1" ht="18.899999999999999" customHeight="1" x14ac:dyDescent="0.25">
      <c r="A25">
        <v>19</v>
      </c>
      <c r="B25" s="105"/>
      <c r="C25" s="105"/>
      <c r="D25" s="106"/>
      <c r="E25"/>
      <c r="F25"/>
      <c r="G25"/>
      <c r="H25" s="106"/>
      <c r="I25" s="106"/>
      <c r="J25"/>
      <c r="K25"/>
      <c r="L25"/>
      <c r="M25"/>
      <c r="N25"/>
      <c r="O25" s="106"/>
      <c r="P25"/>
      <c r="Q25" s="107"/>
    </row>
    <row r="26" spans="1:17" s="11" customFormat="1" ht="18.899999999999999" customHeight="1" x14ac:dyDescent="0.25">
      <c r="A26">
        <v>20</v>
      </c>
      <c r="B26" s="105"/>
      <c r="C26" s="105"/>
      <c r="D26" s="106"/>
      <c r="E26"/>
      <c r="F26"/>
      <c r="G26"/>
      <c r="H26" s="106"/>
      <c r="I26" s="106"/>
      <c r="J26"/>
      <c r="K26"/>
      <c r="L26"/>
      <c r="M26"/>
      <c r="N26"/>
      <c r="O26" s="106"/>
      <c r="P26"/>
      <c r="Q26" s="107"/>
    </row>
    <row r="27" spans="1:17" s="11" customFormat="1" ht="18.899999999999999" customHeight="1" x14ac:dyDescent="0.25">
      <c r="A27">
        <v>21</v>
      </c>
      <c r="B27" s="105"/>
      <c r="C27" s="105"/>
      <c r="D27" s="106"/>
      <c r="E27"/>
      <c r="F27"/>
      <c r="G27"/>
      <c r="H27" s="106"/>
      <c r="I27" s="106"/>
      <c r="J27"/>
      <c r="K27"/>
      <c r="L27"/>
      <c r="M27"/>
      <c r="N27"/>
      <c r="O27" s="106"/>
      <c r="P27"/>
      <c r="Q27" s="107"/>
    </row>
    <row r="28" spans="1:17" s="11" customFormat="1" ht="18.899999999999999" customHeight="1" x14ac:dyDescent="0.25">
      <c r="A28">
        <v>22</v>
      </c>
      <c r="B28" s="105"/>
      <c r="C28" s="105"/>
      <c r="D28" s="106"/>
      <c r="E28" s="773"/>
      <c r="F28" s="739"/>
      <c r="G28" s="740"/>
      <c r="H28" s="106"/>
      <c r="I28" s="106"/>
      <c r="J28"/>
      <c r="K28"/>
      <c r="L28"/>
      <c r="M28"/>
      <c r="N28"/>
      <c r="O28" s="106"/>
      <c r="P28"/>
      <c r="Q28" s="107"/>
    </row>
    <row r="29" spans="1:17" s="11" customFormat="1" ht="18.899999999999999" customHeight="1" x14ac:dyDescent="0.25">
      <c r="A29">
        <v>23</v>
      </c>
      <c r="B29" s="105"/>
      <c r="C29" s="105"/>
      <c r="D29" s="106"/>
      <c r="E29" s="774"/>
      <c r="F29"/>
      <c r="G29"/>
      <c r="H29" s="106"/>
      <c r="I29" s="106"/>
      <c r="J29"/>
      <c r="K29"/>
      <c r="L29"/>
      <c r="M29"/>
      <c r="N29"/>
      <c r="O29" s="106"/>
      <c r="P29"/>
      <c r="Q29" s="107"/>
    </row>
    <row r="30" spans="1:17" s="11" customFormat="1" ht="18.899999999999999" customHeight="1" x14ac:dyDescent="0.25">
      <c r="A30">
        <v>24</v>
      </c>
      <c r="B30" s="105"/>
      <c r="C30" s="105"/>
      <c r="D30" s="106"/>
      <c r="E30"/>
      <c r="F30"/>
      <c r="G30"/>
      <c r="H30" s="106"/>
      <c r="I30" s="106"/>
      <c r="J30"/>
      <c r="K30"/>
      <c r="L30"/>
      <c r="M30"/>
      <c r="N30"/>
      <c r="O30" s="106"/>
      <c r="P30"/>
      <c r="Q30" s="107"/>
    </row>
    <row r="31" spans="1:17" s="11" customFormat="1" ht="18.899999999999999" customHeight="1" x14ac:dyDescent="0.25">
      <c r="A31">
        <v>25</v>
      </c>
      <c r="B31" s="105"/>
      <c r="C31" s="105"/>
      <c r="D31" s="106"/>
      <c r="E31"/>
      <c r="F31"/>
      <c r="G31"/>
      <c r="H31" s="106"/>
      <c r="I31" s="106"/>
      <c r="J31"/>
      <c r="K31"/>
      <c r="L31"/>
      <c r="M31"/>
      <c r="N31"/>
      <c r="O31" s="106"/>
      <c r="P31"/>
      <c r="Q31" s="107"/>
    </row>
    <row r="32" spans="1:17" s="11" customFormat="1" ht="18.899999999999999" customHeight="1" x14ac:dyDescent="0.25">
      <c r="A32">
        <v>26</v>
      </c>
      <c r="B32" s="105"/>
      <c r="C32" s="105"/>
      <c r="D32" s="106"/>
      <c r="E32" s="736"/>
      <c r="F32"/>
      <c r="G32"/>
      <c r="H32" s="106"/>
      <c r="I32" s="106"/>
      <c r="J32"/>
      <c r="K32"/>
      <c r="L32"/>
      <c r="M32"/>
      <c r="N32"/>
      <c r="O32" s="106"/>
      <c r="P32"/>
      <c r="Q32" s="107"/>
    </row>
    <row r="33" spans="1:17" s="11" customFormat="1" ht="18.899999999999999" customHeight="1" x14ac:dyDescent="0.25">
      <c r="A33">
        <v>27</v>
      </c>
      <c r="B33" s="105"/>
      <c r="C33" s="105"/>
      <c r="D33" s="106"/>
      <c r="E33"/>
      <c r="F33"/>
      <c r="G33"/>
      <c r="H33" s="106"/>
      <c r="I33" s="106"/>
      <c r="J33"/>
      <c r="K33"/>
      <c r="L33"/>
      <c r="M33"/>
      <c r="N33"/>
      <c r="O33" s="106"/>
      <c r="P33"/>
      <c r="Q33" s="107"/>
    </row>
    <row r="34" spans="1:17" s="11" customFormat="1" ht="18.899999999999999" customHeight="1" x14ac:dyDescent="0.25">
      <c r="A34">
        <v>28</v>
      </c>
      <c r="B34" s="105"/>
      <c r="C34" s="105"/>
      <c r="D34" s="106"/>
      <c r="E34"/>
      <c r="F34"/>
      <c r="G34"/>
      <c r="H34" s="106"/>
      <c r="I34" s="106"/>
      <c r="J34"/>
      <c r="K34"/>
      <c r="L34"/>
      <c r="M34"/>
      <c r="N34"/>
      <c r="O34" s="106"/>
      <c r="P34"/>
      <c r="Q34" s="107"/>
    </row>
    <row r="35" spans="1:17" s="11" customFormat="1" ht="18.899999999999999" customHeight="1" x14ac:dyDescent="0.25">
      <c r="A35">
        <v>29</v>
      </c>
      <c r="B35" s="105"/>
      <c r="C35" s="105"/>
      <c r="D35" s="106"/>
      <c r="E35"/>
      <c r="F35"/>
      <c r="G35"/>
      <c r="H35" s="106"/>
      <c r="I35" s="106"/>
      <c r="J35"/>
      <c r="K35"/>
      <c r="L35"/>
      <c r="M35"/>
      <c r="N35"/>
      <c r="O35" s="106"/>
      <c r="P35"/>
      <c r="Q35" s="107"/>
    </row>
    <row r="36" spans="1:17" s="11" customFormat="1" ht="18.899999999999999" customHeight="1" x14ac:dyDescent="0.25">
      <c r="A36">
        <v>30</v>
      </c>
      <c r="B36" s="105"/>
      <c r="C36" s="105"/>
      <c r="D36" s="106"/>
      <c r="E36"/>
      <c r="F36"/>
      <c r="G36"/>
      <c r="H36" s="106"/>
      <c r="I36" s="106"/>
      <c r="J36"/>
      <c r="K36"/>
      <c r="L36"/>
      <c r="M36"/>
      <c r="N36"/>
      <c r="O36" s="106"/>
      <c r="P36"/>
      <c r="Q36" s="107"/>
    </row>
    <row r="37" spans="1:17" s="11" customFormat="1" ht="18.899999999999999" customHeight="1" x14ac:dyDescent="0.25">
      <c r="A37">
        <v>31</v>
      </c>
      <c r="B37" s="105"/>
      <c r="C37" s="105"/>
      <c r="D37" s="106"/>
      <c r="E37"/>
      <c r="F37"/>
      <c r="G37"/>
      <c r="H37" s="106"/>
      <c r="I37" s="106"/>
      <c r="J37"/>
      <c r="K37"/>
      <c r="L37"/>
      <c r="M37"/>
      <c r="N37"/>
      <c r="O37" s="106"/>
      <c r="P37"/>
      <c r="Q37" s="107"/>
    </row>
    <row r="38" spans="1:17" s="11" customFormat="1" ht="18.899999999999999" customHeight="1" x14ac:dyDescent="0.25">
      <c r="A38">
        <v>32</v>
      </c>
      <c r="B38" s="105"/>
      <c r="C38" s="105"/>
      <c r="D38" s="106"/>
      <c r="E38"/>
      <c r="F38"/>
      <c r="G38"/>
      <c r="H38"/>
      <c r="I38"/>
      <c r="J38"/>
      <c r="K38"/>
      <c r="L38"/>
      <c r="M38"/>
      <c r="N38"/>
      <c r="O38" s="107"/>
      <c r="P38"/>
      <c r="Q38" s="107"/>
    </row>
    <row r="39" spans="1:17" s="11" customFormat="1" ht="18.899999999999999" customHeight="1" x14ac:dyDescent="0.25">
      <c r="A39">
        <v>33</v>
      </c>
      <c r="B39" s="105"/>
      <c r="C39" s="105"/>
      <c r="D39" s="106"/>
      <c r="E39"/>
      <c r="F39"/>
      <c r="G39"/>
      <c r="H39"/>
      <c r="I39"/>
      <c r="J39"/>
      <c r="K39"/>
      <c r="L39"/>
      <c r="M39"/>
      <c r="N39"/>
      <c r="O39"/>
      <c r="P39"/>
      <c r="Q39" s="107"/>
    </row>
    <row r="40" spans="1:17" s="11" customFormat="1" ht="18.899999999999999" customHeight="1" x14ac:dyDescent="0.25">
      <c r="A40">
        <v>34</v>
      </c>
      <c r="B40" s="105"/>
      <c r="C40" s="105"/>
      <c r="D40" s="106"/>
      <c r="E40"/>
      <c r="F40"/>
      <c r="G40"/>
      <c r="H40"/>
      <c r="I40"/>
      <c r="J40" t="e">
        <f>IF(AND(Q40="",#REF!&gt;0,#REF!&lt;5),K40,)</f>
        <v>#REF!</v>
      </c>
      <c r="K40" t="str">
        <f>IF(D40="","ZZZ9",IF(AND(#REF!&gt;0,#REF!&lt;5),D40&amp;#REF!,D40&amp;"9"))</f>
        <v>ZZZ9</v>
      </c>
      <c r="L40">
        <f t="shared" ref="L40:L103" si="0">IF(Q40="",999,Q40)</f>
        <v>999</v>
      </c>
      <c r="M40">
        <f t="shared" ref="M40:M103" si="1">IF(P40=999,999,1)</f>
        <v>999</v>
      </c>
      <c r="N40"/>
      <c r="O40"/>
      <c r="P40">
        <f t="shared" ref="P40:P103" si="2">IF(N40="DA",1,IF(N40="WC",2,IF(N40="SE",3,IF(N40="Q",4,IF(N40="LL",5,999)))))</f>
        <v>999</v>
      </c>
      <c r="Q40" s="107"/>
    </row>
    <row r="41" spans="1:17" s="11" customFormat="1" ht="18.899999999999999" customHeight="1" x14ac:dyDescent="0.25">
      <c r="A41">
        <v>35</v>
      </c>
      <c r="B41" s="105"/>
      <c r="C41" s="105"/>
      <c r="D41" s="106"/>
      <c r="E41"/>
      <c r="F41"/>
      <c r="G41"/>
      <c r="H41"/>
      <c r="I41"/>
      <c r="J41" t="e">
        <f>IF(AND(Q41="",#REF!&gt;0,#REF!&lt;5),K41,)</f>
        <v>#REF!</v>
      </c>
      <c r="K41" t="str">
        <f>IF(D41="","ZZZ9",IF(AND(#REF!&gt;0,#REF!&lt;5),D41&amp;#REF!,D41&amp;"9"))</f>
        <v>ZZZ9</v>
      </c>
      <c r="L41">
        <f t="shared" si="0"/>
        <v>999</v>
      </c>
      <c r="M41">
        <f t="shared" si="1"/>
        <v>999</v>
      </c>
      <c r="N41"/>
      <c r="O41"/>
      <c r="P41">
        <f t="shared" si="2"/>
        <v>999</v>
      </c>
      <c r="Q41" s="107"/>
    </row>
    <row r="42" spans="1:17" s="11" customFormat="1" ht="18.899999999999999" customHeight="1" x14ac:dyDescent="0.25">
      <c r="A42">
        <v>36</v>
      </c>
      <c r="B42" s="105"/>
      <c r="C42" s="105"/>
      <c r="D42" s="106"/>
      <c r="E42"/>
      <c r="F42"/>
      <c r="G42"/>
      <c r="H42"/>
      <c r="I42"/>
      <c r="J42" t="e">
        <f>IF(AND(Q42="",#REF!&gt;0,#REF!&lt;5),K42,)</f>
        <v>#REF!</v>
      </c>
      <c r="K42" t="str">
        <f>IF(D42="","ZZZ9",IF(AND(#REF!&gt;0,#REF!&lt;5),D42&amp;#REF!,D42&amp;"9"))</f>
        <v>ZZZ9</v>
      </c>
      <c r="L42">
        <f t="shared" si="0"/>
        <v>999</v>
      </c>
      <c r="M42">
        <f t="shared" si="1"/>
        <v>999</v>
      </c>
      <c r="N42"/>
      <c r="O42"/>
      <c r="P42">
        <f t="shared" si="2"/>
        <v>999</v>
      </c>
      <c r="Q42" s="107"/>
    </row>
    <row r="43" spans="1:17" s="11" customFormat="1" ht="18.899999999999999" customHeight="1" x14ac:dyDescent="0.25">
      <c r="A43">
        <v>37</v>
      </c>
      <c r="B43" s="105"/>
      <c r="C43" s="105"/>
      <c r="D43" s="106"/>
      <c r="E43"/>
      <c r="F43"/>
      <c r="G43"/>
      <c r="H43"/>
      <c r="I43"/>
      <c r="J43" t="e">
        <f>IF(AND(Q43="",#REF!&gt;0,#REF!&lt;5),K43,)</f>
        <v>#REF!</v>
      </c>
      <c r="K43" t="str">
        <f>IF(D43="","ZZZ9",IF(AND(#REF!&gt;0,#REF!&lt;5),D43&amp;#REF!,D43&amp;"9"))</f>
        <v>ZZZ9</v>
      </c>
      <c r="L43">
        <f t="shared" si="0"/>
        <v>999</v>
      </c>
      <c r="M43">
        <f t="shared" si="1"/>
        <v>999</v>
      </c>
      <c r="N43"/>
      <c r="O43"/>
      <c r="P43">
        <f t="shared" si="2"/>
        <v>999</v>
      </c>
      <c r="Q43" s="107"/>
    </row>
    <row r="44" spans="1:17" s="11" customFormat="1" ht="18.899999999999999" customHeight="1" x14ac:dyDescent="0.25">
      <c r="A44">
        <v>38</v>
      </c>
      <c r="B44" s="105"/>
      <c r="C44" s="105"/>
      <c r="D44" s="106"/>
      <c r="E44"/>
      <c r="F44"/>
      <c r="G44"/>
      <c r="H44"/>
      <c r="I44"/>
      <c r="J44" t="e">
        <f>IF(AND(Q44="",#REF!&gt;0,#REF!&lt;5),K44,)</f>
        <v>#REF!</v>
      </c>
      <c r="K44" t="str">
        <f>IF(D44="","ZZZ9",IF(AND(#REF!&gt;0,#REF!&lt;5),D44&amp;#REF!,D44&amp;"9"))</f>
        <v>ZZZ9</v>
      </c>
      <c r="L44">
        <f t="shared" si="0"/>
        <v>999</v>
      </c>
      <c r="M44">
        <f t="shared" si="1"/>
        <v>999</v>
      </c>
      <c r="N44"/>
      <c r="O44"/>
      <c r="P44">
        <f t="shared" si="2"/>
        <v>999</v>
      </c>
      <c r="Q44" s="107"/>
    </row>
    <row r="45" spans="1:17" s="11" customFormat="1" ht="18.899999999999999" customHeight="1" x14ac:dyDescent="0.25">
      <c r="A45">
        <v>39</v>
      </c>
      <c r="B45" s="105"/>
      <c r="C45" s="105"/>
      <c r="D45" s="106"/>
      <c r="E45"/>
      <c r="F45"/>
      <c r="G45"/>
      <c r="H45"/>
      <c r="I45"/>
      <c r="J45" t="e">
        <f>IF(AND(Q45="",#REF!&gt;0,#REF!&lt;5),K45,)</f>
        <v>#REF!</v>
      </c>
      <c r="K45" t="str">
        <f>IF(D45="","ZZZ9",IF(AND(#REF!&gt;0,#REF!&lt;5),D45&amp;#REF!,D45&amp;"9"))</f>
        <v>ZZZ9</v>
      </c>
      <c r="L45">
        <f t="shared" si="0"/>
        <v>999</v>
      </c>
      <c r="M45">
        <f t="shared" si="1"/>
        <v>999</v>
      </c>
      <c r="N45"/>
      <c r="O45"/>
      <c r="P45">
        <f t="shared" si="2"/>
        <v>999</v>
      </c>
      <c r="Q45" s="107"/>
    </row>
    <row r="46" spans="1:17" s="11" customFormat="1" ht="18.899999999999999" customHeight="1" x14ac:dyDescent="0.25">
      <c r="A46">
        <v>40</v>
      </c>
      <c r="B46" s="105"/>
      <c r="C46" s="105"/>
      <c r="D46" s="106"/>
      <c r="E46"/>
      <c r="F46"/>
      <c r="G46"/>
      <c r="H46"/>
      <c r="I46"/>
      <c r="J46" t="e">
        <f>IF(AND(Q46="",#REF!&gt;0,#REF!&lt;5),K46,)</f>
        <v>#REF!</v>
      </c>
      <c r="K46" t="str">
        <f>IF(D46="","ZZZ9",IF(AND(#REF!&gt;0,#REF!&lt;5),D46&amp;#REF!,D46&amp;"9"))</f>
        <v>ZZZ9</v>
      </c>
      <c r="L46">
        <f t="shared" si="0"/>
        <v>999</v>
      </c>
      <c r="M46">
        <f t="shared" si="1"/>
        <v>999</v>
      </c>
      <c r="N46"/>
      <c r="O46"/>
      <c r="P46">
        <f t="shared" si="2"/>
        <v>999</v>
      </c>
      <c r="Q46" s="107"/>
    </row>
    <row r="47" spans="1:17" s="11" customFormat="1" ht="18.899999999999999" customHeight="1" x14ac:dyDescent="0.25">
      <c r="A47">
        <v>41</v>
      </c>
      <c r="B47" s="105"/>
      <c r="C47" s="105"/>
      <c r="D47" s="106"/>
      <c r="E47"/>
      <c r="F47"/>
      <c r="G47"/>
      <c r="H47"/>
      <c r="I47"/>
      <c r="J47" t="e">
        <f>IF(AND(Q47="",#REF!&gt;0,#REF!&lt;5),K47,)</f>
        <v>#REF!</v>
      </c>
      <c r="K47" t="str">
        <f>IF(D47="","ZZZ9",IF(AND(#REF!&gt;0,#REF!&lt;5),D47&amp;#REF!,D47&amp;"9"))</f>
        <v>ZZZ9</v>
      </c>
      <c r="L47">
        <f t="shared" si="0"/>
        <v>999</v>
      </c>
      <c r="M47">
        <f t="shared" si="1"/>
        <v>999</v>
      </c>
      <c r="N47"/>
      <c r="O47"/>
      <c r="P47">
        <f t="shared" si="2"/>
        <v>999</v>
      </c>
      <c r="Q47" s="107"/>
    </row>
    <row r="48" spans="1:17" s="11" customFormat="1" ht="18.899999999999999" customHeight="1" x14ac:dyDescent="0.25">
      <c r="A48">
        <v>42</v>
      </c>
      <c r="B48" s="105"/>
      <c r="C48" s="105"/>
      <c r="D48" s="106"/>
      <c r="E48"/>
      <c r="F48"/>
      <c r="G48"/>
      <c r="H48"/>
      <c r="I48"/>
      <c r="J48" t="e">
        <f>IF(AND(Q48="",#REF!&gt;0,#REF!&lt;5),K48,)</f>
        <v>#REF!</v>
      </c>
      <c r="K48" t="str">
        <f>IF(D48="","ZZZ9",IF(AND(#REF!&gt;0,#REF!&lt;5),D48&amp;#REF!,D48&amp;"9"))</f>
        <v>ZZZ9</v>
      </c>
      <c r="L48">
        <f t="shared" si="0"/>
        <v>999</v>
      </c>
      <c r="M48">
        <f t="shared" si="1"/>
        <v>999</v>
      </c>
      <c r="N48"/>
      <c r="O48"/>
      <c r="P48">
        <f t="shared" si="2"/>
        <v>999</v>
      </c>
      <c r="Q48" s="107"/>
    </row>
    <row r="49" spans="1:17" s="11" customFormat="1" ht="18.899999999999999" customHeight="1" x14ac:dyDescent="0.25">
      <c r="A49">
        <v>43</v>
      </c>
      <c r="B49" s="105"/>
      <c r="C49" s="105"/>
      <c r="D49" s="106"/>
      <c r="E49"/>
      <c r="F49"/>
      <c r="G49"/>
      <c r="H49"/>
      <c r="I49"/>
      <c r="J49" t="e">
        <f>IF(AND(Q49="",#REF!&gt;0,#REF!&lt;5),K49,)</f>
        <v>#REF!</v>
      </c>
      <c r="K49" t="str">
        <f>IF(D49="","ZZZ9",IF(AND(#REF!&gt;0,#REF!&lt;5),D49&amp;#REF!,D49&amp;"9"))</f>
        <v>ZZZ9</v>
      </c>
      <c r="L49">
        <f t="shared" si="0"/>
        <v>999</v>
      </c>
      <c r="M49">
        <f t="shared" si="1"/>
        <v>999</v>
      </c>
      <c r="N49"/>
      <c r="O49"/>
      <c r="P49">
        <f t="shared" si="2"/>
        <v>999</v>
      </c>
      <c r="Q49" s="107"/>
    </row>
    <row r="50" spans="1:17" s="11" customFormat="1" ht="18.899999999999999" customHeight="1" x14ac:dyDescent="0.25">
      <c r="A50">
        <v>44</v>
      </c>
      <c r="B50" s="105"/>
      <c r="C50" s="105"/>
      <c r="D50" s="106"/>
      <c r="E50"/>
      <c r="F50"/>
      <c r="G50"/>
      <c r="H50"/>
      <c r="I50"/>
      <c r="J50" t="e">
        <f>IF(AND(Q50="",#REF!&gt;0,#REF!&lt;5),K50,)</f>
        <v>#REF!</v>
      </c>
      <c r="K50" t="str">
        <f>IF(D50="","ZZZ9",IF(AND(#REF!&gt;0,#REF!&lt;5),D50&amp;#REF!,D50&amp;"9"))</f>
        <v>ZZZ9</v>
      </c>
      <c r="L50">
        <f t="shared" si="0"/>
        <v>999</v>
      </c>
      <c r="M50">
        <f t="shared" si="1"/>
        <v>999</v>
      </c>
      <c r="N50"/>
      <c r="O50"/>
      <c r="P50">
        <f t="shared" si="2"/>
        <v>999</v>
      </c>
      <c r="Q50" s="107"/>
    </row>
    <row r="51" spans="1:17" s="11" customFormat="1" ht="18.899999999999999" customHeight="1" x14ac:dyDescent="0.25">
      <c r="A51">
        <v>45</v>
      </c>
      <c r="B51" s="105"/>
      <c r="C51" s="105"/>
      <c r="D51" s="106"/>
      <c r="E51"/>
      <c r="F51"/>
      <c r="G51"/>
      <c r="H51"/>
      <c r="I51"/>
      <c r="J51" t="e">
        <f>IF(AND(Q51="",#REF!&gt;0,#REF!&lt;5),K51,)</f>
        <v>#REF!</v>
      </c>
      <c r="K51" t="str">
        <f>IF(D51="","ZZZ9",IF(AND(#REF!&gt;0,#REF!&lt;5),D51&amp;#REF!,D51&amp;"9"))</f>
        <v>ZZZ9</v>
      </c>
      <c r="L51">
        <f t="shared" si="0"/>
        <v>999</v>
      </c>
      <c r="M51">
        <f t="shared" si="1"/>
        <v>999</v>
      </c>
      <c r="N51"/>
      <c r="O51"/>
      <c r="P51">
        <f t="shared" si="2"/>
        <v>999</v>
      </c>
      <c r="Q51" s="107"/>
    </row>
    <row r="52" spans="1:17" s="11" customFormat="1" ht="18.899999999999999" customHeight="1" x14ac:dyDescent="0.25">
      <c r="A52">
        <v>46</v>
      </c>
      <c r="B52" s="105"/>
      <c r="C52" s="105"/>
      <c r="D52" s="106"/>
      <c r="E52"/>
      <c r="F52"/>
      <c r="G52"/>
      <c r="H52"/>
      <c r="I52"/>
      <c r="J52" t="e">
        <f>IF(AND(Q52="",#REF!&gt;0,#REF!&lt;5),K52,)</f>
        <v>#REF!</v>
      </c>
      <c r="K52" t="str">
        <f>IF(D52="","ZZZ9",IF(AND(#REF!&gt;0,#REF!&lt;5),D52&amp;#REF!,D52&amp;"9"))</f>
        <v>ZZZ9</v>
      </c>
      <c r="L52">
        <f t="shared" si="0"/>
        <v>999</v>
      </c>
      <c r="M52">
        <f t="shared" si="1"/>
        <v>999</v>
      </c>
      <c r="N52"/>
      <c r="O52"/>
      <c r="P52">
        <f t="shared" si="2"/>
        <v>999</v>
      </c>
      <c r="Q52" s="107"/>
    </row>
    <row r="53" spans="1:17" s="11" customFormat="1" ht="18.899999999999999" customHeight="1" x14ac:dyDescent="0.25">
      <c r="A53">
        <v>47</v>
      </c>
      <c r="B53" s="105"/>
      <c r="C53" s="105"/>
      <c r="D53" s="106"/>
      <c r="E53"/>
      <c r="F53"/>
      <c r="G53"/>
      <c r="H53"/>
      <c r="I53"/>
      <c r="J53" t="e">
        <f>IF(AND(Q53="",#REF!&gt;0,#REF!&lt;5),K53,)</f>
        <v>#REF!</v>
      </c>
      <c r="K53" t="str">
        <f>IF(D53="","ZZZ9",IF(AND(#REF!&gt;0,#REF!&lt;5),D53&amp;#REF!,D53&amp;"9"))</f>
        <v>ZZZ9</v>
      </c>
      <c r="L53">
        <f t="shared" si="0"/>
        <v>999</v>
      </c>
      <c r="M53">
        <f t="shared" si="1"/>
        <v>999</v>
      </c>
      <c r="N53"/>
      <c r="O53"/>
      <c r="P53">
        <f t="shared" si="2"/>
        <v>999</v>
      </c>
      <c r="Q53" s="107"/>
    </row>
    <row r="54" spans="1:17" s="11" customFormat="1" ht="18.899999999999999" customHeight="1" x14ac:dyDescent="0.25">
      <c r="A54">
        <v>48</v>
      </c>
      <c r="B54" s="105"/>
      <c r="C54" s="105"/>
      <c r="D54" s="106"/>
      <c r="E54"/>
      <c r="F54"/>
      <c r="G54"/>
      <c r="H54"/>
      <c r="I54"/>
      <c r="J54" t="e">
        <f>IF(AND(Q54="",#REF!&gt;0,#REF!&lt;5),K54,)</f>
        <v>#REF!</v>
      </c>
      <c r="K54" t="str">
        <f>IF(D54="","ZZZ9",IF(AND(#REF!&gt;0,#REF!&lt;5),D54&amp;#REF!,D54&amp;"9"))</f>
        <v>ZZZ9</v>
      </c>
      <c r="L54">
        <f t="shared" si="0"/>
        <v>999</v>
      </c>
      <c r="M54">
        <f t="shared" si="1"/>
        <v>999</v>
      </c>
      <c r="N54"/>
      <c r="O54"/>
      <c r="P54">
        <f t="shared" si="2"/>
        <v>999</v>
      </c>
      <c r="Q54" s="107"/>
    </row>
    <row r="55" spans="1:17" s="11" customFormat="1" ht="18.899999999999999" customHeight="1" x14ac:dyDescent="0.25">
      <c r="A55">
        <v>49</v>
      </c>
      <c r="B55" s="105"/>
      <c r="C55" s="105"/>
      <c r="D55" s="106"/>
      <c r="E55"/>
      <c r="F55"/>
      <c r="G55"/>
      <c r="H55"/>
      <c r="I55"/>
      <c r="J55" t="e">
        <f>IF(AND(Q55="",#REF!&gt;0,#REF!&lt;5),K55,)</f>
        <v>#REF!</v>
      </c>
      <c r="K55" t="str">
        <f>IF(D55="","ZZZ9",IF(AND(#REF!&gt;0,#REF!&lt;5),D55&amp;#REF!,D55&amp;"9"))</f>
        <v>ZZZ9</v>
      </c>
      <c r="L55">
        <f t="shared" si="0"/>
        <v>999</v>
      </c>
      <c r="M55">
        <f t="shared" si="1"/>
        <v>999</v>
      </c>
      <c r="N55"/>
      <c r="O55"/>
      <c r="P55">
        <f t="shared" si="2"/>
        <v>999</v>
      </c>
      <c r="Q55" s="107"/>
    </row>
    <row r="56" spans="1:17" s="11" customFormat="1" ht="18.899999999999999" customHeight="1" x14ac:dyDescent="0.25">
      <c r="A56">
        <v>50</v>
      </c>
      <c r="B56" s="105"/>
      <c r="C56" s="105"/>
      <c r="D56" s="106"/>
      <c r="E56"/>
      <c r="F56"/>
      <c r="G56"/>
      <c r="H56"/>
      <c r="I56"/>
      <c r="J56" t="e">
        <f>IF(AND(Q56="",#REF!&gt;0,#REF!&lt;5),K56,)</f>
        <v>#REF!</v>
      </c>
      <c r="K56" t="str">
        <f>IF(D56="","ZZZ9",IF(AND(#REF!&gt;0,#REF!&lt;5),D56&amp;#REF!,D56&amp;"9"))</f>
        <v>ZZZ9</v>
      </c>
      <c r="L56">
        <f t="shared" si="0"/>
        <v>999</v>
      </c>
      <c r="M56">
        <f t="shared" si="1"/>
        <v>999</v>
      </c>
      <c r="N56"/>
      <c r="O56"/>
      <c r="P56">
        <f t="shared" si="2"/>
        <v>999</v>
      </c>
      <c r="Q56" s="107"/>
    </row>
    <row r="57" spans="1:17" s="11" customFormat="1" ht="18.899999999999999" customHeight="1" x14ac:dyDescent="0.25">
      <c r="A57">
        <v>51</v>
      </c>
      <c r="B57" s="105"/>
      <c r="C57" s="105"/>
      <c r="D57" s="106"/>
      <c r="E57"/>
      <c r="F57"/>
      <c r="G57"/>
      <c r="H57"/>
      <c r="I57"/>
      <c r="J57" t="e">
        <f>IF(AND(Q57="",#REF!&gt;0,#REF!&lt;5),K57,)</f>
        <v>#REF!</v>
      </c>
      <c r="K57" t="str">
        <f>IF(D57="","ZZZ9",IF(AND(#REF!&gt;0,#REF!&lt;5),D57&amp;#REF!,D57&amp;"9"))</f>
        <v>ZZZ9</v>
      </c>
      <c r="L57">
        <f t="shared" si="0"/>
        <v>999</v>
      </c>
      <c r="M57">
        <f t="shared" si="1"/>
        <v>999</v>
      </c>
      <c r="N57"/>
      <c r="O57"/>
      <c r="P57">
        <f t="shared" si="2"/>
        <v>999</v>
      </c>
      <c r="Q57" s="107"/>
    </row>
    <row r="58" spans="1:17" s="11" customFormat="1" ht="18.899999999999999" customHeight="1" x14ac:dyDescent="0.25">
      <c r="A58">
        <v>52</v>
      </c>
      <c r="B58" s="105"/>
      <c r="C58" s="105"/>
      <c r="D58" s="106"/>
      <c r="E58"/>
      <c r="F58"/>
      <c r="G58"/>
      <c r="H58"/>
      <c r="I58"/>
      <c r="J58" t="e">
        <f>IF(AND(Q58="",#REF!&gt;0,#REF!&lt;5),K58,)</f>
        <v>#REF!</v>
      </c>
      <c r="K58" t="str">
        <f>IF(D58="","ZZZ9",IF(AND(#REF!&gt;0,#REF!&lt;5),D58&amp;#REF!,D58&amp;"9"))</f>
        <v>ZZZ9</v>
      </c>
      <c r="L58">
        <f t="shared" si="0"/>
        <v>999</v>
      </c>
      <c r="M58">
        <f t="shared" si="1"/>
        <v>999</v>
      </c>
      <c r="N58"/>
      <c r="O58"/>
      <c r="P58">
        <f t="shared" si="2"/>
        <v>999</v>
      </c>
      <c r="Q58" s="107"/>
    </row>
    <row r="59" spans="1:17" s="11" customFormat="1" ht="18.899999999999999" customHeight="1" x14ac:dyDescent="0.25">
      <c r="A59">
        <v>53</v>
      </c>
      <c r="B59" s="105"/>
      <c r="C59" s="105"/>
      <c r="D59" s="106"/>
      <c r="E59"/>
      <c r="F59"/>
      <c r="G59"/>
      <c r="H59"/>
      <c r="I59"/>
      <c r="J59" t="e">
        <f>IF(AND(Q59="",#REF!&gt;0,#REF!&lt;5),K59,)</f>
        <v>#REF!</v>
      </c>
      <c r="K59" t="str">
        <f>IF(D59="","ZZZ9",IF(AND(#REF!&gt;0,#REF!&lt;5),D59&amp;#REF!,D59&amp;"9"))</f>
        <v>ZZZ9</v>
      </c>
      <c r="L59">
        <f t="shared" si="0"/>
        <v>999</v>
      </c>
      <c r="M59">
        <f t="shared" si="1"/>
        <v>999</v>
      </c>
      <c r="N59"/>
      <c r="O59"/>
      <c r="P59">
        <f t="shared" si="2"/>
        <v>999</v>
      </c>
      <c r="Q59" s="107"/>
    </row>
    <row r="60" spans="1:17" s="11" customFormat="1" ht="18.899999999999999" customHeight="1" x14ac:dyDescent="0.25">
      <c r="A60">
        <v>54</v>
      </c>
      <c r="B60" s="105"/>
      <c r="C60" s="105"/>
      <c r="D60" s="106"/>
      <c r="E60"/>
      <c r="F60"/>
      <c r="G60"/>
      <c r="H60"/>
      <c r="I60"/>
      <c r="J60" t="e">
        <f>IF(AND(Q60="",#REF!&gt;0,#REF!&lt;5),K60,)</f>
        <v>#REF!</v>
      </c>
      <c r="K60" t="str">
        <f>IF(D60="","ZZZ9",IF(AND(#REF!&gt;0,#REF!&lt;5),D60&amp;#REF!,D60&amp;"9"))</f>
        <v>ZZZ9</v>
      </c>
      <c r="L60">
        <f t="shared" si="0"/>
        <v>999</v>
      </c>
      <c r="M60">
        <f t="shared" si="1"/>
        <v>999</v>
      </c>
      <c r="N60"/>
      <c r="O60"/>
      <c r="P60">
        <f t="shared" si="2"/>
        <v>999</v>
      </c>
      <c r="Q60" s="107"/>
    </row>
    <row r="61" spans="1:17" s="11" customFormat="1" ht="18.899999999999999" customHeight="1" x14ac:dyDescent="0.25">
      <c r="A61">
        <v>55</v>
      </c>
      <c r="B61" s="105"/>
      <c r="C61" s="105"/>
      <c r="D61" s="106"/>
      <c r="E61"/>
      <c r="F61"/>
      <c r="G61"/>
      <c r="H61"/>
      <c r="I61"/>
      <c r="J61" t="e">
        <f>IF(AND(Q61="",#REF!&gt;0,#REF!&lt;5),K61,)</f>
        <v>#REF!</v>
      </c>
      <c r="K61" t="str">
        <f>IF(D61="","ZZZ9",IF(AND(#REF!&gt;0,#REF!&lt;5),D61&amp;#REF!,D61&amp;"9"))</f>
        <v>ZZZ9</v>
      </c>
      <c r="L61">
        <f t="shared" si="0"/>
        <v>999</v>
      </c>
      <c r="M61">
        <f t="shared" si="1"/>
        <v>999</v>
      </c>
      <c r="N61"/>
      <c r="O61"/>
      <c r="P61">
        <f t="shared" si="2"/>
        <v>999</v>
      </c>
      <c r="Q61" s="107"/>
    </row>
    <row r="62" spans="1:17" s="11" customFormat="1" ht="18.899999999999999" customHeight="1" x14ac:dyDescent="0.25">
      <c r="A62">
        <v>56</v>
      </c>
      <c r="B62" s="105"/>
      <c r="C62" s="105"/>
      <c r="D62" s="106"/>
      <c r="E62"/>
      <c r="F62"/>
      <c r="G62"/>
      <c r="H62"/>
      <c r="I62"/>
      <c r="J62" t="e">
        <f>IF(AND(Q62="",#REF!&gt;0,#REF!&lt;5),K62,)</f>
        <v>#REF!</v>
      </c>
      <c r="K62" t="str">
        <f>IF(D62="","ZZZ9",IF(AND(#REF!&gt;0,#REF!&lt;5),D62&amp;#REF!,D62&amp;"9"))</f>
        <v>ZZZ9</v>
      </c>
      <c r="L62">
        <f t="shared" si="0"/>
        <v>999</v>
      </c>
      <c r="M62">
        <f t="shared" si="1"/>
        <v>999</v>
      </c>
      <c r="N62"/>
      <c r="O62"/>
      <c r="P62">
        <f t="shared" si="2"/>
        <v>999</v>
      </c>
      <c r="Q62" s="107"/>
    </row>
    <row r="63" spans="1:17" s="11" customFormat="1" ht="18.899999999999999" customHeight="1" x14ac:dyDescent="0.25">
      <c r="A63">
        <v>57</v>
      </c>
      <c r="B63" s="105"/>
      <c r="C63" s="105"/>
      <c r="D63" s="106"/>
      <c r="E63"/>
      <c r="F63"/>
      <c r="G63"/>
      <c r="H63"/>
      <c r="I63"/>
      <c r="J63" t="e">
        <f>IF(AND(Q63="",#REF!&gt;0,#REF!&lt;5),K63,)</f>
        <v>#REF!</v>
      </c>
      <c r="K63" t="str">
        <f>IF(D63="","ZZZ9",IF(AND(#REF!&gt;0,#REF!&lt;5),D63&amp;#REF!,D63&amp;"9"))</f>
        <v>ZZZ9</v>
      </c>
      <c r="L63">
        <f t="shared" si="0"/>
        <v>999</v>
      </c>
      <c r="M63">
        <f t="shared" si="1"/>
        <v>999</v>
      </c>
      <c r="N63"/>
      <c r="O63"/>
      <c r="P63">
        <f t="shared" si="2"/>
        <v>999</v>
      </c>
      <c r="Q63" s="107"/>
    </row>
    <row r="64" spans="1:17" s="11" customFormat="1" ht="18.899999999999999" customHeight="1" x14ac:dyDescent="0.25">
      <c r="A64">
        <v>58</v>
      </c>
      <c r="B64" s="105"/>
      <c r="C64" s="105"/>
      <c r="D64" s="106"/>
      <c r="E64"/>
      <c r="F64"/>
      <c r="G64"/>
      <c r="H64"/>
      <c r="I64"/>
      <c r="J64" t="e">
        <f>IF(AND(Q64="",#REF!&gt;0,#REF!&lt;5),K64,)</f>
        <v>#REF!</v>
      </c>
      <c r="K64" t="str">
        <f>IF(D64="","ZZZ9",IF(AND(#REF!&gt;0,#REF!&lt;5),D64&amp;#REF!,D64&amp;"9"))</f>
        <v>ZZZ9</v>
      </c>
      <c r="L64">
        <f t="shared" si="0"/>
        <v>999</v>
      </c>
      <c r="M64">
        <f t="shared" si="1"/>
        <v>999</v>
      </c>
      <c r="N64"/>
      <c r="O64"/>
      <c r="P64">
        <f t="shared" si="2"/>
        <v>999</v>
      </c>
      <c r="Q64" s="107"/>
    </row>
    <row r="65" spans="1:17" s="11" customFormat="1" ht="18.899999999999999" customHeight="1" x14ac:dyDescent="0.25">
      <c r="A65">
        <v>59</v>
      </c>
      <c r="B65" s="105"/>
      <c r="C65" s="105"/>
      <c r="D65" s="106"/>
      <c r="E65"/>
      <c r="F65"/>
      <c r="G65"/>
      <c r="H65"/>
      <c r="I65"/>
      <c r="J65" t="e">
        <f>IF(AND(Q65="",#REF!&gt;0,#REF!&lt;5),K65,)</f>
        <v>#REF!</v>
      </c>
      <c r="K65" t="str">
        <f>IF(D65="","ZZZ9",IF(AND(#REF!&gt;0,#REF!&lt;5),D65&amp;#REF!,D65&amp;"9"))</f>
        <v>ZZZ9</v>
      </c>
      <c r="L65">
        <f t="shared" si="0"/>
        <v>999</v>
      </c>
      <c r="M65">
        <f t="shared" si="1"/>
        <v>999</v>
      </c>
      <c r="N65"/>
      <c r="O65"/>
      <c r="P65">
        <f t="shared" si="2"/>
        <v>999</v>
      </c>
      <c r="Q65" s="107"/>
    </row>
    <row r="66" spans="1:17" s="11" customFormat="1" ht="18.899999999999999" customHeight="1" x14ac:dyDescent="0.25">
      <c r="A66">
        <v>60</v>
      </c>
      <c r="B66" s="105"/>
      <c r="C66" s="105"/>
      <c r="D66" s="106"/>
      <c r="E66"/>
      <c r="F66"/>
      <c r="G66"/>
      <c r="H66"/>
      <c r="I66"/>
      <c r="J66" t="e">
        <f>IF(AND(Q66="",#REF!&gt;0,#REF!&lt;5),K66,)</f>
        <v>#REF!</v>
      </c>
      <c r="K66" t="str">
        <f>IF(D66="","ZZZ9",IF(AND(#REF!&gt;0,#REF!&lt;5),D66&amp;#REF!,D66&amp;"9"))</f>
        <v>ZZZ9</v>
      </c>
      <c r="L66">
        <f t="shared" si="0"/>
        <v>999</v>
      </c>
      <c r="M66">
        <f t="shared" si="1"/>
        <v>999</v>
      </c>
      <c r="N66"/>
      <c r="O66"/>
      <c r="P66">
        <f t="shared" si="2"/>
        <v>999</v>
      </c>
      <c r="Q66" s="107"/>
    </row>
    <row r="67" spans="1:17" s="11" customFormat="1" ht="18.899999999999999" customHeight="1" x14ac:dyDescent="0.25">
      <c r="A67">
        <v>61</v>
      </c>
      <c r="B67" s="105"/>
      <c r="C67" s="105"/>
      <c r="D67" s="106"/>
      <c r="E67"/>
      <c r="F67"/>
      <c r="G67"/>
      <c r="H67"/>
      <c r="I67"/>
      <c r="J67" t="e">
        <f>IF(AND(Q67="",#REF!&gt;0,#REF!&lt;5),K67,)</f>
        <v>#REF!</v>
      </c>
      <c r="K67" t="str">
        <f>IF(D67="","ZZZ9",IF(AND(#REF!&gt;0,#REF!&lt;5),D67&amp;#REF!,D67&amp;"9"))</f>
        <v>ZZZ9</v>
      </c>
      <c r="L67">
        <f t="shared" si="0"/>
        <v>999</v>
      </c>
      <c r="M67">
        <f t="shared" si="1"/>
        <v>999</v>
      </c>
      <c r="N67"/>
      <c r="O67"/>
      <c r="P67">
        <f t="shared" si="2"/>
        <v>999</v>
      </c>
      <c r="Q67" s="107"/>
    </row>
    <row r="68" spans="1:17" s="11" customFormat="1" ht="18.899999999999999" customHeight="1" x14ac:dyDescent="0.25">
      <c r="A68">
        <v>62</v>
      </c>
      <c r="B68" s="105"/>
      <c r="C68" s="105"/>
      <c r="D68" s="106"/>
      <c r="E68"/>
      <c r="F68"/>
      <c r="G68"/>
      <c r="H68"/>
      <c r="I68"/>
      <c r="J68" t="e">
        <f>IF(AND(Q68="",#REF!&gt;0,#REF!&lt;5),K68,)</f>
        <v>#REF!</v>
      </c>
      <c r="K68" t="str">
        <f>IF(D68="","ZZZ9",IF(AND(#REF!&gt;0,#REF!&lt;5),D68&amp;#REF!,D68&amp;"9"))</f>
        <v>ZZZ9</v>
      </c>
      <c r="L68">
        <f t="shared" si="0"/>
        <v>999</v>
      </c>
      <c r="M68">
        <f t="shared" si="1"/>
        <v>999</v>
      </c>
      <c r="N68"/>
      <c r="O68"/>
      <c r="P68">
        <f t="shared" si="2"/>
        <v>999</v>
      </c>
      <c r="Q68" s="107"/>
    </row>
    <row r="69" spans="1:17" s="11" customFormat="1" ht="18.899999999999999" customHeight="1" x14ac:dyDescent="0.25">
      <c r="A69">
        <v>63</v>
      </c>
      <c r="B69" s="105"/>
      <c r="C69" s="105"/>
      <c r="D69" s="106"/>
      <c r="E69"/>
      <c r="F69"/>
      <c r="G69"/>
      <c r="H69"/>
      <c r="I69"/>
      <c r="J69" t="e">
        <f>IF(AND(Q69="",#REF!&gt;0,#REF!&lt;5),K69,)</f>
        <v>#REF!</v>
      </c>
      <c r="K69" t="str">
        <f>IF(D69="","ZZZ9",IF(AND(#REF!&gt;0,#REF!&lt;5),D69&amp;#REF!,D69&amp;"9"))</f>
        <v>ZZZ9</v>
      </c>
      <c r="L69">
        <f t="shared" si="0"/>
        <v>999</v>
      </c>
      <c r="M69">
        <f t="shared" si="1"/>
        <v>999</v>
      </c>
      <c r="N69"/>
      <c r="O69"/>
      <c r="P69">
        <f t="shared" si="2"/>
        <v>999</v>
      </c>
      <c r="Q69" s="107"/>
    </row>
    <row r="70" spans="1:17" s="11" customFormat="1" ht="18.899999999999999" customHeight="1" x14ac:dyDescent="0.25">
      <c r="A70">
        <v>64</v>
      </c>
      <c r="B70" s="105"/>
      <c r="C70" s="105"/>
      <c r="D70" s="106"/>
      <c r="E70"/>
      <c r="F70"/>
      <c r="G70"/>
      <c r="H70"/>
      <c r="I70"/>
      <c r="J70" t="e">
        <f>IF(AND(Q70="",#REF!&gt;0,#REF!&lt;5),K70,)</f>
        <v>#REF!</v>
      </c>
      <c r="K70" t="str">
        <f>IF(D70="","ZZZ9",IF(AND(#REF!&gt;0,#REF!&lt;5),D70&amp;#REF!,D70&amp;"9"))</f>
        <v>ZZZ9</v>
      </c>
      <c r="L70">
        <f t="shared" si="0"/>
        <v>999</v>
      </c>
      <c r="M70">
        <f t="shared" si="1"/>
        <v>999</v>
      </c>
      <c r="N70"/>
      <c r="O70"/>
      <c r="P70">
        <f t="shared" si="2"/>
        <v>999</v>
      </c>
      <c r="Q70" s="107"/>
    </row>
    <row r="71" spans="1:17" s="11" customFormat="1" ht="18.899999999999999" customHeight="1" x14ac:dyDescent="0.25">
      <c r="A71">
        <v>65</v>
      </c>
      <c r="B71" s="105"/>
      <c r="C71" s="105"/>
      <c r="D71" s="106"/>
      <c r="E71"/>
      <c r="F71"/>
      <c r="G71"/>
      <c r="H71"/>
      <c r="I71"/>
      <c r="J71" t="e">
        <f>IF(AND(Q71="",#REF!&gt;0,#REF!&lt;5),K71,)</f>
        <v>#REF!</v>
      </c>
      <c r="K71" t="str">
        <f>IF(D71="","ZZZ9",IF(AND(#REF!&gt;0,#REF!&lt;5),D71&amp;#REF!,D71&amp;"9"))</f>
        <v>ZZZ9</v>
      </c>
      <c r="L71">
        <f t="shared" si="0"/>
        <v>999</v>
      </c>
      <c r="M71">
        <f t="shared" si="1"/>
        <v>999</v>
      </c>
      <c r="N71"/>
      <c r="O71"/>
      <c r="P71">
        <f t="shared" si="2"/>
        <v>999</v>
      </c>
      <c r="Q71" s="107"/>
    </row>
    <row r="72" spans="1:17" s="11" customFormat="1" ht="18.899999999999999" customHeight="1" x14ac:dyDescent="0.25">
      <c r="A72">
        <v>66</v>
      </c>
      <c r="B72" s="105"/>
      <c r="C72" s="105"/>
      <c r="D72" s="106"/>
      <c r="E72"/>
      <c r="F72"/>
      <c r="G72"/>
      <c r="H72"/>
      <c r="I72"/>
      <c r="J72" t="e">
        <f>IF(AND(Q72="",#REF!&gt;0,#REF!&lt;5),K72,)</f>
        <v>#REF!</v>
      </c>
      <c r="K72" t="str">
        <f>IF(D72="","ZZZ9",IF(AND(#REF!&gt;0,#REF!&lt;5),D72&amp;#REF!,D72&amp;"9"))</f>
        <v>ZZZ9</v>
      </c>
      <c r="L72">
        <f t="shared" si="0"/>
        <v>999</v>
      </c>
      <c r="M72">
        <f t="shared" si="1"/>
        <v>999</v>
      </c>
      <c r="N72"/>
      <c r="O72"/>
      <c r="P72">
        <f t="shared" si="2"/>
        <v>999</v>
      </c>
      <c r="Q72" s="107"/>
    </row>
    <row r="73" spans="1:17" s="11" customFormat="1" ht="18.899999999999999" customHeight="1" x14ac:dyDescent="0.25">
      <c r="A73">
        <v>67</v>
      </c>
      <c r="B73" s="105"/>
      <c r="C73" s="105"/>
      <c r="D73" s="106"/>
      <c r="E73"/>
      <c r="F73"/>
      <c r="G73"/>
      <c r="H73"/>
      <c r="I73"/>
      <c r="J73" t="e">
        <f>IF(AND(Q73="",#REF!&gt;0,#REF!&lt;5),K73,)</f>
        <v>#REF!</v>
      </c>
      <c r="K73" t="str">
        <f>IF(D73="","ZZZ9",IF(AND(#REF!&gt;0,#REF!&lt;5),D73&amp;#REF!,D73&amp;"9"))</f>
        <v>ZZZ9</v>
      </c>
      <c r="L73">
        <f t="shared" si="0"/>
        <v>999</v>
      </c>
      <c r="M73">
        <f t="shared" si="1"/>
        <v>999</v>
      </c>
      <c r="N73"/>
      <c r="O73"/>
      <c r="P73">
        <f t="shared" si="2"/>
        <v>999</v>
      </c>
      <c r="Q73" s="107"/>
    </row>
    <row r="74" spans="1:17" s="11" customFormat="1" ht="18.899999999999999" customHeight="1" x14ac:dyDescent="0.25">
      <c r="A74">
        <v>68</v>
      </c>
      <c r="B74" s="105"/>
      <c r="C74" s="105"/>
      <c r="D74" s="106"/>
      <c r="E74"/>
      <c r="F74"/>
      <c r="G74"/>
      <c r="H74"/>
      <c r="I74"/>
      <c r="J74" t="e">
        <f>IF(AND(Q74="",#REF!&gt;0,#REF!&lt;5),K74,)</f>
        <v>#REF!</v>
      </c>
      <c r="K74" t="str">
        <f>IF(D74="","ZZZ9",IF(AND(#REF!&gt;0,#REF!&lt;5),D74&amp;#REF!,D74&amp;"9"))</f>
        <v>ZZZ9</v>
      </c>
      <c r="L74">
        <f t="shared" si="0"/>
        <v>999</v>
      </c>
      <c r="M74">
        <f t="shared" si="1"/>
        <v>999</v>
      </c>
      <c r="N74"/>
      <c r="O74"/>
      <c r="P74">
        <f t="shared" si="2"/>
        <v>999</v>
      </c>
      <c r="Q74" s="107"/>
    </row>
    <row r="75" spans="1:17" s="11" customFormat="1" ht="18.899999999999999" customHeight="1" x14ac:dyDescent="0.25">
      <c r="A75">
        <v>69</v>
      </c>
      <c r="B75" s="105"/>
      <c r="C75" s="105"/>
      <c r="D75" s="106"/>
      <c r="E75"/>
      <c r="F75"/>
      <c r="G75"/>
      <c r="H75"/>
      <c r="I75"/>
      <c r="J75" t="e">
        <f>IF(AND(Q75="",#REF!&gt;0,#REF!&lt;5),K75,)</f>
        <v>#REF!</v>
      </c>
      <c r="K75" t="str">
        <f>IF(D75="","ZZZ9",IF(AND(#REF!&gt;0,#REF!&lt;5),D75&amp;#REF!,D75&amp;"9"))</f>
        <v>ZZZ9</v>
      </c>
      <c r="L75">
        <f t="shared" si="0"/>
        <v>999</v>
      </c>
      <c r="M75">
        <f t="shared" si="1"/>
        <v>999</v>
      </c>
      <c r="N75"/>
      <c r="O75"/>
      <c r="P75">
        <f t="shared" si="2"/>
        <v>999</v>
      </c>
      <c r="Q75" s="107"/>
    </row>
    <row r="76" spans="1:17" s="11" customFormat="1" ht="18.899999999999999" customHeight="1" x14ac:dyDescent="0.25">
      <c r="A76">
        <v>70</v>
      </c>
      <c r="B76" s="105"/>
      <c r="C76" s="105"/>
      <c r="D76" s="106"/>
      <c r="E76"/>
      <c r="F76"/>
      <c r="G76"/>
      <c r="H76"/>
      <c r="I76"/>
      <c r="J76" t="e">
        <f>IF(AND(Q76="",#REF!&gt;0,#REF!&lt;5),K76,)</f>
        <v>#REF!</v>
      </c>
      <c r="K76" t="str">
        <f>IF(D76="","ZZZ9",IF(AND(#REF!&gt;0,#REF!&lt;5),D76&amp;#REF!,D76&amp;"9"))</f>
        <v>ZZZ9</v>
      </c>
      <c r="L76">
        <f t="shared" si="0"/>
        <v>999</v>
      </c>
      <c r="M76">
        <f t="shared" si="1"/>
        <v>999</v>
      </c>
      <c r="N76"/>
      <c r="O76"/>
      <c r="P76">
        <f t="shared" si="2"/>
        <v>999</v>
      </c>
      <c r="Q76" s="107"/>
    </row>
    <row r="77" spans="1:17" s="11" customFormat="1" ht="18.899999999999999" customHeight="1" x14ac:dyDescent="0.25">
      <c r="A77">
        <v>71</v>
      </c>
      <c r="B77" s="105"/>
      <c r="C77" s="105"/>
      <c r="D77" s="106"/>
      <c r="E77"/>
      <c r="F77"/>
      <c r="G77"/>
      <c r="H77"/>
      <c r="I77"/>
      <c r="J77" t="e">
        <f>IF(AND(Q77="",#REF!&gt;0,#REF!&lt;5),K77,)</f>
        <v>#REF!</v>
      </c>
      <c r="K77" t="str">
        <f>IF(D77="","ZZZ9",IF(AND(#REF!&gt;0,#REF!&lt;5),D77&amp;#REF!,D77&amp;"9"))</f>
        <v>ZZZ9</v>
      </c>
      <c r="L77">
        <f t="shared" si="0"/>
        <v>999</v>
      </c>
      <c r="M77">
        <f t="shared" si="1"/>
        <v>999</v>
      </c>
      <c r="N77"/>
      <c r="O77"/>
      <c r="P77">
        <f t="shared" si="2"/>
        <v>999</v>
      </c>
      <c r="Q77" s="107"/>
    </row>
    <row r="78" spans="1:17" s="11" customFormat="1" ht="18.899999999999999" customHeight="1" x14ac:dyDescent="0.25">
      <c r="A78">
        <v>72</v>
      </c>
      <c r="B78" s="105"/>
      <c r="C78" s="105"/>
      <c r="D78" s="106"/>
      <c r="E78"/>
      <c r="F78"/>
      <c r="G78"/>
      <c r="H78"/>
      <c r="I78"/>
      <c r="J78" t="e">
        <f>IF(AND(Q78="",#REF!&gt;0,#REF!&lt;5),K78,)</f>
        <v>#REF!</v>
      </c>
      <c r="K78" t="str">
        <f>IF(D78="","ZZZ9",IF(AND(#REF!&gt;0,#REF!&lt;5),D78&amp;#REF!,D78&amp;"9"))</f>
        <v>ZZZ9</v>
      </c>
      <c r="L78">
        <f t="shared" si="0"/>
        <v>999</v>
      </c>
      <c r="M78">
        <f t="shared" si="1"/>
        <v>999</v>
      </c>
      <c r="N78"/>
      <c r="O78"/>
      <c r="P78">
        <f t="shared" si="2"/>
        <v>999</v>
      </c>
      <c r="Q78" s="107"/>
    </row>
    <row r="79" spans="1:17" s="11" customFormat="1" ht="18.899999999999999" customHeight="1" x14ac:dyDescent="0.25">
      <c r="A79">
        <v>73</v>
      </c>
      <c r="B79" s="105"/>
      <c r="C79" s="105"/>
      <c r="D79" s="106"/>
      <c r="E79"/>
      <c r="F79"/>
      <c r="G79"/>
      <c r="H79"/>
      <c r="I79"/>
      <c r="J79" t="e">
        <f>IF(AND(Q79="",#REF!&gt;0,#REF!&lt;5),K79,)</f>
        <v>#REF!</v>
      </c>
      <c r="K79" t="str">
        <f>IF(D79="","ZZZ9",IF(AND(#REF!&gt;0,#REF!&lt;5),D79&amp;#REF!,D79&amp;"9"))</f>
        <v>ZZZ9</v>
      </c>
      <c r="L79">
        <f t="shared" si="0"/>
        <v>999</v>
      </c>
      <c r="M79">
        <f t="shared" si="1"/>
        <v>999</v>
      </c>
      <c r="N79"/>
      <c r="O79"/>
      <c r="P79">
        <f t="shared" si="2"/>
        <v>999</v>
      </c>
      <c r="Q79" s="107"/>
    </row>
    <row r="80" spans="1:17" s="11" customFormat="1" ht="18.899999999999999" customHeight="1" x14ac:dyDescent="0.25">
      <c r="A80">
        <v>74</v>
      </c>
      <c r="B80" s="105"/>
      <c r="C80" s="105"/>
      <c r="D80" s="106"/>
      <c r="E80"/>
      <c r="F80"/>
      <c r="G80"/>
      <c r="H80"/>
      <c r="I80"/>
      <c r="J80" t="e">
        <f>IF(AND(Q80="",#REF!&gt;0,#REF!&lt;5),K80,)</f>
        <v>#REF!</v>
      </c>
      <c r="K80" t="str">
        <f>IF(D80="","ZZZ9",IF(AND(#REF!&gt;0,#REF!&lt;5),D80&amp;#REF!,D80&amp;"9"))</f>
        <v>ZZZ9</v>
      </c>
      <c r="L80">
        <f t="shared" si="0"/>
        <v>999</v>
      </c>
      <c r="M80">
        <f t="shared" si="1"/>
        <v>999</v>
      </c>
      <c r="N80"/>
      <c r="O80"/>
      <c r="P80">
        <f t="shared" si="2"/>
        <v>999</v>
      </c>
      <c r="Q80" s="107"/>
    </row>
    <row r="81" spans="1:17" s="11" customFormat="1" ht="18.899999999999999" customHeight="1" x14ac:dyDescent="0.25">
      <c r="A81">
        <v>75</v>
      </c>
      <c r="B81" s="105"/>
      <c r="C81" s="105"/>
      <c r="D81" s="106"/>
      <c r="E81"/>
      <c r="F81"/>
      <c r="G81"/>
      <c r="H81"/>
      <c r="I81"/>
      <c r="J81" t="e">
        <f>IF(AND(Q81="",#REF!&gt;0,#REF!&lt;5),K81,)</f>
        <v>#REF!</v>
      </c>
      <c r="K81" t="str">
        <f>IF(D81="","ZZZ9",IF(AND(#REF!&gt;0,#REF!&lt;5),D81&amp;#REF!,D81&amp;"9"))</f>
        <v>ZZZ9</v>
      </c>
      <c r="L81">
        <f t="shared" si="0"/>
        <v>999</v>
      </c>
      <c r="M81">
        <f t="shared" si="1"/>
        <v>999</v>
      </c>
      <c r="N81"/>
      <c r="O81"/>
      <c r="P81">
        <f t="shared" si="2"/>
        <v>999</v>
      </c>
      <c r="Q81" s="107"/>
    </row>
    <row r="82" spans="1:17" s="11" customFormat="1" ht="18.899999999999999" customHeight="1" x14ac:dyDescent="0.25">
      <c r="A82">
        <v>76</v>
      </c>
      <c r="B82" s="105"/>
      <c r="C82" s="105"/>
      <c r="D82" s="106"/>
      <c r="E82"/>
      <c r="F82"/>
      <c r="G82"/>
      <c r="H82"/>
      <c r="I82"/>
      <c r="J82" t="e">
        <f>IF(AND(Q82="",#REF!&gt;0,#REF!&lt;5),K82,)</f>
        <v>#REF!</v>
      </c>
      <c r="K82" t="str">
        <f>IF(D82="","ZZZ9",IF(AND(#REF!&gt;0,#REF!&lt;5),D82&amp;#REF!,D82&amp;"9"))</f>
        <v>ZZZ9</v>
      </c>
      <c r="L82">
        <f t="shared" si="0"/>
        <v>999</v>
      </c>
      <c r="M82">
        <f t="shared" si="1"/>
        <v>999</v>
      </c>
      <c r="N82"/>
      <c r="O82"/>
      <c r="P82">
        <f t="shared" si="2"/>
        <v>999</v>
      </c>
      <c r="Q82" s="107"/>
    </row>
    <row r="83" spans="1:17" s="11" customFormat="1" ht="18.899999999999999" customHeight="1" x14ac:dyDescent="0.25">
      <c r="A83">
        <v>77</v>
      </c>
      <c r="B83" s="105"/>
      <c r="C83" s="105"/>
      <c r="D83" s="106"/>
      <c r="E83"/>
      <c r="F83"/>
      <c r="G83"/>
      <c r="H83"/>
      <c r="I83"/>
      <c r="J83" t="e">
        <f>IF(AND(Q83="",#REF!&gt;0,#REF!&lt;5),K83,)</f>
        <v>#REF!</v>
      </c>
      <c r="K83" t="str">
        <f>IF(D83="","ZZZ9",IF(AND(#REF!&gt;0,#REF!&lt;5),D83&amp;#REF!,D83&amp;"9"))</f>
        <v>ZZZ9</v>
      </c>
      <c r="L83">
        <f t="shared" si="0"/>
        <v>999</v>
      </c>
      <c r="M83">
        <f t="shared" si="1"/>
        <v>999</v>
      </c>
      <c r="N83"/>
      <c r="O83"/>
      <c r="P83">
        <f t="shared" si="2"/>
        <v>999</v>
      </c>
      <c r="Q83" s="107"/>
    </row>
    <row r="84" spans="1:17" s="11" customFormat="1" ht="18.899999999999999" customHeight="1" x14ac:dyDescent="0.25">
      <c r="A84">
        <v>78</v>
      </c>
      <c r="B84" s="105"/>
      <c r="C84" s="105"/>
      <c r="D84" s="106"/>
      <c r="E84"/>
      <c r="F84"/>
      <c r="G84"/>
      <c r="H84"/>
      <c r="I84"/>
      <c r="J84" t="e">
        <f>IF(AND(Q84="",#REF!&gt;0,#REF!&lt;5),K84,)</f>
        <v>#REF!</v>
      </c>
      <c r="K84" t="str">
        <f>IF(D84="","ZZZ9",IF(AND(#REF!&gt;0,#REF!&lt;5),D84&amp;#REF!,D84&amp;"9"))</f>
        <v>ZZZ9</v>
      </c>
      <c r="L84">
        <f t="shared" si="0"/>
        <v>999</v>
      </c>
      <c r="M84">
        <f t="shared" si="1"/>
        <v>999</v>
      </c>
      <c r="N84"/>
      <c r="O84"/>
      <c r="P84">
        <f t="shared" si="2"/>
        <v>999</v>
      </c>
      <c r="Q84" s="107"/>
    </row>
    <row r="85" spans="1:17" s="11" customFormat="1" ht="18.899999999999999" customHeight="1" x14ac:dyDescent="0.25">
      <c r="A85">
        <v>79</v>
      </c>
      <c r="B85" s="105"/>
      <c r="C85" s="105"/>
      <c r="D85" s="106"/>
      <c r="E85"/>
      <c r="F85"/>
      <c r="G85"/>
      <c r="H85"/>
      <c r="I85"/>
      <c r="J85" t="e">
        <f>IF(AND(Q85="",#REF!&gt;0,#REF!&lt;5),K85,)</f>
        <v>#REF!</v>
      </c>
      <c r="K85" t="str">
        <f>IF(D85="","ZZZ9",IF(AND(#REF!&gt;0,#REF!&lt;5),D85&amp;#REF!,D85&amp;"9"))</f>
        <v>ZZZ9</v>
      </c>
      <c r="L85">
        <f t="shared" si="0"/>
        <v>999</v>
      </c>
      <c r="M85">
        <f t="shared" si="1"/>
        <v>999</v>
      </c>
      <c r="N85"/>
      <c r="O85"/>
      <c r="P85">
        <f t="shared" si="2"/>
        <v>999</v>
      </c>
      <c r="Q85" s="107"/>
    </row>
    <row r="86" spans="1:17" s="11" customFormat="1" ht="18.899999999999999" customHeight="1" x14ac:dyDescent="0.25">
      <c r="A86">
        <v>80</v>
      </c>
      <c r="B86" s="105"/>
      <c r="C86" s="105"/>
      <c r="D86" s="106"/>
      <c r="E86"/>
      <c r="F86"/>
      <c r="G86"/>
      <c r="H86"/>
      <c r="I86"/>
      <c r="J86" t="e">
        <f>IF(AND(Q86="",#REF!&gt;0,#REF!&lt;5),K86,)</f>
        <v>#REF!</v>
      </c>
      <c r="K86" t="str">
        <f>IF(D86="","ZZZ9",IF(AND(#REF!&gt;0,#REF!&lt;5),D86&amp;#REF!,D86&amp;"9"))</f>
        <v>ZZZ9</v>
      </c>
      <c r="L86">
        <f t="shared" si="0"/>
        <v>999</v>
      </c>
      <c r="M86">
        <f t="shared" si="1"/>
        <v>999</v>
      </c>
      <c r="N86"/>
      <c r="O86"/>
      <c r="P86">
        <f t="shared" si="2"/>
        <v>999</v>
      </c>
      <c r="Q86" s="107"/>
    </row>
    <row r="87" spans="1:17" s="11" customFormat="1" ht="18.899999999999999" customHeight="1" x14ac:dyDescent="0.25">
      <c r="A87">
        <v>81</v>
      </c>
      <c r="B87" s="105"/>
      <c r="C87" s="105"/>
      <c r="D87" s="106"/>
      <c r="E87"/>
      <c r="F87"/>
      <c r="G87"/>
      <c r="H87"/>
      <c r="I87"/>
      <c r="J87" t="e">
        <f>IF(AND(Q87="",#REF!&gt;0,#REF!&lt;5),K87,)</f>
        <v>#REF!</v>
      </c>
      <c r="K87" t="str">
        <f>IF(D87="","ZZZ9",IF(AND(#REF!&gt;0,#REF!&lt;5),D87&amp;#REF!,D87&amp;"9"))</f>
        <v>ZZZ9</v>
      </c>
      <c r="L87">
        <f t="shared" si="0"/>
        <v>999</v>
      </c>
      <c r="M87">
        <f t="shared" si="1"/>
        <v>999</v>
      </c>
      <c r="N87"/>
      <c r="O87"/>
      <c r="P87">
        <f t="shared" si="2"/>
        <v>999</v>
      </c>
      <c r="Q87" s="107"/>
    </row>
    <row r="88" spans="1:17" s="11" customFormat="1" ht="18.899999999999999" customHeight="1" x14ac:dyDescent="0.25">
      <c r="A88">
        <v>82</v>
      </c>
      <c r="B88" s="105"/>
      <c r="C88" s="105"/>
      <c r="D88" s="106"/>
      <c r="E88"/>
      <c r="F88"/>
      <c r="G88"/>
      <c r="H88"/>
      <c r="I88"/>
      <c r="J88" t="e">
        <f>IF(AND(Q88="",#REF!&gt;0,#REF!&lt;5),K88,)</f>
        <v>#REF!</v>
      </c>
      <c r="K88" t="str">
        <f>IF(D88="","ZZZ9",IF(AND(#REF!&gt;0,#REF!&lt;5),D88&amp;#REF!,D88&amp;"9"))</f>
        <v>ZZZ9</v>
      </c>
      <c r="L88">
        <f t="shared" si="0"/>
        <v>999</v>
      </c>
      <c r="M88">
        <f t="shared" si="1"/>
        <v>999</v>
      </c>
      <c r="N88"/>
      <c r="O88"/>
      <c r="P88">
        <f t="shared" si="2"/>
        <v>999</v>
      </c>
      <c r="Q88" s="107"/>
    </row>
    <row r="89" spans="1:17" s="11" customFormat="1" ht="18.899999999999999" customHeight="1" x14ac:dyDescent="0.25">
      <c r="A89">
        <v>83</v>
      </c>
      <c r="B89" s="105"/>
      <c r="C89" s="105"/>
      <c r="D89" s="106"/>
      <c r="E89"/>
      <c r="F89"/>
      <c r="G89"/>
      <c r="H89"/>
      <c r="I89"/>
      <c r="J89" t="e">
        <f>IF(AND(Q89="",#REF!&gt;0,#REF!&lt;5),K89,)</f>
        <v>#REF!</v>
      </c>
      <c r="K89" t="str">
        <f>IF(D89="","ZZZ9",IF(AND(#REF!&gt;0,#REF!&lt;5),D89&amp;#REF!,D89&amp;"9"))</f>
        <v>ZZZ9</v>
      </c>
      <c r="L89">
        <f t="shared" si="0"/>
        <v>999</v>
      </c>
      <c r="M89">
        <f t="shared" si="1"/>
        <v>999</v>
      </c>
      <c r="N89"/>
      <c r="O89"/>
      <c r="P89">
        <f t="shared" si="2"/>
        <v>999</v>
      </c>
      <c r="Q89" s="107"/>
    </row>
    <row r="90" spans="1:17" s="11" customFormat="1" ht="18.899999999999999" customHeight="1" x14ac:dyDescent="0.25">
      <c r="A90">
        <v>84</v>
      </c>
      <c r="B90" s="105"/>
      <c r="C90" s="105"/>
      <c r="D90" s="106"/>
      <c r="E90"/>
      <c r="F90"/>
      <c r="G90"/>
      <c r="H90"/>
      <c r="I90"/>
      <c r="J90" t="e">
        <f>IF(AND(Q90="",#REF!&gt;0,#REF!&lt;5),K90,)</f>
        <v>#REF!</v>
      </c>
      <c r="K90" t="str">
        <f>IF(D90="","ZZZ9",IF(AND(#REF!&gt;0,#REF!&lt;5),D90&amp;#REF!,D90&amp;"9"))</f>
        <v>ZZZ9</v>
      </c>
      <c r="L90">
        <f t="shared" si="0"/>
        <v>999</v>
      </c>
      <c r="M90">
        <f t="shared" si="1"/>
        <v>999</v>
      </c>
      <c r="N90"/>
      <c r="O90"/>
      <c r="P90">
        <f t="shared" si="2"/>
        <v>999</v>
      </c>
      <c r="Q90" s="107"/>
    </row>
    <row r="91" spans="1:17" s="11" customFormat="1" ht="18.899999999999999" customHeight="1" x14ac:dyDescent="0.25">
      <c r="A91">
        <v>85</v>
      </c>
      <c r="B91" s="105"/>
      <c r="C91" s="105"/>
      <c r="D91" s="106"/>
      <c r="E91"/>
      <c r="F91"/>
      <c r="G91"/>
      <c r="H91"/>
      <c r="I91"/>
      <c r="J91" t="e">
        <f>IF(AND(Q91="",#REF!&gt;0,#REF!&lt;5),K91,)</f>
        <v>#REF!</v>
      </c>
      <c r="K91" t="str">
        <f>IF(D91="","ZZZ9",IF(AND(#REF!&gt;0,#REF!&lt;5),D91&amp;#REF!,D91&amp;"9"))</f>
        <v>ZZZ9</v>
      </c>
      <c r="L91">
        <f t="shared" si="0"/>
        <v>999</v>
      </c>
      <c r="M91">
        <f t="shared" si="1"/>
        <v>999</v>
      </c>
      <c r="N91"/>
      <c r="O91"/>
      <c r="P91">
        <f t="shared" si="2"/>
        <v>999</v>
      </c>
      <c r="Q91" s="107"/>
    </row>
    <row r="92" spans="1:17" s="11" customFormat="1" ht="18.899999999999999" customHeight="1" x14ac:dyDescent="0.25">
      <c r="A92">
        <v>86</v>
      </c>
      <c r="B92" s="105"/>
      <c r="C92" s="105"/>
      <c r="D92" s="106"/>
      <c r="E92"/>
      <c r="F92"/>
      <c r="G92"/>
      <c r="H92"/>
      <c r="I92"/>
      <c r="J92" t="e">
        <f>IF(AND(Q92="",#REF!&gt;0,#REF!&lt;5),K92,)</f>
        <v>#REF!</v>
      </c>
      <c r="K92" t="str">
        <f>IF(D92="","ZZZ9",IF(AND(#REF!&gt;0,#REF!&lt;5),D92&amp;#REF!,D92&amp;"9"))</f>
        <v>ZZZ9</v>
      </c>
      <c r="L92">
        <f t="shared" si="0"/>
        <v>999</v>
      </c>
      <c r="M92">
        <f t="shared" si="1"/>
        <v>999</v>
      </c>
      <c r="N92"/>
      <c r="O92"/>
      <c r="P92">
        <f t="shared" si="2"/>
        <v>999</v>
      </c>
      <c r="Q92" s="107"/>
    </row>
    <row r="93" spans="1:17" s="11" customFormat="1" ht="18.899999999999999" customHeight="1" x14ac:dyDescent="0.25">
      <c r="A93">
        <v>87</v>
      </c>
      <c r="B93" s="105"/>
      <c r="C93" s="105"/>
      <c r="D93" s="106"/>
      <c r="E93"/>
      <c r="F93"/>
      <c r="G93"/>
      <c r="H93"/>
      <c r="I93"/>
      <c r="J93" t="e">
        <f>IF(AND(Q93="",#REF!&gt;0,#REF!&lt;5),K93,)</f>
        <v>#REF!</v>
      </c>
      <c r="K93" t="str">
        <f>IF(D93="","ZZZ9",IF(AND(#REF!&gt;0,#REF!&lt;5),D93&amp;#REF!,D93&amp;"9"))</f>
        <v>ZZZ9</v>
      </c>
      <c r="L93">
        <f t="shared" si="0"/>
        <v>999</v>
      </c>
      <c r="M93">
        <f t="shared" si="1"/>
        <v>999</v>
      </c>
      <c r="N93"/>
      <c r="O93"/>
      <c r="P93">
        <f t="shared" si="2"/>
        <v>999</v>
      </c>
      <c r="Q93" s="107"/>
    </row>
    <row r="94" spans="1:17" s="11" customFormat="1" ht="18.899999999999999" customHeight="1" x14ac:dyDescent="0.25">
      <c r="A94">
        <v>88</v>
      </c>
      <c r="B94" s="105"/>
      <c r="C94" s="105"/>
      <c r="D94" s="106"/>
      <c r="E94"/>
      <c r="F94"/>
      <c r="G94"/>
      <c r="H94"/>
      <c r="I94"/>
      <c r="J94" t="e">
        <f>IF(AND(Q94="",#REF!&gt;0,#REF!&lt;5),K94,)</f>
        <v>#REF!</v>
      </c>
      <c r="K94" t="str">
        <f>IF(D94="","ZZZ9",IF(AND(#REF!&gt;0,#REF!&lt;5),D94&amp;#REF!,D94&amp;"9"))</f>
        <v>ZZZ9</v>
      </c>
      <c r="L94">
        <f t="shared" si="0"/>
        <v>999</v>
      </c>
      <c r="M94">
        <f t="shared" si="1"/>
        <v>999</v>
      </c>
      <c r="N94"/>
      <c r="O94"/>
      <c r="P94">
        <f t="shared" si="2"/>
        <v>999</v>
      </c>
      <c r="Q94" s="107"/>
    </row>
    <row r="95" spans="1:17" s="11" customFormat="1" ht="18.899999999999999" customHeight="1" x14ac:dyDescent="0.25">
      <c r="A95">
        <v>89</v>
      </c>
      <c r="B95" s="105"/>
      <c r="C95" s="105"/>
      <c r="D95" s="106"/>
      <c r="E95"/>
      <c r="F95"/>
      <c r="G95"/>
      <c r="H95"/>
      <c r="I95"/>
      <c r="J95" t="e">
        <f>IF(AND(Q95="",#REF!&gt;0,#REF!&lt;5),K95,)</f>
        <v>#REF!</v>
      </c>
      <c r="K95" t="str">
        <f>IF(D95="","ZZZ9",IF(AND(#REF!&gt;0,#REF!&lt;5),D95&amp;#REF!,D95&amp;"9"))</f>
        <v>ZZZ9</v>
      </c>
      <c r="L95">
        <f t="shared" si="0"/>
        <v>999</v>
      </c>
      <c r="M95">
        <f t="shared" si="1"/>
        <v>999</v>
      </c>
      <c r="N95"/>
      <c r="O95"/>
      <c r="P95">
        <f t="shared" si="2"/>
        <v>999</v>
      </c>
      <c r="Q95" s="107"/>
    </row>
    <row r="96" spans="1:17" s="11" customFormat="1" ht="18.899999999999999" customHeight="1" x14ac:dyDescent="0.25">
      <c r="A96">
        <v>90</v>
      </c>
      <c r="B96" s="105"/>
      <c r="C96" s="105"/>
      <c r="D96" s="106"/>
      <c r="E96"/>
      <c r="F96"/>
      <c r="G96"/>
      <c r="H96"/>
      <c r="I96"/>
      <c r="J96" t="e">
        <f>IF(AND(Q96="",#REF!&gt;0,#REF!&lt;5),K96,)</f>
        <v>#REF!</v>
      </c>
      <c r="K96" t="str">
        <f>IF(D96="","ZZZ9",IF(AND(#REF!&gt;0,#REF!&lt;5),D96&amp;#REF!,D96&amp;"9"))</f>
        <v>ZZZ9</v>
      </c>
      <c r="L96">
        <f t="shared" si="0"/>
        <v>999</v>
      </c>
      <c r="M96">
        <f t="shared" si="1"/>
        <v>999</v>
      </c>
      <c r="N96"/>
      <c r="O96"/>
      <c r="P96">
        <f t="shared" si="2"/>
        <v>999</v>
      </c>
      <c r="Q96" s="107"/>
    </row>
    <row r="97" spans="1:17" s="11" customFormat="1" ht="18.899999999999999" customHeight="1" x14ac:dyDescent="0.25">
      <c r="A97">
        <v>91</v>
      </c>
      <c r="B97" s="105"/>
      <c r="C97" s="105"/>
      <c r="D97" s="106"/>
      <c r="E97"/>
      <c r="F97"/>
      <c r="G97"/>
      <c r="H97"/>
      <c r="I97"/>
      <c r="J97" t="e">
        <f>IF(AND(Q97="",#REF!&gt;0,#REF!&lt;5),K97,)</f>
        <v>#REF!</v>
      </c>
      <c r="K97" t="str">
        <f>IF(D97="","ZZZ9",IF(AND(#REF!&gt;0,#REF!&lt;5),D97&amp;#REF!,D97&amp;"9"))</f>
        <v>ZZZ9</v>
      </c>
      <c r="L97">
        <f t="shared" si="0"/>
        <v>999</v>
      </c>
      <c r="M97">
        <f t="shared" si="1"/>
        <v>999</v>
      </c>
      <c r="N97"/>
      <c r="O97"/>
      <c r="P97">
        <f t="shared" si="2"/>
        <v>999</v>
      </c>
      <c r="Q97" s="107"/>
    </row>
    <row r="98" spans="1:17" s="11" customFormat="1" ht="18.899999999999999" customHeight="1" x14ac:dyDescent="0.25">
      <c r="A98">
        <v>92</v>
      </c>
      <c r="B98" s="105"/>
      <c r="C98" s="105"/>
      <c r="D98" s="106"/>
      <c r="E98"/>
      <c r="F98"/>
      <c r="G98"/>
      <c r="H98"/>
      <c r="I98"/>
      <c r="J98" t="e">
        <f>IF(AND(Q98="",#REF!&gt;0,#REF!&lt;5),K98,)</f>
        <v>#REF!</v>
      </c>
      <c r="K98" t="str">
        <f>IF(D98="","ZZZ9",IF(AND(#REF!&gt;0,#REF!&lt;5),D98&amp;#REF!,D98&amp;"9"))</f>
        <v>ZZZ9</v>
      </c>
      <c r="L98">
        <f t="shared" si="0"/>
        <v>999</v>
      </c>
      <c r="M98">
        <f t="shared" si="1"/>
        <v>999</v>
      </c>
      <c r="N98"/>
      <c r="O98"/>
      <c r="P98">
        <f t="shared" si="2"/>
        <v>999</v>
      </c>
      <c r="Q98" s="107"/>
    </row>
    <row r="99" spans="1:17" s="11" customFormat="1" ht="18.899999999999999" customHeight="1" x14ac:dyDescent="0.25">
      <c r="A99">
        <v>93</v>
      </c>
      <c r="B99" s="105"/>
      <c r="C99" s="105"/>
      <c r="D99" s="106"/>
      <c r="E99"/>
      <c r="F99"/>
      <c r="G99"/>
      <c r="H99"/>
      <c r="I99"/>
      <c r="J99" t="e">
        <f>IF(AND(Q99="",#REF!&gt;0,#REF!&lt;5),K99,)</f>
        <v>#REF!</v>
      </c>
      <c r="K99" t="str">
        <f>IF(D99="","ZZZ9",IF(AND(#REF!&gt;0,#REF!&lt;5),D99&amp;#REF!,D99&amp;"9"))</f>
        <v>ZZZ9</v>
      </c>
      <c r="L99">
        <f t="shared" si="0"/>
        <v>999</v>
      </c>
      <c r="M99">
        <f t="shared" si="1"/>
        <v>999</v>
      </c>
      <c r="N99"/>
      <c r="O99"/>
      <c r="P99">
        <f t="shared" si="2"/>
        <v>999</v>
      </c>
      <c r="Q99" s="107"/>
    </row>
    <row r="100" spans="1:17" s="11" customFormat="1" ht="18.899999999999999" customHeight="1" x14ac:dyDescent="0.25">
      <c r="A100">
        <v>94</v>
      </c>
      <c r="B100" s="105"/>
      <c r="C100" s="105"/>
      <c r="D100" s="106"/>
      <c r="E100"/>
      <c r="F100"/>
      <c r="G100"/>
      <c r="H100"/>
      <c r="I100"/>
      <c r="J100" t="e">
        <f>IF(AND(Q100="",#REF!&gt;0,#REF!&lt;5),K100,)</f>
        <v>#REF!</v>
      </c>
      <c r="K100" t="str">
        <f>IF(D100="","ZZZ9",IF(AND(#REF!&gt;0,#REF!&lt;5),D100&amp;#REF!,D100&amp;"9"))</f>
        <v>ZZZ9</v>
      </c>
      <c r="L100">
        <f t="shared" si="0"/>
        <v>999</v>
      </c>
      <c r="M100">
        <f t="shared" si="1"/>
        <v>999</v>
      </c>
      <c r="N100"/>
      <c r="O100"/>
      <c r="P100">
        <f t="shared" si="2"/>
        <v>999</v>
      </c>
      <c r="Q100" s="107"/>
    </row>
    <row r="101" spans="1:17" s="11" customFormat="1" ht="18.899999999999999" customHeight="1" x14ac:dyDescent="0.25">
      <c r="A101">
        <v>95</v>
      </c>
      <c r="B101" s="105"/>
      <c r="C101" s="105"/>
      <c r="D101" s="106"/>
      <c r="E101"/>
      <c r="F101"/>
      <c r="G101"/>
      <c r="H101"/>
      <c r="I101"/>
      <c r="J101" t="e">
        <f>IF(AND(Q101="",#REF!&gt;0,#REF!&lt;5),K101,)</f>
        <v>#REF!</v>
      </c>
      <c r="K101" t="str">
        <f>IF(D101="","ZZZ9",IF(AND(#REF!&gt;0,#REF!&lt;5),D101&amp;#REF!,D101&amp;"9"))</f>
        <v>ZZZ9</v>
      </c>
      <c r="L101">
        <f t="shared" si="0"/>
        <v>999</v>
      </c>
      <c r="M101">
        <f t="shared" si="1"/>
        <v>999</v>
      </c>
      <c r="N101"/>
      <c r="O101"/>
      <c r="P101">
        <f t="shared" si="2"/>
        <v>999</v>
      </c>
      <c r="Q101" s="107"/>
    </row>
    <row r="102" spans="1:17" s="11" customFormat="1" ht="18.899999999999999" customHeight="1" x14ac:dyDescent="0.25">
      <c r="A102">
        <v>96</v>
      </c>
      <c r="B102" s="105"/>
      <c r="C102" s="105"/>
      <c r="D102" s="106"/>
      <c r="E102"/>
      <c r="F102"/>
      <c r="G102"/>
      <c r="H102"/>
      <c r="I102"/>
      <c r="J102" t="e">
        <f>IF(AND(Q102="",#REF!&gt;0,#REF!&lt;5),K102,)</f>
        <v>#REF!</v>
      </c>
      <c r="K102" t="str">
        <f>IF(D102="","ZZZ9",IF(AND(#REF!&gt;0,#REF!&lt;5),D102&amp;#REF!,D102&amp;"9"))</f>
        <v>ZZZ9</v>
      </c>
      <c r="L102">
        <f t="shared" si="0"/>
        <v>999</v>
      </c>
      <c r="M102">
        <f t="shared" si="1"/>
        <v>999</v>
      </c>
      <c r="N102"/>
      <c r="O102"/>
      <c r="P102">
        <f t="shared" si="2"/>
        <v>999</v>
      </c>
      <c r="Q102" s="107"/>
    </row>
    <row r="103" spans="1:17" s="11" customFormat="1" ht="18.899999999999999" customHeight="1" x14ac:dyDescent="0.25">
      <c r="A103">
        <v>97</v>
      </c>
      <c r="B103" s="105"/>
      <c r="C103" s="105"/>
      <c r="D103" s="106"/>
      <c r="E103"/>
      <c r="F103"/>
      <c r="G103"/>
      <c r="H103"/>
      <c r="I103"/>
      <c r="J103" t="e">
        <f>IF(AND(Q103="",#REF!&gt;0,#REF!&lt;5),K103,)</f>
        <v>#REF!</v>
      </c>
      <c r="K103" t="str">
        <f>IF(D103="","ZZZ9",IF(AND(#REF!&gt;0,#REF!&lt;5),D103&amp;#REF!,D103&amp;"9"))</f>
        <v>ZZZ9</v>
      </c>
      <c r="L103">
        <f t="shared" si="0"/>
        <v>999</v>
      </c>
      <c r="M103">
        <f t="shared" si="1"/>
        <v>999</v>
      </c>
      <c r="N103"/>
      <c r="O103"/>
      <c r="P103">
        <f t="shared" si="2"/>
        <v>999</v>
      </c>
      <c r="Q103" s="107"/>
    </row>
    <row r="104" spans="1:17" s="11" customFormat="1" ht="18.899999999999999" customHeight="1" x14ac:dyDescent="0.25">
      <c r="A104">
        <v>98</v>
      </c>
      <c r="B104" s="105"/>
      <c r="C104" s="105"/>
      <c r="D104" s="106"/>
      <c r="E104"/>
      <c r="F104"/>
      <c r="G104"/>
      <c r="H104"/>
      <c r="I104"/>
      <c r="J104" t="e">
        <f>IF(AND(Q104="",#REF!&gt;0,#REF!&lt;5),K104,)</f>
        <v>#REF!</v>
      </c>
      <c r="K104" t="str">
        <f>IF(D104="","ZZZ9",IF(AND(#REF!&gt;0,#REF!&lt;5),D104&amp;#REF!,D104&amp;"9"))</f>
        <v>ZZZ9</v>
      </c>
      <c r="L104">
        <f t="shared" ref="L104:L156" si="3">IF(Q104="",999,Q104)</f>
        <v>999</v>
      </c>
      <c r="M104">
        <f t="shared" ref="M104:M156" si="4">IF(P104=999,999,1)</f>
        <v>999</v>
      </c>
      <c r="N104"/>
      <c r="O104"/>
      <c r="P104">
        <f t="shared" ref="P104:P156" si="5">IF(N104="DA",1,IF(N104="WC",2,IF(N104="SE",3,IF(N104="Q",4,IF(N104="LL",5,999)))))</f>
        <v>999</v>
      </c>
      <c r="Q104" s="107"/>
    </row>
    <row r="105" spans="1:17" s="11" customFormat="1" ht="18.899999999999999" customHeight="1" x14ac:dyDescent="0.25">
      <c r="A105">
        <v>99</v>
      </c>
      <c r="B105" s="105"/>
      <c r="C105" s="105"/>
      <c r="D105" s="106"/>
      <c r="E105"/>
      <c r="F105"/>
      <c r="G105"/>
      <c r="H105"/>
      <c r="I105"/>
      <c r="J105" t="e">
        <f>IF(AND(Q105="",#REF!&gt;0,#REF!&lt;5),K105,)</f>
        <v>#REF!</v>
      </c>
      <c r="K105" t="str">
        <f>IF(D105="","ZZZ9",IF(AND(#REF!&gt;0,#REF!&lt;5),D105&amp;#REF!,D105&amp;"9"))</f>
        <v>ZZZ9</v>
      </c>
      <c r="L105">
        <f t="shared" si="3"/>
        <v>999</v>
      </c>
      <c r="M105">
        <f t="shared" si="4"/>
        <v>999</v>
      </c>
      <c r="N105"/>
      <c r="O105"/>
      <c r="P105">
        <f t="shared" si="5"/>
        <v>999</v>
      </c>
      <c r="Q105" s="107"/>
    </row>
    <row r="106" spans="1:17" s="11" customFormat="1" ht="18.899999999999999" customHeight="1" x14ac:dyDescent="0.25">
      <c r="A106">
        <v>100</v>
      </c>
      <c r="B106" s="105"/>
      <c r="C106" s="105"/>
      <c r="D106" s="106"/>
      <c r="E106"/>
      <c r="F106"/>
      <c r="G106"/>
      <c r="H106"/>
      <c r="I106"/>
      <c r="J106" t="e">
        <f>IF(AND(Q106="",#REF!&gt;0,#REF!&lt;5),K106,)</f>
        <v>#REF!</v>
      </c>
      <c r="K106" t="str">
        <f>IF(D106="","ZZZ9",IF(AND(#REF!&gt;0,#REF!&lt;5),D106&amp;#REF!,D106&amp;"9"))</f>
        <v>ZZZ9</v>
      </c>
      <c r="L106">
        <f t="shared" si="3"/>
        <v>999</v>
      </c>
      <c r="M106">
        <f t="shared" si="4"/>
        <v>999</v>
      </c>
      <c r="N106"/>
      <c r="O106"/>
      <c r="P106">
        <f t="shared" si="5"/>
        <v>999</v>
      </c>
      <c r="Q106" s="107"/>
    </row>
    <row r="107" spans="1:17" s="11" customFormat="1" ht="18.899999999999999" customHeight="1" x14ac:dyDescent="0.25">
      <c r="A107">
        <v>101</v>
      </c>
      <c r="B107" s="105"/>
      <c r="C107" s="105"/>
      <c r="D107" s="106"/>
      <c r="E107"/>
      <c r="F107"/>
      <c r="G107"/>
      <c r="H107"/>
      <c r="I107"/>
      <c r="J107" t="e">
        <f>IF(AND(Q107="",#REF!&gt;0,#REF!&lt;5),K107,)</f>
        <v>#REF!</v>
      </c>
      <c r="K107" t="str">
        <f>IF(D107="","ZZZ9",IF(AND(#REF!&gt;0,#REF!&lt;5),D107&amp;#REF!,D107&amp;"9"))</f>
        <v>ZZZ9</v>
      </c>
      <c r="L107">
        <f t="shared" si="3"/>
        <v>999</v>
      </c>
      <c r="M107">
        <f t="shared" si="4"/>
        <v>999</v>
      </c>
      <c r="N107"/>
      <c r="O107"/>
      <c r="P107">
        <f t="shared" si="5"/>
        <v>999</v>
      </c>
      <c r="Q107" s="107"/>
    </row>
    <row r="108" spans="1:17" s="11" customFormat="1" ht="18.899999999999999" customHeight="1" x14ac:dyDescent="0.25">
      <c r="A108">
        <v>102</v>
      </c>
      <c r="B108" s="105"/>
      <c r="C108" s="105"/>
      <c r="D108" s="106"/>
      <c r="E108"/>
      <c r="F108"/>
      <c r="G108"/>
      <c r="H108"/>
      <c r="I108"/>
      <c r="J108" t="e">
        <f>IF(AND(Q108="",#REF!&gt;0,#REF!&lt;5),K108,)</f>
        <v>#REF!</v>
      </c>
      <c r="K108" t="str">
        <f>IF(D108="","ZZZ9",IF(AND(#REF!&gt;0,#REF!&lt;5),D108&amp;#REF!,D108&amp;"9"))</f>
        <v>ZZZ9</v>
      </c>
      <c r="L108">
        <f t="shared" si="3"/>
        <v>999</v>
      </c>
      <c r="M108">
        <f t="shared" si="4"/>
        <v>999</v>
      </c>
      <c r="N108"/>
      <c r="O108"/>
      <c r="P108">
        <f t="shared" si="5"/>
        <v>999</v>
      </c>
      <c r="Q108" s="107"/>
    </row>
    <row r="109" spans="1:17" s="11" customFormat="1" ht="18.899999999999999" customHeight="1" x14ac:dyDescent="0.25">
      <c r="A109">
        <v>103</v>
      </c>
      <c r="B109" s="105"/>
      <c r="C109" s="105"/>
      <c r="D109" s="106"/>
      <c r="E109"/>
      <c r="F109"/>
      <c r="G109"/>
      <c r="H109"/>
      <c r="I109"/>
      <c r="J109" t="e">
        <f>IF(AND(Q109="",#REF!&gt;0,#REF!&lt;5),K109,)</f>
        <v>#REF!</v>
      </c>
      <c r="K109" t="str">
        <f>IF(D109="","ZZZ9",IF(AND(#REF!&gt;0,#REF!&lt;5),D109&amp;#REF!,D109&amp;"9"))</f>
        <v>ZZZ9</v>
      </c>
      <c r="L109">
        <f t="shared" si="3"/>
        <v>999</v>
      </c>
      <c r="M109">
        <f t="shared" si="4"/>
        <v>999</v>
      </c>
      <c r="N109"/>
      <c r="O109"/>
      <c r="P109">
        <f t="shared" si="5"/>
        <v>999</v>
      </c>
      <c r="Q109" s="107"/>
    </row>
    <row r="110" spans="1:17" s="11" customFormat="1" ht="18.899999999999999" customHeight="1" x14ac:dyDescent="0.25">
      <c r="A110">
        <v>104</v>
      </c>
      <c r="B110" s="105"/>
      <c r="C110" s="105"/>
      <c r="D110" s="106"/>
      <c r="E110"/>
      <c r="F110"/>
      <c r="G110"/>
      <c r="H110"/>
      <c r="I110"/>
      <c r="J110" t="e">
        <f>IF(AND(Q110="",#REF!&gt;0,#REF!&lt;5),K110,)</f>
        <v>#REF!</v>
      </c>
      <c r="K110" t="str">
        <f>IF(D110="","ZZZ9",IF(AND(#REF!&gt;0,#REF!&lt;5),D110&amp;#REF!,D110&amp;"9"))</f>
        <v>ZZZ9</v>
      </c>
      <c r="L110">
        <f t="shared" si="3"/>
        <v>999</v>
      </c>
      <c r="M110">
        <f t="shared" si="4"/>
        <v>999</v>
      </c>
      <c r="N110"/>
      <c r="O110"/>
      <c r="P110">
        <f t="shared" si="5"/>
        <v>999</v>
      </c>
      <c r="Q110" s="107"/>
    </row>
    <row r="111" spans="1:17" s="11" customFormat="1" ht="18.899999999999999" customHeight="1" x14ac:dyDescent="0.25">
      <c r="A111">
        <v>105</v>
      </c>
      <c r="B111" s="105"/>
      <c r="C111" s="105"/>
      <c r="D111" s="106"/>
      <c r="E111"/>
      <c r="F111"/>
      <c r="G111"/>
      <c r="H111"/>
      <c r="I111"/>
      <c r="J111" t="e">
        <f>IF(AND(Q111="",#REF!&gt;0,#REF!&lt;5),K111,)</f>
        <v>#REF!</v>
      </c>
      <c r="K111" t="str">
        <f>IF(D111="","ZZZ9",IF(AND(#REF!&gt;0,#REF!&lt;5),D111&amp;#REF!,D111&amp;"9"))</f>
        <v>ZZZ9</v>
      </c>
      <c r="L111">
        <f t="shared" si="3"/>
        <v>999</v>
      </c>
      <c r="M111">
        <f t="shared" si="4"/>
        <v>999</v>
      </c>
      <c r="N111"/>
      <c r="O111"/>
      <c r="P111">
        <f t="shared" si="5"/>
        <v>999</v>
      </c>
      <c r="Q111" s="107"/>
    </row>
    <row r="112" spans="1:17" s="11" customFormat="1" ht="18.899999999999999" customHeight="1" x14ac:dyDescent="0.25">
      <c r="A112">
        <v>106</v>
      </c>
      <c r="B112" s="105"/>
      <c r="C112" s="105"/>
      <c r="D112" s="106"/>
      <c r="E112"/>
      <c r="F112"/>
      <c r="G112"/>
      <c r="H112"/>
      <c r="I112"/>
      <c r="J112" t="e">
        <f>IF(AND(Q112="",#REF!&gt;0,#REF!&lt;5),K112,)</f>
        <v>#REF!</v>
      </c>
      <c r="K112" t="str">
        <f>IF(D112="","ZZZ9",IF(AND(#REF!&gt;0,#REF!&lt;5),D112&amp;#REF!,D112&amp;"9"))</f>
        <v>ZZZ9</v>
      </c>
      <c r="L112">
        <f t="shared" si="3"/>
        <v>999</v>
      </c>
      <c r="M112">
        <f t="shared" si="4"/>
        <v>999</v>
      </c>
      <c r="N112"/>
      <c r="O112"/>
      <c r="P112">
        <f t="shared" si="5"/>
        <v>999</v>
      </c>
      <c r="Q112" s="107"/>
    </row>
    <row r="113" spans="1:17" s="11" customFormat="1" ht="18.899999999999999" customHeight="1" x14ac:dyDescent="0.25">
      <c r="A113">
        <v>107</v>
      </c>
      <c r="B113" s="105"/>
      <c r="C113" s="105"/>
      <c r="D113" s="106"/>
      <c r="E113"/>
      <c r="F113"/>
      <c r="G113"/>
      <c r="H113"/>
      <c r="I113"/>
      <c r="J113" t="e">
        <f>IF(AND(Q113="",#REF!&gt;0,#REF!&lt;5),K113,)</f>
        <v>#REF!</v>
      </c>
      <c r="K113" t="str">
        <f>IF(D113="","ZZZ9",IF(AND(#REF!&gt;0,#REF!&lt;5),D113&amp;#REF!,D113&amp;"9"))</f>
        <v>ZZZ9</v>
      </c>
      <c r="L113">
        <f t="shared" si="3"/>
        <v>999</v>
      </c>
      <c r="M113">
        <f t="shared" si="4"/>
        <v>999</v>
      </c>
      <c r="N113"/>
      <c r="O113"/>
      <c r="P113">
        <f t="shared" si="5"/>
        <v>999</v>
      </c>
      <c r="Q113" s="107"/>
    </row>
    <row r="114" spans="1:17" s="11" customFormat="1" ht="18.899999999999999" customHeight="1" x14ac:dyDescent="0.25">
      <c r="A114">
        <v>108</v>
      </c>
      <c r="B114" s="105"/>
      <c r="C114" s="105"/>
      <c r="D114" s="106"/>
      <c r="E114"/>
      <c r="F114"/>
      <c r="G114"/>
      <c r="H114"/>
      <c r="I114"/>
      <c r="J114" t="e">
        <f>IF(AND(Q114="",#REF!&gt;0,#REF!&lt;5),K114,)</f>
        <v>#REF!</v>
      </c>
      <c r="K114" t="str">
        <f>IF(D114="","ZZZ9",IF(AND(#REF!&gt;0,#REF!&lt;5),D114&amp;#REF!,D114&amp;"9"))</f>
        <v>ZZZ9</v>
      </c>
      <c r="L114">
        <f t="shared" si="3"/>
        <v>999</v>
      </c>
      <c r="M114">
        <f t="shared" si="4"/>
        <v>999</v>
      </c>
      <c r="N114"/>
      <c r="O114"/>
      <c r="P114">
        <f t="shared" si="5"/>
        <v>999</v>
      </c>
      <c r="Q114" s="107"/>
    </row>
    <row r="115" spans="1:17" s="11" customFormat="1" ht="18.899999999999999" customHeight="1" x14ac:dyDescent="0.25">
      <c r="A115">
        <v>109</v>
      </c>
      <c r="B115" s="105"/>
      <c r="C115" s="105"/>
      <c r="D115" s="106"/>
      <c r="E115"/>
      <c r="F115"/>
      <c r="G115"/>
      <c r="H115"/>
      <c r="I115"/>
      <c r="J115" t="e">
        <f>IF(AND(Q115="",#REF!&gt;0,#REF!&lt;5),K115,)</f>
        <v>#REF!</v>
      </c>
      <c r="K115" t="str">
        <f>IF(D115="","ZZZ9",IF(AND(#REF!&gt;0,#REF!&lt;5),D115&amp;#REF!,D115&amp;"9"))</f>
        <v>ZZZ9</v>
      </c>
      <c r="L115">
        <f t="shared" si="3"/>
        <v>999</v>
      </c>
      <c r="M115">
        <f t="shared" si="4"/>
        <v>999</v>
      </c>
      <c r="N115"/>
      <c r="O115"/>
      <c r="P115">
        <f t="shared" si="5"/>
        <v>999</v>
      </c>
      <c r="Q115" s="107"/>
    </row>
    <row r="116" spans="1:17" s="11" customFormat="1" ht="18.899999999999999" customHeight="1" x14ac:dyDescent="0.25">
      <c r="A116">
        <v>110</v>
      </c>
      <c r="B116" s="105"/>
      <c r="C116" s="105"/>
      <c r="D116" s="106"/>
      <c r="E116"/>
      <c r="F116"/>
      <c r="G116"/>
      <c r="H116"/>
      <c r="I116"/>
      <c r="J116" t="e">
        <f>IF(AND(Q116="",#REF!&gt;0,#REF!&lt;5),K116,)</f>
        <v>#REF!</v>
      </c>
      <c r="K116" t="str">
        <f>IF(D116="","ZZZ9",IF(AND(#REF!&gt;0,#REF!&lt;5),D116&amp;#REF!,D116&amp;"9"))</f>
        <v>ZZZ9</v>
      </c>
      <c r="L116">
        <f t="shared" si="3"/>
        <v>999</v>
      </c>
      <c r="M116">
        <f t="shared" si="4"/>
        <v>999</v>
      </c>
      <c r="N116"/>
      <c r="O116"/>
      <c r="P116">
        <f t="shared" si="5"/>
        <v>999</v>
      </c>
      <c r="Q116" s="107"/>
    </row>
    <row r="117" spans="1:17" s="11" customFormat="1" ht="18.899999999999999" customHeight="1" x14ac:dyDescent="0.25">
      <c r="A117">
        <v>111</v>
      </c>
      <c r="B117" s="105"/>
      <c r="C117" s="105"/>
      <c r="D117" s="106"/>
      <c r="E117"/>
      <c r="F117"/>
      <c r="G117"/>
      <c r="H117"/>
      <c r="I117"/>
      <c r="J117" t="e">
        <f>IF(AND(Q117="",#REF!&gt;0,#REF!&lt;5),K117,)</f>
        <v>#REF!</v>
      </c>
      <c r="K117" t="str">
        <f>IF(D117="","ZZZ9",IF(AND(#REF!&gt;0,#REF!&lt;5),D117&amp;#REF!,D117&amp;"9"))</f>
        <v>ZZZ9</v>
      </c>
      <c r="L117">
        <f t="shared" si="3"/>
        <v>999</v>
      </c>
      <c r="M117">
        <f t="shared" si="4"/>
        <v>999</v>
      </c>
      <c r="N117"/>
      <c r="O117"/>
      <c r="P117">
        <f t="shared" si="5"/>
        <v>999</v>
      </c>
      <c r="Q117" s="107"/>
    </row>
    <row r="118" spans="1:17" s="11" customFormat="1" ht="18.899999999999999" customHeight="1" x14ac:dyDescent="0.25">
      <c r="A118">
        <v>112</v>
      </c>
      <c r="B118" s="105"/>
      <c r="C118" s="105"/>
      <c r="D118" s="106"/>
      <c r="E118"/>
      <c r="F118"/>
      <c r="G118"/>
      <c r="H118"/>
      <c r="I118"/>
      <c r="J118" t="e">
        <f>IF(AND(Q118="",#REF!&gt;0,#REF!&lt;5),K118,)</f>
        <v>#REF!</v>
      </c>
      <c r="K118" t="str">
        <f>IF(D118="","ZZZ9",IF(AND(#REF!&gt;0,#REF!&lt;5),D118&amp;#REF!,D118&amp;"9"))</f>
        <v>ZZZ9</v>
      </c>
      <c r="L118">
        <f t="shared" si="3"/>
        <v>999</v>
      </c>
      <c r="M118">
        <f t="shared" si="4"/>
        <v>999</v>
      </c>
      <c r="N118"/>
      <c r="O118"/>
      <c r="P118">
        <f t="shared" si="5"/>
        <v>999</v>
      </c>
      <c r="Q118" s="107"/>
    </row>
    <row r="119" spans="1:17" s="11" customFormat="1" ht="18.899999999999999" customHeight="1" x14ac:dyDescent="0.25">
      <c r="A119">
        <v>113</v>
      </c>
      <c r="B119" s="105"/>
      <c r="C119" s="105"/>
      <c r="D119" s="106"/>
      <c r="E119"/>
      <c r="F119"/>
      <c r="G119"/>
      <c r="H119"/>
      <c r="I119"/>
      <c r="J119" t="e">
        <f>IF(AND(Q119="",#REF!&gt;0,#REF!&lt;5),K119,)</f>
        <v>#REF!</v>
      </c>
      <c r="K119" t="str">
        <f>IF(D119="","ZZZ9",IF(AND(#REF!&gt;0,#REF!&lt;5),D119&amp;#REF!,D119&amp;"9"))</f>
        <v>ZZZ9</v>
      </c>
      <c r="L119">
        <f t="shared" si="3"/>
        <v>999</v>
      </c>
      <c r="M119">
        <f t="shared" si="4"/>
        <v>999</v>
      </c>
      <c r="N119"/>
      <c r="O119"/>
      <c r="P119">
        <f t="shared" si="5"/>
        <v>999</v>
      </c>
      <c r="Q119" s="107"/>
    </row>
    <row r="120" spans="1:17" s="11" customFormat="1" ht="18.899999999999999" customHeight="1" x14ac:dyDescent="0.25">
      <c r="A120">
        <v>114</v>
      </c>
      <c r="B120" s="105"/>
      <c r="C120" s="105"/>
      <c r="D120" s="106"/>
      <c r="E120"/>
      <c r="F120"/>
      <c r="G120"/>
      <c r="H120"/>
      <c r="I120"/>
      <c r="J120" t="e">
        <f>IF(AND(Q120="",#REF!&gt;0,#REF!&lt;5),K120,)</f>
        <v>#REF!</v>
      </c>
      <c r="K120" t="str">
        <f>IF(D120="","ZZZ9",IF(AND(#REF!&gt;0,#REF!&lt;5),D120&amp;#REF!,D120&amp;"9"))</f>
        <v>ZZZ9</v>
      </c>
      <c r="L120">
        <f t="shared" si="3"/>
        <v>999</v>
      </c>
      <c r="M120">
        <f t="shared" si="4"/>
        <v>999</v>
      </c>
      <c r="N120"/>
      <c r="O120"/>
      <c r="P120">
        <f t="shared" si="5"/>
        <v>999</v>
      </c>
      <c r="Q120" s="107"/>
    </row>
    <row r="121" spans="1:17" s="11" customFormat="1" ht="18.899999999999999" customHeight="1" x14ac:dyDescent="0.25">
      <c r="A121">
        <v>115</v>
      </c>
      <c r="B121" s="105"/>
      <c r="C121" s="105"/>
      <c r="D121" s="106"/>
      <c r="E121"/>
      <c r="F121"/>
      <c r="G121"/>
      <c r="H121"/>
      <c r="I121"/>
      <c r="J121" t="e">
        <f>IF(AND(Q121="",#REF!&gt;0,#REF!&lt;5),K121,)</f>
        <v>#REF!</v>
      </c>
      <c r="K121" t="str">
        <f>IF(D121="","ZZZ9",IF(AND(#REF!&gt;0,#REF!&lt;5),D121&amp;#REF!,D121&amp;"9"))</f>
        <v>ZZZ9</v>
      </c>
      <c r="L121">
        <f t="shared" si="3"/>
        <v>999</v>
      </c>
      <c r="M121">
        <f t="shared" si="4"/>
        <v>999</v>
      </c>
      <c r="N121"/>
      <c r="O121"/>
      <c r="P121">
        <f t="shared" si="5"/>
        <v>999</v>
      </c>
      <c r="Q121" s="107"/>
    </row>
    <row r="122" spans="1:17" s="11" customFormat="1" ht="18.899999999999999" customHeight="1" x14ac:dyDescent="0.25">
      <c r="A122">
        <v>116</v>
      </c>
      <c r="B122" s="105"/>
      <c r="C122" s="105"/>
      <c r="D122" s="106"/>
      <c r="E122"/>
      <c r="F122"/>
      <c r="G122"/>
      <c r="H122"/>
      <c r="I122"/>
      <c r="J122" t="e">
        <f>IF(AND(Q122="",#REF!&gt;0,#REF!&lt;5),K122,)</f>
        <v>#REF!</v>
      </c>
      <c r="K122" t="str">
        <f>IF(D122="","ZZZ9",IF(AND(#REF!&gt;0,#REF!&lt;5),D122&amp;#REF!,D122&amp;"9"))</f>
        <v>ZZZ9</v>
      </c>
      <c r="L122">
        <f t="shared" si="3"/>
        <v>999</v>
      </c>
      <c r="M122">
        <f t="shared" si="4"/>
        <v>999</v>
      </c>
      <c r="N122"/>
      <c r="O122"/>
      <c r="P122">
        <f t="shared" si="5"/>
        <v>999</v>
      </c>
      <c r="Q122" s="107"/>
    </row>
    <row r="123" spans="1:17" s="11" customFormat="1" ht="18.899999999999999" customHeight="1" x14ac:dyDescent="0.25">
      <c r="A123">
        <v>117</v>
      </c>
      <c r="B123" s="105"/>
      <c r="C123" s="105"/>
      <c r="D123" s="106"/>
      <c r="E123"/>
      <c r="F123"/>
      <c r="G123"/>
      <c r="H123"/>
      <c r="I123"/>
      <c r="J123" t="e">
        <f>IF(AND(Q123="",#REF!&gt;0,#REF!&lt;5),K123,)</f>
        <v>#REF!</v>
      </c>
      <c r="K123" t="str">
        <f>IF(D123="","ZZZ9",IF(AND(#REF!&gt;0,#REF!&lt;5),D123&amp;#REF!,D123&amp;"9"))</f>
        <v>ZZZ9</v>
      </c>
      <c r="L123">
        <f t="shared" si="3"/>
        <v>999</v>
      </c>
      <c r="M123">
        <f t="shared" si="4"/>
        <v>999</v>
      </c>
      <c r="N123"/>
      <c r="O123"/>
      <c r="P123">
        <f t="shared" si="5"/>
        <v>999</v>
      </c>
      <c r="Q123" s="107"/>
    </row>
    <row r="124" spans="1:17" s="11" customFormat="1" ht="18.899999999999999" customHeight="1" x14ac:dyDescent="0.25">
      <c r="A124">
        <v>118</v>
      </c>
      <c r="B124" s="105"/>
      <c r="C124" s="105"/>
      <c r="D124" s="106"/>
      <c r="E124"/>
      <c r="F124"/>
      <c r="G124"/>
      <c r="H124"/>
      <c r="I124"/>
      <c r="J124" t="e">
        <f>IF(AND(Q124="",#REF!&gt;0,#REF!&lt;5),K124,)</f>
        <v>#REF!</v>
      </c>
      <c r="K124" t="str">
        <f>IF(D124="","ZZZ9",IF(AND(#REF!&gt;0,#REF!&lt;5),D124&amp;#REF!,D124&amp;"9"))</f>
        <v>ZZZ9</v>
      </c>
      <c r="L124">
        <f t="shared" si="3"/>
        <v>999</v>
      </c>
      <c r="M124">
        <f t="shared" si="4"/>
        <v>999</v>
      </c>
      <c r="N124"/>
      <c r="O124"/>
      <c r="P124">
        <f t="shared" si="5"/>
        <v>999</v>
      </c>
      <c r="Q124" s="107"/>
    </row>
    <row r="125" spans="1:17" s="11" customFormat="1" ht="18.899999999999999" customHeight="1" x14ac:dyDescent="0.25">
      <c r="A125">
        <v>119</v>
      </c>
      <c r="B125" s="105"/>
      <c r="C125" s="105"/>
      <c r="D125" s="106"/>
      <c r="E125"/>
      <c r="F125"/>
      <c r="G125"/>
      <c r="H125"/>
      <c r="I125"/>
      <c r="J125" t="e">
        <f>IF(AND(Q125="",#REF!&gt;0,#REF!&lt;5),K125,)</f>
        <v>#REF!</v>
      </c>
      <c r="K125" t="str">
        <f>IF(D125="","ZZZ9",IF(AND(#REF!&gt;0,#REF!&lt;5),D125&amp;#REF!,D125&amp;"9"))</f>
        <v>ZZZ9</v>
      </c>
      <c r="L125">
        <f t="shared" si="3"/>
        <v>999</v>
      </c>
      <c r="M125">
        <f t="shared" si="4"/>
        <v>999</v>
      </c>
      <c r="N125"/>
      <c r="O125"/>
      <c r="P125">
        <f t="shared" si="5"/>
        <v>999</v>
      </c>
      <c r="Q125" s="107"/>
    </row>
    <row r="126" spans="1:17" s="11" customFormat="1" ht="18.899999999999999" customHeight="1" x14ac:dyDescent="0.25">
      <c r="A126">
        <v>120</v>
      </c>
      <c r="B126" s="105"/>
      <c r="C126" s="105"/>
      <c r="D126" s="106"/>
      <c r="E126"/>
      <c r="F126"/>
      <c r="G126"/>
      <c r="H126"/>
      <c r="I126"/>
      <c r="J126" t="e">
        <f>IF(AND(Q126="",#REF!&gt;0,#REF!&lt;5),K126,)</f>
        <v>#REF!</v>
      </c>
      <c r="K126" t="str">
        <f>IF(D126="","ZZZ9",IF(AND(#REF!&gt;0,#REF!&lt;5),D126&amp;#REF!,D126&amp;"9"))</f>
        <v>ZZZ9</v>
      </c>
      <c r="L126">
        <f t="shared" si="3"/>
        <v>999</v>
      </c>
      <c r="M126">
        <f t="shared" si="4"/>
        <v>999</v>
      </c>
      <c r="N126"/>
      <c r="O126"/>
      <c r="P126">
        <f t="shared" si="5"/>
        <v>999</v>
      </c>
      <c r="Q126" s="107"/>
    </row>
    <row r="127" spans="1:17" s="11" customFormat="1" ht="18.899999999999999" customHeight="1" x14ac:dyDescent="0.25">
      <c r="A127">
        <v>121</v>
      </c>
      <c r="B127" s="105"/>
      <c r="C127" s="105"/>
      <c r="D127" s="106"/>
      <c r="E127"/>
      <c r="F127"/>
      <c r="G127"/>
      <c r="H127"/>
      <c r="I127"/>
      <c r="J127" t="e">
        <f>IF(AND(Q127="",#REF!&gt;0,#REF!&lt;5),K127,)</f>
        <v>#REF!</v>
      </c>
      <c r="K127" t="str">
        <f>IF(D127="","ZZZ9",IF(AND(#REF!&gt;0,#REF!&lt;5),D127&amp;#REF!,D127&amp;"9"))</f>
        <v>ZZZ9</v>
      </c>
      <c r="L127">
        <f t="shared" si="3"/>
        <v>999</v>
      </c>
      <c r="M127">
        <f t="shared" si="4"/>
        <v>999</v>
      </c>
      <c r="N127"/>
      <c r="O127"/>
      <c r="P127">
        <f t="shared" si="5"/>
        <v>999</v>
      </c>
      <c r="Q127" s="107"/>
    </row>
    <row r="128" spans="1:17" s="11" customFormat="1" ht="18.899999999999999" customHeight="1" x14ac:dyDescent="0.25">
      <c r="A128">
        <v>122</v>
      </c>
      <c r="B128" s="105"/>
      <c r="C128" s="105"/>
      <c r="D128" s="106"/>
      <c r="E128"/>
      <c r="F128"/>
      <c r="G128"/>
      <c r="H128"/>
      <c r="I128"/>
      <c r="J128" t="e">
        <f>IF(AND(Q128="",#REF!&gt;0,#REF!&lt;5),K128,)</f>
        <v>#REF!</v>
      </c>
      <c r="K128" t="str">
        <f>IF(D128="","ZZZ9",IF(AND(#REF!&gt;0,#REF!&lt;5),D128&amp;#REF!,D128&amp;"9"))</f>
        <v>ZZZ9</v>
      </c>
      <c r="L128">
        <f t="shared" si="3"/>
        <v>999</v>
      </c>
      <c r="M128">
        <f t="shared" si="4"/>
        <v>999</v>
      </c>
      <c r="N128"/>
      <c r="O128"/>
      <c r="P128">
        <f t="shared" si="5"/>
        <v>999</v>
      </c>
      <c r="Q128" s="107"/>
    </row>
    <row r="129" spans="1:17" s="11" customFormat="1" ht="18.899999999999999" customHeight="1" x14ac:dyDescent="0.25">
      <c r="A129">
        <v>123</v>
      </c>
      <c r="B129" s="105"/>
      <c r="C129" s="105"/>
      <c r="D129" s="106"/>
      <c r="E129"/>
      <c r="F129"/>
      <c r="G129"/>
      <c r="H129"/>
      <c r="I129"/>
      <c r="J129" t="e">
        <f>IF(AND(Q129="",#REF!&gt;0,#REF!&lt;5),K129,)</f>
        <v>#REF!</v>
      </c>
      <c r="K129" t="str">
        <f>IF(D129="","ZZZ9",IF(AND(#REF!&gt;0,#REF!&lt;5),D129&amp;#REF!,D129&amp;"9"))</f>
        <v>ZZZ9</v>
      </c>
      <c r="L129">
        <f t="shared" si="3"/>
        <v>999</v>
      </c>
      <c r="M129">
        <f t="shared" si="4"/>
        <v>999</v>
      </c>
      <c r="N129"/>
      <c r="O129"/>
      <c r="P129">
        <f t="shared" si="5"/>
        <v>999</v>
      </c>
      <c r="Q129" s="107"/>
    </row>
    <row r="130" spans="1:17" s="11" customFormat="1" ht="18.899999999999999" customHeight="1" x14ac:dyDescent="0.25">
      <c r="A130">
        <v>124</v>
      </c>
      <c r="B130" s="105"/>
      <c r="C130" s="105"/>
      <c r="D130" s="106"/>
      <c r="E130"/>
      <c r="F130"/>
      <c r="G130"/>
      <c r="H130"/>
      <c r="I130"/>
      <c r="J130" t="e">
        <f>IF(AND(Q130="",#REF!&gt;0,#REF!&lt;5),K130,)</f>
        <v>#REF!</v>
      </c>
      <c r="K130" t="str">
        <f>IF(D130="","ZZZ9",IF(AND(#REF!&gt;0,#REF!&lt;5),D130&amp;#REF!,D130&amp;"9"))</f>
        <v>ZZZ9</v>
      </c>
      <c r="L130">
        <f t="shared" si="3"/>
        <v>999</v>
      </c>
      <c r="M130">
        <f t="shared" si="4"/>
        <v>999</v>
      </c>
      <c r="N130"/>
      <c r="O130"/>
      <c r="P130">
        <f t="shared" si="5"/>
        <v>999</v>
      </c>
      <c r="Q130" s="107"/>
    </row>
    <row r="131" spans="1:17" s="11" customFormat="1" ht="18.899999999999999" customHeight="1" x14ac:dyDescent="0.25">
      <c r="A131">
        <v>125</v>
      </c>
      <c r="B131" s="105"/>
      <c r="C131" s="105"/>
      <c r="D131" s="106"/>
      <c r="E131"/>
      <c r="F131"/>
      <c r="G131"/>
      <c r="H131"/>
      <c r="I131"/>
      <c r="J131" t="e">
        <f>IF(AND(Q131="",#REF!&gt;0,#REF!&lt;5),K131,)</f>
        <v>#REF!</v>
      </c>
      <c r="K131" t="str">
        <f>IF(D131="","ZZZ9",IF(AND(#REF!&gt;0,#REF!&lt;5),D131&amp;#REF!,D131&amp;"9"))</f>
        <v>ZZZ9</v>
      </c>
      <c r="L131">
        <f t="shared" si="3"/>
        <v>999</v>
      </c>
      <c r="M131">
        <f t="shared" si="4"/>
        <v>999</v>
      </c>
      <c r="N131"/>
      <c r="O131"/>
      <c r="P131">
        <f t="shared" si="5"/>
        <v>999</v>
      </c>
      <c r="Q131" s="107"/>
    </row>
    <row r="132" spans="1:17" s="11" customFormat="1" ht="18.899999999999999" customHeight="1" x14ac:dyDescent="0.25">
      <c r="A132">
        <v>126</v>
      </c>
      <c r="B132" s="105"/>
      <c r="C132" s="105"/>
      <c r="D132" s="106"/>
      <c r="E132"/>
      <c r="F132"/>
      <c r="G132"/>
      <c r="H132"/>
      <c r="I132"/>
      <c r="J132" t="e">
        <f>IF(AND(Q132="",#REF!&gt;0,#REF!&lt;5),K132,)</f>
        <v>#REF!</v>
      </c>
      <c r="K132" t="str">
        <f>IF(D132="","ZZZ9",IF(AND(#REF!&gt;0,#REF!&lt;5),D132&amp;#REF!,D132&amp;"9"))</f>
        <v>ZZZ9</v>
      </c>
      <c r="L132">
        <f t="shared" si="3"/>
        <v>999</v>
      </c>
      <c r="M132">
        <f t="shared" si="4"/>
        <v>999</v>
      </c>
      <c r="N132"/>
      <c r="O132"/>
      <c r="P132">
        <f t="shared" si="5"/>
        <v>999</v>
      </c>
      <c r="Q132" s="107"/>
    </row>
    <row r="133" spans="1:17" s="11" customFormat="1" ht="18.899999999999999" customHeight="1" x14ac:dyDescent="0.25">
      <c r="A133">
        <v>127</v>
      </c>
      <c r="B133" s="105"/>
      <c r="C133" s="105"/>
      <c r="D133" s="106"/>
      <c r="E133"/>
      <c r="F133"/>
      <c r="G133"/>
      <c r="H133"/>
      <c r="I133"/>
      <c r="J133" t="e">
        <f>IF(AND(Q133="",#REF!&gt;0,#REF!&lt;5),K133,)</f>
        <v>#REF!</v>
      </c>
      <c r="K133" t="str">
        <f>IF(D133="","ZZZ9",IF(AND(#REF!&gt;0,#REF!&lt;5),D133&amp;#REF!,D133&amp;"9"))</f>
        <v>ZZZ9</v>
      </c>
      <c r="L133">
        <f t="shared" si="3"/>
        <v>999</v>
      </c>
      <c r="M133">
        <f t="shared" si="4"/>
        <v>999</v>
      </c>
      <c r="N133"/>
      <c r="O133"/>
      <c r="P133">
        <f t="shared" si="5"/>
        <v>999</v>
      </c>
      <c r="Q133" s="107"/>
    </row>
    <row r="134" spans="1:17" s="11" customFormat="1" ht="18.899999999999999" customHeight="1" x14ac:dyDescent="0.25">
      <c r="A134">
        <v>128</v>
      </c>
      <c r="B134" s="105"/>
      <c r="C134" s="105"/>
      <c r="D134" s="106"/>
      <c r="E134"/>
      <c r="F134"/>
      <c r="G134"/>
      <c r="H134"/>
      <c r="I134"/>
      <c r="J134" t="e">
        <f>IF(AND(Q134="",#REF!&gt;0,#REF!&lt;5),K134,)</f>
        <v>#REF!</v>
      </c>
      <c r="K134" t="str">
        <f>IF(D134="","ZZZ9",IF(AND(#REF!&gt;0,#REF!&lt;5),D134&amp;#REF!,D134&amp;"9"))</f>
        <v>ZZZ9</v>
      </c>
      <c r="L134">
        <f t="shared" si="3"/>
        <v>999</v>
      </c>
      <c r="M134">
        <f t="shared" si="4"/>
        <v>999</v>
      </c>
      <c r="N134"/>
      <c r="O134"/>
      <c r="P134">
        <f t="shared" si="5"/>
        <v>999</v>
      </c>
      <c r="Q134"/>
    </row>
    <row r="135" spans="1:17" x14ac:dyDescent="0.25">
      <c r="A135">
        <v>129</v>
      </c>
      <c r="B135" s="105"/>
      <c r="C135" s="105"/>
      <c r="D135" s="106"/>
      <c r="E135"/>
      <c r="F135"/>
      <c r="G135"/>
      <c r="H135"/>
      <c r="I135"/>
      <c r="J135" t="e">
        <f>IF(AND(Q135="",#REF!&gt;0,#REF!&lt;5),K135,)</f>
        <v>#REF!</v>
      </c>
      <c r="K135" t="str">
        <f>IF(D135="","ZZZ9",IF(AND(#REF!&gt;0,#REF!&lt;5),D135&amp;#REF!,D135&amp;"9"))</f>
        <v>ZZZ9</v>
      </c>
      <c r="L135">
        <f t="shared" si="3"/>
        <v>999</v>
      </c>
      <c r="M135">
        <f t="shared" si="4"/>
        <v>999</v>
      </c>
      <c r="N135"/>
      <c r="O135"/>
      <c r="P135">
        <f t="shared" si="5"/>
        <v>999</v>
      </c>
      <c r="Q135" s="107"/>
    </row>
    <row r="136" spans="1:17" x14ac:dyDescent="0.25">
      <c r="A136">
        <v>130</v>
      </c>
      <c r="B136" s="105"/>
      <c r="C136" s="105"/>
      <c r="D136" s="106"/>
      <c r="E136"/>
      <c r="F136"/>
      <c r="G136"/>
      <c r="H136"/>
      <c r="I136"/>
      <c r="J136" t="e">
        <f>IF(AND(Q136="",#REF!&gt;0,#REF!&lt;5),K136,)</f>
        <v>#REF!</v>
      </c>
      <c r="K136" t="str">
        <f>IF(D136="","ZZZ9",IF(AND(#REF!&gt;0,#REF!&lt;5),D136&amp;#REF!,D136&amp;"9"))</f>
        <v>ZZZ9</v>
      </c>
      <c r="L136">
        <f t="shared" si="3"/>
        <v>999</v>
      </c>
      <c r="M136">
        <f t="shared" si="4"/>
        <v>999</v>
      </c>
      <c r="N136"/>
      <c r="O136"/>
      <c r="P136">
        <f t="shared" si="5"/>
        <v>999</v>
      </c>
      <c r="Q136" s="107"/>
    </row>
    <row r="137" spans="1:17" x14ac:dyDescent="0.25">
      <c r="A137">
        <v>131</v>
      </c>
      <c r="B137" s="105"/>
      <c r="C137" s="105"/>
      <c r="D137" s="106"/>
      <c r="E137"/>
      <c r="F137"/>
      <c r="G137"/>
      <c r="H137"/>
      <c r="I137"/>
      <c r="J137" t="e">
        <f>IF(AND(Q137="",#REF!&gt;0,#REF!&lt;5),K137,)</f>
        <v>#REF!</v>
      </c>
      <c r="K137" t="str">
        <f>IF(D137="","ZZZ9",IF(AND(#REF!&gt;0,#REF!&lt;5),D137&amp;#REF!,D137&amp;"9"))</f>
        <v>ZZZ9</v>
      </c>
      <c r="L137">
        <f t="shared" si="3"/>
        <v>999</v>
      </c>
      <c r="M137">
        <f t="shared" si="4"/>
        <v>999</v>
      </c>
      <c r="N137"/>
      <c r="O137"/>
      <c r="P137">
        <f t="shared" si="5"/>
        <v>999</v>
      </c>
      <c r="Q137" s="107"/>
    </row>
    <row r="138" spans="1:17" x14ac:dyDescent="0.25">
      <c r="A138">
        <v>132</v>
      </c>
      <c r="B138" s="105"/>
      <c r="C138" s="105"/>
      <c r="D138" s="106"/>
      <c r="E138"/>
      <c r="F138"/>
      <c r="G138"/>
      <c r="H138"/>
      <c r="I138"/>
      <c r="J138" t="e">
        <f>IF(AND(Q138="",#REF!&gt;0,#REF!&lt;5),K138,)</f>
        <v>#REF!</v>
      </c>
      <c r="K138" t="str">
        <f>IF(D138="","ZZZ9",IF(AND(#REF!&gt;0,#REF!&lt;5),D138&amp;#REF!,D138&amp;"9"))</f>
        <v>ZZZ9</v>
      </c>
      <c r="L138">
        <f t="shared" si="3"/>
        <v>999</v>
      </c>
      <c r="M138">
        <f t="shared" si="4"/>
        <v>999</v>
      </c>
      <c r="N138"/>
      <c r="O138"/>
      <c r="P138">
        <f t="shared" si="5"/>
        <v>999</v>
      </c>
      <c r="Q138" s="107"/>
    </row>
    <row r="139" spans="1:17" x14ac:dyDescent="0.25">
      <c r="A139">
        <v>133</v>
      </c>
      <c r="B139" s="105"/>
      <c r="C139" s="105"/>
      <c r="D139" s="106"/>
      <c r="E139"/>
      <c r="F139"/>
      <c r="G139"/>
      <c r="H139"/>
      <c r="I139"/>
      <c r="J139" t="e">
        <f>IF(AND(Q139="",#REF!&gt;0,#REF!&lt;5),K139,)</f>
        <v>#REF!</v>
      </c>
      <c r="K139" t="str">
        <f>IF(D139="","ZZZ9",IF(AND(#REF!&gt;0,#REF!&lt;5),D139&amp;#REF!,D139&amp;"9"))</f>
        <v>ZZZ9</v>
      </c>
      <c r="L139">
        <f t="shared" si="3"/>
        <v>999</v>
      </c>
      <c r="M139">
        <f t="shared" si="4"/>
        <v>999</v>
      </c>
      <c r="N139"/>
      <c r="O139"/>
      <c r="P139">
        <f t="shared" si="5"/>
        <v>999</v>
      </c>
      <c r="Q139" s="107"/>
    </row>
    <row r="140" spans="1:17" x14ac:dyDescent="0.25">
      <c r="A140">
        <v>134</v>
      </c>
      <c r="B140" s="105"/>
      <c r="C140" s="105"/>
      <c r="D140" s="106"/>
      <c r="E140"/>
      <c r="F140"/>
      <c r="G140"/>
      <c r="H140"/>
      <c r="I140"/>
      <c r="J140" t="e">
        <f>IF(AND(Q140="",#REF!&gt;0,#REF!&lt;5),K140,)</f>
        <v>#REF!</v>
      </c>
      <c r="K140" t="str">
        <f>IF(D140="","ZZZ9",IF(AND(#REF!&gt;0,#REF!&lt;5),D140&amp;#REF!,D140&amp;"9"))</f>
        <v>ZZZ9</v>
      </c>
      <c r="L140">
        <f t="shared" si="3"/>
        <v>999</v>
      </c>
      <c r="M140">
        <f t="shared" si="4"/>
        <v>999</v>
      </c>
      <c r="N140"/>
      <c r="O140"/>
      <c r="P140">
        <f t="shared" si="5"/>
        <v>999</v>
      </c>
      <c r="Q140" s="107"/>
    </row>
    <row r="141" spans="1:17" x14ac:dyDescent="0.25">
      <c r="A141">
        <v>135</v>
      </c>
      <c r="B141" s="105"/>
      <c r="C141" s="105"/>
      <c r="D141" s="106"/>
      <c r="E141"/>
      <c r="F141"/>
      <c r="G141"/>
      <c r="H141"/>
      <c r="I141"/>
      <c r="J141" t="e">
        <f>IF(AND(Q141="",#REF!&gt;0,#REF!&lt;5),K141,)</f>
        <v>#REF!</v>
      </c>
      <c r="K141" t="str">
        <f>IF(D141="","ZZZ9",IF(AND(#REF!&gt;0,#REF!&lt;5),D141&amp;#REF!,D141&amp;"9"))</f>
        <v>ZZZ9</v>
      </c>
      <c r="L141">
        <f t="shared" si="3"/>
        <v>999</v>
      </c>
      <c r="M141">
        <f t="shared" si="4"/>
        <v>999</v>
      </c>
      <c r="N141"/>
      <c r="O141"/>
      <c r="P141">
        <f t="shared" si="5"/>
        <v>999</v>
      </c>
      <c r="Q141"/>
    </row>
    <row r="142" spans="1:17" x14ac:dyDescent="0.25">
      <c r="A142">
        <v>136</v>
      </c>
      <c r="B142" s="105"/>
      <c r="C142" s="105"/>
      <c r="D142" s="106"/>
      <c r="E142"/>
      <c r="F142"/>
      <c r="G142"/>
      <c r="H142"/>
      <c r="I142"/>
      <c r="J142" t="e">
        <f>IF(AND(Q142="",#REF!&gt;0,#REF!&lt;5),K142,)</f>
        <v>#REF!</v>
      </c>
      <c r="K142" t="str">
        <f>IF(D142="","ZZZ9",IF(AND(#REF!&gt;0,#REF!&lt;5),D142&amp;#REF!,D142&amp;"9"))</f>
        <v>ZZZ9</v>
      </c>
      <c r="L142">
        <f t="shared" si="3"/>
        <v>999</v>
      </c>
      <c r="M142">
        <f t="shared" si="4"/>
        <v>999</v>
      </c>
      <c r="N142"/>
      <c r="O142"/>
      <c r="P142">
        <f t="shared" si="5"/>
        <v>999</v>
      </c>
      <c r="Q142" s="107"/>
    </row>
    <row r="143" spans="1:17" x14ac:dyDescent="0.25">
      <c r="A143">
        <v>137</v>
      </c>
      <c r="B143" s="105"/>
      <c r="C143" s="105"/>
      <c r="D143" s="106"/>
      <c r="E143"/>
      <c r="F143"/>
      <c r="G143"/>
      <c r="H143"/>
      <c r="I143"/>
      <c r="J143" t="e">
        <f>IF(AND(Q143="",#REF!&gt;0,#REF!&lt;5),K143,)</f>
        <v>#REF!</v>
      </c>
      <c r="K143" t="str">
        <f>IF(D143="","ZZZ9",IF(AND(#REF!&gt;0,#REF!&lt;5),D143&amp;#REF!,D143&amp;"9"))</f>
        <v>ZZZ9</v>
      </c>
      <c r="L143">
        <f t="shared" si="3"/>
        <v>999</v>
      </c>
      <c r="M143">
        <f t="shared" si="4"/>
        <v>999</v>
      </c>
      <c r="N143"/>
      <c r="O143"/>
      <c r="P143">
        <f t="shared" si="5"/>
        <v>999</v>
      </c>
      <c r="Q143" s="107"/>
    </row>
    <row r="144" spans="1:17" x14ac:dyDescent="0.25">
      <c r="A144">
        <v>138</v>
      </c>
      <c r="B144" s="105"/>
      <c r="C144" s="105"/>
      <c r="D144" s="106"/>
      <c r="E144"/>
      <c r="F144"/>
      <c r="G144"/>
      <c r="H144"/>
      <c r="I144"/>
      <c r="J144" t="e">
        <f>IF(AND(Q144="",#REF!&gt;0,#REF!&lt;5),K144,)</f>
        <v>#REF!</v>
      </c>
      <c r="K144" t="str">
        <f>IF(D144="","ZZZ9",IF(AND(#REF!&gt;0,#REF!&lt;5),D144&amp;#REF!,D144&amp;"9"))</f>
        <v>ZZZ9</v>
      </c>
      <c r="L144">
        <f t="shared" si="3"/>
        <v>999</v>
      </c>
      <c r="M144">
        <f t="shared" si="4"/>
        <v>999</v>
      </c>
      <c r="N144"/>
      <c r="O144"/>
      <c r="P144">
        <f t="shared" si="5"/>
        <v>999</v>
      </c>
      <c r="Q144" s="107"/>
    </row>
    <row r="145" spans="1:17" x14ac:dyDescent="0.25">
      <c r="A145">
        <v>139</v>
      </c>
      <c r="B145" s="105"/>
      <c r="C145" s="105"/>
      <c r="D145" s="106"/>
      <c r="E145"/>
      <c r="F145"/>
      <c r="G145"/>
      <c r="H145"/>
      <c r="I145"/>
      <c r="J145" t="e">
        <f>IF(AND(Q145="",#REF!&gt;0,#REF!&lt;5),K145,)</f>
        <v>#REF!</v>
      </c>
      <c r="K145" t="str">
        <f>IF(D145="","ZZZ9",IF(AND(#REF!&gt;0,#REF!&lt;5),D145&amp;#REF!,D145&amp;"9"))</f>
        <v>ZZZ9</v>
      </c>
      <c r="L145">
        <f t="shared" si="3"/>
        <v>999</v>
      </c>
      <c r="M145">
        <f t="shared" si="4"/>
        <v>999</v>
      </c>
      <c r="N145"/>
      <c r="O145"/>
      <c r="P145">
        <f t="shared" si="5"/>
        <v>999</v>
      </c>
      <c r="Q145" s="107"/>
    </row>
    <row r="146" spans="1:17" x14ac:dyDescent="0.25">
      <c r="A146">
        <v>140</v>
      </c>
      <c r="B146" s="105"/>
      <c r="C146" s="105"/>
      <c r="D146" s="106"/>
      <c r="E146"/>
      <c r="F146"/>
      <c r="G146"/>
      <c r="H146"/>
      <c r="I146"/>
      <c r="J146" t="e">
        <f>IF(AND(Q146="",#REF!&gt;0,#REF!&lt;5),K146,)</f>
        <v>#REF!</v>
      </c>
      <c r="K146" t="str">
        <f>IF(D146="","ZZZ9",IF(AND(#REF!&gt;0,#REF!&lt;5),D146&amp;#REF!,D146&amp;"9"))</f>
        <v>ZZZ9</v>
      </c>
      <c r="L146">
        <f t="shared" si="3"/>
        <v>999</v>
      </c>
      <c r="M146">
        <f t="shared" si="4"/>
        <v>999</v>
      </c>
      <c r="N146"/>
      <c r="O146"/>
      <c r="P146">
        <f t="shared" si="5"/>
        <v>999</v>
      </c>
      <c r="Q146" s="107"/>
    </row>
    <row r="147" spans="1:17" x14ac:dyDescent="0.25">
      <c r="A147">
        <v>141</v>
      </c>
      <c r="B147" s="105"/>
      <c r="C147" s="105"/>
      <c r="D147" s="106"/>
      <c r="E147"/>
      <c r="F147"/>
      <c r="G147"/>
      <c r="H147"/>
      <c r="I147"/>
      <c r="J147" t="e">
        <f>IF(AND(Q147="",#REF!&gt;0,#REF!&lt;5),K147,)</f>
        <v>#REF!</v>
      </c>
      <c r="K147" t="str">
        <f>IF(D147="","ZZZ9",IF(AND(#REF!&gt;0,#REF!&lt;5),D147&amp;#REF!,D147&amp;"9"))</f>
        <v>ZZZ9</v>
      </c>
      <c r="L147">
        <f t="shared" si="3"/>
        <v>999</v>
      </c>
      <c r="M147">
        <f t="shared" si="4"/>
        <v>999</v>
      </c>
      <c r="N147"/>
      <c r="O147"/>
      <c r="P147">
        <f t="shared" si="5"/>
        <v>999</v>
      </c>
      <c r="Q147" s="107"/>
    </row>
    <row r="148" spans="1:17" x14ac:dyDescent="0.25">
      <c r="A148">
        <v>142</v>
      </c>
      <c r="B148" s="105"/>
      <c r="C148" s="105"/>
      <c r="D148" s="106"/>
      <c r="E148"/>
      <c r="F148"/>
      <c r="G148"/>
      <c r="H148"/>
      <c r="I148"/>
      <c r="J148" t="e">
        <f>IF(AND(Q148="",#REF!&gt;0,#REF!&lt;5),K148,)</f>
        <v>#REF!</v>
      </c>
      <c r="K148" t="str">
        <f>IF(D148="","ZZZ9",IF(AND(#REF!&gt;0,#REF!&lt;5),D148&amp;#REF!,D148&amp;"9"))</f>
        <v>ZZZ9</v>
      </c>
      <c r="L148">
        <f t="shared" si="3"/>
        <v>999</v>
      </c>
      <c r="M148">
        <f t="shared" si="4"/>
        <v>999</v>
      </c>
      <c r="N148"/>
      <c r="O148"/>
      <c r="P148">
        <f t="shared" si="5"/>
        <v>999</v>
      </c>
      <c r="Q148"/>
    </row>
    <row r="149" spans="1:17" x14ac:dyDescent="0.25">
      <c r="A149">
        <v>143</v>
      </c>
      <c r="B149" s="105"/>
      <c r="C149" s="105"/>
      <c r="D149" s="106"/>
      <c r="E149"/>
      <c r="F149"/>
      <c r="G149"/>
      <c r="H149"/>
      <c r="I149"/>
      <c r="J149" t="e">
        <f>IF(AND(Q149="",#REF!&gt;0,#REF!&lt;5),K149,)</f>
        <v>#REF!</v>
      </c>
      <c r="K149" t="str">
        <f>IF(D149="","ZZZ9",IF(AND(#REF!&gt;0,#REF!&lt;5),D149&amp;#REF!,D149&amp;"9"))</f>
        <v>ZZZ9</v>
      </c>
      <c r="L149">
        <f t="shared" si="3"/>
        <v>999</v>
      </c>
      <c r="M149">
        <f t="shared" si="4"/>
        <v>999</v>
      </c>
      <c r="N149"/>
      <c r="O149"/>
      <c r="P149">
        <f t="shared" si="5"/>
        <v>999</v>
      </c>
      <c r="Q149" s="107"/>
    </row>
    <row r="150" spans="1:17" x14ac:dyDescent="0.25">
      <c r="A150">
        <v>144</v>
      </c>
      <c r="B150" s="105"/>
      <c r="C150" s="105"/>
      <c r="D150" s="106"/>
      <c r="E150"/>
      <c r="F150"/>
      <c r="G150"/>
      <c r="H150"/>
      <c r="I150"/>
      <c r="J150" t="e">
        <f>IF(AND(Q150="",#REF!&gt;0,#REF!&lt;5),K150,)</f>
        <v>#REF!</v>
      </c>
      <c r="K150" t="str">
        <f>IF(D150="","ZZZ9",IF(AND(#REF!&gt;0,#REF!&lt;5),D150&amp;#REF!,D150&amp;"9"))</f>
        <v>ZZZ9</v>
      </c>
      <c r="L150">
        <f t="shared" si="3"/>
        <v>999</v>
      </c>
      <c r="M150">
        <f t="shared" si="4"/>
        <v>999</v>
      </c>
      <c r="N150"/>
      <c r="O150"/>
      <c r="P150">
        <f t="shared" si="5"/>
        <v>999</v>
      </c>
      <c r="Q150" s="107"/>
    </row>
    <row r="151" spans="1:17" x14ac:dyDescent="0.25">
      <c r="A151">
        <v>145</v>
      </c>
      <c r="B151" s="105"/>
      <c r="C151" s="105"/>
      <c r="D151" s="106"/>
      <c r="E151"/>
      <c r="F151"/>
      <c r="G151"/>
      <c r="H151"/>
      <c r="I151"/>
      <c r="J151" t="e">
        <f>IF(AND(Q151="",#REF!&gt;0,#REF!&lt;5),K151,)</f>
        <v>#REF!</v>
      </c>
      <c r="K151" t="str">
        <f>IF(D151="","ZZZ9",IF(AND(#REF!&gt;0,#REF!&lt;5),D151&amp;#REF!,D151&amp;"9"))</f>
        <v>ZZZ9</v>
      </c>
      <c r="L151">
        <f t="shared" si="3"/>
        <v>999</v>
      </c>
      <c r="M151">
        <f t="shared" si="4"/>
        <v>999</v>
      </c>
      <c r="N151"/>
      <c r="O151"/>
      <c r="P151">
        <f t="shared" si="5"/>
        <v>999</v>
      </c>
      <c r="Q151" s="107"/>
    </row>
    <row r="152" spans="1:17" x14ac:dyDescent="0.25">
      <c r="A152">
        <v>146</v>
      </c>
      <c r="B152" s="105"/>
      <c r="C152" s="105"/>
      <c r="D152" s="106"/>
      <c r="E152"/>
      <c r="F152"/>
      <c r="G152"/>
      <c r="H152"/>
      <c r="I152"/>
      <c r="J152" t="e">
        <f>IF(AND(Q152="",#REF!&gt;0,#REF!&lt;5),K152,)</f>
        <v>#REF!</v>
      </c>
      <c r="K152" t="str">
        <f>IF(D152="","ZZZ9",IF(AND(#REF!&gt;0,#REF!&lt;5),D152&amp;#REF!,D152&amp;"9"))</f>
        <v>ZZZ9</v>
      </c>
      <c r="L152">
        <f t="shared" si="3"/>
        <v>999</v>
      </c>
      <c r="M152">
        <f t="shared" si="4"/>
        <v>999</v>
      </c>
      <c r="N152"/>
      <c r="O152"/>
      <c r="P152">
        <f t="shared" si="5"/>
        <v>999</v>
      </c>
      <c r="Q152" s="107"/>
    </row>
    <row r="153" spans="1:17" x14ac:dyDescent="0.25">
      <c r="A153">
        <v>147</v>
      </c>
      <c r="B153" s="105"/>
      <c r="C153" s="105"/>
      <c r="D153" s="106"/>
      <c r="E153"/>
      <c r="F153"/>
      <c r="G153"/>
      <c r="H153"/>
      <c r="I153"/>
      <c r="J153" t="e">
        <f>IF(AND(Q153="",#REF!&gt;0,#REF!&lt;5),K153,)</f>
        <v>#REF!</v>
      </c>
      <c r="K153" t="str">
        <f>IF(D153="","ZZZ9",IF(AND(#REF!&gt;0,#REF!&lt;5),D153&amp;#REF!,D153&amp;"9"))</f>
        <v>ZZZ9</v>
      </c>
      <c r="L153">
        <f t="shared" si="3"/>
        <v>999</v>
      </c>
      <c r="M153">
        <f t="shared" si="4"/>
        <v>999</v>
      </c>
      <c r="N153"/>
      <c r="O153"/>
      <c r="P153">
        <f t="shared" si="5"/>
        <v>999</v>
      </c>
      <c r="Q153" s="107"/>
    </row>
    <row r="154" spans="1:17" x14ac:dyDescent="0.25">
      <c r="A154">
        <v>148</v>
      </c>
      <c r="B154" s="105"/>
      <c r="C154" s="105"/>
      <c r="D154" s="106"/>
      <c r="E154"/>
      <c r="F154"/>
      <c r="G154"/>
      <c r="H154"/>
      <c r="I154"/>
      <c r="J154" t="e">
        <f>IF(AND(Q154="",#REF!&gt;0,#REF!&lt;5),K154,)</f>
        <v>#REF!</v>
      </c>
      <c r="K154" t="str">
        <f>IF(D154="","ZZZ9",IF(AND(#REF!&gt;0,#REF!&lt;5),D154&amp;#REF!,D154&amp;"9"))</f>
        <v>ZZZ9</v>
      </c>
      <c r="L154">
        <f t="shared" si="3"/>
        <v>999</v>
      </c>
      <c r="M154">
        <f t="shared" si="4"/>
        <v>999</v>
      </c>
      <c r="N154"/>
      <c r="O154"/>
      <c r="P154">
        <f t="shared" si="5"/>
        <v>999</v>
      </c>
      <c r="Q154" s="107"/>
    </row>
    <row r="155" spans="1:17" x14ac:dyDescent="0.25">
      <c r="A155">
        <v>149</v>
      </c>
      <c r="B155" s="105"/>
      <c r="C155" s="105"/>
      <c r="D155" s="106"/>
      <c r="E155"/>
      <c r="F155"/>
      <c r="G155"/>
      <c r="H155"/>
      <c r="I155"/>
      <c r="J155" t="e">
        <f>IF(AND(Q155="",#REF!&gt;0,#REF!&lt;5),K155,)</f>
        <v>#REF!</v>
      </c>
      <c r="K155" t="str">
        <f>IF(D155="","ZZZ9",IF(AND(#REF!&gt;0,#REF!&lt;5),D155&amp;#REF!,D155&amp;"9"))</f>
        <v>ZZZ9</v>
      </c>
      <c r="L155">
        <f t="shared" si="3"/>
        <v>999</v>
      </c>
      <c r="M155">
        <f t="shared" si="4"/>
        <v>999</v>
      </c>
      <c r="N155"/>
      <c r="O155"/>
      <c r="P155">
        <f t="shared" si="5"/>
        <v>999</v>
      </c>
      <c r="Q155" s="107"/>
    </row>
    <row r="156" spans="1:17" x14ac:dyDescent="0.25">
      <c r="A156">
        <v>150</v>
      </c>
      <c r="B156" s="105"/>
      <c r="C156" s="105"/>
      <c r="D156" s="106"/>
      <c r="E156"/>
      <c r="F156"/>
      <c r="G156"/>
      <c r="H156"/>
      <c r="I156"/>
      <c r="J156" t="e">
        <f>IF(AND(Q156="",#REF!&gt;0,#REF!&lt;5),K156,)</f>
        <v>#REF!</v>
      </c>
      <c r="K156" t="str">
        <f>IF(D156="","ZZZ9",IF(AND(#REF!&gt;0,#REF!&lt;5),D156&amp;#REF!,D156&amp;"9"))</f>
        <v>ZZZ9</v>
      </c>
      <c r="L156">
        <f t="shared" si="3"/>
        <v>999</v>
      </c>
      <c r="M156">
        <f t="shared" si="4"/>
        <v>999</v>
      </c>
      <c r="N156"/>
      <c r="O156"/>
      <c r="P156">
        <f t="shared" si="5"/>
        <v>999</v>
      </c>
      <c r="Q156" s="107"/>
    </row>
  </sheetData>
  <conditionalFormatting sqref="E7:E156">
    <cfRule type="expression" dxfId="902" priority="14" stopIfTrue="1">
      <formula>AND(ROUNDDOWN(($A$4-E7)/365.25,0)&lt;=13,G7&lt;&gt;"OK")</formula>
    </cfRule>
    <cfRule type="expression" dxfId="901" priority="15" stopIfTrue="1">
      <formula>AND(ROUNDDOWN(($A$4-E7)/365.25,0)&lt;=14,G7&lt;&gt;"OK")</formula>
    </cfRule>
    <cfRule type="expression" dxfId="900" priority="16" stopIfTrue="1">
      <formula>AND(ROUNDDOWN(($A$4-E7)/365.25,0)&lt;=17,G7&lt;&gt;"OK")</formula>
    </cfRule>
  </conditionalFormatting>
  <conditionalFormatting sqref="J7:J156">
    <cfRule type="cellIs" dxfId="899" priority="17" stopIfTrue="1" operator="equal">
      <formula>"Z"</formula>
    </cfRule>
  </conditionalFormatting>
  <conditionalFormatting sqref="A7:D156">
    <cfRule type="expression" dxfId="898" priority="18" stopIfTrue="1">
      <formula>$Q7&gt;=1</formula>
    </cfRule>
  </conditionalFormatting>
  <conditionalFormatting sqref="E7:E14">
    <cfRule type="expression" dxfId="897" priority="11" stopIfTrue="1">
      <formula>AND(ROUNDDOWN(($A$4-E7)/365.25,0)&lt;=13,G7&lt;&gt;"OK")</formula>
    </cfRule>
    <cfRule type="expression" dxfId="896" priority="12" stopIfTrue="1">
      <formula>AND(ROUNDDOWN(($A$4-E7)/365.25,0)&lt;=14,G7&lt;&gt;"OK")</formula>
    </cfRule>
    <cfRule type="expression" dxfId="895" priority="13" stopIfTrue="1">
      <formula>AND(ROUNDDOWN(($A$4-E7)/365.25,0)&lt;=17,G7&lt;&gt;"OK")</formula>
    </cfRule>
  </conditionalFormatting>
  <conditionalFormatting sqref="J7:J14">
    <cfRule type="cellIs" dxfId="894" priority="10" stopIfTrue="1" operator="equal">
      <formula>"Z"</formula>
    </cfRule>
  </conditionalFormatting>
  <conditionalFormatting sqref="B7:D14">
    <cfRule type="expression" dxfId="893" priority="9" stopIfTrue="1">
      <formula>$Q7&gt;=1</formula>
    </cfRule>
  </conditionalFormatting>
  <conditionalFormatting sqref="E7:E14">
    <cfRule type="expression" dxfId="892" priority="6" stopIfTrue="1">
      <formula>AND(ROUNDDOWN(($A$4-E7)/365.25,0)&lt;=13,G7&lt;&gt;"OK")</formula>
    </cfRule>
    <cfRule type="expression" dxfId="891" priority="7" stopIfTrue="1">
      <formula>AND(ROUNDDOWN(($A$4-E7)/365.25,0)&lt;=14,G7&lt;&gt;"OK")</formula>
    </cfRule>
    <cfRule type="expression" dxfId="890" priority="8" stopIfTrue="1">
      <formula>AND(ROUNDDOWN(($A$4-E7)/365.25,0)&lt;=17,G7&lt;&gt;"OK")</formula>
    </cfRule>
  </conditionalFormatting>
  <conditionalFormatting sqref="B7:D14">
    <cfRule type="expression" dxfId="889" priority="5" stopIfTrue="1">
      <formula>$Q7&gt;=1</formula>
    </cfRule>
  </conditionalFormatting>
  <conditionalFormatting sqref="E7:E27 E29:E37">
    <cfRule type="expression" dxfId="888" priority="2" stopIfTrue="1">
      <formula>AND(ROUNDDOWN(($A$4-E7)/365.25,0)&lt;=13,G7&lt;&gt;"OK")</formula>
    </cfRule>
    <cfRule type="expression" dxfId="887" priority="3" stopIfTrue="1">
      <formula>AND(ROUNDDOWN(($A$4-E7)/365.25,0)&lt;=14,G7&lt;&gt;"OK")</formula>
    </cfRule>
    <cfRule type="expression" dxfId="886" priority="4" stopIfTrue="1">
      <formula>AND(ROUNDDOWN(($A$4-E7)/365.25,0)&lt;=17,G7&lt;&gt;"OK")</formula>
    </cfRule>
  </conditionalFormatting>
  <conditionalFormatting sqref="B7:D37">
    <cfRule type="expression" dxfId="885" priority="1" stopIfTrue="1">
      <formula>$Q7&gt;=1</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77217" r:id="rId3"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27"/>
  <sheetViews>
    <sheetView topLeftCell="A4" workbookViewId="0">
      <selection activeCell="N21" sqref="N21"/>
    </sheetView>
  </sheetViews>
  <sheetFormatPr defaultRowHeight="13.2" x14ac:dyDescent="0.25"/>
  <cols>
    <col min="1" max="1" width="8.55468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935" t="s">
        <v>239</v>
      </c>
      <c r="B1" s="935"/>
      <c r="C1" s="935"/>
      <c r="D1" s="935"/>
      <c r="E1" s="935"/>
      <c r="F1" s="935"/>
      <c r="H1" t="s">
        <v>123</v>
      </c>
      <c r="O1" t="s">
        <v>71</v>
      </c>
      <c r="AB1" t="e">
        <f>IF(Y5=1,CONCATENATE(VLOOKUP(Y3,AA16:AH27,2)),CONCATENATE(VLOOKUP(Y3,AA2:AK13,2)))</f>
        <v>#N/A</v>
      </c>
      <c r="AC1" t="e">
        <f>IF(Y5=1,CONCATENATE(VLOOKUP(Y3,AA16:AK27,3)),CONCATENATE(VLOOKUP(Y3,AA2:AK13,3)))</f>
        <v>#N/A</v>
      </c>
      <c r="AD1" t="e">
        <f>IF(Y5=1,CONCATENATE(VLOOKUP(Y3,AA16:AK27,4)),CONCATENATE(VLOOKUP(Y3,AA2:AK13,4)))</f>
        <v>#N/A</v>
      </c>
      <c r="AE1" t="e">
        <f>IF(Y5=1,CONCATENATE(VLOOKUP(Y3,AA16:AK27,5)),CONCATENATE(VLOOKUP(Y3,AA2:AK13,5)))</f>
        <v>#N/A</v>
      </c>
      <c r="AF1" t="e">
        <f>IF(Y5=1,CONCATENATE(VLOOKUP(Y3,AA16:AK27,6)),CONCATENATE(VLOOKUP(Y3,AA2:AK13,6)))</f>
        <v>#N/A</v>
      </c>
      <c r="AG1" t="e">
        <f>IF(Y5=1,CONCATENATE(VLOOKUP(Y3,AA16:AK27,7)),CONCATENATE(VLOOKUP(Y3,AA2:AK13,7)))</f>
        <v>#N/A</v>
      </c>
      <c r="AH1" t="e">
        <f>IF(Y5=1,CONCATENATE(VLOOKUP(Y3,AA16:AK27,8)),CONCATENATE(VLOOKUP(Y3,AA2:AK13,8)))</f>
        <v>#N/A</v>
      </c>
      <c r="AI1" t="e">
        <f>IF(Y5=1,CONCATENATE(VLOOKUP(Y3,AA16:AK27,9)),CONCATENATE(VLOOKUP(Y3,AA2:AK13,9)))</f>
        <v>#N/A</v>
      </c>
      <c r="AJ1" t="e">
        <f>IF(Y5=1,CONCATENATE(VLOOKUP(Y3,AA16:AK27,10)),CONCATENATE(VLOOKUP(Y3,AA2:AK13,10)))</f>
        <v>#N/A</v>
      </c>
      <c r="AK1" t="e">
        <f>IF(Y5=1,CONCATENATE(VLOOKUP(Y3,AA16:AK27,11)),CONCATENATE(VLOOKUP(Y3,AA2:AK13,11)))</f>
        <v>#N/A</v>
      </c>
    </row>
    <row r="2" spans="1:37" x14ac:dyDescent="0.25">
      <c r="A2" s="514" t="s">
        <v>122</v>
      </c>
      <c r="C2" t="s">
        <v>368</v>
      </c>
      <c r="AA2" t="s">
        <v>164</v>
      </c>
      <c r="AB2">
        <v>150</v>
      </c>
      <c r="AC2">
        <v>120</v>
      </c>
      <c r="AD2">
        <v>100</v>
      </c>
      <c r="AE2">
        <v>80</v>
      </c>
      <c r="AF2">
        <v>70</v>
      </c>
      <c r="AG2">
        <v>60</v>
      </c>
      <c r="AH2">
        <v>55</v>
      </c>
      <c r="AI2">
        <v>50</v>
      </c>
      <c r="AJ2">
        <v>45</v>
      </c>
      <c r="AK2">
        <v>40</v>
      </c>
    </row>
    <row r="3" spans="1:37" x14ac:dyDescent="0.25">
      <c r="A3" s="55" t="s">
        <v>82</v>
      </c>
      <c r="B3" s="55"/>
      <c r="C3" s="55"/>
      <c r="D3" s="55"/>
      <c r="E3" s="55" t="s">
        <v>79</v>
      </c>
      <c r="F3" s="55"/>
      <c r="G3" s="55"/>
      <c r="H3" s="55" t="s">
        <v>87</v>
      </c>
      <c r="I3" s="55"/>
      <c r="K3" s="55"/>
      <c r="L3" s="56" t="s">
        <v>88</v>
      </c>
      <c r="M3" s="55"/>
      <c r="Q3" t="s">
        <v>178</v>
      </c>
      <c r="R3" t="s">
        <v>184</v>
      </c>
      <c r="Y3">
        <f>IF(H4="OB","A",IF(H4="IX","W",H4))</f>
        <v>0</v>
      </c>
      <c r="AA3" t="s">
        <v>194</v>
      </c>
      <c r="AB3">
        <v>120</v>
      </c>
      <c r="AC3">
        <v>90</v>
      </c>
      <c r="AD3">
        <v>65</v>
      </c>
      <c r="AE3">
        <v>55</v>
      </c>
      <c r="AF3">
        <v>50</v>
      </c>
      <c r="AG3">
        <v>45</v>
      </c>
      <c r="AH3">
        <v>40</v>
      </c>
      <c r="AI3">
        <v>35</v>
      </c>
      <c r="AJ3">
        <v>25</v>
      </c>
      <c r="AK3">
        <v>20</v>
      </c>
    </row>
    <row r="4" spans="1:37" ht="13.8" thickBot="1" x14ac:dyDescent="0.3">
      <c r="A4" s="936" t="s">
        <v>238</v>
      </c>
      <c r="B4" s="936"/>
      <c r="C4" s="936"/>
      <c r="E4" t="s">
        <v>372</v>
      </c>
      <c r="L4" t="s">
        <v>311</v>
      </c>
      <c r="Q4" t="s">
        <v>185</v>
      </c>
      <c r="R4" t="s">
        <v>180</v>
      </c>
      <c r="AA4" t="s">
        <v>195</v>
      </c>
      <c r="AB4">
        <v>90</v>
      </c>
      <c r="AC4">
        <v>60</v>
      </c>
      <c r="AD4">
        <v>45</v>
      </c>
      <c r="AE4">
        <v>34</v>
      </c>
      <c r="AF4">
        <v>27</v>
      </c>
      <c r="AG4">
        <v>22</v>
      </c>
      <c r="AH4">
        <v>18</v>
      </c>
      <c r="AI4">
        <v>15</v>
      </c>
      <c r="AJ4">
        <v>12</v>
      </c>
      <c r="AK4">
        <v>9</v>
      </c>
    </row>
    <row r="5" spans="1:37" x14ac:dyDescent="0.25">
      <c r="A5" s="37"/>
      <c r="B5" s="37" t="s">
        <v>118</v>
      </c>
      <c r="C5" s="582" t="s">
        <v>162</v>
      </c>
      <c r="D5" s="37" t="s">
        <v>105</v>
      </c>
      <c r="E5" s="37" t="s">
        <v>167</v>
      </c>
      <c r="F5" s="37"/>
      <c r="G5" s="37" t="s">
        <v>86</v>
      </c>
      <c r="H5" s="37"/>
      <c r="I5" s="37" t="s">
        <v>90</v>
      </c>
      <c r="J5" s="37"/>
      <c r="K5" t="s">
        <v>168</v>
      </c>
      <c r="L5" t="s">
        <v>169</v>
      </c>
      <c r="M5" t="s">
        <v>170</v>
      </c>
      <c r="Q5" t="s">
        <v>186</v>
      </c>
      <c r="R5" t="s">
        <v>182</v>
      </c>
      <c r="Y5">
        <f>IF(OR(Altalanos!$A$8="F1",Altalanos!$A$8="F2",Altalanos!$A$8="N1",Altalanos!$A$8="N2"),1,2)</f>
        <v>2</v>
      </c>
      <c r="AA5" t="s">
        <v>196</v>
      </c>
      <c r="AB5">
        <v>60</v>
      </c>
      <c r="AC5">
        <v>40</v>
      </c>
      <c r="AD5">
        <v>30</v>
      </c>
      <c r="AE5">
        <v>20</v>
      </c>
      <c r="AF5">
        <v>18</v>
      </c>
      <c r="AG5">
        <v>15</v>
      </c>
      <c r="AH5">
        <v>12</v>
      </c>
      <c r="AI5">
        <v>10</v>
      </c>
      <c r="AJ5">
        <v>8</v>
      </c>
      <c r="AK5">
        <v>6</v>
      </c>
    </row>
    <row r="6" spans="1:37" x14ac:dyDescent="0.25">
      <c r="C6" s="627"/>
      <c r="AA6" t="s">
        <v>197</v>
      </c>
      <c r="AB6">
        <v>40</v>
      </c>
      <c r="AC6">
        <v>25</v>
      </c>
      <c r="AD6">
        <v>18</v>
      </c>
      <c r="AE6">
        <v>13</v>
      </c>
      <c r="AF6">
        <v>10</v>
      </c>
      <c r="AG6">
        <v>8</v>
      </c>
      <c r="AH6">
        <v>6</v>
      </c>
      <c r="AI6">
        <v>5</v>
      </c>
      <c r="AJ6">
        <v>4</v>
      </c>
      <c r="AK6">
        <v>3</v>
      </c>
    </row>
    <row r="7" spans="1:37" x14ac:dyDescent="0.25">
      <c r="A7" t="s">
        <v>164</v>
      </c>
      <c r="B7">
        <v>3</v>
      </c>
      <c r="C7" s="584">
        <f>IF($B7="","",VLOOKUP($B7,'1MD ELO III.csport F A'!$A$7:$O$22,5))</f>
        <v>0</v>
      </c>
      <c r="D7" s="584">
        <f>IF($B7="","",VLOOKUP($B7,'1MD ELO III.csport F A'!$A$7:$O$22,15))</f>
        <v>0</v>
      </c>
      <c r="E7" s="579" t="str">
        <f>UPPER(IF($B7="","",VLOOKUP($B7,'1MD ELO V.csport L B'!$A$7:$O$22,2)))</f>
        <v>EGRI</v>
      </c>
      <c r="F7" s="585"/>
      <c r="G7" s="579" t="str">
        <f>IF($B7="","",VLOOKUP($B7,'1MD ELO V.csport L B'!$A$7:$O$22,3))</f>
        <v>Dorina</v>
      </c>
      <c r="H7" s="585"/>
      <c r="I7" s="579">
        <f>IF($B7="","",VLOOKUP($B7,'1MD ELO III.csport F A'!$A$7:$O$22,4))</f>
        <v>0</v>
      </c>
      <c r="L7" t="str">
        <f>IF(K7="","",CONCATENATE(VLOOKUP($Y$3,$AB$1:$AK$1,K7)," pont"))</f>
        <v/>
      </c>
      <c r="AA7" t="s">
        <v>198</v>
      </c>
      <c r="AB7">
        <v>25</v>
      </c>
      <c r="AC7">
        <v>15</v>
      </c>
      <c r="AD7">
        <v>13</v>
      </c>
      <c r="AE7">
        <v>8</v>
      </c>
      <c r="AF7">
        <v>6</v>
      </c>
      <c r="AG7">
        <v>4</v>
      </c>
      <c r="AH7">
        <v>3</v>
      </c>
      <c r="AI7">
        <v>2</v>
      </c>
      <c r="AJ7">
        <v>1</v>
      </c>
      <c r="AK7">
        <v>0</v>
      </c>
    </row>
    <row r="8" spans="1:37" x14ac:dyDescent="0.25">
      <c r="C8" s="599"/>
      <c r="D8" s="599"/>
      <c r="E8" s="599"/>
      <c r="F8" s="599"/>
      <c r="G8" s="599"/>
      <c r="H8" s="599"/>
      <c r="I8" s="599"/>
      <c r="AA8" t="s">
        <v>199</v>
      </c>
      <c r="AB8">
        <v>15</v>
      </c>
      <c r="AC8">
        <v>10</v>
      </c>
      <c r="AD8">
        <v>7</v>
      </c>
      <c r="AE8">
        <v>5</v>
      </c>
      <c r="AF8">
        <v>4</v>
      </c>
      <c r="AG8">
        <v>3</v>
      </c>
      <c r="AH8">
        <v>2</v>
      </c>
      <c r="AI8">
        <v>1</v>
      </c>
      <c r="AJ8">
        <v>0</v>
      </c>
      <c r="AK8">
        <v>0</v>
      </c>
    </row>
    <row r="9" spans="1:37" x14ac:dyDescent="0.25">
      <c r="A9" t="s">
        <v>165</v>
      </c>
      <c r="B9">
        <v>1</v>
      </c>
      <c r="C9" s="584">
        <f>IF($B9="","",VLOOKUP($B9,'1MD ELO III.csport F A'!$A$7:$O$22,5))</f>
        <v>0</v>
      </c>
      <c r="D9" s="584">
        <f>IF($B9="","",VLOOKUP($B9,'1MD ELO III.csport F A'!$A$7:$O$22,15))</f>
        <v>0</v>
      </c>
      <c r="E9" s="579" t="str">
        <f>UPPER(IF($B9="","",VLOOKUP($B9,'1MD ELO V.csport L B'!$A$7:$O$22,2)))</f>
        <v>KISS</v>
      </c>
      <c r="F9" s="585"/>
      <c r="G9" s="579" t="str">
        <f>IF($B9="","",VLOOKUP($B9,'1MD ELO V.csport L B'!$A$7:$O$22,3))</f>
        <v>Panna</v>
      </c>
      <c r="H9" s="585"/>
      <c r="I9" s="579">
        <f>IF($B9="","",VLOOKUP($B9,'1MD ELO III.csport F A'!$A$7:$O$22,4))</f>
        <v>0</v>
      </c>
      <c r="L9" t="str">
        <f>IF(K9="","",CONCATENATE(VLOOKUP($Y$3,$AB$1:$AK$1,K9)," pont"))</f>
        <v/>
      </c>
      <c r="AA9" t="s">
        <v>200</v>
      </c>
      <c r="AB9">
        <v>10</v>
      </c>
      <c r="AC9">
        <v>6</v>
      </c>
      <c r="AD9">
        <v>4</v>
      </c>
      <c r="AE9">
        <v>2</v>
      </c>
      <c r="AF9">
        <v>1</v>
      </c>
      <c r="AG9">
        <v>0</v>
      </c>
      <c r="AH9">
        <v>0</v>
      </c>
      <c r="AI9">
        <v>0</v>
      </c>
      <c r="AJ9">
        <v>0</v>
      </c>
      <c r="AK9">
        <v>0</v>
      </c>
    </row>
    <row r="10" spans="1:37" x14ac:dyDescent="0.25">
      <c r="C10" s="599"/>
      <c r="D10" s="599"/>
      <c r="E10" s="599"/>
      <c r="F10" s="599"/>
      <c r="G10" s="599"/>
      <c r="H10" s="599"/>
      <c r="I10" s="599"/>
      <c r="AA10" t="s">
        <v>201</v>
      </c>
      <c r="AB10">
        <v>6</v>
      </c>
      <c r="AC10">
        <v>3</v>
      </c>
      <c r="AD10">
        <v>2</v>
      </c>
      <c r="AE10">
        <v>1</v>
      </c>
      <c r="AF10">
        <v>0</v>
      </c>
      <c r="AG10">
        <v>0</v>
      </c>
      <c r="AH10">
        <v>0</v>
      </c>
      <c r="AI10">
        <v>0</v>
      </c>
      <c r="AJ10">
        <v>0</v>
      </c>
      <c r="AK10">
        <v>0</v>
      </c>
    </row>
    <row r="11" spans="1:37" x14ac:dyDescent="0.25">
      <c r="A11" t="s">
        <v>166</v>
      </c>
      <c r="B11">
        <v>4</v>
      </c>
      <c r="C11" s="584">
        <f>IF($B11="","",VLOOKUP($B11,'1MD ELO III.csport F A'!$A$7:$O$22,5))</f>
        <v>0</v>
      </c>
      <c r="D11" s="584">
        <f>IF($B11="","",VLOOKUP($B11,'1MD ELO III.csport F A'!$A$7:$O$22,15))</f>
        <v>0</v>
      </c>
      <c r="E11" s="579" t="str">
        <f>UPPER(IF($B11="","",VLOOKUP($B11,'1MD ELO V.csport L B'!$A$7:$O$22,2)))</f>
        <v>FRITZ</v>
      </c>
      <c r="F11" s="585"/>
      <c r="G11" s="579" t="str">
        <f>IF($B11="","",VLOOKUP($B11,'1MD ELO V.csport L B'!$A$7:$O$22,3))</f>
        <v>Hanna</v>
      </c>
      <c r="H11" s="585"/>
      <c r="I11" s="579">
        <f>IF($B11="","",VLOOKUP($B11,'1MD ELO III.csport F A'!$A$7:$O$22,4))</f>
        <v>0</v>
      </c>
      <c r="L11" t="str">
        <f>IF(K11="","",CONCATENATE(VLOOKUP($Y$3,$AB$1:$AK$1,K11)," pont"))</f>
        <v/>
      </c>
      <c r="AA11" t="s">
        <v>206</v>
      </c>
      <c r="AB11">
        <v>3</v>
      </c>
      <c r="AC11">
        <v>2</v>
      </c>
      <c r="AD11">
        <v>1</v>
      </c>
      <c r="AE11">
        <v>0</v>
      </c>
      <c r="AF11">
        <v>0</v>
      </c>
      <c r="AG11">
        <v>0</v>
      </c>
      <c r="AH11">
        <v>0</v>
      </c>
      <c r="AI11">
        <v>0</v>
      </c>
      <c r="AJ11">
        <v>0</v>
      </c>
      <c r="AK11">
        <v>0</v>
      </c>
    </row>
    <row r="12" spans="1:37" x14ac:dyDescent="0.25">
      <c r="AA12" t="s">
        <v>202</v>
      </c>
      <c r="AB12">
        <v>0</v>
      </c>
      <c r="AC12">
        <v>0</v>
      </c>
      <c r="AD12">
        <v>0</v>
      </c>
      <c r="AE12">
        <v>0</v>
      </c>
      <c r="AF12">
        <v>0</v>
      </c>
      <c r="AG12">
        <v>0</v>
      </c>
      <c r="AH12">
        <v>0</v>
      </c>
      <c r="AI12">
        <v>0</v>
      </c>
      <c r="AJ12">
        <v>0</v>
      </c>
      <c r="AK12">
        <v>0</v>
      </c>
    </row>
    <row r="13" spans="1:37" x14ac:dyDescent="0.25">
      <c r="AA13" t="s">
        <v>203</v>
      </c>
      <c r="AB13">
        <v>0</v>
      </c>
      <c r="AC13">
        <v>0</v>
      </c>
      <c r="AD13">
        <v>0</v>
      </c>
      <c r="AE13">
        <v>0</v>
      </c>
      <c r="AF13">
        <v>0</v>
      </c>
      <c r="AG13">
        <v>0</v>
      </c>
      <c r="AH13">
        <v>0</v>
      </c>
      <c r="AI13">
        <v>0</v>
      </c>
      <c r="AJ13">
        <v>0</v>
      </c>
      <c r="AK13">
        <v>0</v>
      </c>
    </row>
    <row r="14" spans="1:37" x14ac:dyDescent="0.25">
      <c r="K14" s="825" t="s">
        <v>494</v>
      </c>
    </row>
    <row r="15" spans="1:37" x14ac:dyDescent="0.25">
      <c r="K15" s="825" t="s">
        <v>495</v>
      </c>
    </row>
    <row r="16" spans="1:37" x14ac:dyDescent="0.25">
      <c r="K16" s="825" t="s">
        <v>496</v>
      </c>
      <c r="AA16" t="s">
        <v>164</v>
      </c>
      <c r="AB16">
        <v>300</v>
      </c>
      <c r="AC16">
        <v>250</v>
      </c>
      <c r="AD16">
        <v>220</v>
      </c>
      <c r="AE16">
        <v>180</v>
      </c>
      <c r="AF16">
        <v>160</v>
      </c>
      <c r="AG16">
        <v>150</v>
      </c>
      <c r="AH16">
        <v>140</v>
      </c>
      <c r="AI16">
        <v>130</v>
      </c>
      <c r="AJ16">
        <v>120</v>
      </c>
      <c r="AK16">
        <v>110</v>
      </c>
    </row>
    <row r="17" spans="1:37" x14ac:dyDescent="0.25">
      <c r="AA17" t="s">
        <v>194</v>
      </c>
      <c r="AB17">
        <v>250</v>
      </c>
      <c r="AC17">
        <v>200</v>
      </c>
      <c r="AD17">
        <v>160</v>
      </c>
      <c r="AE17">
        <v>140</v>
      </c>
      <c r="AF17">
        <v>120</v>
      </c>
      <c r="AG17">
        <v>110</v>
      </c>
      <c r="AH17">
        <v>100</v>
      </c>
      <c r="AI17">
        <v>90</v>
      </c>
      <c r="AJ17">
        <v>80</v>
      </c>
      <c r="AK17">
        <v>70</v>
      </c>
    </row>
    <row r="18" spans="1:37" ht="18.75" customHeight="1" x14ac:dyDescent="0.25">
      <c r="B18" s="937"/>
      <c r="C18" s="937"/>
      <c r="D18" s="938" t="str">
        <f>E7</f>
        <v>EGRI</v>
      </c>
      <c r="E18" s="938"/>
      <c r="F18" s="938" t="str">
        <f>E9</f>
        <v>KISS</v>
      </c>
      <c r="G18" s="938"/>
      <c r="H18" s="938" t="str">
        <f>E11</f>
        <v>FRITZ</v>
      </c>
      <c r="I18" s="938"/>
      <c r="AA18" t="s">
        <v>195</v>
      </c>
      <c r="AB18">
        <v>200</v>
      </c>
      <c r="AC18">
        <v>150</v>
      </c>
      <c r="AD18">
        <v>130</v>
      </c>
      <c r="AE18">
        <v>110</v>
      </c>
      <c r="AF18">
        <v>95</v>
      </c>
      <c r="AG18">
        <v>80</v>
      </c>
      <c r="AH18">
        <v>70</v>
      </c>
      <c r="AI18">
        <v>60</v>
      </c>
      <c r="AJ18">
        <v>55</v>
      </c>
      <c r="AK18">
        <v>50</v>
      </c>
    </row>
    <row r="19" spans="1:37" ht="18.75" customHeight="1" x14ac:dyDescent="0.25">
      <c r="A19" t="s">
        <v>164</v>
      </c>
      <c r="B19" s="941" t="str">
        <f>E7</f>
        <v>EGRI</v>
      </c>
      <c r="C19" s="941"/>
      <c r="D19" s="940"/>
      <c r="E19" s="940"/>
      <c r="F19" s="948" t="s">
        <v>485</v>
      </c>
      <c r="G19" s="943"/>
      <c r="H19" s="942" t="s">
        <v>493</v>
      </c>
      <c r="I19" s="943"/>
      <c r="K19" s="826" t="s">
        <v>450</v>
      </c>
      <c r="AA19" t="s">
        <v>196</v>
      </c>
      <c r="AB19">
        <v>150</v>
      </c>
      <c r="AC19">
        <v>120</v>
      </c>
      <c r="AD19">
        <v>100</v>
      </c>
      <c r="AE19">
        <v>80</v>
      </c>
      <c r="AF19">
        <v>70</v>
      </c>
      <c r="AG19">
        <v>60</v>
      </c>
      <c r="AH19">
        <v>55</v>
      </c>
      <c r="AI19">
        <v>50</v>
      </c>
      <c r="AJ19">
        <v>45</v>
      </c>
      <c r="AK19">
        <v>40</v>
      </c>
    </row>
    <row r="20" spans="1:37" ht="18.75" customHeight="1" x14ac:dyDescent="0.25">
      <c r="A20" t="s">
        <v>165</v>
      </c>
      <c r="B20" s="941" t="str">
        <f>E9</f>
        <v>KISS</v>
      </c>
      <c r="C20" s="941"/>
      <c r="D20" s="948" t="s">
        <v>486</v>
      </c>
      <c r="E20" s="943"/>
      <c r="F20" s="940"/>
      <c r="G20" s="940"/>
      <c r="H20" s="942" t="s">
        <v>484</v>
      </c>
      <c r="I20" s="943"/>
      <c r="K20" s="825" t="s">
        <v>494</v>
      </c>
      <c r="AA20" t="s">
        <v>197</v>
      </c>
      <c r="AB20">
        <v>120</v>
      </c>
      <c r="AC20">
        <v>90</v>
      </c>
      <c r="AD20">
        <v>65</v>
      </c>
      <c r="AE20">
        <v>55</v>
      </c>
      <c r="AF20">
        <v>50</v>
      </c>
      <c r="AG20">
        <v>45</v>
      </c>
      <c r="AH20">
        <v>40</v>
      </c>
      <c r="AI20">
        <v>35</v>
      </c>
      <c r="AJ20">
        <v>25</v>
      </c>
      <c r="AK20">
        <v>20</v>
      </c>
    </row>
    <row r="21" spans="1:37" ht="18.75" customHeight="1" x14ac:dyDescent="0.25">
      <c r="A21" t="s">
        <v>166</v>
      </c>
      <c r="B21" s="941" t="str">
        <f>E11</f>
        <v>FRITZ</v>
      </c>
      <c r="C21" s="941"/>
      <c r="D21" s="942" t="s">
        <v>492</v>
      </c>
      <c r="E21" s="943"/>
      <c r="F21" s="942" t="s">
        <v>483</v>
      </c>
      <c r="G21" s="943"/>
      <c r="H21" s="940"/>
      <c r="I21" s="940"/>
      <c r="K21" s="825" t="s">
        <v>557</v>
      </c>
      <c r="AA21" t="s">
        <v>198</v>
      </c>
      <c r="AB21">
        <v>90</v>
      </c>
      <c r="AC21">
        <v>60</v>
      </c>
      <c r="AD21">
        <v>45</v>
      </c>
      <c r="AE21">
        <v>34</v>
      </c>
      <c r="AF21">
        <v>27</v>
      </c>
      <c r="AG21">
        <v>22</v>
      </c>
      <c r="AH21">
        <v>18</v>
      </c>
      <c r="AI21">
        <v>15</v>
      </c>
      <c r="AJ21">
        <v>12</v>
      </c>
      <c r="AK21">
        <v>9</v>
      </c>
    </row>
    <row r="22" spans="1:37" x14ac:dyDescent="0.25">
      <c r="AA22" t="s">
        <v>199</v>
      </c>
      <c r="AB22">
        <v>60</v>
      </c>
      <c r="AC22">
        <v>40</v>
      </c>
      <c r="AD22">
        <v>30</v>
      </c>
      <c r="AE22">
        <v>20</v>
      </c>
      <c r="AF22">
        <v>18</v>
      </c>
      <c r="AG22">
        <v>15</v>
      </c>
      <c r="AH22">
        <v>12</v>
      </c>
      <c r="AI22">
        <v>10</v>
      </c>
      <c r="AJ22">
        <v>8</v>
      </c>
      <c r="AK22">
        <v>6</v>
      </c>
    </row>
    <row r="23" spans="1:37" x14ac:dyDescent="0.25">
      <c r="E23" s="826" t="s">
        <v>340</v>
      </c>
      <c r="F23" s="828" t="s">
        <v>476</v>
      </c>
      <c r="G23" s="825" t="s">
        <v>336</v>
      </c>
      <c r="H23" s="825" t="s">
        <v>501</v>
      </c>
      <c r="AA23" t="s">
        <v>200</v>
      </c>
      <c r="AB23">
        <v>40</v>
      </c>
      <c r="AC23">
        <v>25</v>
      </c>
      <c r="AD23">
        <v>18</v>
      </c>
      <c r="AE23">
        <v>13</v>
      </c>
      <c r="AF23">
        <v>8</v>
      </c>
      <c r="AG23">
        <v>7</v>
      </c>
      <c r="AH23">
        <v>6</v>
      </c>
      <c r="AI23">
        <v>5</v>
      </c>
      <c r="AJ23">
        <v>4</v>
      </c>
      <c r="AK23">
        <v>3</v>
      </c>
    </row>
    <row r="24" spans="1:37" x14ac:dyDescent="0.25">
      <c r="AA24" t="s">
        <v>201</v>
      </c>
      <c r="AB24">
        <v>25</v>
      </c>
      <c r="AC24">
        <v>15</v>
      </c>
      <c r="AD24">
        <v>13</v>
      </c>
      <c r="AE24">
        <v>7</v>
      </c>
      <c r="AF24">
        <v>6</v>
      </c>
      <c r="AG24">
        <v>5</v>
      </c>
      <c r="AH24">
        <v>4</v>
      </c>
      <c r="AI24">
        <v>3</v>
      </c>
      <c r="AJ24">
        <v>2</v>
      </c>
      <c r="AK24">
        <v>1</v>
      </c>
    </row>
    <row r="25" spans="1:37" x14ac:dyDescent="0.25">
      <c r="AA25" t="s">
        <v>206</v>
      </c>
      <c r="AB25">
        <v>15</v>
      </c>
      <c r="AC25">
        <v>10</v>
      </c>
      <c r="AD25">
        <v>8</v>
      </c>
      <c r="AE25">
        <v>4</v>
      </c>
      <c r="AF25">
        <v>3</v>
      </c>
      <c r="AG25">
        <v>2</v>
      </c>
      <c r="AH25">
        <v>1</v>
      </c>
      <c r="AI25">
        <v>0</v>
      </c>
      <c r="AJ25">
        <v>0</v>
      </c>
      <c r="AK25">
        <v>0</v>
      </c>
    </row>
    <row r="26" spans="1:37" x14ac:dyDescent="0.25">
      <c r="AA26" t="s">
        <v>202</v>
      </c>
      <c r="AB26">
        <v>10</v>
      </c>
      <c r="AC26">
        <v>6</v>
      </c>
      <c r="AD26">
        <v>4</v>
      </c>
      <c r="AE26">
        <v>2</v>
      </c>
      <c r="AF26">
        <v>1</v>
      </c>
      <c r="AG26">
        <v>0</v>
      </c>
      <c r="AH26">
        <v>0</v>
      </c>
      <c r="AI26">
        <v>0</v>
      </c>
      <c r="AJ26">
        <v>0</v>
      </c>
      <c r="AK26">
        <v>0</v>
      </c>
    </row>
    <row r="27" spans="1:37" x14ac:dyDescent="0.25">
      <c r="AA27" t="s">
        <v>203</v>
      </c>
      <c r="AB27">
        <v>3</v>
      </c>
      <c r="AC27">
        <v>2</v>
      </c>
      <c r="AD27">
        <v>1</v>
      </c>
      <c r="AE27">
        <v>0</v>
      </c>
      <c r="AF27">
        <v>0</v>
      </c>
      <c r="AG27">
        <v>0</v>
      </c>
      <c r="AH27">
        <v>0</v>
      </c>
      <c r="AI27">
        <v>0</v>
      </c>
      <c r="AJ27">
        <v>0</v>
      </c>
      <c r="AK27">
        <v>0</v>
      </c>
    </row>
  </sheetData>
  <mergeCells count="18">
    <mergeCell ref="F20:G20"/>
    <mergeCell ref="H20:I20"/>
    <mergeCell ref="A1:F1"/>
    <mergeCell ref="A4:C4"/>
    <mergeCell ref="B18:C18"/>
    <mergeCell ref="D18:E18"/>
    <mergeCell ref="F18:G18"/>
    <mergeCell ref="H18:I18"/>
    <mergeCell ref="B21:C21"/>
    <mergeCell ref="D21:E21"/>
    <mergeCell ref="F21:G21"/>
    <mergeCell ref="H21:I21"/>
    <mergeCell ref="B19:C19"/>
    <mergeCell ref="D19:E19"/>
    <mergeCell ref="F19:G19"/>
    <mergeCell ref="H19:I19"/>
    <mergeCell ref="B20:C20"/>
    <mergeCell ref="D20:E20"/>
  </mergeCells>
  <conditionalFormatting sqref="E7 E9 E11">
    <cfRule type="cellIs" dxfId="884" priority="1" stopIfTrue="1" operator="equal">
      <formula>"Bye"</formula>
    </cfRule>
  </conditionalFormatting>
  <conditionalFormatting sqref="C41">
    <cfRule type="expression" dxfId="883" priority="2" stopIfTrue="1">
      <formula>$O$1="CU"</formula>
    </cfRule>
  </conditionalFormatting>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27"/>
  <sheetViews>
    <sheetView workbookViewId="0">
      <selection activeCell="K16" sqref="K16"/>
    </sheetView>
  </sheetViews>
  <sheetFormatPr defaultRowHeight="13.2" x14ac:dyDescent="0.25"/>
  <cols>
    <col min="1" max="1" width="8.55468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935" t="s">
        <v>239</v>
      </c>
      <c r="B1" s="935"/>
      <c r="C1" s="935"/>
      <c r="D1" s="935"/>
      <c r="E1" s="935"/>
      <c r="F1" s="935"/>
      <c r="H1" t="s">
        <v>123</v>
      </c>
      <c r="O1" t="s">
        <v>71</v>
      </c>
      <c r="AB1" t="e">
        <f>IF(Y5=1,CONCATENATE(VLOOKUP(Y3,AA16:AH27,2)),CONCATENATE(VLOOKUP(Y3,AA2:AK13,2)))</f>
        <v>#N/A</v>
      </c>
      <c r="AC1" t="e">
        <f>IF(Y5=1,CONCATENATE(VLOOKUP(Y3,AA16:AK27,3)),CONCATENATE(VLOOKUP(Y3,AA2:AK13,3)))</f>
        <v>#N/A</v>
      </c>
      <c r="AD1" t="e">
        <f>IF(Y5=1,CONCATENATE(VLOOKUP(Y3,AA16:AK27,4)),CONCATENATE(VLOOKUP(Y3,AA2:AK13,4)))</f>
        <v>#N/A</v>
      </c>
      <c r="AE1" t="e">
        <f>IF(Y5=1,CONCATENATE(VLOOKUP(Y3,AA16:AK27,5)),CONCATENATE(VLOOKUP(Y3,AA2:AK13,5)))</f>
        <v>#N/A</v>
      </c>
      <c r="AF1" t="e">
        <f>IF(Y5=1,CONCATENATE(VLOOKUP(Y3,AA16:AK27,6)),CONCATENATE(VLOOKUP(Y3,AA2:AK13,6)))</f>
        <v>#N/A</v>
      </c>
      <c r="AG1" t="e">
        <f>IF(Y5=1,CONCATENATE(VLOOKUP(Y3,AA16:AK27,7)),CONCATENATE(VLOOKUP(Y3,AA2:AK13,7)))</f>
        <v>#N/A</v>
      </c>
      <c r="AH1" t="e">
        <f>IF(Y5=1,CONCATENATE(VLOOKUP(Y3,AA16:AK27,8)),CONCATENATE(VLOOKUP(Y3,AA2:AK13,8)))</f>
        <v>#N/A</v>
      </c>
      <c r="AI1" t="e">
        <f>IF(Y5=1,CONCATENATE(VLOOKUP(Y3,AA16:AK27,9)),CONCATENATE(VLOOKUP(Y3,AA2:AK13,9)))</f>
        <v>#N/A</v>
      </c>
      <c r="AJ1" t="e">
        <f>IF(Y5=1,CONCATENATE(VLOOKUP(Y3,AA16:AK27,10)),CONCATENATE(VLOOKUP(Y3,AA2:AK13,10)))</f>
        <v>#N/A</v>
      </c>
      <c r="AK1" t="e">
        <f>IF(Y5=1,CONCATENATE(VLOOKUP(Y3,AA16:AK27,11)),CONCATENATE(VLOOKUP(Y3,AA2:AK13,11)))</f>
        <v>#N/A</v>
      </c>
    </row>
    <row r="2" spans="1:37" x14ac:dyDescent="0.25">
      <c r="A2" s="514" t="s">
        <v>122</v>
      </c>
      <c r="C2" t="s">
        <v>387</v>
      </c>
      <c r="E2">
        <f>Altalanos!$A$8</f>
        <v>0</v>
      </c>
      <c r="AA2" t="s">
        <v>164</v>
      </c>
      <c r="AB2">
        <v>150</v>
      </c>
      <c r="AC2">
        <v>120</v>
      </c>
      <c r="AD2">
        <v>100</v>
      </c>
      <c r="AE2">
        <v>80</v>
      </c>
      <c r="AF2">
        <v>70</v>
      </c>
      <c r="AG2">
        <v>60</v>
      </c>
      <c r="AH2">
        <v>55</v>
      </c>
      <c r="AI2">
        <v>50</v>
      </c>
      <c r="AJ2">
        <v>45</v>
      </c>
      <c r="AK2">
        <v>40</v>
      </c>
    </row>
    <row r="3" spans="1:37" x14ac:dyDescent="0.25">
      <c r="A3" s="55" t="s">
        <v>82</v>
      </c>
      <c r="B3" s="55"/>
      <c r="C3" s="55"/>
      <c r="D3" s="55"/>
      <c r="E3" s="55" t="s">
        <v>79</v>
      </c>
      <c r="F3" s="55"/>
      <c r="G3" s="55"/>
      <c r="H3" s="55" t="s">
        <v>87</v>
      </c>
      <c r="I3" s="55"/>
      <c r="K3" s="55"/>
      <c r="L3" s="56" t="s">
        <v>88</v>
      </c>
      <c r="M3" s="55"/>
      <c r="Q3" t="s">
        <v>178</v>
      </c>
      <c r="R3" t="s">
        <v>184</v>
      </c>
      <c r="Y3">
        <f>IF(H4="OB","A",IF(H4="IX","W",H4))</f>
        <v>0</v>
      </c>
      <c r="AA3" t="s">
        <v>194</v>
      </c>
      <c r="AB3">
        <v>120</v>
      </c>
      <c r="AC3">
        <v>90</v>
      </c>
      <c r="AD3">
        <v>65</v>
      </c>
      <c r="AE3">
        <v>55</v>
      </c>
      <c r="AF3">
        <v>50</v>
      </c>
      <c r="AG3">
        <v>45</v>
      </c>
      <c r="AH3">
        <v>40</v>
      </c>
      <c r="AI3">
        <v>35</v>
      </c>
      <c r="AJ3">
        <v>25</v>
      </c>
      <c r="AK3">
        <v>20</v>
      </c>
    </row>
    <row r="4" spans="1:37" ht="13.8" thickBot="1" x14ac:dyDescent="0.3">
      <c r="A4" s="936" t="s">
        <v>238</v>
      </c>
      <c r="B4" s="936"/>
      <c r="C4" s="936"/>
      <c r="E4" t="s">
        <v>379</v>
      </c>
      <c r="L4" t="s">
        <v>311</v>
      </c>
      <c r="Q4" t="s">
        <v>185</v>
      </c>
      <c r="R4" t="s">
        <v>180</v>
      </c>
      <c r="AA4" t="s">
        <v>195</v>
      </c>
      <c r="AB4">
        <v>90</v>
      </c>
      <c r="AC4">
        <v>60</v>
      </c>
      <c r="AD4">
        <v>45</v>
      </c>
      <c r="AE4">
        <v>34</v>
      </c>
      <c r="AF4">
        <v>27</v>
      </c>
      <c r="AG4">
        <v>22</v>
      </c>
      <c r="AH4">
        <v>18</v>
      </c>
      <c r="AI4">
        <v>15</v>
      </c>
      <c r="AJ4">
        <v>12</v>
      </c>
      <c r="AK4">
        <v>9</v>
      </c>
    </row>
    <row r="5" spans="1:37" x14ac:dyDescent="0.25">
      <c r="A5" s="37"/>
      <c r="B5" s="37" t="s">
        <v>118</v>
      </c>
      <c r="C5" s="582" t="s">
        <v>162</v>
      </c>
      <c r="D5" s="37" t="s">
        <v>105</v>
      </c>
      <c r="E5" s="37" t="s">
        <v>167</v>
      </c>
      <c r="F5" s="37"/>
      <c r="G5" s="37" t="s">
        <v>86</v>
      </c>
      <c r="H5" s="37"/>
      <c r="I5" s="37" t="s">
        <v>90</v>
      </c>
      <c r="J5" s="37"/>
      <c r="K5" t="s">
        <v>168</v>
      </c>
      <c r="L5" t="s">
        <v>169</v>
      </c>
      <c r="M5" t="s">
        <v>170</v>
      </c>
      <c r="Q5" t="s">
        <v>186</v>
      </c>
      <c r="R5" t="s">
        <v>182</v>
      </c>
      <c r="Y5">
        <f>IF(OR(Altalanos!$A$8="F1",Altalanos!$A$8="F2",Altalanos!$A$8="N1",Altalanos!$A$8="N2"),1,2)</f>
        <v>2</v>
      </c>
      <c r="AA5" t="s">
        <v>196</v>
      </c>
      <c r="AB5">
        <v>60</v>
      </c>
      <c r="AC5">
        <v>40</v>
      </c>
      <c r="AD5">
        <v>30</v>
      </c>
      <c r="AE5">
        <v>20</v>
      </c>
      <c r="AF5">
        <v>18</v>
      </c>
      <c r="AG5">
        <v>15</v>
      </c>
      <c r="AH5">
        <v>12</v>
      </c>
      <c r="AI5">
        <v>10</v>
      </c>
      <c r="AJ5">
        <v>8</v>
      </c>
      <c r="AK5">
        <v>6</v>
      </c>
    </row>
    <row r="6" spans="1:37" x14ac:dyDescent="0.25">
      <c r="C6" s="627"/>
      <c r="AA6" t="s">
        <v>197</v>
      </c>
      <c r="AB6">
        <v>40</v>
      </c>
      <c r="AC6">
        <v>25</v>
      </c>
      <c r="AD6">
        <v>18</v>
      </c>
      <c r="AE6">
        <v>13</v>
      </c>
      <c r="AF6">
        <v>10</v>
      </c>
      <c r="AG6">
        <v>8</v>
      </c>
      <c r="AH6">
        <v>6</v>
      </c>
      <c r="AI6">
        <v>5</v>
      </c>
      <c r="AJ6">
        <v>4</v>
      </c>
      <c r="AK6">
        <v>3</v>
      </c>
    </row>
    <row r="7" spans="1:37" x14ac:dyDescent="0.25">
      <c r="A7" t="s">
        <v>164</v>
      </c>
      <c r="B7">
        <v>5</v>
      </c>
      <c r="C7" s="584">
        <f>IF($B7="","",VLOOKUP($B7,'1MD ELO III.csport F A'!$A$7:$O$22,5))</f>
        <v>0</v>
      </c>
      <c r="D7" s="584">
        <f>IF($B7="","",VLOOKUP($B7,'1MD ELO III.csport F A'!$A$7:$O$22,15))</f>
        <v>0</v>
      </c>
      <c r="E7" s="579" t="str">
        <f>UPPER(IF($B7="","",VLOOKUP($B7,'1MD ELO V.csport L B'!$A$7:$O$22,2)))</f>
        <v xml:space="preserve">GÖBÖLYÖS </v>
      </c>
      <c r="F7" s="585"/>
      <c r="G7" s="579" t="str">
        <f>IF($B7="","",VLOOKUP($B7,'1MD ELO V.csport L B'!$A$7:$O$22,3))</f>
        <v>Zsófi</v>
      </c>
      <c r="H7" s="585"/>
      <c r="I7" s="579">
        <f>IF($B7="","",VLOOKUP($B7,'1MD ELO III.csport F A'!$A$7:$O$22,4))</f>
        <v>0</v>
      </c>
      <c r="L7" t="str">
        <f>IF(K7="","",CONCATENATE(VLOOKUP($Y$3,$AB$1:$AK$1,K7)," pont"))</f>
        <v/>
      </c>
      <c r="AA7" t="s">
        <v>198</v>
      </c>
      <c r="AB7">
        <v>25</v>
      </c>
      <c r="AC7">
        <v>15</v>
      </c>
      <c r="AD7">
        <v>13</v>
      </c>
      <c r="AE7">
        <v>8</v>
      </c>
      <c r="AF7">
        <v>6</v>
      </c>
      <c r="AG7">
        <v>4</v>
      </c>
      <c r="AH7">
        <v>3</v>
      </c>
      <c r="AI7">
        <v>2</v>
      </c>
      <c r="AJ7">
        <v>1</v>
      </c>
      <c r="AK7">
        <v>0</v>
      </c>
    </row>
    <row r="8" spans="1:37" x14ac:dyDescent="0.25">
      <c r="C8" s="599"/>
      <c r="D8" s="599"/>
      <c r="E8" s="599"/>
      <c r="F8" s="599"/>
      <c r="G8" s="599"/>
      <c r="H8" s="599"/>
      <c r="I8" s="599"/>
      <c r="AA8" t="s">
        <v>199</v>
      </c>
      <c r="AB8">
        <v>15</v>
      </c>
      <c r="AC8">
        <v>10</v>
      </c>
      <c r="AD8">
        <v>7</v>
      </c>
      <c r="AE8">
        <v>5</v>
      </c>
      <c r="AF8">
        <v>4</v>
      </c>
      <c r="AG8">
        <v>3</v>
      </c>
      <c r="AH8">
        <v>2</v>
      </c>
      <c r="AI8">
        <v>1</v>
      </c>
      <c r="AJ8">
        <v>0</v>
      </c>
      <c r="AK8">
        <v>0</v>
      </c>
    </row>
    <row r="9" spans="1:37" x14ac:dyDescent="0.25">
      <c r="A9" t="s">
        <v>165</v>
      </c>
      <c r="B9">
        <v>2</v>
      </c>
      <c r="C9" s="584">
        <f>IF($B9="","",VLOOKUP($B9,'1MD ELO III.csport F A'!$A$7:$O$22,5))</f>
        <v>0</v>
      </c>
      <c r="D9" s="584">
        <f>IF($B9="","",VLOOKUP($B9,'1MD ELO III.csport F A'!$A$7:$O$22,15))</f>
        <v>0</v>
      </c>
      <c r="E9" s="579" t="str">
        <f>UPPER(IF($B9="","",VLOOKUP($B9,'1MD ELO V.csport L B'!$A$7:$O$22,2)))</f>
        <v>PACSÍRTA</v>
      </c>
      <c r="F9" s="585"/>
      <c r="G9" s="579" t="str">
        <f>IF($B9="","",VLOOKUP($B9,'1MD ELO V.csport L B'!$A$7:$O$22,3))</f>
        <v>Zoé</v>
      </c>
      <c r="H9" s="585"/>
      <c r="I9" s="579">
        <f>IF($B9="","",VLOOKUP($B9,'1MD ELO III.csport F A'!$A$7:$O$22,4))</f>
        <v>0</v>
      </c>
      <c r="L9" t="str">
        <f>IF(K9="","",CONCATENATE(VLOOKUP($Y$3,$AB$1:$AK$1,K9)," pont"))</f>
        <v/>
      </c>
      <c r="AA9" t="s">
        <v>200</v>
      </c>
      <c r="AB9">
        <v>10</v>
      </c>
      <c r="AC9">
        <v>6</v>
      </c>
      <c r="AD9">
        <v>4</v>
      </c>
      <c r="AE9">
        <v>2</v>
      </c>
      <c r="AF9">
        <v>1</v>
      </c>
      <c r="AG9">
        <v>0</v>
      </c>
      <c r="AH9">
        <v>0</v>
      </c>
      <c r="AI9">
        <v>0</v>
      </c>
      <c r="AJ9">
        <v>0</v>
      </c>
      <c r="AK9">
        <v>0</v>
      </c>
    </row>
    <row r="10" spans="1:37" x14ac:dyDescent="0.25">
      <c r="C10" s="599"/>
      <c r="D10" s="599"/>
      <c r="E10" s="599"/>
      <c r="F10" s="599"/>
      <c r="G10" s="599"/>
      <c r="H10" s="599"/>
      <c r="I10" s="599"/>
      <c r="AA10" t="s">
        <v>201</v>
      </c>
      <c r="AB10">
        <v>6</v>
      </c>
      <c r="AC10">
        <v>3</v>
      </c>
      <c r="AD10">
        <v>2</v>
      </c>
      <c r="AE10">
        <v>1</v>
      </c>
      <c r="AF10">
        <v>0</v>
      </c>
      <c r="AG10">
        <v>0</v>
      </c>
      <c r="AH10">
        <v>0</v>
      </c>
      <c r="AI10">
        <v>0</v>
      </c>
      <c r="AJ10">
        <v>0</v>
      </c>
      <c r="AK10">
        <v>0</v>
      </c>
    </row>
    <row r="11" spans="1:37" x14ac:dyDescent="0.25">
      <c r="A11" t="s">
        <v>166</v>
      </c>
      <c r="C11" s="584"/>
      <c r="D11" s="584"/>
      <c r="E11" s="579"/>
      <c r="F11" s="585"/>
      <c r="G11" s="579"/>
      <c r="H11" s="585"/>
      <c r="I11" s="579"/>
      <c r="L11" t="str">
        <f>IF(K11="","",CONCATENATE(VLOOKUP($Y$3,$AB$1:$AK$1,K11)," pont"))</f>
        <v/>
      </c>
      <c r="AA11" t="s">
        <v>206</v>
      </c>
      <c r="AB11">
        <v>3</v>
      </c>
      <c r="AC11">
        <v>2</v>
      </c>
      <c r="AD11">
        <v>1</v>
      </c>
      <c r="AE11">
        <v>0</v>
      </c>
      <c r="AF11">
        <v>0</v>
      </c>
      <c r="AG11">
        <v>0</v>
      </c>
      <c r="AH11">
        <v>0</v>
      </c>
      <c r="AI11">
        <v>0</v>
      </c>
      <c r="AJ11">
        <v>0</v>
      </c>
      <c r="AK11">
        <v>0</v>
      </c>
    </row>
    <row r="12" spans="1:37" x14ac:dyDescent="0.25">
      <c r="AA12" t="s">
        <v>202</v>
      </c>
      <c r="AB12">
        <v>0</v>
      </c>
      <c r="AC12">
        <v>0</v>
      </c>
      <c r="AD12">
        <v>0</v>
      </c>
      <c r="AE12">
        <v>0</v>
      </c>
      <c r="AF12">
        <v>0</v>
      </c>
      <c r="AG12">
        <v>0</v>
      </c>
      <c r="AH12">
        <v>0</v>
      </c>
      <c r="AI12">
        <v>0</v>
      </c>
      <c r="AJ12">
        <v>0</v>
      </c>
      <c r="AK12">
        <v>0</v>
      </c>
    </row>
    <row r="13" spans="1:37" x14ac:dyDescent="0.25">
      <c r="AA13" t="s">
        <v>203</v>
      </c>
      <c r="AB13">
        <v>0</v>
      </c>
      <c r="AC13">
        <v>0</v>
      </c>
      <c r="AD13">
        <v>0</v>
      </c>
      <c r="AE13">
        <v>0</v>
      </c>
      <c r="AF13">
        <v>0</v>
      </c>
      <c r="AG13">
        <v>0</v>
      </c>
      <c r="AH13">
        <v>0</v>
      </c>
      <c r="AI13">
        <v>0</v>
      </c>
      <c r="AJ13">
        <v>0</v>
      </c>
      <c r="AK13">
        <v>0</v>
      </c>
    </row>
    <row r="14" spans="1:37" x14ac:dyDescent="0.25">
      <c r="K14" s="825" t="s">
        <v>499</v>
      </c>
    </row>
    <row r="15" spans="1:37" x14ac:dyDescent="0.25">
      <c r="K15" s="825" t="s">
        <v>500</v>
      </c>
    </row>
    <row r="16" spans="1:37" x14ac:dyDescent="0.25">
      <c r="AA16" t="s">
        <v>164</v>
      </c>
      <c r="AB16">
        <v>300</v>
      </c>
      <c r="AC16">
        <v>250</v>
      </c>
      <c r="AD16">
        <v>220</v>
      </c>
      <c r="AE16">
        <v>180</v>
      </c>
      <c r="AF16">
        <v>160</v>
      </c>
      <c r="AG16">
        <v>150</v>
      </c>
      <c r="AH16">
        <v>140</v>
      </c>
      <c r="AI16">
        <v>130</v>
      </c>
      <c r="AJ16">
        <v>120</v>
      </c>
      <c r="AK16">
        <v>110</v>
      </c>
    </row>
    <row r="17" spans="1:37" x14ac:dyDescent="0.25">
      <c r="AA17" t="s">
        <v>194</v>
      </c>
      <c r="AB17">
        <v>250</v>
      </c>
      <c r="AC17">
        <v>200</v>
      </c>
      <c r="AD17">
        <v>160</v>
      </c>
      <c r="AE17">
        <v>140</v>
      </c>
      <c r="AF17">
        <v>120</v>
      </c>
      <c r="AG17">
        <v>110</v>
      </c>
      <c r="AH17">
        <v>100</v>
      </c>
      <c r="AI17">
        <v>90</v>
      </c>
      <c r="AJ17">
        <v>80</v>
      </c>
      <c r="AK17">
        <v>70</v>
      </c>
    </row>
    <row r="18" spans="1:37" ht="18.75" customHeight="1" x14ac:dyDescent="0.25">
      <c r="B18" s="937"/>
      <c r="C18" s="937"/>
      <c r="D18" s="938" t="str">
        <f>E7</f>
        <v xml:space="preserve">GÖBÖLYÖS </v>
      </c>
      <c r="E18" s="938"/>
      <c r="F18" s="938" t="str">
        <f>E9</f>
        <v>PACSÍRTA</v>
      </c>
      <c r="G18" s="938"/>
      <c r="H18" s="938">
        <f>E11</f>
        <v>0</v>
      </c>
      <c r="I18" s="938"/>
      <c r="AA18" t="s">
        <v>195</v>
      </c>
      <c r="AB18">
        <v>200</v>
      </c>
      <c r="AC18">
        <v>150</v>
      </c>
      <c r="AD18">
        <v>130</v>
      </c>
      <c r="AE18">
        <v>110</v>
      </c>
      <c r="AF18">
        <v>95</v>
      </c>
      <c r="AG18">
        <v>80</v>
      </c>
      <c r="AH18">
        <v>70</v>
      </c>
      <c r="AI18">
        <v>60</v>
      </c>
      <c r="AJ18">
        <v>55</v>
      </c>
      <c r="AK18">
        <v>50</v>
      </c>
    </row>
    <row r="19" spans="1:37" ht="18.75" customHeight="1" x14ac:dyDescent="0.25">
      <c r="A19" t="s">
        <v>164</v>
      </c>
      <c r="B19" s="941" t="str">
        <f>E7</f>
        <v xml:space="preserve">GÖBÖLYÖS </v>
      </c>
      <c r="C19" s="941"/>
      <c r="D19" s="940"/>
      <c r="E19" s="940"/>
      <c r="F19" s="942" t="s">
        <v>498</v>
      </c>
      <c r="G19" s="943"/>
      <c r="H19" s="943"/>
      <c r="I19" s="943"/>
      <c r="AA19" t="s">
        <v>196</v>
      </c>
      <c r="AB19">
        <v>150</v>
      </c>
      <c r="AC19">
        <v>120</v>
      </c>
      <c r="AD19">
        <v>100</v>
      </c>
      <c r="AE19">
        <v>80</v>
      </c>
      <c r="AF19">
        <v>70</v>
      </c>
      <c r="AG19">
        <v>60</v>
      </c>
      <c r="AH19">
        <v>55</v>
      </c>
      <c r="AI19">
        <v>50</v>
      </c>
      <c r="AJ19">
        <v>45</v>
      </c>
      <c r="AK19">
        <v>40</v>
      </c>
    </row>
    <row r="20" spans="1:37" ht="18.75" customHeight="1" x14ac:dyDescent="0.25">
      <c r="A20" t="s">
        <v>165</v>
      </c>
      <c r="B20" s="941" t="str">
        <f>E9</f>
        <v>PACSÍRTA</v>
      </c>
      <c r="C20" s="941"/>
      <c r="D20" s="942" t="s">
        <v>497</v>
      </c>
      <c r="E20" s="943"/>
      <c r="F20" s="940"/>
      <c r="G20" s="940"/>
      <c r="H20" s="943"/>
      <c r="I20" s="943"/>
      <c r="AA20" t="s">
        <v>197</v>
      </c>
      <c r="AB20">
        <v>120</v>
      </c>
      <c r="AC20">
        <v>90</v>
      </c>
      <c r="AD20">
        <v>65</v>
      </c>
      <c r="AE20">
        <v>55</v>
      </c>
      <c r="AF20">
        <v>50</v>
      </c>
      <c r="AG20">
        <v>45</v>
      </c>
      <c r="AH20">
        <v>40</v>
      </c>
      <c r="AI20">
        <v>35</v>
      </c>
      <c r="AJ20">
        <v>25</v>
      </c>
      <c r="AK20">
        <v>20</v>
      </c>
    </row>
    <row r="21" spans="1:37" ht="18.75" customHeight="1" x14ac:dyDescent="0.25">
      <c r="A21" t="s">
        <v>166</v>
      </c>
      <c r="B21" s="941">
        <f>E11</f>
        <v>0</v>
      </c>
      <c r="C21" s="941"/>
      <c r="D21" s="943"/>
      <c r="E21" s="943"/>
      <c r="F21" s="943"/>
      <c r="G21" s="943"/>
      <c r="H21" s="940"/>
      <c r="I21" s="940"/>
      <c r="AA21" t="s">
        <v>198</v>
      </c>
      <c r="AB21">
        <v>90</v>
      </c>
      <c r="AC21">
        <v>60</v>
      </c>
      <c r="AD21">
        <v>45</v>
      </c>
      <c r="AE21">
        <v>34</v>
      </c>
      <c r="AF21">
        <v>27</v>
      </c>
      <c r="AG21">
        <v>22</v>
      </c>
      <c r="AH21">
        <v>18</v>
      </c>
      <c r="AI21">
        <v>15</v>
      </c>
      <c r="AJ21">
        <v>12</v>
      </c>
      <c r="AK21">
        <v>9</v>
      </c>
    </row>
    <row r="22" spans="1:37" x14ac:dyDescent="0.25">
      <c r="AA22" t="s">
        <v>199</v>
      </c>
      <c r="AB22">
        <v>60</v>
      </c>
      <c r="AC22">
        <v>40</v>
      </c>
      <c r="AD22">
        <v>30</v>
      </c>
      <c r="AE22">
        <v>20</v>
      </c>
      <c r="AF22">
        <v>18</v>
      </c>
      <c r="AG22">
        <v>15</v>
      </c>
      <c r="AH22">
        <v>12</v>
      </c>
      <c r="AI22">
        <v>10</v>
      </c>
      <c r="AJ22">
        <v>8</v>
      </c>
      <c r="AK22">
        <v>6</v>
      </c>
    </row>
    <row r="23" spans="1:37" x14ac:dyDescent="0.25">
      <c r="AA23" t="s">
        <v>200</v>
      </c>
      <c r="AB23">
        <v>40</v>
      </c>
      <c r="AC23">
        <v>25</v>
      </c>
      <c r="AD23">
        <v>18</v>
      </c>
      <c r="AE23">
        <v>13</v>
      </c>
      <c r="AF23">
        <v>8</v>
      </c>
      <c r="AG23">
        <v>7</v>
      </c>
      <c r="AH23">
        <v>6</v>
      </c>
      <c r="AI23">
        <v>5</v>
      </c>
      <c r="AJ23">
        <v>4</v>
      </c>
      <c r="AK23">
        <v>3</v>
      </c>
    </row>
    <row r="24" spans="1:37" x14ac:dyDescent="0.25">
      <c r="AA24" t="s">
        <v>201</v>
      </c>
      <c r="AB24">
        <v>25</v>
      </c>
      <c r="AC24">
        <v>15</v>
      </c>
      <c r="AD24">
        <v>13</v>
      </c>
      <c r="AE24">
        <v>7</v>
      </c>
      <c r="AF24">
        <v>6</v>
      </c>
      <c r="AG24">
        <v>5</v>
      </c>
      <c r="AH24">
        <v>4</v>
      </c>
      <c r="AI24">
        <v>3</v>
      </c>
      <c r="AJ24">
        <v>2</v>
      </c>
      <c r="AK24">
        <v>1</v>
      </c>
    </row>
    <row r="25" spans="1:37" x14ac:dyDescent="0.25">
      <c r="AA25" t="s">
        <v>206</v>
      </c>
      <c r="AB25">
        <v>15</v>
      </c>
      <c r="AC25">
        <v>10</v>
      </c>
      <c r="AD25">
        <v>8</v>
      </c>
      <c r="AE25">
        <v>4</v>
      </c>
      <c r="AF25">
        <v>3</v>
      </c>
      <c r="AG25">
        <v>2</v>
      </c>
      <c r="AH25">
        <v>1</v>
      </c>
      <c r="AI25">
        <v>0</v>
      </c>
      <c r="AJ25">
        <v>0</v>
      </c>
      <c r="AK25">
        <v>0</v>
      </c>
    </row>
    <row r="26" spans="1:37" x14ac:dyDescent="0.25">
      <c r="AA26" t="s">
        <v>202</v>
      </c>
      <c r="AB26">
        <v>10</v>
      </c>
      <c r="AC26">
        <v>6</v>
      </c>
      <c r="AD26">
        <v>4</v>
      </c>
      <c r="AE26">
        <v>2</v>
      </c>
      <c r="AF26">
        <v>1</v>
      </c>
      <c r="AG26">
        <v>0</v>
      </c>
      <c r="AH26">
        <v>0</v>
      </c>
      <c r="AI26">
        <v>0</v>
      </c>
      <c r="AJ26">
        <v>0</v>
      </c>
      <c r="AK26">
        <v>0</v>
      </c>
    </row>
    <row r="27" spans="1:37" x14ac:dyDescent="0.25">
      <c r="AA27" t="s">
        <v>203</v>
      </c>
      <c r="AB27">
        <v>3</v>
      </c>
      <c r="AC27">
        <v>2</v>
      </c>
      <c r="AD27">
        <v>1</v>
      </c>
      <c r="AE27">
        <v>0</v>
      </c>
      <c r="AF27">
        <v>0</v>
      </c>
      <c r="AG27">
        <v>0</v>
      </c>
      <c r="AH27">
        <v>0</v>
      </c>
      <c r="AI27">
        <v>0</v>
      </c>
      <c r="AJ27">
        <v>0</v>
      </c>
      <c r="AK27">
        <v>0</v>
      </c>
    </row>
  </sheetData>
  <mergeCells count="18">
    <mergeCell ref="F20:G20"/>
    <mergeCell ref="H20:I20"/>
    <mergeCell ref="A1:F1"/>
    <mergeCell ref="A4:C4"/>
    <mergeCell ref="B18:C18"/>
    <mergeCell ref="D18:E18"/>
    <mergeCell ref="F18:G18"/>
    <mergeCell ref="H18:I18"/>
    <mergeCell ref="B21:C21"/>
    <mergeCell ref="D21:E21"/>
    <mergeCell ref="F21:G21"/>
    <mergeCell ref="H21:I21"/>
    <mergeCell ref="B19:C19"/>
    <mergeCell ref="D19:E19"/>
    <mergeCell ref="F19:G19"/>
    <mergeCell ref="H19:I19"/>
    <mergeCell ref="B20:C20"/>
    <mergeCell ref="D20:E20"/>
  </mergeCells>
  <conditionalFormatting sqref="E7 E9 E11">
    <cfRule type="cellIs" dxfId="882" priority="1" stopIfTrue="1" operator="equal">
      <formula>"Bye"</formula>
    </cfRule>
  </conditionalFormatting>
  <pageMargins left="0.7" right="0.7" top="0.75" bottom="0.75" header="0.3" footer="0.3"/>
  <pageSetup paperSize="9" orientation="landscape" r:id="rId1"/>
  <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Q156"/>
  <sheetViews>
    <sheetView workbookViewId="0">
      <selection activeCell="AC31" sqref="AC31"/>
    </sheetView>
  </sheetViews>
  <sheetFormatPr defaultRowHeight="13.2" x14ac:dyDescent="0.25"/>
  <cols>
    <col min="1" max="1" width="3.44140625" customWidth="1"/>
    <col min="2" max="2" width="28.6640625" customWidth="1"/>
    <col min="3" max="3" width="16.109375" bestFit="1" customWidth="1"/>
    <col min="4" max="4" width="12" style="45" customWidth="1"/>
    <col min="5" max="5" width="10.5546875" style="727" customWidth="1"/>
    <col min="6" max="6" width="6.109375" style="102" hidden="1" customWidth="1"/>
    <col min="7" max="7" width="28.66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25">
      <c r="B1" s="93" t="s">
        <v>240</v>
      </c>
      <c r="C1" s="93"/>
      <c r="D1"/>
      <c r="E1" t="s">
        <v>123</v>
      </c>
      <c r="F1"/>
      <c r="G1"/>
      <c r="H1"/>
      <c r="I1"/>
      <c r="J1"/>
      <c r="K1"/>
      <c r="L1"/>
      <c r="M1"/>
      <c r="N1"/>
      <c r="O1"/>
      <c r="P1"/>
      <c r="Q1"/>
    </row>
    <row r="2" spans="1:17" ht="13.8" thickBot="1" x14ac:dyDescent="0.3">
      <c r="B2" s="96" t="s">
        <v>122</v>
      </c>
      <c r="C2" s="96" t="s">
        <v>343</v>
      </c>
      <c r="D2"/>
      <c r="E2" t="s">
        <v>94</v>
      </c>
      <c r="F2" s="103"/>
      <c r="G2" s="103"/>
      <c r="H2"/>
      <c r="I2"/>
      <c r="J2" s="94"/>
      <c r="K2" s="94"/>
      <c r="L2" s="94"/>
      <c r="M2" s="94"/>
      <c r="N2" s="111"/>
      <c r="O2" s="86"/>
      <c r="P2" s="86"/>
      <c r="Q2" s="111"/>
    </row>
    <row r="3" spans="1:17" s="2" customFormat="1" ht="13.8" thickBot="1" x14ac:dyDescent="0.3">
      <c r="A3" t="s">
        <v>121</v>
      </c>
      <c r="B3"/>
      <c r="C3"/>
      <c r="D3"/>
      <c r="E3"/>
      <c r="F3"/>
      <c r="G3"/>
      <c r="H3"/>
      <c r="I3"/>
      <c r="J3"/>
      <c r="K3"/>
      <c r="L3"/>
      <c r="M3"/>
      <c r="N3" t="s">
        <v>92</v>
      </c>
      <c r="O3"/>
      <c r="P3"/>
      <c r="Q3"/>
    </row>
    <row r="4" spans="1:17" s="2" customFormat="1" x14ac:dyDescent="0.25">
      <c r="A4" s="55" t="s">
        <v>82</v>
      </c>
      <c r="B4" s="55"/>
      <c r="C4" s="53" t="s">
        <v>79</v>
      </c>
      <c r="D4" s="55" t="s">
        <v>87</v>
      </c>
      <c r="E4" s="88"/>
      <c r="G4"/>
      <c r="H4" s="737" t="s">
        <v>88</v>
      </c>
      <c r="I4"/>
      <c r="J4"/>
      <c r="K4"/>
      <c r="L4"/>
      <c r="M4"/>
      <c r="N4"/>
      <c r="O4"/>
      <c r="P4"/>
      <c r="Q4"/>
    </row>
    <row r="5" spans="1:17" s="2" customFormat="1" ht="13.8" thickBot="1" x14ac:dyDescent="0.3">
      <c r="A5" t="s">
        <v>238</v>
      </c>
      <c r="B5"/>
      <c r="C5" s="97">
        <f>Altalanos!$C$10</f>
        <v>0</v>
      </c>
      <c r="D5" s="98" t="str">
        <f>Altalanos!$D$10</f>
        <v xml:space="preserve">  </v>
      </c>
      <c r="E5" s="98"/>
      <c r="F5" s="98"/>
      <c r="G5" s="98"/>
      <c r="H5" t="s">
        <v>311</v>
      </c>
      <c r="I5" s="738"/>
      <c r="J5"/>
      <c r="K5" s="89"/>
      <c r="L5" s="89"/>
      <c r="M5" s="89"/>
      <c r="N5"/>
      <c r="O5" s="98"/>
      <c r="P5" s="98"/>
      <c r="Q5" s="816"/>
    </row>
    <row r="6" spans="1:17" ht="30" customHeight="1" thickBot="1" x14ac:dyDescent="0.3">
      <c r="A6" t="s">
        <v>95</v>
      </c>
      <c r="B6" t="s">
        <v>85</v>
      </c>
      <c r="C6" t="s">
        <v>86</v>
      </c>
      <c r="D6" t="s">
        <v>90</v>
      </c>
      <c r="E6" t="s">
        <v>91</v>
      </c>
      <c r="F6" t="s">
        <v>96</v>
      </c>
      <c r="G6" t="s">
        <v>213</v>
      </c>
      <c r="H6" t="s">
        <v>97</v>
      </c>
      <c r="I6"/>
      <c r="J6" t="s">
        <v>74</v>
      </c>
      <c r="K6" t="s">
        <v>72</v>
      </c>
      <c r="L6" t="s">
        <v>1</v>
      </c>
      <c r="M6" t="s">
        <v>73</v>
      </c>
      <c r="N6" t="s">
        <v>117</v>
      </c>
      <c r="O6" t="s">
        <v>99</v>
      </c>
      <c r="P6" t="s">
        <v>2</v>
      </c>
      <c r="Q6" t="s">
        <v>100</v>
      </c>
    </row>
    <row r="7" spans="1:17" s="11" customFormat="1" ht="18.899999999999999" customHeight="1" x14ac:dyDescent="0.25">
      <c r="A7">
        <v>1</v>
      </c>
      <c r="B7" s="105" t="s">
        <v>344</v>
      </c>
      <c r="C7" s="105" t="s">
        <v>345</v>
      </c>
      <c r="D7" s="106"/>
      <c r="E7"/>
      <c r="F7"/>
      <c r="G7"/>
      <c r="H7" s="106"/>
      <c r="I7" s="106"/>
      <c r="J7"/>
      <c r="K7"/>
      <c r="L7"/>
      <c r="M7"/>
      <c r="N7"/>
      <c r="O7" s="767"/>
      <c r="P7"/>
      <c r="Q7" s="107"/>
    </row>
    <row r="8" spans="1:17" s="11" customFormat="1" ht="18.899999999999999" customHeight="1" x14ac:dyDescent="0.25">
      <c r="A8">
        <v>2</v>
      </c>
      <c r="B8" s="105" t="s">
        <v>346</v>
      </c>
      <c r="C8" s="105" t="s">
        <v>347</v>
      </c>
      <c r="D8" s="106"/>
      <c r="E8"/>
      <c r="F8"/>
      <c r="G8"/>
      <c r="H8" s="106"/>
      <c r="I8" s="106"/>
      <c r="J8"/>
      <c r="K8"/>
      <c r="L8"/>
      <c r="M8"/>
      <c r="N8"/>
      <c r="O8" s="106"/>
      <c r="P8"/>
      <c r="Q8" s="107"/>
    </row>
    <row r="9" spans="1:17" s="11" customFormat="1" ht="18.899999999999999" customHeight="1" x14ac:dyDescent="0.25">
      <c r="A9">
        <v>3</v>
      </c>
      <c r="B9" s="105"/>
      <c r="C9" s="105"/>
      <c r="D9" s="106"/>
      <c r="E9"/>
      <c r="F9"/>
      <c r="G9"/>
      <c r="H9" s="106"/>
      <c r="I9" s="106"/>
      <c r="J9"/>
      <c r="K9"/>
      <c r="L9"/>
      <c r="M9"/>
      <c r="N9"/>
      <c r="O9" s="106"/>
      <c r="P9"/>
      <c r="Q9"/>
    </row>
    <row r="10" spans="1:17" s="11" customFormat="1" ht="18.899999999999999" customHeight="1" x14ac:dyDescent="0.25">
      <c r="A10">
        <v>4</v>
      </c>
      <c r="B10" s="105"/>
      <c r="C10" s="105"/>
      <c r="D10" s="106"/>
      <c r="E10"/>
      <c r="F10"/>
      <c r="G10"/>
      <c r="H10" s="106"/>
      <c r="I10" s="106"/>
      <c r="J10"/>
      <c r="K10"/>
      <c r="L10"/>
      <c r="M10"/>
      <c r="N10"/>
      <c r="O10" s="106"/>
      <c r="P10"/>
      <c r="Q10"/>
    </row>
    <row r="11" spans="1:17" s="11" customFormat="1" ht="18.899999999999999" customHeight="1" x14ac:dyDescent="0.25">
      <c r="A11">
        <v>5</v>
      </c>
      <c r="B11" s="105"/>
      <c r="C11" s="105"/>
      <c r="D11" s="106"/>
      <c r="E11"/>
      <c r="F11"/>
      <c r="G11"/>
      <c r="H11" s="106"/>
      <c r="I11" s="106"/>
      <c r="J11"/>
      <c r="K11"/>
      <c r="L11"/>
      <c r="M11"/>
      <c r="N11"/>
      <c r="O11" s="106"/>
      <c r="P11"/>
      <c r="Q11"/>
    </row>
    <row r="12" spans="1:17" s="11" customFormat="1" ht="18.899999999999999" customHeight="1" x14ac:dyDescent="0.25">
      <c r="A12">
        <v>6</v>
      </c>
      <c r="B12" s="105"/>
      <c r="C12" s="105"/>
      <c r="D12" s="106"/>
      <c r="E12"/>
      <c r="F12"/>
      <c r="G12"/>
      <c r="H12" s="106"/>
      <c r="I12" s="106"/>
      <c r="J12"/>
      <c r="K12"/>
      <c r="L12"/>
      <c r="M12"/>
      <c r="N12"/>
      <c r="O12" s="106"/>
      <c r="P12"/>
      <c r="Q12"/>
    </row>
    <row r="13" spans="1:17" s="11" customFormat="1" ht="18.899999999999999" customHeight="1" x14ac:dyDescent="0.25">
      <c r="A13">
        <v>7</v>
      </c>
      <c r="B13" s="105"/>
      <c r="C13" s="105"/>
      <c r="D13" s="106"/>
      <c r="E13"/>
      <c r="F13"/>
      <c r="G13"/>
      <c r="H13" s="106"/>
      <c r="I13" s="106"/>
      <c r="J13"/>
      <c r="K13"/>
      <c r="L13"/>
      <c r="M13"/>
      <c r="N13"/>
      <c r="O13" s="106"/>
      <c r="P13"/>
      <c r="Q13"/>
    </row>
    <row r="14" spans="1:17" s="11" customFormat="1" ht="18.899999999999999" customHeight="1" x14ac:dyDescent="0.25">
      <c r="A14">
        <v>8</v>
      </c>
      <c r="B14" s="105"/>
      <c r="C14" s="105"/>
      <c r="D14" s="106"/>
      <c r="E14"/>
      <c r="F14"/>
      <c r="G14"/>
      <c r="H14" s="106"/>
      <c r="I14" s="106"/>
      <c r="J14"/>
      <c r="K14"/>
      <c r="L14"/>
      <c r="M14"/>
      <c r="N14"/>
      <c r="O14" s="106"/>
      <c r="P14"/>
      <c r="Q14"/>
    </row>
    <row r="15" spans="1:17" s="11" customFormat="1" ht="18.899999999999999" customHeight="1" x14ac:dyDescent="0.25">
      <c r="A15">
        <v>9</v>
      </c>
      <c r="B15" s="105"/>
      <c r="C15" s="105"/>
      <c r="D15" s="106"/>
      <c r="E15"/>
      <c r="F15"/>
      <c r="G15"/>
      <c r="H15" s="106"/>
      <c r="I15" s="106"/>
      <c r="J15"/>
      <c r="K15"/>
      <c r="L15"/>
      <c r="M15"/>
      <c r="N15"/>
      <c r="O15" s="106"/>
      <c r="P15" s="107"/>
      <c r="Q15" s="107"/>
    </row>
    <row r="16" spans="1:17" s="11" customFormat="1" ht="18.899999999999999" customHeight="1" x14ac:dyDescent="0.25">
      <c r="A16">
        <v>10</v>
      </c>
      <c r="B16" s="765"/>
      <c r="C16" s="105"/>
      <c r="D16" s="106"/>
      <c r="E16"/>
      <c r="F16"/>
      <c r="G16"/>
      <c r="H16" s="106"/>
      <c r="I16" s="106"/>
      <c r="J16"/>
      <c r="K16"/>
      <c r="L16"/>
      <c r="M16"/>
      <c r="N16"/>
      <c r="O16" s="106"/>
      <c r="P16"/>
      <c r="Q16" s="107"/>
    </row>
    <row r="17" spans="1:17" s="11" customFormat="1" ht="18.899999999999999" customHeight="1" x14ac:dyDescent="0.25">
      <c r="A17">
        <v>11</v>
      </c>
      <c r="B17" s="105"/>
      <c r="C17" s="105"/>
      <c r="D17" s="106"/>
      <c r="E17"/>
      <c r="F17"/>
      <c r="G17"/>
      <c r="H17" s="106"/>
      <c r="I17" s="106"/>
      <c r="J17"/>
      <c r="K17"/>
      <c r="L17"/>
      <c r="M17"/>
      <c r="N17"/>
      <c r="O17" s="106"/>
      <c r="P17"/>
      <c r="Q17" s="107"/>
    </row>
    <row r="18" spans="1:17" s="11" customFormat="1" ht="18.899999999999999" customHeight="1" x14ac:dyDescent="0.25">
      <c r="A18">
        <v>12</v>
      </c>
      <c r="B18" s="105"/>
      <c r="C18" s="105"/>
      <c r="D18" s="106"/>
      <c r="E18"/>
      <c r="F18"/>
      <c r="G18"/>
      <c r="H18" s="106"/>
      <c r="I18" s="106"/>
      <c r="J18"/>
      <c r="K18"/>
      <c r="L18"/>
      <c r="M18"/>
      <c r="N18"/>
      <c r="O18" s="106"/>
      <c r="P18"/>
      <c r="Q18" s="107"/>
    </row>
    <row r="19" spans="1:17" s="11" customFormat="1" ht="18.899999999999999" customHeight="1" x14ac:dyDescent="0.25">
      <c r="A19">
        <v>13</v>
      </c>
      <c r="B19" s="105"/>
      <c r="C19" s="105"/>
      <c r="D19" s="106"/>
      <c r="E19"/>
      <c r="F19"/>
      <c r="G19"/>
      <c r="H19" s="106"/>
      <c r="I19" s="106"/>
      <c r="J19"/>
      <c r="K19"/>
      <c r="L19"/>
      <c r="M19"/>
      <c r="N19"/>
      <c r="O19" s="106"/>
      <c r="P19"/>
      <c r="Q19" s="107"/>
    </row>
    <row r="20" spans="1:17" s="11" customFormat="1" ht="18.899999999999999" customHeight="1" x14ac:dyDescent="0.25">
      <c r="A20">
        <v>14</v>
      </c>
      <c r="B20" s="105"/>
      <c r="C20" s="105"/>
      <c r="D20" s="106"/>
      <c r="E20"/>
      <c r="F20"/>
      <c r="G20"/>
      <c r="H20" s="106"/>
      <c r="I20" s="106"/>
      <c r="J20"/>
      <c r="K20"/>
      <c r="L20"/>
      <c r="M20"/>
      <c r="N20"/>
      <c r="O20" s="106"/>
      <c r="P20"/>
      <c r="Q20" s="107"/>
    </row>
    <row r="21" spans="1:17" s="11" customFormat="1" ht="18.899999999999999" customHeight="1" x14ac:dyDescent="0.25">
      <c r="A21">
        <v>15</v>
      </c>
      <c r="B21" s="105"/>
      <c r="C21" s="105"/>
      <c r="D21" s="106"/>
      <c r="E21"/>
      <c r="F21"/>
      <c r="G21"/>
      <c r="H21" s="106"/>
      <c r="I21" s="106"/>
      <c r="J21"/>
      <c r="K21"/>
      <c r="L21"/>
      <c r="M21"/>
      <c r="N21"/>
      <c r="O21" s="106"/>
      <c r="P21"/>
      <c r="Q21" s="107"/>
    </row>
    <row r="22" spans="1:17" s="11" customFormat="1" ht="18.899999999999999" customHeight="1" x14ac:dyDescent="0.25">
      <c r="A22">
        <v>16</v>
      </c>
      <c r="B22" s="105"/>
      <c r="C22" s="105"/>
      <c r="D22" s="106"/>
      <c r="E22"/>
      <c r="F22"/>
      <c r="G22"/>
      <c r="H22" s="106"/>
      <c r="I22" s="106"/>
      <c r="J22"/>
      <c r="K22"/>
      <c r="L22"/>
      <c r="M22"/>
      <c r="N22"/>
      <c r="O22" s="106"/>
      <c r="P22"/>
      <c r="Q22" s="107"/>
    </row>
    <row r="23" spans="1:17" s="11" customFormat="1" ht="18.899999999999999" customHeight="1" x14ac:dyDescent="0.25">
      <c r="A23">
        <v>17</v>
      </c>
      <c r="B23" s="105"/>
      <c r="C23" s="105"/>
      <c r="D23" s="106"/>
      <c r="E23"/>
      <c r="F23"/>
      <c r="G23"/>
      <c r="H23" s="106"/>
      <c r="I23" s="106"/>
      <c r="J23"/>
      <c r="K23"/>
      <c r="L23"/>
      <c r="M23"/>
      <c r="N23"/>
      <c r="O23" s="106"/>
      <c r="P23"/>
      <c r="Q23" s="107"/>
    </row>
    <row r="24" spans="1:17" s="11" customFormat="1" ht="18.899999999999999" customHeight="1" x14ac:dyDescent="0.25">
      <c r="A24">
        <v>18</v>
      </c>
      <c r="B24" s="105"/>
      <c r="C24" s="105"/>
      <c r="D24" s="106"/>
      <c r="E24"/>
      <c r="F24"/>
      <c r="G24"/>
      <c r="H24" s="106"/>
      <c r="I24" s="106"/>
      <c r="J24"/>
      <c r="K24"/>
      <c r="L24"/>
      <c r="M24"/>
      <c r="N24"/>
      <c r="O24" s="106"/>
      <c r="P24"/>
      <c r="Q24" s="107"/>
    </row>
    <row r="25" spans="1:17" s="11" customFormat="1" ht="18.899999999999999" customHeight="1" x14ac:dyDescent="0.25">
      <c r="A25">
        <v>19</v>
      </c>
      <c r="B25" s="105"/>
      <c r="C25" s="105"/>
      <c r="D25" s="106"/>
      <c r="E25"/>
      <c r="F25"/>
      <c r="G25"/>
      <c r="H25" s="106"/>
      <c r="I25" s="106"/>
      <c r="J25"/>
      <c r="K25"/>
      <c r="L25"/>
      <c r="M25"/>
      <c r="N25"/>
      <c r="O25" s="106"/>
      <c r="P25"/>
      <c r="Q25" s="107"/>
    </row>
    <row r="26" spans="1:17" s="11" customFormat="1" ht="18.899999999999999" customHeight="1" x14ac:dyDescent="0.25">
      <c r="A26">
        <v>20</v>
      </c>
      <c r="B26" s="105"/>
      <c r="C26" s="105"/>
      <c r="D26" s="106"/>
      <c r="E26"/>
      <c r="F26"/>
      <c r="G26"/>
      <c r="H26" s="106"/>
      <c r="I26" s="106"/>
      <c r="J26"/>
      <c r="K26"/>
      <c r="L26"/>
      <c r="M26"/>
      <c r="N26"/>
      <c r="O26" s="106"/>
      <c r="P26"/>
      <c r="Q26" s="107"/>
    </row>
    <row r="27" spans="1:17" s="11" customFormat="1" ht="18.899999999999999" customHeight="1" x14ac:dyDescent="0.25">
      <c r="A27">
        <v>21</v>
      </c>
      <c r="B27" s="105"/>
      <c r="C27" s="105"/>
      <c r="D27" s="106"/>
      <c r="E27"/>
      <c r="F27"/>
      <c r="G27"/>
      <c r="H27" s="106"/>
      <c r="I27" s="106"/>
      <c r="J27"/>
      <c r="K27"/>
      <c r="L27"/>
      <c r="M27"/>
      <c r="N27"/>
      <c r="O27" s="106"/>
      <c r="P27"/>
      <c r="Q27" s="107"/>
    </row>
    <row r="28" spans="1:17" s="11" customFormat="1" ht="18.899999999999999" customHeight="1" x14ac:dyDescent="0.25">
      <c r="A28">
        <v>22</v>
      </c>
      <c r="B28" s="105"/>
      <c r="C28" s="105"/>
      <c r="D28" s="106"/>
      <c r="E28" s="773"/>
      <c r="F28" s="739"/>
      <c r="G28" s="740"/>
      <c r="H28" s="106"/>
      <c r="I28" s="106"/>
      <c r="J28"/>
      <c r="K28"/>
      <c r="L28"/>
      <c r="M28"/>
      <c r="N28"/>
      <c r="O28" s="106"/>
      <c r="P28"/>
      <c r="Q28" s="107"/>
    </row>
    <row r="29" spans="1:17" s="11" customFormat="1" ht="18.899999999999999" customHeight="1" x14ac:dyDescent="0.25">
      <c r="A29">
        <v>23</v>
      </c>
      <c r="B29" s="105"/>
      <c r="C29" s="105"/>
      <c r="D29" s="106"/>
      <c r="E29" s="774"/>
      <c r="F29"/>
      <c r="G29"/>
      <c r="H29" s="106"/>
      <c r="I29" s="106"/>
      <c r="J29"/>
      <c r="K29"/>
      <c r="L29"/>
      <c r="M29"/>
      <c r="N29"/>
      <c r="O29" s="106"/>
      <c r="P29"/>
      <c r="Q29" s="107"/>
    </row>
    <row r="30" spans="1:17" s="11" customFormat="1" ht="18.899999999999999" customHeight="1" x14ac:dyDescent="0.25">
      <c r="A30">
        <v>24</v>
      </c>
      <c r="B30" s="105"/>
      <c r="C30" s="105"/>
      <c r="D30" s="106"/>
      <c r="E30"/>
      <c r="F30"/>
      <c r="G30"/>
      <c r="H30" s="106"/>
      <c r="I30" s="106"/>
      <c r="J30"/>
      <c r="K30"/>
      <c r="L30"/>
      <c r="M30"/>
      <c r="N30"/>
      <c r="O30" s="106"/>
      <c r="P30"/>
      <c r="Q30" s="107"/>
    </row>
    <row r="31" spans="1:17" s="11" customFormat="1" ht="18.899999999999999" customHeight="1" x14ac:dyDescent="0.25">
      <c r="A31">
        <v>25</v>
      </c>
      <c r="B31" s="105"/>
      <c r="C31" s="105"/>
      <c r="D31" s="106"/>
      <c r="E31"/>
      <c r="F31"/>
      <c r="G31"/>
      <c r="H31" s="106"/>
      <c r="I31" s="106"/>
      <c r="J31"/>
      <c r="K31"/>
      <c r="L31"/>
      <c r="M31"/>
      <c r="N31"/>
      <c r="O31" s="106"/>
      <c r="P31"/>
      <c r="Q31" s="107"/>
    </row>
    <row r="32" spans="1:17" s="11" customFormat="1" ht="18.899999999999999" customHeight="1" x14ac:dyDescent="0.25">
      <c r="A32">
        <v>26</v>
      </c>
      <c r="B32" s="105"/>
      <c r="C32" s="105"/>
      <c r="D32" s="106"/>
      <c r="E32" s="736"/>
      <c r="F32"/>
      <c r="G32"/>
      <c r="H32" s="106"/>
      <c r="I32" s="106"/>
      <c r="J32"/>
      <c r="K32"/>
      <c r="L32"/>
      <c r="M32"/>
      <c r="N32"/>
      <c r="O32" s="106"/>
      <c r="P32"/>
      <c r="Q32" s="107"/>
    </row>
    <row r="33" spans="1:17" s="11" customFormat="1" ht="18.899999999999999" customHeight="1" x14ac:dyDescent="0.25">
      <c r="A33">
        <v>27</v>
      </c>
      <c r="B33" s="105"/>
      <c r="C33" s="105"/>
      <c r="D33" s="106"/>
      <c r="E33"/>
      <c r="F33"/>
      <c r="G33"/>
      <c r="H33" s="106"/>
      <c r="I33" s="106"/>
      <c r="J33"/>
      <c r="K33"/>
      <c r="L33"/>
      <c r="M33"/>
      <c r="N33"/>
      <c r="O33" s="106"/>
      <c r="P33"/>
      <c r="Q33" s="107"/>
    </row>
    <row r="34" spans="1:17" s="11" customFormat="1" ht="18.899999999999999" customHeight="1" x14ac:dyDescent="0.25">
      <c r="A34">
        <v>28</v>
      </c>
      <c r="B34" s="105"/>
      <c r="C34" s="105"/>
      <c r="D34" s="106"/>
      <c r="E34"/>
      <c r="F34"/>
      <c r="G34"/>
      <c r="H34" s="106"/>
      <c r="I34" s="106"/>
      <c r="J34"/>
      <c r="K34"/>
      <c r="L34"/>
      <c r="M34"/>
      <c r="N34"/>
      <c r="O34" s="106"/>
      <c r="P34"/>
      <c r="Q34" s="107"/>
    </row>
    <row r="35" spans="1:17" s="11" customFormat="1" ht="18.899999999999999" customHeight="1" x14ac:dyDescent="0.25">
      <c r="A35">
        <v>29</v>
      </c>
      <c r="B35" s="105"/>
      <c r="C35" s="105"/>
      <c r="D35" s="106"/>
      <c r="E35"/>
      <c r="F35"/>
      <c r="G35"/>
      <c r="H35" s="106"/>
      <c r="I35" s="106"/>
      <c r="J35"/>
      <c r="K35"/>
      <c r="L35"/>
      <c r="M35"/>
      <c r="N35"/>
      <c r="O35" s="106"/>
      <c r="P35"/>
      <c r="Q35" s="107"/>
    </row>
    <row r="36" spans="1:17" s="11" customFormat="1" ht="18.899999999999999" customHeight="1" x14ac:dyDescent="0.25">
      <c r="A36">
        <v>30</v>
      </c>
      <c r="B36" s="105"/>
      <c r="C36" s="105"/>
      <c r="D36" s="106"/>
      <c r="E36"/>
      <c r="F36"/>
      <c r="G36"/>
      <c r="H36" s="106"/>
      <c r="I36" s="106"/>
      <c r="J36"/>
      <c r="K36"/>
      <c r="L36"/>
      <c r="M36"/>
      <c r="N36"/>
      <c r="O36" s="106"/>
      <c r="P36"/>
      <c r="Q36" s="107"/>
    </row>
    <row r="37" spans="1:17" s="11" customFormat="1" ht="18.899999999999999" customHeight="1" x14ac:dyDescent="0.25">
      <c r="A37">
        <v>31</v>
      </c>
      <c r="B37" s="105"/>
      <c r="C37" s="105"/>
      <c r="D37" s="106"/>
      <c r="E37"/>
      <c r="F37"/>
      <c r="G37"/>
      <c r="H37" s="106"/>
      <c r="I37" s="106"/>
      <c r="J37"/>
      <c r="K37"/>
      <c r="L37"/>
      <c r="M37"/>
      <c r="N37"/>
      <c r="O37" s="106"/>
      <c r="P37"/>
      <c r="Q37" s="107"/>
    </row>
    <row r="38" spans="1:17" s="11" customFormat="1" ht="18.899999999999999" customHeight="1" x14ac:dyDescent="0.25">
      <c r="A38">
        <v>32</v>
      </c>
      <c r="B38" s="105"/>
      <c r="C38" s="105"/>
      <c r="D38" s="106"/>
      <c r="E38"/>
      <c r="F38"/>
      <c r="G38"/>
      <c r="H38"/>
      <c r="I38"/>
      <c r="J38"/>
      <c r="K38"/>
      <c r="L38"/>
      <c r="M38"/>
      <c r="N38"/>
      <c r="O38" s="107"/>
      <c r="P38"/>
      <c r="Q38" s="107"/>
    </row>
    <row r="39" spans="1:17" s="11" customFormat="1" ht="18.899999999999999" customHeight="1" x14ac:dyDescent="0.25">
      <c r="A39">
        <v>33</v>
      </c>
      <c r="B39" s="105"/>
      <c r="C39" s="105"/>
      <c r="D39" s="106"/>
      <c r="E39"/>
      <c r="F39"/>
      <c r="G39"/>
      <c r="H39"/>
      <c r="I39"/>
      <c r="J39"/>
      <c r="K39"/>
      <c r="L39"/>
      <c r="M39"/>
      <c r="N39"/>
      <c r="O39"/>
      <c r="P39"/>
      <c r="Q39" s="107"/>
    </row>
    <row r="40" spans="1:17" s="11" customFormat="1" ht="18.899999999999999" customHeight="1" x14ac:dyDescent="0.25">
      <c r="A40">
        <v>34</v>
      </c>
      <c r="B40" s="105"/>
      <c r="C40" s="105"/>
      <c r="D40" s="106"/>
      <c r="E40"/>
      <c r="F40"/>
      <c r="G40"/>
      <c r="H40"/>
      <c r="I40"/>
      <c r="J40" t="e">
        <f>IF(AND(Q40="",#REF!&gt;0,#REF!&lt;5),K40,)</f>
        <v>#REF!</v>
      </c>
      <c r="K40" t="str">
        <f>IF(D40="","ZZZ9",IF(AND(#REF!&gt;0,#REF!&lt;5),D40&amp;#REF!,D40&amp;"9"))</f>
        <v>ZZZ9</v>
      </c>
      <c r="L40">
        <f t="shared" ref="L40:L103" si="0">IF(Q40="",999,Q40)</f>
        <v>999</v>
      </c>
      <c r="M40">
        <f t="shared" ref="M40:M103" si="1">IF(P40=999,999,1)</f>
        <v>999</v>
      </c>
      <c r="N40"/>
      <c r="O40"/>
      <c r="P40">
        <f t="shared" ref="P40:P103" si="2">IF(N40="DA",1,IF(N40="WC",2,IF(N40="SE",3,IF(N40="Q",4,IF(N40="LL",5,999)))))</f>
        <v>999</v>
      </c>
      <c r="Q40" s="107"/>
    </row>
    <row r="41" spans="1:17" s="11" customFormat="1" ht="18.899999999999999" customHeight="1" x14ac:dyDescent="0.25">
      <c r="A41">
        <v>35</v>
      </c>
      <c r="B41" s="105"/>
      <c r="C41" s="105"/>
      <c r="D41" s="106"/>
      <c r="E41"/>
      <c r="F41"/>
      <c r="G41"/>
      <c r="H41"/>
      <c r="I41"/>
      <c r="J41" t="e">
        <f>IF(AND(Q41="",#REF!&gt;0,#REF!&lt;5),K41,)</f>
        <v>#REF!</v>
      </c>
      <c r="K41" t="str">
        <f>IF(D41="","ZZZ9",IF(AND(#REF!&gt;0,#REF!&lt;5),D41&amp;#REF!,D41&amp;"9"))</f>
        <v>ZZZ9</v>
      </c>
      <c r="L41">
        <f t="shared" si="0"/>
        <v>999</v>
      </c>
      <c r="M41">
        <f t="shared" si="1"/>
        <v>999</v>
      </c>
      <c r="N41"/>
      <c r="O41"/>
      <c r="P41">
        <f t="shared" si="2"/>
        <v>999</v>
      </c>
      <c r="Q41" s="107"/>
    </row>
    <row r="42" spans="1:17" s="11" customFormat="1" ht="18.899999999999999" customHeight="1" x14ac:dyDescent="0.25">
      <c r="A42">
        <v>36</v>
      </c>
      <c r="B42" s="105"/>
      <c r="C42" s="105"/>
      <c r="D42" s="106"/>
      <c r="E42"/>
      <c r="F42"/>
      <c r="G42"/>
      <c r="H42"/>
      <c r="I42"/>
      <c r="J42" t="e">
        <f>IF(AND(Q42="",#REF!&gt;0,#REF!&lt;5),K42,)</f>
        <v>#REF!</v>
      </c>
      <c r="K42" t="str">
        <f>IF(D42="","ZZZ9",IF(AND(#REF!&gt;0,#REF!&lt;5),D42&amp;#REF!,D42&amp;"9"))</f>
        <v>ZZZ9</v>
      </c>
      <c r="L42">
        <f t="shared" si="0"/>
        <v>999</v>
      </c>
      <c r="M42">
        <f t="shared" si="1"/>
        <v>999</v>
      </c>
      <c r="N42"/>
      <c r="O42"/>
      <c r="P42">
        <f t="shared" si="2"/>
        <v>999</v>
      </c>
      <c r="Q42" s="107"/>
    </row>
    <row r="43" spans="1:17" s="11" customFormat="1" ht="18.899999999999999" customHeight="1" x14ac:dyDescent="0.25">
      <c r="A43">
        <v>37</v>
      </c>
      <c r="B43" s="105"/>
      <c r="C43" s="105"/>
      <c r="D43" s="106"/>
      <c r="E43"/>
      <c r="F43"/>
      <c r="G43"/>
      <c r="H43"/>
      <c r="I43"/>
      <c r="J43" t="e">
        <f>IF(AND(Q43="",#REF!&gt;0,#REF!&lt;5),K43,)</f>
        <v>#REF!</v>
      </c>
      <c r="K43" t="str">
        <f>IF(D43="","ZZZ9",IF(AND(#REF!&gt;0,#REF!&lt;5),D43&amp;#REF!,D43&amp;"9"))</f>
        <v>ZZZ9</v>
      </c>
      <c r="L43">
        <f t="shared" si="0"/>
        <v>999</v>
      </c>
      <c r="M43">
        <f t="shared" si="1"/>
        <v>999</v>
      </c>
      <c r="N43"/>
      <c r="O43"/>
      <c r="P43">
        <f t="shared" si="2"/>
        <v>999</v>
      </c>
      <c r="Q43" s="107"/>
    </row>
    <row r="44" spans="1:17" s="11" customFormat="1" ht="18.899999999999999" customHeight="1" x14ac:dyDescent="0.25">
      <c r="A44">
        <v>38</v>
      </c>
      <c r="B44" s="105"/>
      <c r="C44" s="105"/>
      <c r="D44" s="106"/>
      <c r="E44"/>
      <c r="F44"/>
      <c r="G44"/>
      <c r="H44"/>
      <c r="I44"/>
      <c r="J44" t="e">
        <f>IF(AND(Q44="",#REF!&gt;0,#REF!&lt;5),K44,)</f>
        <v>#REF!</v>
      </c>
      <c r="K44" t="str">
        <f>IF(D44="","ZZZ9",IF(AND(#REF!&gt;0,#REF!&lt;5),D44&amp;#REF!,D44&amp;"9"))</f>
        <v>ZZZ9</v>
      </c>
      <c r="L44">
        <f t="shared" si="0"/>
        <v>999</v>
      </c>
      <c r="M44">
        <f t="shared" si="1"/>
        <v>999</v>
      </c>
      <c r="N44"/>
      <c r="O44"/>
      <c r="P44">
        <f t="shared" si="2"/>
        <v>999</v>
      </c>
      <c r="Q44" s="107"/>
    </row>
    <row r="45" spans="1:17" s="11" customFormat="1" ht="18.899999999999999" customHeight="1" x14ac:dyDescent="0.25">
      <c r="A45">
        <v>39</v>
      </c>
      <c r="B45" s="105"/>
      <c r="C45" s="105"/>
      <c r="D45" s="106"/>
      <c r="E45"/>
      <c r="F45"/>
      <c r="G45"/>
      <c r="H45"/>
      <c r="I45"/>
      <c r="J45" t="e">
        <f>IF(AND(Q45="",#REF!&gt;0,#REF!&lt;5),K45,)</f>
        <v>#REF!</v>
      </c>
      <c r="K45" t="str">
        <f>IF(D45="","ZZZ9",IF(AND(#REF!&gt;0,#REF!&lt;5),D45&amp;#REF!,D45&amp;"9"))</f>
        <v>ZZZ9</v>
      </c>
      <c r="L45">
        <f t="shared" si="0"/>
        <v>999</v>
      </c>
      <c r="M45">
        <f t="shared" si="1"/>
        <v>999</v>
      </c>
      <c r="N45"/>
      <c r="O45"/>
      <c r="P45">
        <f t="shared" si="2"/>
        <v>999</v>
      </c>
      <c r="Q45" s="107"/>
    </row>
    <row r="46" spans="1:17" s="11" customFormat="1" ht="18.899999999999999" customHeight="1" x14ac:dyDescent="0.25">
      <c r="A46">
        <v>40</v>
      </c>
      <c r="B46" s="105"/>
      <c r="C46" s="105"/>
      <c r="D46" s="106"/>
      <c r="E46"/>
      <c r="F46"/>
      <c r="G46"/>
      <c r="H46"/>
      <c r="I46"/>
      <c r="J46" t="e">
        <f>IF(AND(Q46="",#REF!&gt;0,#REF!&lt;5),K46,)</f>
        <v>#REF!</v>
      </c>
      <c r="K46" t="str">
        <f>IF(D46="","ZZZ9",IF(AND(#REF!&gt;0,#REF!&lt;5),D46&amp;#REF!,D46&amp;"9"))</f>
        <v>ZZZ9</v>
      </c>
      <c r="L46">
        <f t="shared" si="0"/>
        <v>999</v>
      </c>
      <c r="M46">
        <f t="shared" si="1"/>
        <v>999</v>
      </c>
      <c r="N46"/>
      <c r="O46"/>
      <c r="P46">
        <f t="shared" si="2"/>
        <v>999</v>
      </c>
      <c r="Q46" s="107"/>
    </row>
    <row r="47" spans="1:17" s="11" customFormat="1" ht="18.899999999999999" customHeight="1" x14ac:dyDescent="0.25">
      <c r="A47">
        <v>41</v>
      </c>
      <c r="B47" s="105"/>
      <c r="C47" s="105"/>
      <c r="D47" s="106"/>
      <c r="E47"/>
      <c r="F47"/>
      <c r="G47"/>
      <c r="H47"/>
      <c r="I47"/>
      <c r="J47" t="e">
        <f>IF(AND(Q47="",#REF!&gt;0,#REF!&lt;5),K47,)</f>
        <v>#REF!</v>
      </c>
      <c r="K47" t="str">
        <f>IF(D47="","ZZZ9",IF(AND(#REF!&gt;0,#REF!&lt;5),D47&amp;#REF!,D47&amp;"9"))</f>
        <v>ZZZ9</v>
      </c>
      <c r="L47">
        <f t="shared" si="0"/>
        <v>999</v>
      </c>
      <c r="M47">
        <f t="shared" si="1"/>
        <v>999</v>
      </c>
      <c r="N47"/>
      <c r="O47"/>
      <c r="P47">
        <f t="shared" si="2"/>
        <v>999</v>
      </c>
      <c r="Q47" s="107"/>
    </row>
    <row r="48" spans="1:17" s="11" customFormat="1" ht="18.899999999999999" customHeight="1" x14ac:dyDescent="0.25">
      <c r="A48">
        <v>42</v>
      </c>
      <c r="B48" s="105"/>
      <c r="C48" s="105"/>
      <c r="D48" s="106"/>
      <c r="E48"/>
      <c r="F48"/>
      <c r="G48"/>
      <c r="H48"/>
      <c r="I48"/>
      <c r="J48" t="e">
        <f>IF(AND(Q48="",#REF!&gt;0,#REF!&lt;5),K48,)</f>
        <v>#REF!</v>
      </c>
      <c r="K48" t="str">
        <f>IF(D48="","ZZZ9",IF(AND(#REF!&gt;0,#REF!&lt;5),D48&amp;#REF!,D48&amp;"9"))</f>
        <v>ZZZ9</v>
      </c>
      <c r="L48">
        <f t="shared" si="0"/>
        <v>999</v>
      </c>
      <c r="M48">
        <f t="shared" si="1"/>
        <v>999</v>
      </c>
      <c r="N48"/>
      <c r="O48"/>
      <c r="P48">
        <f t="shared" si="2"/>
        <v>999</v>
      </c>
      <c r="Q48" s="107"/>
    </row>
    <row r="49" spans="1:17" s="11" customFormat="1" ht="18.899999999999999" customHeight="1" x14ac:dyDescent="0.25">
      <c r="A49">
        <v>43</v>
      </c>
      <c r="B49" s="105"/>
      <c r="C49" s="105"/>
      <c r="D49" s="106"/>
      <c r="E49"/>
      <c r="F49"/>
      <c r="G49"/>
      <c r="H49"/>
      <c r="I49"/>
      <c r="J49" t="e">
        <f>IF(AND(Q49="",#REF!&gt;0,#REF!&lt;5),K49,)</f>
        <v>#REF!</v>
      </c>
      <c r="K49" t="str">
        <f>IF(D49="","ZZZ9",IF(AND(#REF!&gt;0,#REF!&lt;5),D49&amp;#REF!,D49&amp;"9"))</f>
        <v>ZZZ9</v>
      </c>
      <c r="L49">
        <f t="shared" si="0"/>
        <v>999</v>
      </c>
      <c r="M49">
        <f t="shared" si="1"/>
        <v>999</v>
      </c>
      <c r="N49"/>
      <c r="O49"/>
      <c r="P49">
        <f t="shared" si="2"/>
        <v>999</v>
      </c>
      <c r="Q49" s="107"/>
    </row>
    <row r="50" spans="1:17" s="11" customFormat="1" ht="18.899999999999999" customHeight="1" x14ac:dyDescent="0.25">
      <c r="A50">
        <v>44</v>
      </c>
      <c r="B50" s="105"/>
      <c r="C50" s="105"/>
      <c r="D50" s="106"/>
      <c r="E50"/>
      <c r="F50"/>
      <c r="G50"/>
      <c r="H50"/>
      <c r="I50"/>
      <c r="J50" t="e">
        <f>IF(AND(Q50="",#REF!&gt;0,#REF!&lt;5),K50,)</f>
        <v>#REF!</v>
      </c>
      <c r="K50" t="str">
        <f>IF(D50="","ZZZ9",IF(AND(#REF!&gt;0,#REF!&lt;5),D50&amp;#REF!,D50&amp;"9"))</f>
        <v>ZZZ9</v>
      </c>
      <c r="L50">
        <f t="shared" si="0"/>
        <v>999</v>
      </c>
      <c r="M50">
        <f t="shared" si="1"/>
        <v>999</v>
      </c>
      <c r="N50"/>
      <c r="O50"/>
      <c r="P50">
        <f t="shared" si="2"/>
        <v>999</v>
      </c>
      <c r="Q50" s="107"/>
    </row>
    <row r="51" spans="1:17" s="11" customFormat="1" ht="18.899999999999999" customHeight="1" x14ac:dyDescent="0.25">
      <c r="A51">
        <v>45</v>
      </c>
      <c r="B51" s="105"/>
      <c r="C51" s="105"/>
      <c r="D51" s="106"/>
      <c r="E51"/>
      <c r="F51"/>
      <c r="G51"/>
      <c r="H51"/>
      <c r="I51"/>
      <c r="J51" t="e">
        <f>IF(AND(Q51="",#REF!&gt;0,#REF!&lt;5),K51,)</f>
        <v>#REF!</v>
      </c>
      <c r="K51" t="str">
        <f>IF(D51="","ZZZ9",IF(AND(#REF!&gt;0,#REF!&lt;5),D51&amp;#REF!,D51&amp;"9"))</f>
        <v>ZZZ9</v>
      </c>
      <c r="L51">
        <f t="shared" si="0"/>
        <v>999</v>
      </c>
      <c r="M51">
        <f t="shared" si="1"/>
        <v>999</v>
      </c>
      <c r="N51"/>
      <c r="O51"/>
      <c r="P51">
        <f t="shared" si="2"/>
        <v>999</v>
      </c>
      <c r="Q51" s="107"/>
    </row>
    <row r="52" spans="1:17" s="11" customFormat="1" ht="18.899999999999999" customHeight="1" x14ac:dyDescent="0.25">
      <c r="A52">
        <v>46</v>
      </c>
      <c r="B52" s="105"/>
      <c r="C52" s="105"/>
      <c r="D52" s="106"/>
      <c r="E52"/>
      <c r="F52"/>
      <c r="G52"/>
      <c r="H52"/>
      <c r="I52"/>
      <c r="J52" t="e">
        <f>IF(AND(Q52="",#REF!&gt;0,#REF!&lt;5),K52,)</f>
        <v>#REF!</v>
      </c>
      <c r="K52" t="str">
        <f>IF(D52="","ZZZ9",IF(AND(#REF!&gt;0,#REF!&lt;5),D52&amp;#REF!,D52&amp;"9"))</f>
        <v>ZZZ9</v>
      </c>
      <c r="L52">
        <f t="shared" si="0"/>
        <v>999</v>
      </c>
      <c r="M52">
        <f t="shared" si="1"/>
        <v>999</v>
      </c>
      <c r="N52"/>
      <c r="O52"/>
      <c r="P52">
        <f t="shared" si="2"/>
        <v>999</v>
      </c>
      <c r="Q52" s="107"/>
    </row>
    <row r="53" spans="1:17" s="11" customFormat="1" ht="18.899999999999999" customHeight="1" x14ac:dyDescent="0.25">
      <c r="A53">
        <v>47</v>
      </c>
      <c r="B53" s="105"/>
      <c r="C53" s="105"/>
      <c r="D53" s="106"/>
      <c r="E53"/>
      <c r="F53"/>
      <c r="G53"/>
      <c r="H53"/>
      <c r="I53"/>
      <c r="J53" t="e">
        <f>IF(AND(Q53="",#REF!&gt;0,#REF!&lt;5),K53,)</f>
        <v>#REF!</v>
      </c>
      <c r="K53" t="str">
        <f>IF(D53="","ZZZ9",IF(AND(#REF!&gt;0,#REF!&lt;5),D53&amp;#REF!,D53&amp;"9"))</f>
        <v>ZZZ9</v>
      </c>
      <c r="L53">
        <f t="shared" si="0"/>
        <v>999</v>
      </c>
      <c r="M53">
        <f t="shared" si="1"/>
        <v>999</v>
      </c>
      <c r="N53"/>
      <c r="O53"/>
      <c r="P53">
        <f t="shared" si="2"/>
        <v>999</v>
      </c>
      <c r="Q53" s="107"/>
    </row>
    <row r="54" spans="1:17" s="11" customFormat="1" ht="18.899999999999999" customHeight="1" x14ac:dyDescent="0.25">
      <c r="A54">
        <v>48</v>
      </c>
      <c r="B54" s="105"/>
      <c r="C54" s="105"/>
      <c r="D54" s="106"/>
      <c r="E54"/>
      <c r="F54"/>
      <c r="G54"/>
      <c r="H54"/>
      <c r="I54"/>
      <c r="J54" t="e">
        <f>IF(AND(Q54="",#REF!&gt;0,#REF!&lt;5),K54,)</f>
        <v>#REF!</v>
      </c>
      <c r="K54" t="str">
        <f>IF(D54="","ZZZ9",IF(AND(#REF!&gt;0,#REF!&lt;5),D54&amp;#REF!,D54&amp;"9"))</f>
        <v>ZZZ9</v>
      </c>
      <c r="L54">
        <f t="shared" si="0"/>
        <v>999</v>
      </c>
      <c r="M54">
        <f t="shared" si="1"/>
        <v>999</v>
      </c>
      <c r="N54"/>
      <c r="O54"/>
      <c r="P54">
        <f t="shared" si="2"/>
        <v>999</v>
      </c>
      <c r="Q54" s="107"/>
    </row>
    <row r="55" spans="1:17" s="11" customFormat="1" ht="18.899999999999999" customHeight="1" x14ac:dyDescent="0.25">
      <c r="A55">
        <v>49</v>
      </c>
      <c r="B55" s="105"/>
      <c r="C55" s="105"/>
      <c r="D55" s="106"/>
      <c r="E55"/>
      <c r="F55"/>
      <c r="G55"/>
      <c r="H55"/>
      <c r="I55"/>
      <c r="J55" t="e">
        <f>IF(AND(Q55="",#REF!&gt;0,#REF!&lt;5),K55,)</f>
        <v>#REF!</v>
      </c>
      <c r="K55" t="str">
        <f>IF(D55="","ZZZ9",IF(AND(#REF!&gt;0,#REF!&lt;5),D55&amp;#REF!,D55&amp;"9"))</f>
        <v>ZZZ9</v>
      </c>
      <c r="L55">
        <f t="shared" si="0"/>
        <v>999</v>
      </c>
      <c r="M55">
        <f t="shared" si="1"/>
        <v>999</v>
      </c>
      <c r="N55"/>
      <c r="O55"/>
      <c r="P55">
        <f t="shared" si="2"/>
        <v>999</v>
      </c>
      <c r="Q55" s="107"/>
    </row>
    <row r="56" spans="1:17" s="11" customFormat="1" ht="18.899999999999999" customHeight="1" x14ac:dyDescent="0.25">
      <c r="A56">
        <v>50</v>
      </c>
      <c r="B56" s="105"/>
      <c r="C56" s="105"/>
      <c r="D56" s="106"/>
      <c r="E56"/>
      <c r="F56"/>
      <c r="G56"/>
      <c r="H56"/>
      <c r="I56"/>
      <c r="J56" t="e">
        <f>IF(AND(Q56="",#REF!&gt;0,#REF!&lt;5),K56,)</f>
        <v>#REF!</v>
      </c>
      <c r="K56" t="str">
        <f>IF(D56="","ZZZ9",IF(AND(#REF!&gt;0,#REF!&lt;5),D56&amp;#REF!,D56&amp;"9"))</f>
        <v>ZZZ9</v>
      </c>
      <c r="L56">
        <f t="shared" si="0"/>
        <v>999</v>
      </c>
      <c r="M56">
        <f t="shared" si="1"/>
        <v>999</v>
      </c>
      <c r="N56"/>
      <c r="O56"/>
      <c r="P56">
        <f t="shared" si="2"/>
        <v>999</v>
      </c>
      <c r="Q56" s="107"/>
    </row>
    <row r="57" spans="1:17" s="11" customFormat="1" ht="18.899999999999999" customHeight="1" x14ac:dyDescent="0.25">
      <c r="A57">
        <v>51</v>
      </c>
      <c r="B57" s="105"/>
      <c r="C57" s="105"/>
      <c r="D57" s="106"/>
      <c r="E57"/>
      <c r="F57"/>
      <c r="G57"/>
      <c r="H57"/>
      <c r="I57"/>
      <c r="J57" t="e">
        <f>IF(AND(Q57="",#REF!&gt;0,#REF!&lt;5),K57,)</f>
        <v>#REF!</v>
      </c>
      <c r="K57" t="str">
        <f>IF(D57="","ZZZ9",IF(AND(#REF!&gt;0,#REF!&lt;5),D57&amp;#REF!,D57&amp;"9"))</f>
        <v>ZZZ9</v>
      </c>
      <c r="L57">
        <f t="shared" si="0"/>
        <v>999</v>
      </c>
      <c r="M57">
        <f t="shared" si="1"/>
        <v>999</v>
      </c>
      <c r="N57"/>
      <c r="O57"/>
      <c r="P57">
        <f t="shared" si="2"/>
        <v>999</v>
      </c>
      <c r="Q57" s="107"/>
    </row>
    <row r="58" spans="1:17" s="11" customFormat="1" ht="18.899999999999999" customHeight="1" x14ac:dyDescent="0.25">
      <c r="A58">
        <v>52</v>
      </c>
      <c r="B58" s="105"/>
      <c r="C58" s="105"/>
      <c r="D58" s="106"/>
      <c r="E58"/>
      <c r="F58"/>
      <c r="G58"/>
      <c r="H58"/>
      <c r="I58"/>
      <c r="J58" t="e">
        <f>IF(AND(Q58="",#REF!&gt;0,#REF!&lt;5),K58,)</f>
        <v>#REF!</v>
      </c>
      <c r="K58" t="str">
        <f>IF(D58="","ZZZ9",IF(AND(#REF!&gt;0,#REF!&lt;5),D58&amp;#REF!,D58&amp;"9"))</f>
        <v>ZZZ9</v>
      </c>
      <c r="L58">
        <f t="shared" si="0"/>
        <v>999</v>
      </c>
      <c r="M58">
        <f t="shared" si="1"/>
        <v>999</v>
      </c>
      <c r="N58"/>
      <c r="O58"/>
      <c r="P58">
        <f t="shared" si="2"/>
        <v>999</v>
      </c>
      <c r="Q58" s="107"/>
    </row>
    <row r="59" spans="1:17" s="11" customFormat="1" ht="18.899999999999999" customHeight="1" x14ac:dyDescent="0.25">
      <c r="A59">
        <v>53</v>
      </c>
      <c r="B59" s="105"/>
      <c r="C59" s="105"/>
      <c r="D59" s="106"/>
      <c r="E59"/>
      <c r="F59"/>
      <c r="G59"/>
      <c r="H59"/>
      <c r="I59"/>
      <c r="J59" t="e">
        <f>IF(AND(Q59="",#REF!&gt;0,#REF!&lt;5),K59,)</f>
        <v>#REF!</v>
      </c>
      <c r="K59" t="str">
        <f>IF(D59="","ZZZ9",IF(AND(#REF!&gt;0,#REF!&lt;5),D59&amp;#REF!,D59&amp;"9"))</f>
        <v>ZZZ9</v>
      </c>
      <c r="L59">
        <f t="shared" si="0"/>
        <v>999</v>
      </c>
      <c r="M59">
        <f t="shared" si="1"/>
        <v>999</v>
      </c>
      <c r="N59"/>
      <c r="O59"/>
      <c r="P59">
        <f t="shared" si="2"/>
        <v>999</v>
      </c>
      <c r="Q59" s="107"/>
    </row>
    <row r="60" spans="1:17" s="11" customFormat="1" ht="18.899999999999999" customHeight="1" x14ac:dyDescent="0.25">
      <c r="A60">
        <v>54</v>
      </c>
      <c r="B60" s="105"/>
      <c r="C60" s="105"/>
      <c r="D60" s="106"/>
      <c r="E60"/>
      <c r="F60"/>
      <c r="G60"/>
      <c r="H60"/>
      <c r="I60"/>
      <c r="J60" t="e">
        <f>IF(AND(Q60="",#REF!&gt;0,#REF!&lt;5),K60,)</f>
        <v>#REF!</v>
      </c>
      <c r="K60" t="str">
        <f>IF(D60="","ZZZ9",IF(AND(#REF!&gt;0,#REF!&lt;5),D60&amp;#REF!,D60&amp;"9"))</f>
        <v>ZZZ9</v>
      </c>
      <c r="L60">
        <f t="shared" si="0"/>
        <v>999</v>
      </c>
      <c r="M60">
        <f t="shared" si="1"/>
        <v>999</v>
      </c>
      <c r="N60"/>
      <c r="O60"/>
      <c r="P60">
        <f t="shared" si="2"/>
        <v>999</v>
      </c>
      <c r="Q60" s="107"/>
    </row>
    <row r="61" spans="1:17" s="11" customFormat="1" ht="18.899999999999999" customHeight="1" x14ac:dyDescent="0.25">
      <c r="A61">
        <v>55</v>
      </c>
      <c r="B61" s="105"/>
      <c r="C61" s="105"/>
      <c r="D61" s="106"/>
      <c r="E61"/>
      <c r="F61"/>
      <c r="G61"/>
      <c r="H61"/>
      <c r="I61"/>
      <c r="J61" t="e">
        <f>IF(AND(Q61="",#REF!&gt;0,#REF!&lt;5),K61,)</f>
        <v>#REF!</v>
      </c>
      <c r="K61" t="str">
        <f>IF(D61="","ZZZ9",IF(AND(#REF!&gt;0,#REF!&lt;5),D61&amp;#REF!,D61&amp;"9"))</f>
        <v>ZZZ9</v>
      </c>
      <c r="L61">
        <f t="shared" si="0"/>
        <v>999</v>
      </c>
      <c r="M61">
        <f t="shared" si="1"/>
        <v>999</v>
      </c>
      <c r="N61"/>
      <c r="O61"/>
      <c r="P61">
        <f t="shared" si="2"/>
        <v>999</v>
      </c>
      <c r="Q61" s="107"/>
    </row>
    <row r="62" spans="1:17" s="11" customFormat="1" ht="18.899999999999999" customHeight="1" x14ac:dyDescent="0.25">
      <c r="A62">
        <v>56</v>
      </c>
      <c r="B62" s="105"/>
      <c r="C62" s="105"/>
      <c r="D62" s="106"/>
      <c r="E62"/>
      <c r="F62"/>
      <c r="G62"/>
      <c r="H62"/>
      <c r="I62"/>
      <c r="J62" t="e">
        <f>IF(AND(Q62="",#REF!&gt;0,#REF!&lt;5),K62,)</f>
        <v>#REF!</v>
      </c>
      <c r="K62" t="str">
        <f>IF(D62="","ZZZ9",IF(AND(#REF!&gt;0,#REF!&lt;5),D62&amp;#REF!,D62&amp;"9"))</f>
        <v>ZZZ9</v>
      </c>
      <c r="L62">
        <f t="shared" si="0"/>
        <v>999</v>
      </c>
      <c r="M62">
        <f t="shared" si="1"/>
        <v>999</v>
      </c>
      <c r="N62"/>
      <c r="O62"/>
      <c r="P62">
        <f t="shared" si="2"/>
        <v>999</v>
      </c>
      <c r="Q62" s="107"/>
    </row>
    <row r="63" spans="1:17" s="11" customFormat="1" ht="18.899999999999999" customHeight="1" x14ac:dyDescent="0.25">
      <c r="A63">
        <v>57</v>
      </c>
      <c r="B63" s="105"/>
      <c r="C63" s="105"/>
      <c r="D63" s="106"/>
      <c r="E63"/>
      <c r="F63"/>
      <c r="G63"/>
      <c r="H63"/>
      <c r="I63"/>
      <c r="J63" t="e">
        <f>IF(AND(Q63="",#REF!&gt;0,#REF!&lt;5),K63,)</f>
        <v>#REF!</v>
      </c>
      <c r="K63" t="str">
        <f>IF(D63="","ZZZ9",IF(AND(#REF!&gt;0,#REF!&lt;5),D63&amp;#REF!,D63&amp;"9"))</f>
        <v>ZZZ9</v>
      </c>
      <c r="L63">
        <f t="shared" si="0"/>
        <v>999</v>
      </c>
      <c r="M63">
        <f t="shared" si="1"/>
        <v>999</v>
      </c>
      <c r="N63"/>
      <c r="O63"/>
      <c r="P63">
        <f t="shared" si="2"/>
        <v>999</v>
      </c>
      <c r="Q63" s="107"/>
    </row>
    <row r="64" spans="1:17" s="11" customFormat="1" ht="18.899999999999999" customHeight="1" x14ac:dyDescent="0.25">
      <c r="A64">
        <v>58</v>
      </c>
      <c r="B64" s="105"/>
      <c r="C64" s="105"/>
      <c r="D64" s="106"/>
      <c r="E64"/>
      <c r="F64"/>
      <c r="G64"/>
      <c r="H64"/>
      <c r="I64"/>
      <c r="J64" t="e">
        <f>IF(AND(Q64="",#REF!&gt;0,#REF!&lt;5),K64,)</f>
        <v>#REF!</v>
      </c>
      <c r="K64" t="str">
        <f>IF(D64="","ZZZ9",IF(AND(#REF!&gt;0,#REF!&lt;5),D64&amp;#REF!,D64&amp;"9"))</f>
        <v>ZZZ9</v>
      </c>
      <c r="L64">
        <f t="shared" si="0"/>
        <v>999</v>
      </c>
      <c r="M64">
        <f t="shared" si="1"/>
        <v>999</v>
      </c>
      <c r="N64"/>
      <c r="O64"/>
      <c r="P64">
        <f t="shared" si="2"/>
        <v>999</v>
      </c>
      <c r="Q64" s="107"/>
    </row>
    <row r="65" spans="1:17" s="11" customFormat="1" ht="18.899999999999999" customHeight="1" x14ac:dyDescent="0.25">
      <c r="A65">
        <v>59</v>
      </c>
      <c r="B65" s="105"/>
      <c r="C65" s="105"/>
      <c r="D65" s="106"/>
      <c r="E65"/>
      <c r="F65"/>
      <c r="G65"/>
      <c r="H65"/>
      <c r="I65"/>
      <c r="J65" t="e">
        <f>IF(AND(Q65="",#REF!&gt;0,#REF!&lt;5),K65,)</f>
        <v>#REF!</v>
      </c>
      <c r="K65" t="str">
        <f>IF(D65="","ZZZ9",IF(AND(#REF!&gt;0,#REF!&lt;5),D65&amp;#REF!,D65&amp;"9"))</f>
        <v>ZZZ9</v>
      </c>
      <c r="L65">
        <f t="shared" si="0"/>
        <v>999</v>
      </c>
      <c r="M65">
        <f t="shared" si="1"/>
        <v>999</v>
      </c>
      <c r="N65"/>
      <c r="O65"/>
      <c r="P65">
        <f t="shared" si="2"/>
        <v>999</v>
      </c>
      <c r="Q65" s="107"/>
    </row>
    <row r="66" spans="1:17" s="11" customFormat="1" ht="18.899999999999999" customHeight="1" x14ac:dyDescent="0.25">
      <c r="A66">
        <v>60</v>
      </c>
      <c r="B66" s="105"/>
      <c r="C66" s="105"/>
      <c r="D66" s="106"/>
      <c r="E66"/>
      <c r="F66"/>
      <c r="G66"/>
      <c r="H66"/>
      <c r="I66"/>
      <c r="J66" t="e">
        <f>IF(AND(Q66="",#REF!&gt;0,#REF!&lt;5),K66,)</f>
        <v>#REF!</v>
      </c>
      <c r="K66" t="str">
        <f>IF(D66="","ZZZ9",IF(AND(#REF!&gt;0,#REF!&lt;5),D66&amp;#REF!,D66&amp;"9"))</f>
        <v>ZZZ9</v>
      </c>
      <c r="L66">
        <f t="shared" si="0"/>
        <v>999</v>
      </c>
      <c r="M66">
        <f t="shared" si="1"/>
        <v>999</v>
      </c>
      <c r="N66"/>
      <c r="O66"/>
      <c r="P66">
        <f t="shared" si="2"/>
        <v>999</v>
      </c>
      <c r="Q66" s="107"/>
    </row>
    <row r="67" spans="1:17" s="11" customFormat="1" ht="18.899999999999999" customHeight="1" x14ac:dyDescent="0.25">
      <c r="A67">
        <v>61</v>
      </c>
      <c r="B67" s="105"/>
      <c r="C67" s="105"/>
      <c r="D67" s="106"/>
      <c r="E67"/>
      <c r="F67"/>
      <c r="G67"/>
      <c r="H67"/>
      <c r="I67"/>
      <c r="J67" t="e">
        <f>IF(AND(Q67="",#REF!&gt;0,#REF!&lt;5),K67,)</f>
        <v>#REF!</v>
      </c>
      <c r="K67" t="str">
        <f>IF(D67="","ZZZ9",IF(AND(#REF!&gt;0,#REF!&lt;5),D67&amp;#REF!,D67&amp;"9"))</f>
        <v>ZZZ9</v>
      </c>
      <c r="L67">
        <f t="shared" si="0"/>
        <v>999</v>
      </c>
      <c r="M67">
        <f t="shared" si="1"/>
        <v>999</v>
      </c>
      <c r="N67"/>
      <c r="O67"/>
      <c r="P67">
        <f t="shared" si="2"/>
        <v>999</v>
      </c>
      <c r="Q67" s="107"/>
    </row>
    <row r="68" spans="1:17" s="11" customFormat="1" ht="18.899999999999999" customHeight="1" x14ac:dyDescent="0.25">
      <c r="A68">
        <v>62</v>
      </c>
      <c r="B68" s="105"/>
      <c r="C68" s="105"/>
      <c r="D68" s="106"/>
      <c r="E68"/>
      <c r="F68"/>
      <c r="G68"/>
      <c r="H68"/>
      <c r="I68"/>
      <c r="J68" t="e">
        <f>IF(AND(Q68="",#REF!&gt;0,#REF!&lt;5),K68,)</f>
        <v>#REF!</v>
      </c>
      <c r="K68" t="str">
        <f>IF(D68="","ZZZ9",IF(AND(#REF!&gt;0,#REF!&lt;5),D68&amp;#REF!,D68&amp;"9"))</f>
        <v>ZZZ9</v>
      </c>
      <c r="L68">
        <f t="shared" si="0"/>
        <v>999</v>
      </c>
      <c r="M68">
        <f t="shared" si="1"/>
        <v>999</v>
      </c>
      <c r="N68"/>
      <c r="O68"/>
      <c r="P68">
        <f t="shared" si="2"/>
        <v>999</v>
      </c>
      <c r="Q68" s="107"/>
    </row>
    <row r="69" spans="1:17" s="11" customFormat="1" ht="18.899999999999999" customHeight="1" x14ac:dyDescent="0.25">
      <c r="A69">
        <v>63</v>
      </c>
      <c r="B69" s="105"/>
      <c r="C69" s="105"/>
      <c r="D69" s="106"/>
      <c r="E69"/>
      <c r="F69"/>
      <c r="G69"/>
      <c r="H69"/>
      <c r="I69"/>
      <c r="J69" t="e">
        <f>IF(AND(Q69="",#REF!&gt;0,#REF!&lt;5),K69,)</f>
        <v>#REF!</v>
      </c>
      <c r="K69" t="str">
        <f>IF(D69="","ZZZ9",IF(AND(#REF!&gt;0,#REF!&lt;5),D69&amp;#REF!,D69&amp;"9"))</f>
        <v>ZZZ9</v>
      </c>
      <c r="L69">
        <f t="shared" si="0"/>
        <v>999</v>
      </c>
      <c r="M69">
        <f t="shared" si="1"/>
        <v>999</v>
      </c>
      <c r="N69"/>
      <c r="O69"/>
      <c r="P69">
        <f t="shared" si="2"/>
        <v>999</v>
      </c>
      <c r="Q69" s="107"/>
    </row>
    <row r="70" spans="1:17" s="11" customFormat="1" ht="18.899999999999999" customHeight="1" x14ac:dyDescent="0.25">
      <c r="A70">
        <v>64</v>
      </c>
      <c r="B70" s="105"/>
      <c r="C70" s="105"/>
      <c r="D70" s="106"/>
      <c r="E70"/>
      <c r="F70"/>
      <c r="G70"/>
      <c r="H70"/>
      <c r="I70"/>
      <c r="J70" t="e">
        <f>IF(AND(Q70="",#REF!&gt;0,#REF!&lt;5),K70,)</f>
        <v>#REF!</v>
      </c>
      <c r="K70" t="str">
        <f>IF(D70="","ZZZ9",IF(AND(#REF!&gt;0,#REF!&lt;5),D70&amp;#REF!,D70&amp;"9"))</f>
        <v>ZZZ9</v>
      </c>
      <c r="L70">
        <f t="shared" si="0"/>
        <v>999</v>
      </c>
      <c r="M70">
        <f t="shared" si="1"/>
        <v>999</v>
      </c>
      <c r="N70"/>
      <c r="O70"/>
      <c r="P70">
        <f t="shared" si="2"/>
        <v>999</v>
      </c>
      <c r="Q70" s="107"/>
    </row>
    <row r="71" spans="1:17" s="11" customFormat="1" ht="18.899999999999999" customHeight="1" x14ac:dyDescent="0.25">
      <c r="A71">
        <v>65</v>
      </c>
      <c r="B71" s="105"/>
      <c r="C71" s="105"/>
      <c r="D71" s="106"/>
      <c r="E71"/>
      <c r="F71"/>
      <c r="G71"/>
      <c r="H71"/>
      <c r="I71"/>
      <c r="J71" t="e">
        <f>IF(AND(Q71="",#REF!&gt;0,#REF!&lt;5),K71,)</f>
        <v>#REF!</v>
      </c>
      <c r="K71" t="str">
        <f>IF(D71="","ZZZ9",IF(AND(#REF!&gt;0,#REF!&lt;5),D71&amp;#REF!,D71&amp;"9"))</f>
        <v>ZZZ9</v>
      </c>
      <c r="L71">
        <f t="shared" si="0"/>
        <v>999</v>
      </c>
      <c r="M71">
        <f t="shared" si="1"/>
        <v>999</v>
      </c>
      <c r="N71"/>
      <c r="O71"/>
      <c r="P71">
        <f t="shared" si="2"/>
        <v>999</v>
      </c>
      <c r="Q71" s="107"/>
    </row>
    <row r="72" spans="1:17" s="11" customFormat="1" ht="18.899999999999999" customHeight="1" x14ac:dyDescent="0.25">
      <c r="A72">
        <v>66</v>
      </c>
      <c r="B72" s="105"/>
      <c r="C72" s="105"/>
      <c r="D72" s="106"/>
      <c r="E72"/>
      <c r="F72"/>
      <c r="G72"/>
      <c r="H72"/>
      <c r="I72"/>
      <c r="J72" t="e">
        <f>IF(AND(Q72="",#REF!&gt;0,#REF!&lt;5),K72,)</f>
        <v>#REF!</v>
      </c>
      <c r="K72" t="str">
        <f>IF(D72="","ZZZ9",IF(AND(#REF!&gt;0,#REF!&lt;5),D72&amp;#REF!,D72&amp;"9"))</f>
        <v>ZZZ9</v>
      </c>
      <c r="L72">
        <f t="shared" si="0"/>
        <v>999</v>
      </c>
      <c r="M72">
        <f t="shared" si="1"/>
        <v>999</v>
      </c>
      <c r="N72"/>
      <c r="O72"/>
      <c r="P72">
        <f t="shared" si="2"/>
        <v>999</v>
      </c>
      <c r="Q72" s="107"/>
    </row>
    <row r="73" spans="1:17" s="11" customFormat="1" ht="18.899999999999999" customHeight="1" x14ac:dyDescent="0.25">
      <c r="A73">
        <v>67</v>
      </c>
      <c r="B73" s="105"/>
      <c r="C73" s="105"/>
      <c r="D73" s="106"/>
      <c r="E73"/>
      <c r="F73"/>
      <c r="G73"/>
      <c r="H73"/>
      <c r="I73"/>
      <c r="J73" t="e">
        <f>IF(AND(Q73="",#REF!&gt;0,#REF!&lt;5),K73,)</f>
        <v>#REF!</v>
      </c>
      <c r="K73" t="str">
        <f>IF(D73="","ZZZ9",IF(AND(#REF!&gt;0,#REF!&lt;5),D73&amp;#REF!,D73&amp;"9"))</f>
        <v>ZZZ9</v>
      </c>
      <c r="L73">
        <f t="shared" si="0"/>
        <v>999</v>
      </c>
      <c r="M73">
        <f t="shared" si="1"/>
        <v>999</v>
      </c>
      <c r="N73"/>
      <c r="O73"/>
      <c r="P73">
        <f t="shared" si="2"/>
        <v>999</v>
      </c>
      <c r="Q73" s="107"/>
    </row>
    <row r="74" spans="1:17" s="11" customFormat="1" ht="18.899999999999999" customHeight="1" x14ac:dyDescent="0.25">
      <c r="A74">
        <v>68</v>
      </c>
      <c r="B74" s="105"/>
      <c r="C74" s="105"/>
      <c r="D74" s="106"/>
      <c r="E74"/>
      <c r="F74"/>
      <c r="G74"/>
      <c r="H74"/>
      <c r="I74"/>
      <c r="J74" t="e">
        <f>IF(AND(Q74="",#REF!&gt;0,#REF!&lt;5),K74,)</f>
        <v>#REF!</v>
      </c>
      <c r="K74" t="str">
        <f>IF(D74="","ZZZ9",IF(AND(#REF!&gt;0,#REF!&lt;5),D74&amp;#REF!,D74&amp;"9"))</f>
        <v>ZZZ9</v>
      </c>
      <c r="L74">
        <f t="shared" si="0"/>
        <v>999</v>
      </c>
      <c r="M74">
        <f t="shared" si="1"/>
        <v>999</v>
      </c>
      <c r="N74"/>
      <c r="O74"/>
      <c r="P74">
        <f t="shared" si="2"/>
        <v>999</v>
      </c>
      <c r="Q74" s="107"/>
    </row>
    <row r="75" spans="1:17" s="11" customFormat="1" ht="18.899999999999999" customHeight="1" x14ac:dyDescent="0.25">
      <c r="A75">
        <v>69</v>
      </c>
      <c r="B75" s="105"/>
      <c r="C75" s="105"/>
      <c r="D75" s="106"/>
      <c r="E75"/>
      <c r="F75"/>
      <c r="G75"/>
      <c r="H75"/>
      <c r="I75"/>
      <c r="J75" t="e">
        <f>IF(AND(Q75="",#REF!&gt;0,#REF!&lt;5),K75,)</f>
        <v>#REF!</v>
      </c>
      <c r="K75" t="str">
        <f>IF(D75="","ZZZ9",IF(AND(#REF!&gt;0,#REF!&lt;5),D75&amp;#REF!,D75&amp;"9"))</f>
        <v>ZZZ9</v>
      </c>
      <c r="L75">
        <f t="shared" si="0"/>
        <v>999</v>
      </c>
      <c r="M75">
        <f t="shared" si="1"/>
        <v>999</v>
      </c>
      <c r="N75"/>
      <c r="O75"/>
      <c r="P75">
        <f t="shared" si="2"/>
        <v>999</v>
      </c>
      <c r="Q75" s="107"/>
    </row>
    <row r="76" spans="1:17" s="11" customFormat="1" ht="18.899999999999999" customHeight="1" x14ac:dyDescent="0.25">
      <c r="A76">
        <v>70</v>
      </c>
      <c r="B76" s="105"/>
      <c r="C76" s="105"/>
      <c r="D76" s="106"/>
      <c r="E76"/>
      <c r="F76"/>
      <c r="G76"/>
      <c r="H76"/>
      <c r="I76"/>
      <c r="J76" t="e">
        <f>IF(AND(Q76="",#REF!&gt;0,#REF!&lt;5),K76,)</f>
        <v>#REF!</v>
      </c>
      <c r="K76" t="str">
        <f>IF(D76="","ZZZ9",IF(AND(#REF!&gt;0,#REF!&lt;5),D76&amp;#REF!,D76&amp;"9"))</f>
        <v>ZZZ9</v>
      </c>
      <c r="L76">
        <f t="shared" si="0"/>
        <v>999</v>
      </c>
      <c r="M76">
        <f t="shared" si="1"/>
        <v>999</v>
      </c>
      <c r="N76"/>
      <c r="O76"/>
      <c r="P76">
        <f t="shared" si="2"/>
        <v>999</v>
      </c>
      <c r="Q76" s="107"/>
    </row>
    <row r="77" spans="1:17" s="11" customFormat="1" ht="18.899999999999999" customHeight="1" x14ac:dyDescent="0.25">
      <c r="A77">
        <v>71</v>
      </c>
      <c r="B77" s="105"/>
      <c r="C77" s="105"/>
      <c r="D77" s="106"/>
      <c r="E77"/>
      <c r="F77"/>
      <c r="G77"/>
      <c r="H77"/>
      <c r="I77"/>
      <c r="J77" t="e">
        <f>IF(AND(Q77="",#REF!&gt;0,#REF!&lt;5),K77,)</f>
        <v>#REF!</v>
      </c>
      <c r="K77" t="str">
        <f>IF(D77="","ZZZ9",IF(AND(#REF!&gt;0,#REF!&lt;5),D77&amp;#REF!,D77&amp;"9"))</f>
        <v>ZZZ9</v>
      </c>
      <c r="L77">
        <f t="shared" si="0"/>
        <v>999</v>
      </c>
      <c r="M77">
        <f t="shared" si="1"/>
        <v>999</v>
      </c>
      <c r="N77"/>
      <c r="O77"/>
      <c r="P77">
        <f t="shared" si="2"/>
        <v>999</v>
      </c>
      <c r="Q77" s="107"/>
    </row>
    <row r="78" spans="1:17" s="11" customFormat="1" ht="18.899999999999999" customHeight="1" x14ac:dyDescent="0.25">
      <c r="A78">
        <v>72</v>
      </c>
      <c r="B78" s="105"/>
      <c r="C78" s="105"/>
      <c r="D78" s="106"/>
      <c r="E78"/>
      <c r="F78"/>
      <c r="G78"/>
      <c r="H78"/>
      <c r="I78"/>
      <c r="J78" t="e">
        <f>IF(AND(Q78="",#REF!&gt;0,#REF!&lt;5),K78,)</f>
        <v>#REF!</v>
      </c>
      <c r="K78" t="str">
        <f>IF(D78="","ZZZ9",IF(AND(#REF!&gt;0,#REF!&lt;5),D78&amp;#REF!,D78&amp;"9"))</f>
        <v>ZZZ9</v>
      </c>
      <c r="L78">
        <f t="shared" si="0"/>
        <v>999</v>
      </c>
      <c r="M78">
        <f t="shared" si="1"/>
        <v>999</v>
      </c>
      <c r="N78"/>
      <c r="O78"/>
      <c r="P78">
        <f t="shared" si="2"/>
        <v>999</v>
      </c>
      <c r="Q78" s="107"/>
    </row>
    <row r="79" spans="1:17" s="11" customFormat="1" ht="18.899999999999999" customHeight="1" x14ac:dyDescent="0.25">
      <c r="A79">
        <v>73</v>
      </c>
      <c r="B79" s="105"/>
      <c r="C79" s="105"/>
      <c r="D79" s="106"/>
      <c r="E79"/>
      <c r="F79"/>
      <c r="G79"/>
      <c r="H79"/>
      <c r="I79"/>
      <c r="J79" t="e">
        <f>IF(AND(Q79="",#REF!&gt;0,#REF!&lt;5),K79,)</f>
        <v>#REF!</v>
      </c>
      <c r="K79" t="str">
        <f>IF(D79="","ZZZ9",IF(AND(#REF!&gt;0,#REF!&lt;5),D79&amp;#REF!,D79&amp;"9"))</f>
        <v>ZZZ9</v>
      </c>
      <c r="L79">
        <f t="shared" si="0"/>
        <v>999</v>
      </c>
      <c r="M79">
        <f t="shared" si="1"/>
        <v>999</v>
      </c>
      <c r="N79"/>
      <c r="O79"/>
      <c r="P79">
        <f t="shared" si="2"/>
        <v>999</v>
      </c>
      <c r="Q79" s="107"/>
    </row>
    <row r="80" spans="1:17" s="11" customFormat="1" ht="18.899999999999999" customHeight="1" x14ac:dyDescent="0.25">
      <c r="A80">
        <v>74</v>
      </c>
      <c r="B80" s="105"/>
      <c r="C80" s="105"/>
      <c r="D80" s="106"/>
      <c r="E80"/>
      <c r="F80"/>
      <c r="G80"/>
      <c r="H80"/>
      <c r="I80"/>
      <c r="J80" t="e">
        <f>IF(AND(Q80="",#REF!&gt;0,#REF!&lt;5),K80,)</f>
        <v>#REF!</v>
      </c>
      <c r="K80" t="str">
        <f>IF(D80="","ZZZ9",IF(AND(#REF!&gt;0,#REF!&lt;5),D80&amp;#REF!,D80&amp;"9"))</f>
        <v>ZZZ9</v>
      </c>
      <c r="L80">
        <f t="shared" si="0"/>
        <v>999</v>
      </c>
      <c r="M80">
        <f t="shared" si="1"/>
        <v>999</v>
      </c>
      <c r="N80"/>
      <c r="O80"/>
      <c r="P80">
        <f t="shared" si="2"/>
        <v>999</v>
      </c>
      <c r="Q80" s="107"/>
    </row>
    <row r="81" spans="1:17" s="11" customFormat="1" ht="18.899999999999999" customHeight="1" x14ac:dyDescent="0.25">
      <c r="A81">
        <v>75</v>
      </c>
      <c r="B81" s="105"/>
      <c r="C81" s="105"/>
      <c r="D81" s="106"/>
      <c r="E81"/>
      <c r="F81"/>
      <c r="G81"/>
      <c r="H81"/>
      <c r="I81"/>
      <c r="J81" t="e">
        <f>IF(AND(Q81="",#REF!&gt;0,#REF!&lt;5),K81,)</f>
        <v>#REF!</v>
      </c>
      <c r="K81" t="str">
        <f>IF(D81="","ZZZ9",IF(AND(#REF!&gt;0,#REF!&lt;5),D81&amp;#REF!,D81&amp;"9"))</f>
        <v>ZZZ9</v>
      </c>
      <c r="L81">
        <f t="shared" si="0"/>
        <v>999</v>
      </c>
      <c r="M81">
        <f t="shared" si="1"/>
        <v>999</v>
      </c>
      <c r="N81"/>
      <c r="O81"/>
      <c r="P81">
        <f t="shared" si="2"/>
        <v>999</v>
      </c>
      <c r="Q81" s="107"/>
    </row>
    <row r="82" spans="1:17" s="11" customFormat="1" ht="18.899999999999999" customHeight="1" x14ac:dyDescent="0.25">
      <c r="A82">
        <v>76</v>
      </c>
      <c r="B82" s="105"/>
      <c r="C82" s="105"/>
      <c r="D82" s="106"/>
      <c r="E82"/>
      <c r="F82"/>
      <c r="G82"/>
      <c r="H82"/>
      <c r="I82"/>
      <c r="J82" t="e">
        <f>IF(AND(Q82="",#REF!&gt;0,#REF!&lt;5),K82,)</f>
        <v>#REF!</v>
      </c>
      <c r="K82" t="str">
        <f>IF(D82="","ZZZ9",IF(AND(#REF!&gt;0,#REF!&lt;5),D82&amp;#REF!,D82&amp;"9"))</f>
        <v>ZZZ9</v>
      </c>
      <c r="L82">
        <f t="shared" si="0"/>
        <v>999</v>
      </c>
      <c r="M82">
        <f t="shared" si="1"/>
        <v>999</v>
      </c>
      <c r="N82"/>
      <c r="O82"/>
      <c r="P82">
        <f t="shared" si="2"/>
        <v>999</v>
      </c>
      <c r="Q82" s="107"/>
    </row>
    <row r="83" spans="1:17" s="11" customFormat="1" ht="18.899999999999999" customHeight="1" x14ac:dyDescent="0.25">
      <c r="A83">
        <v>77</v>
      </c>
      <c r="B83" s="105"/>
      <c r="C83" s="105"/>
      <c r="D83" s="106"/>
      <c r="E83"/>
      <c r="F83"/>
      <c r="G83"/>
      <c r="H83"/>
      <c r="I83"/>
      <c r="J83" t="e">
        <f>IF(AND(Q83="",#REF!&gt;0,#REF!&lt;5),K83,)</f>
        <v>#REF!</v>
      </c>
      <c r="K83" t="str">
        <f>IF(D83="","ZZZ9",IF(AND(#REF!&gt;0,#REF!&lt;5),D83&amp;#REF!,D83&amp;"9"))</f>
        <v>ZZZ9</v>
      </c>
      <c r="L83">
        <f t="shared" si="0"/>
        <v>999</v>
      </c>
      <c r="M83">
        <f t="shared" si="1"/>
        <v>999</v>
      </c>
      <c r="N83"/>
      <c r="O83"/>
      <c r="P83">
        <f t="shared" si="2"/>
        <v>999</v>
      </c>
      <c r="Q83" s="107"/>
    </row>
    <row r="84" spans="1:17" s="11" customFormat="1" ht="18.899999999999999" customHeight="1" x14ac:dyDescent="0.25">
      <c r="A84">
        <v>78</v>
      </c>
      <c r="B84" s="105"/>
      <c r="C84" s="105"/>
      <c r="D84" s="106"/>
      <c r="E84"/>
      <c r="F84"/>
      <c r="G84"/>
      <c r="H84"/>
      <c r="I84"/>
      <c r="J84" t="e">
        <f>IF(AND(Q84="",#REF!&gt;0,#REF!&lt;5),K84,)</f>
        <v>#REF!</v>
      </c>
      <c r="K84" t="str">
        <f>IF(D84="","ZZZ9",IF(AND(#REF!&gt;0,#REF!&lt;5),D84&amp;#REF!,D84&amp;"9"))</f>
        <v>ZZZ9</v>
      </c>
      <c r="L84">
        <f t="shared" si="0"/>
        <v>999</v>
      </c>
      <c r="M84">
        <f t="shared" si="1"/>
        <v>999</v>
      </c>
      <c r="N84"/>
      <c r="O84"/>
      <c r="P84">
        <f t="shared" si="2"/>
        <v>999</v>
      </c>
      <c r="Q84" s="107"/>
    </row>
    <row r="85" spans="1:17" s="11" customFormat="1" ht="18.899999999999999" customHeight="1" x14ac:dyDescent="0.25">
      <c r="A85">
        <v>79</v>
      </c>
      <c r="B85" s="105"/>
      <c r="C85" s="105"/>
      <c r="D85" s="106"/>
      <c r="E85"/>
      <c r="F85"/>
      <c r="G85"/>
      <c r="H85"/>
      <c r="I85"/>
      <c r="J85" t="e">
        <f>IF(AND(Q85="",#REF!&gt;0,#REF!&lt;5),K85,)</f>
        <v>#REF!</v>
      </c>
      <c r="K85" t="str">
        <f>IF(D85="","ZZZ9",IF(AND(#REF!&gt;0,#REF!&lt;5),D85&amp;#REF!,D85&amp;"9"))</f>
        <v>ZZZ9</v>
      </c>
      <c r="L85">
        <f t="shared" si="0"/>
        <v>999</v>
      </c>
      <c r="M85">
        <f t="shared" si="1"/>
        <v>999</v>
      </c>
      <c r="N85"/>
      <c r="O85"/>
      <c r="P85">
        <f t="shared" si="2"/>
        <v>999</v>
      </c>
      <c r="Q85" s="107"/>
    </row>
    <row r="86" spans="1:17" s="11" customFormat="1" ht="18.899999999999999" customHeight="1" x14ac:dyDescent="0.25">
      <c r="A86">
        <v>80</v>
      </c>
      <c r="B86" s="105"/>
      <c r="C86" s="105"/>
      <c r="D86" s="106"/>
      <c r="E86"/>
      <c r="F86"/>
      <c r="G86"/>
      <c r="H86"/>
      <c r="I86"/>
      <c r="J86" t="e">
        <f>IF(AND(Q86="",#REF!&gt;0,#REF!&lt;5),K86,)</f>
        <v>#REF!</v>
      </c>
      <c r="K86" t="str">
        <f>IF(D86="","ZZZ9",IF(AND(#REF!&gt;0,#REF!&lt;5),D86&amp;#REF!,D86&amp;"9"))</f>
        <v>ZZZ9</v>
      </c>
      <c r="L86">
        <f t="shared" si="0"/>
        <v>999</v>
      </c>
      <c r="M86">
        <f t="shared" si="1"/>
        <v>999</v>
      </c>
      <c r="N86"/>
      <c r="O86"/>
      <c r="P86">
        <f t="shared" si="2"/>
        <v>999</v>
      </c>
      <c r="Q86" s="107"/>
    </row>
    <row r="87" spans="1:17" s="11" customFormat="1" ht="18.899999999999999" customHeight="1" x14ac:dyDescent="0.25">
      <c r="A87">
        <v>81</v>
      </c>
      <c r="B87" s="105"/>
      <c r="C87" s="105"/>
      <c r="D87" s="106"/>
      <c r="E87"/>
      <c r="F87"/>
      <c r="G87"/>
      <c r="H87"/>
      <c r="I87"/>
      <c r="J87" t="e">
        <f>IF(AND(Q87="",#REF!&gt;0,#REF!&lt;5),K87,)</f>
        <v>#REF!</v>
      </c>
      <c r="K87" t="str">
        <f>IF(D87="","ZZZ9",IF(AND(#REF!&gt;0,#REF!&lt;5),D87&amp;#REF!,D87&amp;"9"))</f>
        <v>ZZZ9</v>
      </c>
      <c r="L87">
        <f t="shared" si="0"/>
        <v>999</v>
      </c>
      <c r="M87">
        <f t="shared" si="1"/>
        <v>999</v>
      </c>
      <c r="N87"/>
      <c r="O87"/>
      <c r="P87">
        <f t="shared" si="2"/>
        <v>999</v>
      </c>
      <c r="Q87" s="107"/>
    </row>
    <row r="88" spans="1:17" s="11" customFormat="1" ht="18.899999999999999" customHeight="1" x14ac:dyDescent="0.25">
      <c r="A88">
        <v>82</v>
      </c>
      <c r="B88" s="105"/>
      <c r="C88" s="105"/>
      <c r="D88" s="106"/>
      <c r="E88"/>
      <c r="F88"/>
      <c r="G88"/>
      <c r="H88"/>
      <c r="I88"/>
      <c r="J88" t="e">
        <f>IF(AND(Q88="",#REF!&gt;0,#REF!&lt;5),K88,)</f>
        <v>#REF!</v>
      </c>
      <c r="K88" t="str">
        <f>IF(D88="","ZZZ9",IF(AND(#REF!&gt;0,#REF!&lt;5),D88&amp;#REF!,D88&amp;"9"))</f>
        <v>ZZZ9</v>
      </c>
      <c r="L88">
        <f t="shared" si="0"/>
        <v>999</v>
      </c>
      <c r="M88">
        <f t="shared" si="1"/>
        <v>999</v>
      </c>
      <c r="N88"/>
      <c r="O88"/>
      <c r="P88">
        <f t="shared" si="2"/>
        <v>999</v>
      </c>
      <c r="Q88" s="107"/>
    </row>
    <row r="89" spans="1:17" s="11" customFormat="1" ht="18.899999999999999" customHeight="1" x14ac:dyDescent="0.25">
      <c r="A89">
        <v>83</v>
      </c>
      <c r="B89" s="105"/>
      <c r="C89" s="105"/>
      <c r="D89" s="106"/>
      <c r="E89"/>
      <c r="F89"/>
      <c r="G89"/>
      <c r="H89"/>
      <c r="I89"/>
      <c r="J89" t="e">
        <f>IF(AND(Q89="",#REF!&gt;0,#REF!&lt;5),K89,)</f>
        <v>#REF!</v>
      </c>
      <c r="K89" t="str">
        <f>IF(D89="","ZZZ9",IF(AND(#REF!&gt;0,#REF!&lt;5),D89&amp;#REF!,D89&amp;"9"))</f>
        <v>ZZZ9</v>
      </c>
      <c r="L89">
        <f t="shared" si="0"/>
        <v>999</v>
      </c>
      <c r="M89">
        <f t="shared" si="1"/>
        <v>999</v>
      </c>
      <c r="N89"/>
      <c r="O89"/>
      <c r="P89">
        <f t="shared" si="2"/>
        <v>999</v>
      </c>
      <c r="Q89" s="107"/>
    </row>
    <row r="90" spans="1:17" s="11" customFormat="1" ht="18.899999999999999" customHeight="1" x14ac:dyDescent="0.25">
      <c r="A90">
        <v>84</v>
      </c>
      <c r="B90" s="105"/>
      <c r="C90" s="105"/>
      <c r="D90" s="106"/>
      <c r="E90"/>
      <c r="F90"/>
      <c r="G90"/>
      <c r="H90"/>
      <c r="I90"/>
      <c r="J90" t="e">
        <f>IF(AND(Q90="",#REF!&gt;0,#REF!&lt;5),K90,)</f>
        <v>#REF!</v>
      </c>
      <c r="K90" t="str">
        <f>IF(D90="","ZZZ9",IF(AND(#REF!&gt;0,#REF!&lt;5),D90&amp;#REF!,D90&amp;"9"))</f>
        <v>ZZZ9</v>
      </c>
      <c r="L90">
        <f t="shared" si="0"/>
        <v>999</v>
      </c>
      <c r="M90">
        <f t="shared" si="1"/>
        <v>999</v>
      </c>
      <c r="N90"/>
      <c r="O90"/>
      <c r="P90">
        <f t="shared" si="2"/>
        <v>999</v>
      </c>
      <c r="Q90" s="107"/>
    </row>
    <row r="91" spans="1:17" s="11" customFormat="1" ht="18.899999999999999" customHeight="1" x14ac:dyDescent="0.25">
      <c r="A91">
        <v>85</v>
      </c>
      <c r="B91" s="105"/>
      <c r="C91" s="105"/>
      <c r="D91" s="106"/>
      <c r="E91"/>
      <c r="F91"/>
      <c r="G91"/>
      <c r="H91"/>
      <c r="I91"/>
      <c r="J91" t="e">
        <f>IF(AND(Q91="",#REF!&gt;0,#REF!&lt;5),K91,)</f>
        <v>#REF!</v>
      </c>
      <c r="K91" t="str">
        <f>IF(D91="","ZZZ9",IF(AND(#REF!&gt;0,#REF!&lt;5),D91&amp;#REF!,D91&amp;"9"))</f>
        <v>ZZZ9</v>
      </c>
      <c r="L91">
        <f t="shared" si="0"/>
        <v>999</v>
      </c>
      <c r="M91">
        <f t="shared" si="1"/>
        <v>999</v>
      </c>
      <c r="N91"/>
      <c r="O91"/>
      <c r="P91">
        <f t="shared" si="2"/>
        <v>999</v>
      </c>
      <c r="Q91" s="107"/>
    </row>
    <row r="92" spans="1:17" s="11" customFormat="1" ht="18.899999999999999" customHeight="1" x14ac:dyDescent="0.25">
      <c r="A92">
        <v>86</v>
      </c>
      <c r="B92" s="105"/>
      <c r="C92" s="105"/>
      <c r="D92" s="106"/>
      <c r="E92"/>
      <c r="F92"/>
      <c r="G92"/>
      <c r="H92"/>
      <c r="I92"/>
      <c r="J92" t="e">
        <f>IF(AND(Q92="",#REF!&gt;0,#REF!&lt;5),K92,)</f>
        <v>#REF!</v>
      </c>
      <c r="K92" t="str">
        <f>IF(D92="","ZZZ9",IF(AND(#REF!&gt;0,#REF!&lt;5),D92&amp;#REF!,D92&amp;"9"))</f>
        <v>ZZZ9</v>
      </c>
      <c r="L92">
        <f t="shared" si="0"/>
        <v>999</v>
      </c>
      <c r="M92">
        <f t="shared" si="1"/>
        <v>999</v>
      </c>
      <c r="N92"/>
      <c r="O92"/>
      <c r="P92">
        <f t="shared" si="2"/>
        <v>999</v>
      </c>
      <c r="Q92" s="107"/>
    </row>
    <row r="93" spans="1:17" s="11" customFormat="1" ht="18.899999999999999" customHeight="1" x14ac:dyDescent="0.25">
      <c r="A93">
        <v>87</v>
      </c>
      <c r="B93" s="105"/>
      <c r="C93" s="105"/>
      <c r="D93" s="106"/>
      <c r="E93"/>
      <c r="F93"/>
      <c r="G93"/>
      <c r="H93"/>
      <c r="I93"/>
      <c r="J93" t="e">
        <f>IF(AND(Q93="",#REF!&gt;0,#REF!&lt;5),K93,)</f>
        <v>#REF!</v>
      </c>
      <c r="K93" t="str">
        <f>IF(D93="","ZZZ9",IF(AND(#REF!&gt;0,#REF!&lt;5),D93&amp;#REF!,D93&amp;"9"))</f>
        <v>ZZZ9</v>
      </c>
      <c r="L93">
        <f t="shared" si="0"/>
        <v>999</v>
      </c>
      <c r="M93">
        <f t="shared" si="1"/>
        <v>999</v>
      </c>
      <c r="N93"/>
      <c r="O93"/>
      <c r="P93">
        <f t="shared" si="2"/>
        <v>999</v>
      </c>
      <c r="Q93" s="107"/>
    </row>
    <row r="94" spans="1:17" s="11" customFormat="1" ht="18.899999999999999" customHeight="1" x14ac:dyDescent="0.25">
      <c r="A94">
        <v>88</v>
      </c>
      <c r="B94" s="105"/>
      <c r="C94" s="105"/>
      <c r="D94" s="106"/>
      <c r="E94"/>
      <c r="F94"/>
      <c r="G94"/>
      <c r="H94"/>
      <c r="I94"/>
      <c r="J94" t="e">
        <f>IF(AND(Q94="",#REF!&gt;0,#REF!&lt;5),K94,)</f>
        <v>#REF!</v>
      </c>
      <c r="K94" t="str">
        <f>IF(D94="","ZZZ9",IF(AND(#REF!&gt;0,#REF!&lt;5),D94&amp;#REF!,D94&amp;"9"))</f>
        <v>ZZZ9</v>
      </c>
      <c r="L94">
        <f t="shared" si="0"/>
        <v>999</v>
      </c>
      <c r="M94">
        <f t="shared" si="1"/>
        <v>999</v>
      </c>
      <c r="N94"/>
      <c r="O94"/>
      <c r="P94">
        <f t="shared" si="2"/>
        <v>999</v>
      </c>
      <c r="Q94" s="107"/>
    </row>
    <row r="95" spans="1:17" s="11" customFormat="1" ht="18.899999999999999" customHeight="1" x14ac:dyDescent="0.25">
      <c r="A95">
        <v>89</v>
      </c>
      <c r="B95" s="105"/>
      <c r="C95" s="105"/>
      <c r="D95" s="106"/>
      <c r="E95"/>
      <c r="F95"/>
      <c r="G95"/>
      <c r="H95"/>
      <c r="I95"/>
      <c r="J95" t="e">
        <f>IF(AND(Q95="",#REF!&gt;0,#REF!&lt;5),K95,)</f>
        <v>#REF!</v>
      </c>
      <c r="K95" t="str">
        <f>IF(D95="","ZZZ9",IF(AND(#REF!&gt;0,#REF!&lt;5),D95&amp;#REF!,D95&amp;"9"))</f>
        <v>ZZZ9</v>
      </c>
      <c r="L95">
        <f t="shared" si="0"/>
        <v>999</v>
      </c>
      <c r="M95">
        <f t="shared" si="1"/>
        <v>999</v>
      </c>
      <c r="N95"/>
      <c r="O95"/>
      <c r="P95">
        <f t="shared" si="2"/>
        <v>999</v>
      </c>
      <c r="Q95" s="107"/>
    </row>
    <row r="96" spans="1:17" s="11" customFormat="1" ht="18.899999999999999" customHeight="1" x14ac:dyDescent="0.25">
      <c r="A96">
        <v>90</v>
      </c>
      <c r="B96" s="105"/>
      <c r="C96" s="105"/>
      <c r="D96" s="106"/>
      <c r="E96"/>
      <c r="F96"/>
      <c r="G96"/>
      <c r="H96"/>
      <c r="I96"/>
      <c r="J96" t="e">
        <f>IF(AND(Q96="",#REF!&gt;0,#REF!&lt;5),K96,)</f>
        <v>#REF!</v>
      </c>
      <c r="K96" t="str">
        <f>IF(D96="","ZZZ9",IF(AND(#REF!&gt;0,#REF!&lt;5),D96&amp;#REF!,D96&amp;"9"))</f>
        <v>ZZZ9</v>
      </c>
      <c r="L96">
        <f t="shared" si="0"/>
        <v>999</v>
      </c>
      <c r="M96">
        <f t="shared" si="1"/>
        <v>999</v>
      </c>
      <c r="N96"/>
      <c r="O96"/>
      <c r="P96">
        <f t="shared" si="2"/>
        <v>999</v>
      </c>
      <c r="Q96" s="107"/>
    </row>
    <row r="97" spans="1:17" s="11" customFormat="1" ht="18.899999999999999" customHeight="1" x14ac:dyDescent="0.25">
      <c r="A97">
        <v>91</v>
      </c>
      <c r="B97" s="105"/>
      <c r="C97" s="105"/>
      <c r="D97" s="106"/>
      <c r="E97"/>
      <c r="F97"/>
      <c r="G97"/>
      <c r="H97"/>
      <c r="I97"/>
      <c r="J97" t="e">
        <f>IF(AND(Q97="",#REF!&gt;0,#REF!&lt;5),K97,)</f>
        <v>#REF!</v>
      </c>
      <c r="K97" t="str">
        <f>IF(D97="","ZZZ9",IF(AND(#REF!&gt;0,#REF!&lt;5),D97&amp;#REF!,D97&amp;"9"))</f>
        <v>ZZZ9</v>
      </c>
      <c r="L97">
        <f t="shared" si="0"/>
        <v>999</v>
      </c>
      <c r="M97">
        <f t="shared" si="1"/>
        <v>999</v>
      </c>
      <c r="N97"/>
      <c r="O97"/>
      <c r="P97">
        <f t="shared" si="2"/>
        <v>999</v>
      </c>
      <c r="Q97" s="107"/>
    </row>
    <row r="98" spans="1:17" s="11" customFormat="1" ht="18.899999999999999" customHeight="1" x14ac:dyDescent="0.25">
      <c r="A98">
        <v>92</v>
      </c>
      <c r="B98" s="105"/>
      <c r="C98" s="105"/>
      <c r="D98" s="106"/>
      <c r="E98"/>
      <c r="F98"/>
      <c r="G98"/>
      <c r="H98"/>
      <c r="I98"/>
      <c r="J98" t="e">
        <f>IF(AND(Q98="",#REF!&gt;0,#REF!&lt;5),K98,)</f>
        <v>#REF!</v>
      </c>
      <c r="K98" t="str">
        <f>IF(D98="","ZZZ9",IF(AND(#REF!&gt;0,#REF!&lt;5),D98&amp;#REF!,D98&amp;"9"))</f>
        <v>ZZZ9</v>
      </c>
      <c r="L98">
        <f t="shared" si="0"/>
        <v>999</v>
      </c>
      <c r="M98">
        <f t="shared" si="1"/>
        <v>999</v>
      </c>
      <c r="N98"/>
      <c r="O98"/>
      <c r="P98">
        <f t="shared" si="2"/>
        <v>999</v>
      </c>
      <c r="Q98" s="107"/>
    </row>
    <row r="99" spans="1:17" s="11" customFormat="1" ht="18.899999999999999" customHeight="1" x14ac:dyDescent="0.25">
      <c r="A99">
        <v>93</v>
      </c>
      <c r="B99" s="105"/>
      <c r="C99" s="105"/>
      <c r="D99" s="106"/>
      <c r="E99"/>
      <c r="F99"/>
      <c r="G99"/>
      <c r="H99"/>
      <c r="I99"/>
      <c r="J99" t="e">
        <f>IF(AND(Q99="",#REF!&gt;0,#REF!&lt;5),K99,)</f>
        <v>#REF!</v>
      </c>
      <c r="K99" t="str">
        <f>IF(D99="","ZZZ9",IF(AND(#REF!&gt;0,#REF!&lt;5),D99&amp;#REF!,D99&amp;"9"))</f>
        <v>ZZZ9</v>
      </c>
      <c r="L99">
        <f t="shared" si="0"/>
        <v>999</v>
      </c>
      <c r="M99">
        <f t="shared" si="1"/>
        <v>999</v>
      </c>
      <c r="N99"/>
      <c r="O99"/>
      <c r="P99">
        <f t="shared" si="2"/>
        <v>999</v>
      </c>
      <c r="Q99" s="107"/>
    </row>
    <row r="100" spans="1:17" s="11" customFormat="1" ht="18.899999999999999" customHeight="1" x14ac:dyDescent="0.25">
      <c r="A100">
        <v>94</v>
      </c>
      <c r="B100" s="105"/>
      <c r="C100" s="105"/>
      <c r="D100" s="106"/>
      <c r="E100"/>
      <c r="F100"/>
      <c r="G100"/>
      <c r="H100"/>
      <c r="I100"/>
      <c r="J100" t="e">
        <f>IF(AND(Q100="",#REF!&gt;0,#REF!&lt;5),K100,)</f>
        <v>#REF!</v>
      </c>
      <c r="K100" t="str">
        <f>IF(D100="","ZZZ9",IF(AND(#REF!&gt;0,#REF!&lt;5),D100&amp;#REF!,D100&amp;"9"))</f>
        <v>ZZZ9</v>
      </c>
      <c r="L100">
        <f t="shared" si="0"/>
        <v>999</v>
      </c>
      <c r="M100">
        <f t="shared" si="1"/>
        <v>999</v>
      </c>
      <c r="N100"/>
      <c r="O100"/>
      <c r="P100">
        <f t="shared" si="2"/>
        <v>999</v>
      </c>
      <c r="Q100" s="107"/>
    </row>
    <row r="101" spans="1:17" s="11" customFormat="1" ht="18.899999999999999" customHeight="1" x14ac:dyDescent="0.25">
      <c r="A101">
        <v>95</v>
      </c>
      <c r="B101" s="105"/>
      <c r="C101" s="105"/>
      <c r="D101" s="106"/>
      <c r="E101"/>
      <c r="F101"/>
      <c r="G101"/>
      <c r="H101"/>
      <c r="I101"/>
      <c r="J101" t="e">
        <f>IF(AND(Q101="",#REF!&gt;0,#REF!&lt;5),K101,)</f>
        <v>#REF!</v>
      </c>
      <c r="K101" t="str">
        <f>IF(D101="","ZZZ9",IF(AND(#REF!&gt;0,#REF!&lt;5),D101&amp;#REF!,D101&amp;"9"))</f>
        <v>ZZZ9</v>
      </c>
      <c r="L101">
        <f t="shared" si="0"/>
        <v>999</v>
      </c>
      <c r="M101">
        <f t="shared" si="1"/>
        <v>999</v>
      </c>
      <c r="N101"/>
      <c r="O101"/>
      <c r="P101">
        <f t="shared" si="2"/>
        <v>999</v>
      </c>
      <c r="Q101" s="107"/>
    </row>
    <row r="102" spans="1:17" s="11" customFormat="1" ht="18.899999999999999" customHeight="1" x14ac:dyDescent="0.25">
      <c r="A102">
        <v>96</v>
      </c>
      <c r="B102" s="105"/>
      <c r="C102" s="105"/>
      <c r="D102" s="106"/>
      <c r="E102"/>
      <c r="F102"/>
      <c r="G102"/>
      <c r="H102"/>
      <c r="I102"/>
      <c r="J102" t="e">
        <f>IF(AND(Q102="",#REF!&gt;0,#REF!&lt;5),K102,)</f>
        <v>#REF!</v>
      </c>
      <c r="K102" t="str">
        <f>IF(D102="","ZZZ9",IF(AND(#REF!&gt;0,#REF!&lt;5),D102&amp;#REF!,D102&amp;"9"))</f>
        <v>ZZZ9</v>
      </c>
      <c r="L102">
        <f t="shared" si="0"/>
        <v>999</v>
      </c>
      <c r="M102">
        <f t="shared" si="1"/>
        <v>999</v>
      </c>
      <c r="N102"/>
      <c r="O102"/>
      <c r="P102">
        <f t="shared" si="2"/>
        <v>999</v>
      </c>
      <c r="Q102" s="107"/>
    </row>
    <row r="103" spans="1:17" s="11" customFormat="1" ht="18.899999999999999" customHeight="1" x14ac:dyDescent="0.25">
      <c r="A103">
        <v>97</v>
      </c>
      <c r="B103" s="105"/>
      <c r="C103" s="105"/>
      <c r="D103" s="106"/>
      <c r="E103"/>
      <c r="F103"/>
      <c r="G103"/>
      <c r="H103"/>
      <c r="I103"/>
      <c r="J103" t="e">
        <f>IF(AND(Q103="",#REF!&gt;0,#REF!&lt;5),K103,)</f>
        <v>#REF!</v>
      </c>
      <c r="K103" t="str">
        <f>IF(D103="","ZZZ9",IF(AND(#REF!&gt;0,#REF!&lt;5),D103&amp;#REF!,D103&amp;"9"))</f>
        <v>ZZZ9</v>
      </c>
      <c r="L103">
        <f t="shared" si="0"/>
        <v>999</v>
      </c>
      <c r="M103">
        <f t="shared" si="1"/>
        <v>999</v>
      </c>
      <c r="N103"/>
      <c r="O103"/>
      <c r="P103">
        <f t="shared" si="2"/>
        <v>999</v>
      </c>
      <c r="Q103" s="107"/>
    </row>
    <row r="104" spans="1:17" s="11" customFormat="1" ht="18.899999999999999" customHeight="1" x14ac:dyDescent="0.25">
      <c r="A104">
        <v>98</v>
      </c>
      <c r="B104" s="105"/>
      <c r="C104" s="105"/>
      <c r="D104" s="106"/>
      <c r="E104"/>
      <c r="F104"/>
      <c r="G104"/>
      <c r="H104"/>
      <c r="I104"/>
      <c r="J104" t="e">
        <f>IF(AND(Q104="",#REF!&gt;0,#REF!&lt;5),K104,)</f>
        <v>#REF!</v>
      </c>
      <c r="K104" t="str">
        <f>IF(D104="","ZZZ9",IF(AND(#REF!&gt;0,#REF!&lt;5),D104&amp;#REF!,D104&amp;"9"))</f>
        <v>ZZZ9</v>
      </c>
      <c r="L104">
        <f t="shared" ref="L104:L156" si="3">IF(Q104="",999,Q104)</f>
        <v>999</v>
      </c>
      <c r="M104">
        <f t="shared" ref="M104:M156" si="4">IF(P104=999,999,1)</f>
        <v>999</v>
      </c>
      <c r="N104"/>
      <c r="O104"/>
      <c r="P104">
        <f t="shared" ref="P104:P156" si="5">IF(N104="DA",1,IF(N104="WC",2,IF(N104="SE",3,IF(N104="Q",4,IF(N104="LL",5,999)))))</f>
        <v>999</v>
      </c>
      <c r="Q104" s="107"/>
    </row>
    <row r="105" spans="1:17" s="11" customFormat="1" ht="18.899999999999999" customHeight="1" x14ac:dyDescent="0.25">
      <c r="A105">
        <v>99</v>
      </c>
      <c r="B105" s="105"/>
      <c r="C105" s="105"/>
      <c r="D105" s="106"/>
      <c r="E105"/>
      <c r="F105"/>
      <c r="G105"/>
      <c r="H105"/>
      <c r="I105"/>
      <c r="J105" t="e">
        <f>IF(AND(Q105="",#REF!&gt;0,#REF!&lt;5),K105,)</f>
        <v>#REF!</v>
      </c>
      <c r="K105" t="str">
        <f>IF(D105="","ZZZ9",IF(AND(#REF!&gt;0,#REF!&lt;5),D105&amp;#REF!,D105&amp;"9"))</f>
        <v>ZZZ9</v>
      </c>
      <c r="L105">
        <f t="shared" si="3"/>
        <v>999</v>
      </c>
      <c r="M105">
        <f t="shared" si="4"/>
        <v>999</v>
      </c>
      <c r="N105"/>
      <c r="O105"/>
      <c r="P105">
        <f t="shared" si="5"/>
        <v>999</v>
      </c>
      <c r="Q105" s="107"/>
    </row>
    <row r="106" spans="1:17" s="11" customFormat="1" ht="18.899999999999999" customHeight="1" x14ac:dyDescent="0.25">
      <c r="A106">
        <v>100</v>
      </c>
      <c r="B106" s="105"/>
      <c r="C106" s="105"/>
      <c r="D106" s="106"/>
      <c r="E106"/>
      <c r="F106"/>
      <c r="G106"/>
      <c r="H106"/>
      <c r="I106"/>
      <c r="J106" t="e">
        <f>IF(AND(Q106="",#REF!&gt;0,#REF!&lt;5),K106,)</f>
        <v>#REF!</v>
      </c>
      <c r="K106" t="str">
        <f>IF(D106="","ZZZ9",IF(AND(#REF!&gt;0,#REF!&lt;5),D106&amp;#REF!,D106&amp;"9"))</f>
        <v>ZZZ9</v>
      </c>
      <c r="L106">
        <f t="shared" si="3"/>
        <v>999</v>
      </c>
      <c r="M106">
        <f t="shared" si="4"/>
        <v>999</v>
      </c>
      <c r="N106"/>
      <c r="O106"/>
      <c r="P106">
        <f t="shared" si="5"/>
        <v>999</v>
      </c>
      <c r="Q106" s="107"/>
    </row>
    <row r="107" spans="1:17" s="11" customFormat="1" ht="18.899999999999999" customHeight="1" x14ac:dyDescent="0.25">
      <c r="A107">
        <v>101</v>
      </c>
      <c r="B107" s="105"/>
      <c r="C107" s="105"/>
      <c r="D107" s="106"/>
      <c r="E107"/>
      <c r="F107"/>
      <c r="G107"/>
      <c r="H107"/>
      <c r="I107"/>
      <c r="J107" t="e">
        <f>IF(AND(Q107="",#REF!&gt;0,#REF!&lt;5),K107,)</f>
        <v>#REF!</v>
      </c>
      <c r="K107" t="str">
        <f>IF(D107="","ZZZ9",IF(AND(#REF!&gt;0,#REF!&lt;5),D107&amp;#REF!,D107&amp;"9"))</f>
        <v>ZZZ9</v>
      </c>
      <c r="L107">
        <f t="shared" si="3"/>
        <v>999</v>
      </c>
      <c r="M107">
        <f t="shared" si="4"/>
        <v>999</v>
      </c>
      <c r="N107"/>
      <c r="O107"/>
      <c r="P107">
        <f t="shared" si="5"/>
        <v>999</v>
      </c>
      <c r="Q107" s="107"/>
    </row>
    <row r="108" spans="1:17" s="11" customFormat="1" ht="18.899999999999999" customHeight="1" x14ac:dyDescent="0.25">
      <c r="A108">
        <v>102</v>
      </c>
      <c r="B108" s="105"/>
      <c r="C108" s="105"/>
      <c r="D108" s="106"/>
      <c r="E108"/>
      <c r="F108"/>
      <c r="G108"/>
      <c r="H108"/>
      <c r="I108"/>
      <c r="J108" t="e">
        <f>IF(AND(Q108="",#REF!&gt;0,#REF!&lt;5),K108,)</f>
        <v>#REF!</v>
      </c>
      <c r="K108" t="str">
        <f>IF(D108="","ZZZ9",IF(AND(#REF!&gt;0,#REF!&lt;5),D108&amp;#REF!,D108&amp;"9"))</f>
        <v>ZZZ9</v>
      </c>
      <c r="L108">
        <f t="shared" si="3"/>
        <v>999</v>
      </c>
      <c r="M108">
        <f t="shared" si="4"/>
        <v>999</v>
      </c>
      <c r="N108"/>
      <c r="O108"/>
      <c r="P108">
        <f t="shared" si="5"/>
        <v>999</v>
      </c>
      <c r="Q108" s="107"/>
    </row>
    <row r="109" spans="1:17" s="11" customFormat="1" ht="18.899999999999999" customHeight="1" x14ac:dyDescent="0.25">
      <c r="A109">
        <v>103</v>
      </c>
      <c r="B109" s="105"/>
      <c r="C109" s="105"/>
      <c r="D109" s="106"/>
      <c r="E109"/>
      <c r="F109"/>
      <c r="G109"/>
      <c r="H109"/>
      <c r="I109"/>
      <c r="J109" t="e">
        <f>IF(AND(Q109="",#REF!&gt;0,#REF!&lt;5),K109,)</f>
        <v>#REF!</v>
      </c>
      <c r="K109" t="str">
        <f>IF(D109="","ZZZ9",IF(AND(#REF!&gt;0,#REF!&lt;5),D109&amp;#REF!,D109&amp;"9"))</f>
        <v>ZZZ9</v>
      </c>
      <c r="L109">
        <f t="shared" si="3"/>
        <v>999</v>
      </c>
      <c r="M109">
        <f t="shared" si="4"/>
        <v>999</v>
      </c>
      <c r="N109"/>
      <c r="O109"/>
      <c r="P109">
        <f t="shared" si="5"/>
        <v>999</v>
      </c>
      <c r="Q109" s="107"/>
    </row>
    <row r="110" spans="1:17" s="11" customFormat="1" ht="18.899999999999999" customHeight="1" x14ac:dyDescent="0.25">
      <c r="A110">
        <v>104</v>
      </c>
      <c r="B110" s="105"/>
      <c r="C110" s="105"/>
      <c r="D110" s="106"/>
      <c r="E110"/>
      <c r="F110"/>
      <c r="G110"/>
      <c r="H110"/>
      <c r="I110"/>
      <c r="J110" t="e">
        <f>IF(AND(Q110="",#REF!&gt;0,#REF!&lt;5),K110,)</f>
        <v>#REF!</v>
      </c>
      <c r="K110" t="str">
        <f>IF(D110="","ZZZ9",IF(AND(#REF!&gt;0,#REF!&lt;5),D110&amp;#REF!,D110&amp;"9"))</f>
        <v>ZZZ9</v>
      </c>
      <c r="L110">
        <f t="shared" si="3"/>
        <v>999</v>
      </c>
      <c r="M110">
        <f t="shared" si="4"/>
        <v>999</v>
      </c>
      <c r="N110"/>
      <c r="O110"/>
      <c r="P110">
        <f t="shared" si="5"/>
        <v>999</v>
      </c>
      <c r="Q110" s="107"/>
    </row>
    <row r="111" spans="1:17" s="11" customFormat="1" ht="18.899999999999999" customHeight="1" x14ac:dyDescent="0.25">
      <c r="A111">
        <v>105</v>
      </c>
      <c r="B111" s="105"/>
      <c r="C111" s="105"/>
      <c r="D111" s="106"/>
      <c r="E111"/>
      <c r="F111"/>
      <c r="G111"/>
      <c r="H111"/>
      <c r="I111"/>
      <c r="J111" t="e">
        <f>IF(AND(Q111="",#REF!&gt;0,#REF!&lt;5),K111,)</f>
        <v>#REF!</v>
      </c>
      <c r="K111" t="str">
        <f>IF(D111="","ZZZ9",IF(AND(#REF!&gt;0,#REF!&lt;5),D111&amp;#REF!,D111&amp;"9"))</f>
        <v>ZZZ9</v>
      </c>
      <c r="L111">
        <f t="shared" si="3"/>
        <v>999</v>
      </c>
      <c r="M111">
        <f t="shared" si="4"/>
        <v>999</v>
      </c>
      <c r="N111"/>
      <c r="O111"/>
      <c r="P111">
        <f t="shared" si="5"/>
        <v>999</v>
      </c>
      <c r="Q111" s="107"/>
    </row>
    <row r="112" spans="1:17" s="11" customFormat="1" ht="18.899999999999999" customHeight="1" x14ac:dyDescent="0.25">
      <c r="A112">
        <v>106</v>
      </c>
      <c r="B112" s="105"/>
      <c r="C112" s="105"/>
      <c r="D112" s="106"/>
      <c r="E112"/>
      <c r="F112"/>
      <c r="G112"/>
      <c r="H112"/>
      <c r="I112"/>
      <c r="J112" t="e">
        <f>IF(AND(Q112="",#REF!&gt;0,#REF!&lt;5),K112,)</f>
        <v>#REF!</v>
      </c>
      <c r="K112" t="str">
        <f>IF(D112="","ZZZ9",IF(AND(#REF!&gt;0,#REF!&lt;5),D112&amp;#REF!,D112&amp;"9"))</f>
        <v>ZZZ9</v>
      </c>
      <c r="L112">
        <f t="shared" si="3"/>
        <v>999</v>
      </c>
      <c r="M112">
        <f t="shared" si="4"/>
        <v>999</v>
      </c>
      <c r="N112"/>
      <c r="O112"/>
      <c r="P112">
        <f t="shared" si="5"/>
        <v>999</v>
      </c>
      <c r="Q112" s="107"/>
    </row>
    <row r="113" spans="1:17" s="11" customFormat="1" ht="18.899999999999999" customHeight="1" x14ac:dyDescent="0.25">
      <c r="A113">
        <v>107</v>
      </c>
      <c r="B113" s="105"/>
      <c r="C113" s="105"/>
      <c r="D113" s="106"/>
      <c r="E113"/>
      <c r="F113"/>
      <c r="G113"/>
      <c r="H113"/>
      <c r="I113"/>
      <c r="J113" t="e">
        <f>IF(AND(Q113="",#REF!&gt;0,#REF!&lt;5),K113,)</f>
        <v>#REF!</v>
      </c>
      <c r="K113" t="str">
        <f>IF(D113="","ZZZ9",IF(AND(#REF!&gt;0,#REF!&lt;5),D113&amp;#REF!,D113&amp;"9"))</f>
        <v>ZZZ9</v>
      </c>
      <c r="L113">
        <f t="shared" si="3"/>
        <v>999</v>
      </c>
      <c r="M113">
        <f t="shared" si="4"/>
        <v>999</v>
      </c>
      <c r="N113"/>
      <c r="O113"/>
      <c r="P113">
        <f t="shared" si="5"/>
        <v>999</v>
      </c>
      <c r="Q113" s="107"/>
    </row>
    <row r="114" spans="1:17" s="11" customFormat="1" ht="18.899999999999999" customHeight="1" x14ac:dyDescent="0.25">
      <c r="A114">
        <v>108</v>
      </c>
      <c r="B114" s="105"/>
      <c r="C114" s="105"/>
      <c r="D114" s="106"/>
      <c r="E114"/>
      <c r="F114"/>
      <c r="G114"/>
      <c r="H114"/>
      <c r="I114"/>
      <c r="J114" t="e">
        <f>IF(AND(Q114="",#REF!&gt;0,#REF!&lt;5),K114,)</f>
        <v>#REF!</v>
      </c>
      <c r="K114" t="str">
        <f>IF(D114="","ZZZ9",IF(AND(#REF!&gt;0,#REF!&lt;5),D114&amp;#REF!,D114&amp;"9"))</f>
        <v>ZZZ9</v>
      </c>
      <c r="L114">
        <f t="shared" si="3"/>
        <v>999</v>
      </c>
      <c r="M114">
        <f t="shared" si="4"/>
        <v>999</v>
      </c>
      <c r="N114"/>
      <c r="O114"/>
      <c r="P114">
        <f t="shared" si="5"/>
        <v>999</v>
      </c>
      <c r="Q114" s="107"/>
    </row>
    <row r="115" spans="1:17" s="11" customFormat="1" ht="18.899999999999999" customHeight="1" x14ac:dyDescent="0.25">
      <c r="A115">
        <v>109</v>
      </c>
      <c r="B115" s="105"/>
      <c r="C115" s="105"/>
      <c r="D115" s="106"/>
      <c r="E115"/>
      <c r="F115"/>
      <c r="G115"/>
      <c r="H115"/>
      <c r="I115"/>
      <c r="J115" t="e">
        <f>IF(AND(Q115="",#REF!&gt;0,#REF!&lt;5),K115,)</f>
        <v>#REF!</v>
      </c>
      <c r="K115" t="str">
        <f>IF(D115="","ZZZ9",IF(AND(#REF!&gt;0,#REF!&lt;5),D115&amp;#REF!,D115&amp;"9"))</f>
        <v>ZZZ9</v>
      </c>
      <c r="L115">
        <f t="shared" si="3"/>
        <v>999</v>
      </c>
      <c r="M115">
        <f t="shared" si="4"/>
        <v>999</v>
      </c>
      <c r="N115"/>
      <c r="O115"/>
      <c r="P115">
        <f t="shared" si="5"/>
        <v>999</v>
      </c>
      <c r="Q115" s="107"/>
    </row>
    <row r="116" spans="1:17" s="11" customFormat="1" ht="18.899999999999999" customHeight="1" x14ac:dyDescent="0.25">
      <c r="A116">
        <v>110</v>
      </c>
      <c r="B116" s="105"/>
      <c r="C116" s="105"/>
      <c r="D116" s="106"/>
      <c r="E116"/>
      <c r="F116"/>
      <c r="G116"/>
      <c r="H116"/>
      <c r="I116"/>
      <c r="J116" t="e">
        <f>IF(AND(Q116="",#REF!&gt;0,#REF!&lt;5),K116,)</f>
        <v>#REF!</v>
      </c>
      <c r="K116" t="str">
        <f>IF(D116="","ZZZ9",IF(AND(#REF!&gt;0,#REF!&lt;5),D116&amp;#REF!,D116&amp;"9"))</f>
        <v>ZZZ9</v>
      </c>
      <c r="L116">
        <f t="shared" si="3"/>
        <v>999</v>
      </c>
      <c r="M116">
        <f t="shared" si="4"/>
        <v>999</v>
      </c>
      <c r="N116"/>
      <c r="O116"/>
      <c r="P116">
        <f t="shared" si="5"/>
        <v>999</v>
      </c>
      <c r="Q116" s="107"/>
    </row>
    <row r="117" spans="1:17" s="11" customFormat="1" ht="18.899999999999999" customHeight="1" x14ac:dyDescent="0.25">
      <c r="A117">
        <v>111</v>
      </c>
      <c r="B117" s="105"/>
      <c r="C117" s="105"/>
      <c r="D117" s="106"/>
      <c r="E117"/>
      <c r="F117"/>
      <c r="G117"/>
      <c r="H117"/>
      <c r="I117"/>
      <c r="J117" t="e">
        <f>IF(AND(Q117="",#REF!&gt;0,#REF!&lt;5),K117,)</f>
        <v>#REF!</v>
      </c>
      <c r="K117" t="str">
        <f>IF(D117="","ZZZ9",IF(AND(#REF!&gt;0,#REF!&lt;5),D117&amp;#REF!,D117&amp;"9"))</f>
        <v>ZZZ9</v>
      </c>
      <c r="L117">
        <f t="shared" si="3"/>
        <v>999</v>
      </c>
      <c r="M117">
        <f t="shared" si="4"/>
        <v>999</v>
      </c>
      <c r="N117"/>
      <c r="O117"/>
      <c r="P117">
        <f t="shared" si="5"/>
        <v>999</v>
      </c>
      <c r="Q117" s="107"/>
    </row>
    <row r="118" spans="1:17" s="11" customFormat="1" ht="18.899999999999999" customHeight="1" x14ac:dyDescent="0.25">
      <c r="A118">
        <v>112</v>
      </c>
      <c r="B118" s="105"/>
      <c r="C118" s="105"/>
      <c r="D118" s="106"/>
      <c r="E118"/>
      <c r="F118"/>
      <c r="G118"/>
      <c r="H118"/>
      <c r="I118"/>
      <c r="J118" t="e">
        <f>IF(AND(Q118="",#REF!&gt;0,#REF!&lt;5),K118,)</f>
        <v>#REF!</v>
      </c>
      <c r="K118" t="str">
        <f>IF(D118="","ZZZ9",IF(AND(#REF!&gt;0,#REF!&lt;5),D118&amp;#REF!,D118&amp;"9"))</f>
        <v>ZZZ9</v>
      </c>
      <c r="L118">
        <f t="shared" si="3"/>
        <v>999</v>
      </c>
      <c r="M118">
        <f t="shared" si="4"/>
        <v>999</v>
      </c>
      <c r="N118"/>
      <c r="O118"/>
      <c r="P118">
        <f t="shared" si="5"/>
        <v>999</v>
      </c>
      <c r="Q118" s="107"/>
    </row>
    <row r="119" spans="1:17" s="11" customFormat="1" ht="18.899999999999999" customHeight="1" x14ac:dyDescent="0.25">
      <c r="A119">
        <v>113</v>
      </c>
      <c r="B119" s="105"/>
      <c r="C119" s="105"/>
      <c r="D119" s="106"/>
      <c r="E119"/>
      <c r="F119"/>
      <c r="G119"/>
      <c r="H119"/>
      <c r="I119"/>
      <c r="J119" t="e">
        <f>IF(AND(Q119="",#REF!&gt;0,#REF!&lt;5),K119,)</f>
        <v>#REF!</v>
      </c>
      <c r="K119" t="str">
        <f>IF(D119="","ZZZ9",IF(AND(#REF!&gt;0,#REF!&lt;5),D119&amp;#REF!,D119&amp;"9"))</f>
        <v>ZZZ9</v>
      </c>
      <c r="L119">
        <f t="shared" si="3"/>
        <v>999</v>
      </c>
      <c r="M119">
        <f t="shared" si="4"/>
        <v>999</v>
      </c>
      <c r="N119"/>
      <c r="O119"/>
      <c r="P119">
        <f t="shared" si="5"/>
        <v>999</v>
      </c>
      <c r="Q119" s="107"/>
    </row>
    <row r="120" spans="1:17" s="11" customFormat="1" ht="18.899999999999999" customHeight="1" x14ac:dyDescent="0.25">
      <c r="A120">
        <v>114</v>
      </c>
      <c r="B120" s="105"/>
      <c r="C120" s="105"/>
      <c r="D120" s="106"/>
      <c r="E120"/>
      <c r="F120"/>
      <c r="G120"/>
      <c r="H120"/>
      <c r="I120"/>
      <c r="J120" t="e">
        <f>IF(AND(Q120="",#REF!&gt;0,#REF!&lt;5),K120,)</f>
        <v>#REF!</v>
      </c>
      <c r="K120" t="str">
        <f>IF(D120="","ZZZ9",IF(AND(#REF!&gt;0,#REF!&lt;5),D120&amp;#REF!,D120&amp;"9"))</f>
        <v>ZZZ9</v>
      </c>
      <c r="L120">
        <f t="shared" si="3"/>
        <v>999</v>
      </c>
      <c r="M120">
        <f t="shared" si="4"/>
        <v>999</v>
      </c>
      <c r="N120"/>
      <c r="O120"/>
      <c r="P120">
        <f t="shared" si="5"/>
        <v>999</v>
      </c>
      <c r="Q120" s="107"/>
    </row>
    <row r="121" spans="1:17" s="11" customFormat="1" ht="18.899999999999999" customHeight="1" x14ac:dyDescent="0.25">
      <c r="A121">
        <v>115</v>
      </c>
      <c r="B121" s="105"/>
      <c r="C121" s="105"/>
      <c r="D121" s="106"/>
      <c r="E121"/>
      <c r="F121"/>
      <c r="G121"/>
      <c r="H121"/>
      <c r="I121"/>
      <c r="J121" t="e">
        <f>IF(AND(Q121="",#REF!&gt;0,#REF!&lt;5),K121,)</f>
        <v>#REF!</v>
      </c>
      <c r="K121" t="str">
        <f>IF(D121="","ZZZ9",IF(AND(#REF!&gt;0,#REF!&lt;5),D121&amp;#REF!,D121&amp;"9"))</f>
        <v>ZZZ9</v>
      </c>
      <c r="L121">
        <f t="shared" si="3"/>
        <v>999</v>
      </c>
      <c r="M121">
        <f t="shared" si="4"/>
        <v>999</v>
      </c>
      <c r="N121"/>
      <c r="O121"/>
      <c r="P121">
        <f t="shared" si="5"/>
        <v>999</v>
      </c>
      <c r="Q121" s="107"/>
    </row>
    <row r="122" spans="1:17" s="11" customFormat="1" ht="18.899999999999999" customHeight="1" x14ac:dyDescent="0.25">
      <c r="A122">
        <v>116</v>
      </c>
      <c r="B122" s="105"/>
      <c r="C122" s="105"/>
      <c r="D122" s="106"/>
      <c r="E122"/>
      <c r="F122"/>
      <c r="G122"/>
      <c r="H122"/>
      <c r="I122"/>
      <c r="J122" t="e">
        <f>IF(AND(Q122="",#REF!&gt;0,#REF!&lt;5),K122,)</f>
        <v>#REF!</v>
      </c>
      <c r="K122" t="str">
        <f>IF(D122="","ZZZ9",IF(AND(#REF!&gt;0,#REF!&lt;5),D122&amp;#REF!,D122&amp;"9"))</f>
        <v>ZZZ9</v>
      </c>
      <c r="L122">
        <f t="shared" si="3"/>
        <v>999</v>
      </c>
      <c r="M122">
        <f t="shared" si="4"/>
        <v>999</v>
      </c>
      <c r="N122"/>
      <c r="O122"/>
      <c r="P122">
        <f t="shared" si="5"/>
        <v>999</v>
      </c>
      <c r="Q122" s="107"/>
    </row>
    <row r="123" spans="1:17" s="11" customFormat="1" ht="18.899999999999999" customHeight="1" x14ac:dyDescent="0.25">
      <c r="A123">
        <v>117</v>
      </c>
      <c r="B123" s="105"/>
      <c r="C123" s="105"/>
      <c r="D123" s="106"/>
      <c r="E123"/>
      <c r="F123"/>
      <c r="G123"/>
      <c r="H123"/>
      <c r="I123"/>
      <c r="J123" t="e">
        <f>IF(AND(Q123="",#REF!&gt;0,#REF!&lt;5),K123,)</f>
        <v>#REF!</v>
      </c>
      <c r="K123" t="str">
        <f>IF(D123="","ZZZ9",IF(AND(#REF!&gt;0,#REF!&lt;5),D123&amp;#REF!,D123&amp;"9"))</f>
        <v>ZZZ9</v>
      </c>
      <c r="L123">
        <f t="shared" si="3"/>
        <v>999</v>
      </c>
      <c r="M123">
        <f t="shared" si="4"/>
        <v>999</v>
      </c>
      <c r="N123"/>
      <c r="O123"/>
      <c r="P123">
        <f t="shared" si="5"/>
        <v>999</v>
      </c>
      <c r="Q123" s="107"/>
    </row>
    <row r="124" spans="1:17" s="11" customFormat="1" ht="18.899999999999999" customHeight="1" x14ac:dyDescent="0.25">
      <c r="A124">
        <v>118</v>
      </c>
      <c r="B124" s="105"/>
      <c r="C124" s="105"/>
      <c r="D124" s="106"/>
      <c r="E124"/>
      <c r="F124"/>
      <c r="G124"/>
      <c r="H124"/>
      <c r="I124"/>
      <c r="J124" t="e">
        <f>IF(AND(Q124="",#REF!&gt;0,#REF!&lt;5),K124,)</f>
        <v>#REF!</v>
      </c>
      <c r="K124" t="str">
        <f>IF(D124="","ZZZ9",IF(AND(#REF!&gt;0,#REF!&lt;5),D124&amp;#REF!,D124&amp;"9"))</f>
        <v>ZZZ9</v>
      </c>
      <c r="L124">
        <f t="shared" si="3"/>
        <v>999</v>
      </c>
      <c r="M124">
        <f t="shared" si="4"/>
        <v>999</v>
      </c>
      <c r="N124"/>
      <c r="O124"/>
      <c r="P124">
        <f t="shared" si="5"/>
        <v>999</v>
      </c>
      <c r="Q124" s="107"/>
    </row>
    <row r="125" spans="1:17" s="11" customFormat="1" ht="18.899999999999999" customHeight="1" x14ac:dyDescent="0.25">
      <c r="A125">
        <v>119</v>
      </c>
      <c r="B125" s="105"/>
      <c r="C125" s="105"/>
      <c r="D125" s="106"/>
      <c r="E125"/>
      <c r="F125"/>
      <c r="G125"/>
      <c r="H125"/>
      <c r="I125"/>
      <c r="J125" t="e">
        <f>IF(AND(Q125="",#REF!&gt;0,#REF!&lt;5),K125,)</f>
        <v>#REF!</v>
      </c>
      <c r="K125" t="str">
        <f>IF(D125="","ZZZ9",IF(AND(#REF!&gt;0,#REF!&lt;5),D125&amp;#REF!,D125&amp;"9"))</f>
        <v>ZZZ9</v>
      </c>
      <c r="L125">
        <f t="shared" si="3"/>
        <v>999</v>
      </c>
      <c r="M125">
        <f t="shared" si="4"/>
        <v>999</v>
      </c>
      <c r="N125"/>
      <c r="O125"/>
      <c r="P125">
        <f t="shared" si="5"/>
        <v>999</v>
      </c>
      <c r="Q125" s="107"/>
    </row>
    <row r="126" spans="1:17" s="11" customFormat="1" ht="18.899999999999999" customHeight="1" x14ac:dyDescent="0.25">
      <c r="A126">
        <v>120</v>
      </c>
      <c r="B126" s="105"/>
      <c r="C126" s="105"/>
      <c r="D126" s="106"/>
      <c r="E126"/>
      <c r="F126"/>
      <c r="G126"/>
      <c r="H126"/>
      <c r="I126"/>
      <c r="J126" t="e">
        <f>IF(AND(Q126="",#REF!&gt;0,#REF!&lt;5),K126,)</f>
        <v>#REF!</v>
      </c>
      <c r="K126" t="str">
        <f>IF(D126="","ZZZ9",IF(AND(#REF!&gt;0,#REF!&lt;5),D126&amp;#REF!,D126&amp;"9"))</f>
        <v>ZZZ9</v>
      </c>
      <c r="L126">
        <f t="shared" si="3"/>
        <v>999</v>
      </c>
      <c r="M126">
        <f t="shared" si="4"/>
        <v>999</v>
      </c>
      <c r="N126"/>
      <c r="O126"/>
      <c r="P126">
        <f t="shared" si="5"/>
        <v>999</v>
      </c>
      <c r="Q126" s="107"/>
    </row>
    <row r="127" spans="1:17" s="11" customFormat="1" ht="18.899999999999999" customHeight="1" x14ac:dyDescent="0.25">
      <c r="A127">
        <v>121</v>
      </c>
      <c r="B127" s="105"/>
      <c r="C127" s="105"/>
      <c r="D127" s="106"/>
      <c r="E127"/>
      <c r="F127"/>
      <c r="G127"/>
      <c r="H127"/>
      <c r="I127"/>
      <c r="J127" t="e">
        <f>IF(AND(Q127="",#REF!&gt;0,#REF!&lt;5),K127,)</f>
        <v>#REF!</v>
      </c>
      <c r="K127" t="str">
        <f>IF(D127="","ZZZ9",IF(AND(#REF!&gt;0,#REF!&lt;5),D127&amp;#REF!,D127&amp;"9"))</f>
        <v>ZZZ9</v>
      </c>
      <c r="L127">
        <f t="shared" si="3"/>
        <v>999</v>
      </c>
      <c r="M127">
        <f t="shared" si="4"/>
        <v>999</v>
      </c>
      <c r="N127"/>
      <c r="O127"/>
      <c r="P127">
        <f t="shared" si="5"/>
        <v>999</v>
      </c>
      <c r="Q127" s="107"/>
    </row>
    <row r="128" spans="1:17" s="11" customFormat="1" ht="18.899999999999999" customHeight="1" x14ac:dyDescent="0.25">
      <c r="A128">
        <v>122</v>
      </c>
      <c r="B128" s="105"/>
      <c r="C128" s="105"/>
      <c r="D128" s="106"/>
      <c r="E128"/>
      <c r="F128"/>
      <c r="G128"/>
      <c r="H128"/>
      <c r="I128"/>
      <c r="J128" t="e">
        <f>IF(AND(Q128="",#REF!&gt;0,#REF!&lt;5),K128,)</f>
        <v>#REF!</v>
      </c>
      <c r="K128" t="str">
        <f>IF(D128="","ZZZ9",IF(AND(#REF!&gt;0,#REF!&lt;5),D128&amp;#REF!,D128&amp;"9"))</f>
        <v>ZZZ9</v>
      </c>
      <c r="L128">
        <f t="shared" si="3"/>
        <v>999</v>
      </c>
      <c r="M128">
        <f t="shared" si="4"/>
        <v>999</v>
      </c>
      <c r="N128"/>
      <c r="O128"/>
      <c r="P128">
        <f t="shared" si="5"/>
        <v>999</v>
      </c>
      <c r="Q128" s="107"/>
    </row>
    <row r="129" spans="1:17" s="11" customFormat="1" ht="18.899999999999999" customHeight="1" x14ac:dyDescent="0.25">
      <c r="A129">
        <v>123</v>
      </c>
      <c r="B129" s="105"/>
      <c r="C129" s="105"/>
      <c r="D129" s="106"/>
      <c r="E129"/>
      <c r="F129"/>
      <c r="G129"/>
      <c r="H129"/>
      <c r="I129"/>
      <c r="J129" t="e">
        <f>IF(AND(Q129="",#REF!&gt;0,#REF!&lt;5),K129,)</f>
        <v>#REF!</v>
      </c>
      <c r="K129" t="str">
        <f>IF(D129="","ZZZ9",IF(AND(#REF!&gt;0,#REF!&lt;5),D129&amp;#REF!,D129&amp;"9"))</f>
        <v>ZZZ9</v>
      </c>
      <c r="L129">
        <f t="shared" si="3"/>
        <v>999</v>
      </c>
      <c r="M129">
        <f t="shared" si="4"/>
        <v>999</v>
      </c>
      <c r="N129"/>
      <c r="O129"/>
      <c r="P129">
        <f t="shared" si="5"/>
        <v>999</v>
      </c>
      <c r="Q129" s="107"/>
    </row>
    <row r="130" spans="1:17" s="11" customFormat="1" ht="18.899999999999999" customHeight="1" x14ac:dyDescent="0.25">
      <c r="A130">
        <v>124</v>
      </c>
      <c r="B130" s="105"/>
      <c r="C130" s="105"/>
      <c r="D130" s="106"/>
      <c r="E130"/>
      <c r="F130"/>
      <c r="G130"/>
      <c r="H130"/>
      <c r="I130"/>
      <c r="J130" t="e">
        <f>IF(AND(Q130="",#REF!&gt;0,#REF!&lt;5),K130,)</f>
        <v>#REF!</v>
      </c>
      <c r="K130" t="str">
        <f>IF(D130="","ZZZ9",IF(AND(#REF!&gt;0,#REF!&lt;5),D130&amp;#REF!,D130&amp;"9"))</f>
        <v>ZZZ9</v>
      </c>
      <c r="L130">
        <f t="shared" si="3"/>
        <v>999</v>
      </c>
      <c r="M130">
        <f t="shared" si="4"/>
        <v>999</v>
      </c>
      <c r="N130"/>
      <c r="O130"/>
      <c r="P130">
        <f t="shared" si="5"/>
        <v>999</v>
      </c>
      <c r="Q130" s="107"/>
    </row>
    <row r="131" spans="1:17" s="11" customFormat="1" ht="18.899999999999999" customHeight="1" x14ac:dyDescent="0.25">
      <c r="A131">
        <v>125</v>
      </c>
      <c r="B131" s="105"/>
      <c r="C131" s="105"/>
      <c r="D131" s="106"/>
      <c r="E131"/>
      <c r="F131"/>
      <c r="G131"/>
      <c r="H131"/>
      <c r="I131"/>
      <c r="J131" t="e">
        <f>IF(AND(Q131="",#REF!&gt;0,#REF!&lt;5),K131,)</f>
        <v>#REF!</v>
      </c>
      <c r="K131" t="str">
        <f>IF(D131="","ZZZ9",IF(AND(#REF!&gt;0,#REF!&lt;5),D131&amp;#REF!,D131&amp;"9"))</f>
        <v>ZZZ9</v>
      </c>
      <c r="L131">
        <f t="shared" si="3"/>
        <v>999</v>
      </c>
      <c r="M131">
        <f t="shared" si="4"/>
        <v>999</v>
      </c>
      <c r="N131"/>
      <c r="O131"/>
      <c r="P131">
        <f t="shared" si="5"/>
        <v>999</v>
      </c>
      <c r="Q131" s="107"/>
    </row>
    <row r="132" spans="1:17" s="11" customFormat="1" ht="18.899999999999999" customHeight="1" x14ac:dyDescent="0.25">
      <c r="A132">
        <v>126</v>
      </c>
      <c r="B132" s="105"/>
      <c r="C132" s="105"/>
      <c r="D132" s="106"/>
      <c r="E132"/>
      <c r="F132"/>
      <c r="G132"/>
      <c r="H132"/>
      <c r="I132"/>
      <c r="J132" t="e">
        <f>IF(AND(Q132="",#REF!&gt;0,#REF!&lt;5),K132,)</f>
        <v>#REF!</v>
      </c>
      <c r="K132" t="str">
        <f>IF(D132="","ZZZ9",IF(AND(#REF!&gt;0,#REF!&lt;5),D132&amp;#REF!,D132&amp;"9"))</f>
        <v>ZZZ9</v>
      </c>
      <c r="L132">
        <f t="shared" si="3"/>
        <v>999</v>
      </c>
      <c r="M132">
        <f t="shared" si="4"/>
        <v>999</v>
      </c>
      <c r="N132"/>
      <c r="O132"/>
      <c r="P132">
        <f t="shared" si="5"/>
        <v>999</v>
      </c>
      <c r="Q132" s="107"/>
    </row>
    <row r="133" spans="1:17" s="11" customFormat="1" ht="18.899999999999999" customHeight="1" x14ac:dyDescent="0.25">
      <c r="A133">
        <v>127</v>
      </c>
      <c r="B133" s="105"/>
      <c r="C133" s="105"/>
      <c r="D133" s="106"/>
      <c r="E133"/>
      <c r="F133"/>
      <c r="G133"/>
      <c r="H133"/>
      <c r="I133"/>
      <c r="J133" t="e">
        <f>IF(AND(Q133="",#REF!&gt;0,#REF!&lt;5),K133,)</f>
        <v>#REF!</v>
      </c>
      <c r="K133" t="str">
        <f>IF(D133="","ZZZ9",IF(AND(#REF!&gt;0,#REF!&lt;5),D133&amp;#REF!,D133&amp;"9"))</f>
        <v>ZZZ9</v>
      </c>
      <c r="L133">
        <f t="shared" si="3"/>
        <v>999</v>
      </c>
      <c r="M133">
        <f t="shared" si="4"/>
        <v>999</v>
      </c>
      <c r="N133"/>
      <c r="O133"/>
      <c r="P133">
        <f t="shared" si="5"/>
        <v>999</v>
      </c>
      <c r="Q133" s="107"/>
    </row>
    <row r="134" spans="1:17" s="11" customFormat="1" ht="18.899999999999999" customHeight="1" x14ac:dyDescent="0.25">
      <c r="A134">
        <v>128</v>
      </c>
      <c r="B134" s="105"/>
      <c r="C134" s="105"/>
      <c r="D134" s="106"/>
      <c r="E134"/>
      <c r="F134"/>
      <c r="G134"/>
      <c r="H134"/>
      <c r="I134"/>
      <c r="J134" t="e">
        <f>IF(AND(Q134="",#REF!&gt;0,#REF!&lt;5),K134,)</f>
        <v>#REF!</v>
      </c>
      <c r="K134" t="str">
        <f>IF(D134="","ZZZ9",IF(AND(#REF!&gt;0,#REF!&lt;5),D134&amp;#REF!,D134&amp;"9"))</f>
        <v>ZZZ9</v>
      </c>
      <c r="L134">
        <f t="shared" si="3"/>
        <v>999</v>
      </c>
      <c r="M134">
        <f t="shared" si="4"/>
        <v>999</v>
      </c>
      <c r="N134"/>
      <c r="O134"/>
      <c r="P134">
        <f t="shared" si="5"/>
        <v>999</v>
      </c>
      <c r="Q134"/>
    </row>
    <row r="135" spans="1:17" x14ac:dyDescent="0.25">
      <c r="A135">
        <v>129</v>
      </c>
      <c r="B135" s="105"/>
      <c r="C135" s="105"/>
      <c r="D135" s="106"/>
      <c r="E135"/>
      <c r="F135"/>
      <c r="G135"/>
      <c r="H135"/>
      <c r="I135"/>
      <c r="J135" t="e">
        <f>IF(AND(Q135="",#REF!&gt;0,#REF!&lt;5),K135,)</f>
        <v>#REF!</v>
      </c>
      <c r="K135" t="str">
        <f>IF(D135="","ZZZ9",IF(AND(#REF!&gt;0,#REF!&lt;5),D135&amp;#REF!,D135&amp;"9"))</f>
        <v>ZZZ9</v>
      </c>
      <c r="L135">
        <f t="shared" si="3"/>
        <v>999</v>
      </c>
      <c r="M135">
        <f t="shared" si="4"/>
        <v>999</v>
      </c>
      <c r="N135"/>
      <c r="O135"/>
      <c r="P135">
        <f t="shared" si="5"/>
        <v>999</v>
      </c>
      <c r="Q135" s="107"/>
    </row>
    <row r="136" spans="1:17" x14ac:dyDescent="0.25">
      <c r="A136">
        <v>130</v>
      </c>
      <c r="B136" s="105"/>
      <c r="C136" s="105"/>
      <c r="D136" s="106"/>
      <c r="E136"/>
      <c r="F136"/>
      <c r="G136"/>
      <c r="H136"/>
      <c r="I136"/>
      <c r="J136" t="e">
        <f>IF(AND(Q136="",#REF!&gt;0,#REF!&lt;5),K136,)</f>
        <v>#REF!</v>
      </c>
      <c r="K136" t="str">
        <f>IF(D136="","ZZZ9",IF(AND(#REF!&gt;0,#REF!&lt;5),D136&amp;#REF!,D136&amp;"9"))</f>
        <v>ZZZ9</v>
      </c>
      <c r="L136">
        <f t="shared" si="3"/>
        <v>999</v>
      </c>
      <c r="M136">
        <f t="shared" si="4"/>
        <v>999</v>
      </c>
      <c r="N136"/>
      <c r="O136"/>
      <c r="P136">
        <f t="shared" si="5"/>
        <v>999</v>
      </c>
      <c r="Q136" s="107"/>
    </row>
    <row r="137" spans="1:17" x14ac:dyDescent="0.25">
      <c r="A137">
        <v>131</v>
      </c>
      <c r="B137" s="105"/>
      <c r="C137" s="105"/>
      <c r="D137" s="106"/>
      <c r="E137"/>
      <c r="F137"/>
      <c r="G137"/>
      <c r="H137"/>
      <c r="I137"/>
      <c r="J137" t="e">
        <f>IF(AND(Q137="",#REF!&gt;0,#REF!&lt;5),K137,)</f>
        <v>#REF!</v>
      </c>
      <c r="K137" t="str">
        <f>IF(D137="","ZZZ9",IF(AND(#REF!&gt;0,#REF!&lt;5),D137&amp;#REF!,D137&amp;"9"))</f>
        <v>ZZZ9</v>
      </c>
      <c r="L137">
        <f t="shared" si="3"/>
        <v>999</v>
      </c>
      <c r="M137">
        <f t="shared" si="4"/>
        <v>999</v>
      </c>
      <c r="N137"/>
      <c r="O137"/>
      <c r="P137">
        <f t="shared" si="5"/>
        <v>999</v>
      </c>
      <c r="Q137" s="107"/>
    </row>
    <row r="138" spans="1:17" x14ac:dyDescent="0.25">
      <c r="A138">
        <v>132</v>
      </c>
      <c r="B138" s="105"/>
      <c r="C138" s="105"/>
      <c r="D138" s="106"/>
      <c r="E138"/>
      <c r="F138"/>
      <c r="G138"/>
      <c r="H138"/>
      <c r="I138"/>
      <c r="J138" t="e">
        <f>IF(AND(Q138="",#REF!&gt;0,#REF!&lt;5),K138,)</f>
        <v>#REF!</v>
      </c>
      <c r="K138" t="str">
        <f>IF(D138="","ZZZ9",IF(AND(#REF!&gt;0,#REF!&lt;5),D138&amp;#REF!,D138&amp;"9"))</f>
        <v>ZZZ9</v>
      </c>
      <c r="L138">
        <f t="shared" si="3"/>
        <v>999</v>
      </c>
      <c r="M138">
        <f t="shared" si="4"/>
        <v>999</v>
      </c>
      <c r="N138"/>
      <c r="O138"/>
      <c r="P138">
        <f t="shared" si="5"/>
        <v>999</v>
      </c>
      <c r="Q138" s="107"/>
    </row>
    <row r="139" spans="1:17" x14ac:dyDescent="0.25">
      <c r="A139">
        <v>133</v>
      </c>
      <c r="B139" s="105"/>
      <c r="C139" s="105"/>
      <c r="D139" s="106"/>
      <c r="E139"/>
      <c r="F139"/>
      <c r="G139"/>
      <c r="H139"/>
      <c r="I139"/>
      <c r="J139" t="e">
        <f>IF(AND(Q139="",#REF!&gt;0,#REF!&lt;5),K139,)</f>
        <v>#REF!</v>
      </c>
      <c r="K139" t="str">
        <f>IF(D139="","ZZZ9",IF(AND(#REF!&gt;0,#REF!&lt;5),D139&amp;#REF!,D139&amp;"9"))</f>
        <v>ZZZ9</v>
      </c>
      <c r="L139">
        <f t="shared" si="3"/>
        <v>999</v>
      </c>
      <c r="M139">
        <f t="shared" si="4"/>
        <v>999</v>
      </c>
      <c r="N139"/>
      <c r="O139"/>
      <c r="P139">
        <f t="shared" si="5"/>
        <v>999</v>
      </c>
      <c r="Q139" s="107"/>
    </row>
    <row r="140" spans="1:17" x14ac:dyDescent="0.25">
      <c r="A140">
        <v>134</v>
      </c>
      <c r="B140" s="105"/>
      <c r="C140" s="105"/>
      <c r="D140" s="106"/>
      <c r="E140"/>
      <c r="F140"/>
      <c r="G140"/>
      <c r="H140"/>
      <c r="I140"/>
      <c r="J140" t="e">
        <f>IF(AND(Q140="",#REF!&gt;0,#REF!&lt;5),K140,)</f>
        <v>#REF!</v>
      </c>
      <c r="K140" t="str">
        <f>IF(D140="","ZZZ9",IF(AND(#REF!&gt;0,#REF!&lt;5),D140&amp;#REF!,D140&amp;"9"))</f>
        <v>ZZZ9</v>
      </c>
      <c r="L140">
        <f t="shared" si="3"/>
        <v>999</v>
      </c>
      <c r="M140">
        <f t="shared" si="4"/>
        <v>999</v>
      </c>
      <c r="N140"/>
      <c r="O140"/>
      <c r="P140">
        <f t="shared" si="5"/>
        <v>999</v>
      </c>
      <c r="Q140" s="107"/>
    </row>
    <row r="141" spans="1:17" x14ac:dyDescent="0.25">
      <c r="A141">
        <v>135</v>
      </c>
      <c r="B141" s="105"/>
      <c r="C141" s="105"/>
      <c r="D141" s="106"/>
      <c r="E141"/>
      <c r="F141"/>
      <c r="G141"/>
      <c r="H141"/>
      <c r="I141"/>
      <c r="J141" t="e">
        <f>IF(AND(Q141="",#REF!&gt;0,#REF!&lt;5),K141,)</f>
        <v>#REF!</v>
      </c>
      <c r="K141" t="str">
        <f>IF(D141="","ZZZ9",IF(AND(#REF!&gt;0,#REF!&lt;5),D141&amp;#REF!,D141&amp;"9"))</f>
        <v>ZZZ9</v>
      </c>
      <c r="L141">
        <f t="shared" si="3"/>
        <v>999</v>
      </c>
      <c r="M141">
        <f t="shared" si="4"/>
        <v>999</v>
      </c>
      <c r="N141"/>
      <c r="O141"/>
      <c r="P141">
        <f t="shared" si="5"/>
        <v>999</v>
      </c>
      <c r="Q141"/>
    </row>
    <row r="142" spans="1:17" x14ac:dyDescent="0.25">
      <c r="A142">
        <v>136</v>
      </c>
      <c r="B142" s="105"/>
      <c r="C142" s="105"/>
      <c r="D142" s="106"/>
      <c r="E142"/>
      <c r="F142"/>
      <c r="G142"/>
      <c r="H142"/>
      <c r="I142"/>
      <c r="J142" t="e">
        <f>IF(AND(Q142="",#REF!&gt;0,#REF!&lt;5),K142,)</f>
        <v>#REF!</v>
      </c>
      <c r="K142" t="str">
        <f>IF(D142="","ZZZ9",IF(AND(#REF!&gt;0,#REF!&lt;5),D142&amp;#REF!,D142&amp;"9"))</f>
        <v>ZZZ9</v>
      </c>
      <c r="L142">
        <f t="shared" si="3"/>
        <v>999</v>
      </c>
      <c r="M142">
        <f t="shared" si="4"/>
        <v>999</v>
      </c>
      <c r="N142"/>
      <c r="O142"/>
      <c r="P142">
        <f t="shared" si="5"/>
        <v>999</v>
      </c>
      <c r="Q142" s="107"/>
    </row>
    <row r="143" spans="1:17" x14ac:dyDescent="0.25">
      <c r="A143">
        <v>137</v>
      </c>
      <c r="B143" s="105"/>
      <c r="C143" s="105"/>
      <c r="D143" s="106"/>
      <c r="E143"/>
      <c r="F143"/>
      <c r="G143"/>
      <c r="H143"/>
      <c r="I143"/>
      <c r="J143" t="e">
        <f>IF(AND(Q143="",#REF!&gt;0,#REF!&lt;5),K143,)</f>
        <v>#REF!</v>
      </c>
      <c r="K143" t="str">
        <f>IF(D143="","ZZZ9",IF(AND(#REF!&gt;0,#REF!&lt;5),D143&amp;#REF!,D143&amp;"9"))</f>
        <v>ZZZ9</v>
      </c>
      <c r="L143">
        <f t="shared" si="3"/>
        <v>999</v>
      </c>
      <c r="M143">
        <f t="shared" si="4"/>
        <v>999</v>
      </c>
      <c r="N143"/>
      <c r="O143"/>
      <c r="P143">
        <f t="shared" si="5"/>
        <v>999</v>
      </c>
      <c r="Q143" s="107"/>
    </row>
    <row r="144" spans="1:17" x14ac:dyDescent="0.25">
      <c r="A144">
        <v>138</v>
      </c>
      <c r="B144" s="105"/>
      <c r="C144" s="105"/>
      <c r="D144" s="106"/>
      <c r="E144"/>
      <c r="F144"/>
      <c r="G144"/>
      <c r="H144"/>
      <c r="I144"/>
      <c r="J144" t="e">
        <f>IF(AND(Q144="",#REF!&gt;0,#REF!&lt;5),K144,)</f>
        <v>#REF!</v>
      </c>
      <c r="K144" t="str">
        <f>IF(D144="","ZZZ9",IF(AND(#REF!&gt;0,#REF!&lt;5),D144&amp;#REF!,D144&amp;"9"))</f>
        <v>ZZZ9</v>
      </c>
      <c r="L144">
        <f t="shared" si="3"/>
        <v>999</v>
      </c>
      <c r="M144">
        <f t="shared" si="4"/>
        <v>999</v>
      </c>
      <c r="N144"/>
      <c r="O144"/>
      <c r="P144">
        <f t="shared" si="5"/>
        <v>999</v>
      </c>
      <c r="Q144" s="107"/>
    </row>
    <row r="145" spans="1:17" x14ac:dyDescent="0.25">
      <c r="A145">
        <v>139</v>
      </c>
      <c r="B145" s="105"/>
      <c r="C145" s="105"/>
      <c r="D145" s="106"/>
      <c r="E145"/>
      <c r="F145"/>
      <c r="G145"/>
      <c r="H145"/>
      <c r="I145"/>
      <c r="J145" t="e">
        <f>IF(AND(Q145="",#REF!&gt;0,#REF!&lt;5),K145,)</f>
        <v>#REF!</v>
      </c>
      <c r="K145" t="str">
        <f>IF(D145="","ZZZ9",IF(AND(#REF!&gt;0,#REF!&lt;5),D145&amp;#REF!,D145&amp;"9"))</f>
        <v>ZZZ9</v>
      </c>
      <c r="L145">
        <f t="shared" si="3"/>
        <v>999</v>
      </c>
      <c r="M145">
        <f t="shared" si="4"/>
        <v>999</v>
      </c>
      <c r="N145"/>
      <c r="O145"/>
      <c r="P145">
        <f t="shared" si="5"/>
        <v>999</v>
      </c>
      <c r="Q145" s="107"/>
    </row>
    <row r="146" spans="1:17" x14ac:dyDescent="0.25">
      <c r="A146">
        <v>140</v>
      </c>
      <c r="B146" s="105"/>
      <c r="C146" s="105"/>
      <c r="D146" s="106"/>
      <c r="E146"/>
      <c r="F146"/>
      <c r="G146"/>
      <c r="H146"/>
      <c r="I146"/>
      <c r="J146" t="e">
        <f>IF(AND(Q146="",#REF!&gt;0,#REF!&lt;5),K146,)</f>
        <v>#REF!</v>
      </c>
      <c r="K146" t="str">
        <f>IF(D146="","ZZZ9",IF(AND(#REF!&gt;0,#REF!&lt;5),D146&amp;#REF!,D146&amp;"9"))</f>
        <v>ZZZ9</v>
      </c>
      <c r="L146">
        <f t="shared" si="3"/>
        <v>999</v>
      </c>
      <c r="M146">
        <f t="shared" si="4"/>
        <v>999</v>
      </c>
      <c r="N146"/>
      <c r="O146"/>
      <c r="P146">
        <f t="shared" si="5"/>
        <v>999</v>
      </c>
      <c r="Q146" s="107"/>
    </row>
    <row r="147" spans="1:17" x14ac:dyDescent="0.25">
      <c r="A147">
        <v>141</v>
      </c>
      <c r="B147" s="105"/>
      <c r="C147" s="105"/>
      <c r="D147" s="106"/>
      <c r="E147"/>
      <c r="F147"/>
      <c r="G147"/>
      <c r="H147"/>
      <c r="I147"/>
      <c r="J147" t="e">
        <f>IF(AND(Q147="",#REF!&gt;0,#REF!&lt;5),K147,)</f>
        <v>#REF!</v>
      </c>
      <c r="K147" t="str">
        <f>IF(D147="","ZZZ9",IF(AND(#REF!&gt;0,#REF!&lt;5),D147&amp;#REF!,D147&amp;"9"))</f>
        <v>ZZZ9</v>
      </c>
      <c r="L147">
        <f t="shared" si="3"/>
        <v>999</v>
      </c>
      <c r="M147">
        <f t="shared" si="4"/>
        <v>999</v>
      </c>
      <c r="N147"/>
      <c r="O147"/>
      <c r="P147">
        <f t="shared" si="5"/>
        <v>999</v>
      </c>
      <c r="Q147" s="107"/>
    </row>
    <row r="148" spans="1:17" x14ac:dyDescent="0.25">
      <c r="A148">
        <v>142</v>
      </c>
      <c r="B148" s="105"/>
      <c r="C148" s="105"/>
      <c r="D148" s="106"/>
      <c r="E148"/>
      <c r="F148"/>
      <c r="G148"/>
      <c r="H148"/>
      <c r="I148"/>
      <c r="J148" t="e">
        <f>IF(AND(Q148="",#REF!&gt;0,#REF!&lt;5),K148,)</f>
        <v>#REF!</v>
      </c>
      <c r="K148" t="str">
        <f>IF(D148="","ZZZ9",IF(AND(#REF!&gt;0,#REF!&lt;5),D148&amp;#REF!,D148&amp;"9"))</f>
        <v>ZZZ9</v>
      </c>
      <c r="L148">
        <f t="shared" si="3"/>
        <v>999</v>
      </c>
      <c r="M148">
        <f t="shared" si="4"/>
        <v>999</v>
      </c>
      <c r="N148"/>
      <c r="O148"/>
      <c r="P148">
        <f t="shared" si="5"/>
        <v>999</v>
      </c>
      <c r="Q148"/>
    </row>
    <row r="149" spans="1:17" x14ac:dyDescent="0.25">
      <c r="A149">
        <v>143</v>
      </c>
      <c r="B149" s="105"/>
      <c r="C149" s="105"/>
      <c r="D149" s="106"/>
      <c r="E149"/>
      <c r="F149"/>
      <c r="G149"/>
      <c r="H149"/>
      <c r="I149"/>
      <c r="J149" t="e">
        <f>IF(AND(Q149="",#REF!&gt;0,#REF!&lt;5),K149,)</f>
        <v>#REF!</v>
      </c>
      <c r="K149" t="str">
        <f>IF(D149="","ZZZ9",IF(AND(#REF!&gt;0,#REF!&lt;5),D149&amp;#REF!,D149&amp;"9"))</f>
        <v>ZZZ9</v>
      </c>
      <c r="L149">
        <f t="shared" si="3"/>
        <v>999</v>
      </c>
      <c r="M149">
        <f t="shared" si="4"/>
        <v>999</v>
      </c>
      <c r="N149"/>
      <c r="O149"/>
      <c r="P149">
        <f t="shared" si="5"/>
        <v>999</v>
      </c>
      <c r="Q149" s="107"/>
    </row>
    <row r="150" spans="1:17" x14ac:dyDescent="0.25">
      <c r="A150">
        <v>144</v>
      </c>
      <c r="B150" s="105"/>
      <c r="C150" s="105"/>
      <c r="D150" s="106"/>
      <c r="E150"/>
      <c r="F150"/>
      <c r="G150"/>
      <c r="H150"/>
      <c r="I150"/>
      <c r="J150" t="e">
        <f>IF(AND(Q150="",#REF!&gt;0,#REF!&lt;5),K150,)</f>
        <v>#REF!</v>
      </c>
      <c r="K150" t="str">
        <f>IF(D150="","ZZZ9",IF(AND(#REF!&gt;0,#REF!&lt;5),D150&amp;#REF!,D150&amp;"9"))</f>
        <v>ZZZ9</v>
      </c>
      <c r="L150">
        <f t="shared" si="3"/>
        <v>999</v>
      </c>
      <c r="M150">
        <f t="shared" si="4"/>
        <v>999</v>
      </c>
      <c r="N150"/>
      <c r="O150"/>
      <c r="P150">
        <f t="shared" si="5"/>
        <v>999</v>
      </c>
      <c r="Q150" s="107"/>
    </row>
    <row r="151" spans="1:17" x14ac:dyDescent="0.25">
      <c r="A151">
        <v>145</v>
      </c>
      <c r="B151" s="105"/>
      <c r="C151" s="105"/>
      <c r="D151" s="106"/>
      <c r="E151"/>
      <c r="F151"/>
      <c r="G151"/>
      <c r="H151"/>
      <c r="I151"/>
      <c r="J151" t="e">
        <f>IF(AND(Q151="",#REF!&gt;0,#REF!&lt;5),K151,)</f>
        <v>#REF!</v>
      </c>
      <c r="K151" t="str">
        <f>IF(D151="","ZZZ9",IF(AND(#REF!&gt;0,#REF!&lt;5),D151&amp;#REF!,D151&amp;"9"))</f>
        <v>ZZZ9</v>
      </c>
      <c r="L151">
        <f t="shared" si="3"/>
        <v>999</v>
      </c>
      <c r="M151">
        <f t="shared" si="4"/>
        <v>999</v>
      </c>
      <c r="N151"/>
      <c r="O151"/>
      <c r="P151">
        <f t="shared" si="5"/>
        <v>999</v>
      </c>
      <c r="Q151" s="107"/>
    </row>
    <row r="152" spans="1:17" x14ac:dyDescent="0.25">
      <c r="A152">
        <v>146</v>
      </c>
      <c r="B152" s="105"/>
      <c r="C152" s="105"/>
      <c r="D152" s="106"/>
      <c r="E152"/>
      <c r="F152"/>
      <c r="G152"/>
      <c r="H152"/>
      <c r="I152"/>
      <c r="J152" t="e">
        <f>IF(AND(Q152="",#REF!&gt;0,#REF!&lt;5),K152,)</f>
        <v>#REF!</v>
      </c>
      <c r="K152" t="str">
        <f>IF(D152="","ZZZ9",IF(AND(#REF!&gt;0,#REF!&lt;5),D152&amp;#REF!,D152&amp;"9"))</f>
        <v>ZZZ9</v>
      </c>
      <c r="L152">
        <f t="shared" si="3"/>
        <v>999</v>
      </c>
      <c r="M152">
        <f t="shared" si="4"/>
        <v>999</v>
      </c>
      <c r="N152"/>
      <c r="O152"/>
      <c r="P152">
        <f t="shared" si="5"/>
        <v>999</v>
      </c>
      <c r="Q152" s="107"/>
    </row>
    <row r="153" spans="1:17" x14ac:dyDescent="0.25">
      <c r="A153">
        <v>147</v>
      </c>
      <c r="B153" s="105"/>
      <c r="C153" s="105"/>
      <c r="D153" s="106"/>
      <c r="E153"/>
      <c r="F153"/>
      <c r="G153"/>
      <c r="H153"/>
      <c r="I153"/>
      <c r="J153" t="e">
        <f>IF(AND(Q153="",#REF!&gt;0,#REF!&lt;5),K153,)</f>
        <v>#REF!</v>
      </c>
      <c r="K153" t="str">
        <f>IF(D153="","ZZZ9",IF(AND(#REF!&gt;0,#REF!&lt;5),D153&amp;#REF!,D153&amp;"9"))</f>
        <v>ZZZ9</v>
      </c>
      <c r="L153">
        <f t="shared" si="3"/>
        <v>999</v>
      </c>
      <c r="M153">
        <f t="shared" si="4"/>
        <v>999</v>
      </c>
      <c r="N153"/>
      <c r="O153"/>
      <c r="P153">
        <f t="shared" si="5"/>
        <v>999</v>
      </c>
      <c r="Q153" s="107"/>
    </row>
    <row r="154" spans="1:17" x14ac:dyDescent="0.25">
      <c r="A154">
        <v>148</v>
      </c>
      <c r="B154" s="105"/>
      <c r="C154" s="105"/>
      <c r="D154" s="106"/>
      <c r="E154"/>
      <c r="F154"/>
      <c r="G154"/>
      <c r="H154"/>
      <c r="I154"/>
      <c r="J154" t="e">
        <f>IF(AND(Q154="",#REF!&gt;0,#REF!&lt;5),K154,)</f>
        <v>#REF!</v>
      </c>
      <c r="K154" t="str">
        <f>IF(D154="","ZZZ9",IF(AND(#REF!&gt;0,#REF!&lt;5),D154&amp;#REF!,D154&amp;"9"))</f>
        <v>ZZZ9</v>
      </c>
      <c r="L154">
        <f t="shared" si="3"/>
        <v>999</v>
      </c>
      <c r="M154">
        <f t="shared" si="4"/>
        <v>999</v>
      </c>
      <c r="N154"/>
      <c r="O154"/>
      <c r="P154">
        <f t="shared" si="5"/>
        <v>999</v>
      </c>
      <c r="Q154" s="107"/>
    </row>
    <row r="155" spans="1:17" x14ac:dyDescent="0.25">
      <c r="A155">
        <v>149</v>
      </c>
      <c r="B155" s="105"/>
      <c r="C155" s="105"/>
      <c r="D155" s="106"/>
      <c r="E155"/>
      <c r="F155"/>
      <c r="G155"/>
      <c r="H155"/>
      <c r="I155"/>
      <c r="J155" t="e">
        <f>IF(AND(Q155="",#REF!&gt;0,#REF!&lt;5),K155,)</f>
        <v>#REF!</v>
      </c>
      <c r="K155" t="str">
        <f>IF(D155="","ZZZ9",IF(AND(#REF!&gt;0,#REF!&lt;5),D155&amp;#REF!,D155&amp;"9"))</f>
        <v>ZZZ9</v>
      </c>
      <c r="L155">
        <f t="shared" si="3"/>
        <v>999</v>
      </c>
      <c r="M155">
        <f t="shared" si="4"/>
        <v>999</v>
      </c>
      <c r="N155"/>
      <c r="O155"/>
      <c r="P155">
        <f t="shared" si="5"/>
        <v>999</v>
      </c>
      <c r="Q155" s="107"/>
    </row>
    <row r="156" spans="1:17" x14ac:dyDescent="0.25">
      <c r="A156">
        <v>150</v>
      </c>
      <c r="B156" s="105"/>
      <c r="C156" s="105"/>
      <c r="D156" s="106"/>
      <c r="E156"/>
      <c r="F156"/>
      <c r="G156"/>
      <c r="H156"/>
      <c r="I156"/>
      <c r="J156" t="e">
        <f>IF(AND(Q156="",#REF!&gt;0,#REF!&lt;5),K156,)</f>
        <v>#REF!</v>
      </c>
      <c r="K156" t="str">
        <f>IF(D156="","ZZZ9",IF(AND(#REF!&gt;0,#REF!&lt;5),D156&amp;#REF!,D156&amp;"9"))</f>
        <v>ZZZ9</v>
      </c>
      <c r="L156">
        <f t="shared" si="3"/>
        <v>999</v>
      </c>
      <c r="M156">
        <f t="shared" si="4"/>
        <v>999</v>
      </c>
      <c r="N156"/>
      <c r="O156"/>
      <c r="P156">
        <f t="shared" si="5"/>
        <v>999</v>
      </c>
      <c r="Q156" s="107"/>
    </row>
  </sheetData>
  <conditionalFormatting sqref="E7:E156">
    <cfRule type="expression" dxfId="881" priority="14" stopIfTrue="1">
      <formula>AND(ROUNDDOWN(($A$4-E7)/365.25,0)&lt;=13,G7&lt;&gt;"OK")</formula>
    </cfRule>
    <cfRule type="expression" dxfId="880" priority="15" stopIfTrue="1">
      <formula>AND(ROUNDDOWN(($A$4-E7)/365.25,0)&lt;=14,G7&lt;&gt;"OK")</formula>
    </cfRule>
    <cfRule type="expression" dxfId="879" priority="16" stopIfTrue="1">
      <formula>AND(ROUNDDOWN(($A$4-E7)/365.25,0)&lt;=17,G7&lt;&gt;"OK")</formula>
    </cfRule>
  </conditionalFormatting>
  <conditionalFormatting sqref="J7:J156">
    <cfRule type="cellIs" dxfId="878" priority="17" stopIfTrue="1" operator="equal">
      <formula>"Z"</formula>
    </cfRule>
  </conditionalFormatting>
  <conditionalFormatting sqref="A7:D156">
    <cfRule type="expression" dxfId="877" priority="18" stopIfTrue="1">
      <formula>$Q7&gt;=1</formula>
    </cfRule>
  </conditionalFormatting>
  <conditionalFormatting sqref="E7:E14">
    <cfRule type="expression" dxfId="876" priority="11" stopIfTrue="1">
      <formula>AND(ROUNDDOWN(($A$4-E7)/365.25,0)&lt;=13,G7&lt;&gt;"OK")</formula>
    </cfRule>
    <cfRule type="expression" dxfId="875" priority="12" stopIfTrue="1">
      <formula>AND(ROUNDDOWN(($A$4-E7)/365.25,0)&lt;=14,G7&lt;&gt;"OK")</formula>
    </cfRule>
    <cfRule type="expression" dxfId="874" priority="13" stopIfTrue="1">
      <formula>AND(ROUNDDOWN(($A$4-E7)/365.25,0)&lt;=17,G7&lt;&gt;"OK")</formula>
    </cfRule>
  </conditionalFormatting>
  <conditionalFormatting sqref="J7:J14">
    <cfRule type="cellIs" dxfId="873" priority="10" stopIfTrue="1" operator="equal">
      <formula>"Z"</formula>
    </cfRule>
  </conditionalFormatting>
  <conditionalFormatting sqref="B7:D14">
    <cfRule type="expression" dxfId="872" priority="9" stopIfTrue="1">
      <formula>$Q7&gt;=1</formula>
    </cfRule>
  </conditionalFormatting>
  <conditionalFormatting sqref="E7:E14">
    <cfRule type="expression" dxfId="871" priority="6" stopIfTrue="1">
      <formula>AND(ROUNDDOWN(($A$4-E7)/365.25,0)&lt;=13,G7&lt;&gt;"OK")</formula>
    </cfRule>
    <cfRule type="expression" dxfId="870" priority="7" stopIfTrue="1">
      <formula>AND(ROUNDDOWN(($A$4-E7)/365.25,0)&lt;=14,G7&lt;&gt;"OK")</formula>
    </cfRule>
    <cfRule type="expression" dxfId="869" priority="8" stopIfTrue="1">
      <formula>AND(ROUNDDOWN(($A$4-E7)/365.25,0)&lt;=17,G7&lt;&gt;"OK")</formula>
    </cfRule>
  </conditionalFormatting>
  <conditionalFormatting sqref="B7:D14">
    <cfRule type="expression" dxfId="868" priority="5" stopIfTrue="1">
      <formula>$Q7&gt;=1</formula>
    </cfRule>
  </conditionalFormatting>
  <conditionalFormatting sqref="E7:E27 E29:E37">
    <cfRule type="expression" dxfId="867" priority="2" stopIfTrue="1">
      <formula>AND(ROUNDDOWN(($A$4-E7)/365.25,0)&lt;=13,G7&lt;&gt;"OK")</formula>
    </cfRule>
    <cfRule type="expression" dxfId="866" priority="3" stopIfTrue="1">
      <formula>AND(ROUNDDOWN(($A$4-E7)/365.25,0)&lt;=14,G7&lt;&gt;"OK")</formula>
    </cfRule>
    <cfRule type="expression" dxfId="865" priority="4" stopIfTrue="1">
      <formula>AND(ROUNDDOWN(($A$4-E7)/365.25,0)&lt;=17,G7&lt;&gt;"OK")</formula>
    </cfRule>
  </conditionalFormatting>
  <conditionalFormatting sqref="B7:D37">
    <cfRule type="expression" dxfId="864" priority="1" stopIfTrue="1">
      <formula>$Q7&gt;=1</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78241" r:id="rId3"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27"/>
  <sheetViews>
    <sheetView topLeftCell="B2" zoomScaleNormal="100" workbookViewId="0">
      <selection activeCell="H19" sqref="H19:I19"/>
    </sheetView>
  </sheetViews>
  <sheetFormatPr defaultRowHeight="13.2" x14ac:dyDescent="0.25"/>
  <cols>
    <col min="1" max="1" width="8.55468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935" t="s">
        <v>239</v>
      </c>
      <c r="B1" s="935"/>
      <c r="C1" s="935"/>
      <c r="D1" s="935"/>
      <c r="E1" s="935"/>
      <c r="F1" s="935"/>
      <c r="H1" t="s">
        <v>123</v>
      </c>
      <c r="O1" t="s">
        <v>71</v>
      </c>
      <c r="AB1" t="e">
        <f>IF(Y5=1,CONCATENATE(VLOOKUP(Y3,AA16:AH27,2)),CONCATENATE(VLOOKUP(Y3,AA2:AK13,2)))</f>
        <v>#N/A</v>
      </c>
      <c r="AC1" t="e">
        <f>IF(Y5=1,CONCATENATE(VLOOKUP(Y3,AA16:AK27,3)),CONCATENATE(VLOOKUP(Y3,AA2:AK13,3)))</f>
        <v>#N/A</v>
      </c>
      <c r="AD1" t="e">
        <f>IF(Y5=1,CONCATENATE(VLOOKUP(Y3,AA16:AK27,4)),CONCATENATE(VLOOKUP(Y3,AA2:AK13,4)))</f>
        <v>#N/A</v>
      </c>
      <c r="AE1" t="e">
        <f>IF(Y5=1,CONCATENATE(VLOOKUP(Y3,AA16:AK27,5)),CONCATENATE(VLOOKUP(Y3,AA2:AK13,5)))</f>
        <v>#N/A</v>
      </c>
      <c r="AF1" t="e">
        <f>IF(Y5=1,CONCATENATE(VLOOKUP(Y3,AA16:AK27,6)),CONCATENATE(VLOOKUP(Y3,AA2:AK13,6)))</f>
        <v>#N/A</v>
      </c>
      <c r="AG1" t="e">
        <f>IF(Y5=1,CONCATENATE(VLOOKUP(Y3,AA16:AK27,7)),CONCATENATE(VLOOKUP(Y3,AA2:AK13,7)))</f>
        <v>#N/A</v>
      </c>
      <c r="AH1" t="e">
        <f>IF(Y5=1,CONCATENATE(VLOOKUP(Y3,AA16:AK27,8)),CONCATENATE(VLOOKUP(Y3,AA2:AK13,8)))</f>
        <v>#N/A</v>
      </c>
      <c r="AI1" t="e">
        <f>IF(Y5=1,CONCATENATE(VLOOKUP(Y3,AA16:AK27,9)),CONCATENATE(VLOOKUP(Y3,AA2:AK13,9)))</f>
        <v>#N/A</v>
      </c>
      <c r="AJ1" t="e">
        <f>IF(Y5=1,CONCATENATE(VLOOKUP(Y3,AA16:AK27,10)),CONCATENATE(VLOOKUP(Y3,AA2:AK13,10)))</f>
        <v>#N/A</v>
      </c>
      <c r="AK1" t="e">
        <f>IF(Y5=1,CONCATENATE(VLOOKUP(Y3,AA16:AK27,11)),CONCATENATE(VLOOKUP(Y3,AA2:AK13,11)))</f>
        <v>#N/A</v>
      </c>
    </row>
    <row r="2" spans="1:37" x14ac:dyDescent="0.25">
      <c r="A2" s="514" t="s">
        <v>122</v>
      </c>
      <c r="C2" t="s">
        <v>369</v>
      </c>
      <c r="AA2" t="s">
        <v>164</v>
      </c>
      <c r="AB2">
        <v>150</v>
      </c>
      <c r="AC2">
        <v>120</v>
      </c>
      <c r="AD2">
        <v>100</v>
      </c>
      <c r="AE2">
        <v>80</v>
      </c>
      <c r="AF2">
        <v>70</v>
      </c>
      <c r="AG2">
        <v>60</v>
      </c>
      <c r="AH2">
        <v>55</v>
      </c>
      <c r="AI2">
        <v>50</v>
      </c>
      <c r="AJ2">
        <v>45</v>
      </c>
      <c r="AK2">
        <v>40</v>
      </c>
    </row>
    <row r="3" spans="1:37" x14ac:dyDescent="0.25">
      <c r="A3" s="55" t="s">
        <v>82</v>
      </c>
      <c r="B3" s="55"/>
      <c r="C3" s="55"/>
      <c r="D3" s="55"/>
      <c r="E3" s="55" t="s">
        <v>79</v>
      </c>
      <c r="F3" s="55"/>
      <c r="G3" s="55"/>
      <c r="H3" s="55" t="s">
        <v>87</v>
      </c>
      <c r="I3" s="55"/>
      <c r="K3" s="55"/>
      <c r="L3" s="56" t="s">
        <v>88</v>
      </c>
      <c r="M3" s="55"/>
      <c r="Q3" t="s">
        <v>178</v>
      </c>
      <c r="R3" t="s">
        <v>184</v>
      </c>
      <c r="Y3">
        <f>IF(H4="OB","A",IF(H4="IX","W",H4))</f>
        <v>0</v>
      </c>
      <c r="AA3" t="s">
        <v>194</v>
      </c>
      <c r="AB3">
        <v>120</v>
      </c>
      <c r="AC3">
        <v>90</v>
      </c>
      <c r="AD3">
        <v>65</v>
      </c>
      <c r="AE3">
        <v>55</v>
      </c>
      <c r="AF3">
        <v>50</v>
      </c>
      <c r="AG3">
        <v>45</v>
      </c>
      <c r="AH3">
        <v>40</v>
      </c>
      <c r="AI3">
        <v>35</v>
      </c>
      <c r="AJ3">
        <v>25</v>
      </c>
      <c r="AK3">
        <v>20</v>
      </c>
    </row>
    <row r="4" spans="1:37" ht="13.8" thickBot="1" x14ac:dyDescent="0.3">
      <c r="A4" s="936" t="s">
        <v>238</v>
      </c>
      <c r="B4" s="936"/>
      <c r="C4" s="936"/>
      <c r="E4" t="s">
        <v>384</v>
      </c>
      <c r="L4" t="s">
        <v>311</v>
      </c>
      <c r="Q4" t="s">
        <v>185</v>
      </c>
      <c r="R4" t="s">
        <v>180</v>
      </c>
      <c r="AA4" t="s">
        <v>195</v>
      </c>
      <c r="AB4">
        <v>90</v>
      </c>
      <c r="AC4">
        <v>60</v>
      </c>
      <c r="AD4">
        <v>45</v>
      </c>
      <c r="AE4">
        <v>34</v>
      </c>
      <c r="AF4">
        <v>27</v>
      </c>
      <c r="AG4">
        <v>22</v>
      </c>
      <c r="AH4">
        <v>18</v>
      </c>
      <c r="AI4">
        <v>15</v>
      </c>
      <c r="AJ4">
        <v>12</v>
      </c>
      <c r="AK4">
        <v>9</v>
      </c>
    </row>
    <row r="5" spans="1:37" x14ac:dyDescent="0.25">
      <c r="A5" s="37"/>
      <c r="B5" s="37" t="s">
        <v>118</v>
      </c>
      <c r="C5" s="582" t="s">
        <v>162</v>
      </c>
      <c r="D5" s="37" t="s">
        <v>105</v>
      </c>
      <c r="E5" s="37" t="s">
        <v>167</v>
      </c>
      <c r="F5" s="37"/>
      <c r="G5" s="37" t="s">
        <v>86</v>
      </c>
      <c r="H5" s="37"/>
      <c r="I5" s="37" t="s">
        <v>90</v>
      </c>
      <c r="J5" s="37"/>
      <c r="K5" t="s">
        <v>168</v>
      </c>
      <c r="L5" t="s">
        <v>169</v>
      </c>
      <c r="M5" t="s">
        <v>170</v>
      </c>
      <c r="Q5" t="s">
        <v>186</v>
      </c>
      <c r="R5" t="s">
        <v>182</v>
      </c>
      <c r="Y5">
        <f>IF(OR(Altalanos!$A$8="F1",Altalanos!$A$8="F2",Altalanos!$A$8="N1",Altalanos!$A$8="N2"),1,2)</f>
        <v>2</v>
      </c>
      <c r="AA5" t="s">
        <v>196</v>
      </c>
      <c r="AB5">
        <v>60</v>
      </c>
      <c r="AC5">
        <v>40</v>
      </c>
      <c r="AD5">
        <v>30</v>
      </c>
      <c r="AE5">
        <v>20</v>
      </c>
      <c r="AF5">
        <v>18</v>
      </c>
      <c r="AG5">
        <v>15</v>
      </c>
      <c r="AH5">
        <v>12</v>
      </c>
      <c r="AI5">
        <v>10</v>
      </c>
      <c r="AJ5">
        <v>8</v>
      </c>
      <c r="AK5">
        <v>6</v>
      </c>
    </row>
    <row r="6" spans="1:37" x14ac:dyDescent="0.25">
      <c r="C6" s="627"/>
      <c r="AA6" t="s">
        <v>197</v>
      </c>
      <c r="AB6">
        <v>40</v>
      </c>
      <c r="AC6">
        <v>25</v>
      </c>
      <c r="AD6">
        <v>18</v>
      </c>
      <c r="AE6">
        <v>13</v>
      </c>
      <c r="AF6">
        <v>10</v>
      </c>
      <c r="AG6">
        <v>8</v>
      </c>
      <c r="AH6">
        <v>6</v>
      </c>
      <c r="AI6">
        <v>5</v>
      </c>
      <c r="AJ6">
        <v>4</v>
      </c>
      <c r="AK6">
        <v>3</v>
      </c>
    </row>
    <row r="7" spans="1:37" x14ac:dyDescent="0.25">
      <c r="A7" t="s">
        <v>164</v>
      </c>
      <c r="B7">
        <v>1</v>
      </c>
      <c r="C7" s="584">
        <f>IF($B7="","",VLOOKUP($B7,'1MD ELO III.csport F A'!$A$7:$O$22,5))</f>
        <v>0</v>
      </c>
      <c r="D7" s="584">
        <f>IF($B7="","",VLOOKUP($B7,'1MD ELO III.csport F A'!$A$7:$O$22,15))</f>
        <v>0</v>
      </c>
      <c r="E7" s="579" t="str">
        <f>UPPER(IF($B7="","",VLOOKUP($B7,'1MD ELO VI.csport F A'!$A$7:$O$22,2)))</f>
        <v xml:space="preserve">SÜLE </v>
      </c>
      <c r="F7" s="585"/>
      <c r="G7" s="579" t="str">
        <f>IF($B7="","",VLOOKUP($B7,'1MD ELO VI.csport F A'!$A$7:$O$22,3))</f>
        <v>Zsolt</v>
      </c>
      <c r="H7" s="585"/>
      <c r="I7" s="579">
        <f>IF($B7="","",VLOOKUP($B7,'1MD ELO III.csport F A'!$A$7:$O$22,4))</f>
        <v>0</v>
      </c>
      <c r="L7" t="str">
        <f>IF(K7="","",CONCATENATE(VLOOKUP($Y$3,$AB$1:$AK$1,K7)," pont"))</f>
        <v/>
      </c>
      <c r="AA7" t="s">
        <v>198</v>
      </c>
      <c r="AB7">
        <v>25</v>
      </c>
      <c r="AC7">
        <v>15</v>
      </c>
      <c r="AD7">
        <v>13</v>
      </c>
      <c r="AE7">
        <v>8</v>
      </c>
      <c r="AF7">
        <v>6</v>
      </c>
      <c r="AG7">
        <v>4</v>
      </c>
      <c r="AH7">
        <v>3</v>
      </c>
      <c r="AI7">
        <v>2</v>
      </c>
      <c r="AJ7">
        <v>1</v>
      </c>
      <c r="AK7">
        <v>0</v>
      </c>
    </row>
    <row r="8" spans="1:37" x14ac:dyDescent="0.25">
      <c r="C8" s="599"/>
      <c r="D8" s="599"/>
      <c r="E8" s="599"/>
      <c r="F8" s="599"/>
      <c r="G8" s="599"/>
      <c r="H8" s="599"/>
      <c r="I8" s="599"/>
      <c r="AA8" t="s">
        <v>199</v>
      </c>
      <c r="AB8">
        <v>15</v>
      </c>
      <c r="AC8">
        <v>10</v>
      </c>
      <c r="AD8">
        <v>7</v>
      </c>
      <c r="AE8">
        <v>5</v>
      </c>
      <c r="AF8">
        <v>4</v>
      </c>
      <c r="AG8">
        <v>3</v>
      </c>
      <c r="AH8">
        <v>2</v>
      </c>
      <c r="AI8">
        <v>1</v>
      </c>
      <c r="AJ8">
        <v>0</v>
      </c>
      <c r="AK8">
        <v>0</v>
      </c>
    </row>
    <row r="9" spans="1:37" x14ac:dyDescent="0.25">
      <c r="A9" t="s">
        <v>165</v>
      </c>
      <c r="B9">
        <v>2</v>
      </c>
      <c r="C9" s="584">
        <f>IF($B9="","",VLOOKUP($B9,'1MD ELO III.csport F A'!$A$7:$O$22,5))</f>
        <v>0</v>
      </c>
      <c r="D9" s="584">
        <f>IF($B9="","",VLOOKUP($B9,'1MD ELO III.csport F A'!$A$7:$O$22,15))</f>
        <v>0</v>
      </c>
      <c r="E9" s="579" t="str">
        <f>UPPER(IF($B9="","",VLOOKUP($B9,'1MD ELO VI.csport F A'!$A$7:$O$22,2)))</f>
        <v>KÁRÁSZ</v>
      </c>
      <c r="F9" s="585"/>
      <c r="G9" s="579" t="str">
        <f>IF($B9="","",VLOOKUP($B9,'1MD ELO VI.csport F A'!$A$7:$O$22,3))</f>
        <v>Péter</v>
      </c>
      <c r="H9" s="585"/>
      <c r="I9" s="579">
        <f>IF($B9="","",VLOOKUP($B9,'1MD ELO III.csport F A'!$A$7:$O$22,4))</f>
        <v>0</v>
      </c>
      <c r="L9" t="str">
        <f>IF(K9="","",CONCATENATE(VLOOKUP($Y$3,$AB$1:$AK$1,K9)," pont"))</f>
        <v/>
      </c>
      <c r="AA9" t="s">
        <v>200</v>
      </c>
      <c r="AB9">
        <v>10</v>
      </c>
      <c r="AC9">
        <v>6</v>
      </c>
      <c r="AD9">
        <v>4</v>
      </c>
      <c r="AE9">
        <v>2</v>
      </c>
      <c r="AF9">
        <v>1</v>
      </c>
      <c r="AG9">
        <v>0</v>
      </c>
      <c r="AH9">
        <v>0</v>
      </c>
      <c r="AI9">
        <v>0</v>
      </c>
      <c r="AJ9">
        <v>0</v>
      </c>
      <c r="AK9">
        <v>0</v>
      </c>
    </row>
    <row r="10" spans="1:37" x14ac:dyDescent="0.25">
      <c r="C10" s="599"/>
      <c r="D10" s="599"/>
      <c r="E10" s="599"/>
      <c r="F10" s="599"/>
      <c r="G10" s="599"/>
      <c r="H10" s="599"/>
      <c r="I10" s="599"/>
      <c r="AA10" t="s">
        <v>201</v>
      </c>
      <c r="AB10">
        <v>6</v>
      </c>
      <c r="AC10">
        <v>3</v>
      </c>
      <c r="AD10">
        <v>2</v>
      </c>
      <c r="AE10">
        <v>1</v>
      </c>
      <c r="AF10">
        <v>0</v>
      </c>
      <c r="AG10">
        <v>0</v>
      </c>
      <c r="AH10">
        <v>0</v>
      </c>
      <c r="AI10">
        <v>0</v>
      </c>
      <c r="AJ10">
        <v>0</v>
      </c>
      <c r="AK10">
        <v>0</v>
      </c>
    </row>
    <row r="11" spans="1:37" x14ac:dyDescent="0.25">
      <c r="A11" t="s">
        <v>166</v>
      </c>
      <c r="C11" s="584"/>
      <c r="D11" s="584"/>
      <c r="E11" s="579"/>
      <c r="F11" s="585"/>
      <c r="G11" s="579"/>
      <c r="H11" s="585"/>
      <c r="I11" s="579"/>
      <c r="AA11" t="s">
        <v>206</v>
      </c>
      <c r="AB11">
        <v>3</v>
      </c>
      <c r="AC11">
        <v>2</v>
      </c>
      <c r="AD11">
        <v>1</v>
      </c>
      <c r="AE11">
        <v>0</v>
      </c>
      <c r="AF11">
        <v>0</v>
      </c>
      <c r="AG11">
        <v>0</v>
      </c>
      <c r="AH11">
        <v>0</v>
      </c>
      <c r="AI11">
        <v>0</v>
      </c>
      <c r="AJ11">
        <v>0</v>
      </c>
      <c r="AK11">
        <v>0</v>
      </c>
    </row>
    <row r="12" spans="1:37" x14ac:dyDescent="0.25">
      <c r="AA12" t="s">
        <v>202</v>
      </c>
      <c r="AB12">
        <v>0</v>
      </c>
      <c r="AC12">
        <v>0</v>
      </c>
      <c r="AD12">
        <v>0</v>
      </c>
      <c r="AE12">
        <v>0</v>
      </c>
      <c r="AF12">
        <v>0</v>
      </c>
      <c r="AG12">
        <v>0</v>
      </c>
      <c r="AH12">
        <v>0</v>
      </c>
      <c r="AI12">
        <v>0</v>
      </c>
      <c r="AJ12">
        <v>0</v>
      </c>
      <c r="AK12">
        <v>0</v>
      </c>
    </row>
    <row r="13" spans="1:37" x14ac:dyDescent="0.25">
      <c r="AA13" t="s">
        <v>203</v>
      </c>
      <c r="AB13">
        <v>0</v>
      </c>
      <c r="AC13">
        <v>0</v>
      </c>
      <c r="AD13">
        <v>0</v>
      </c>
      <c r="AE13">
        <v>0</v>
      </c>
      <c r="AF13">
        <v>0</v>
      </c>
      <c r="AG13">
        <v>0</v>
      </c>
      <c r="AH13">
        <v>0</v>
      </c>
      <c r="AI13">
        <v>0</v>
      </c>
      <c r="AJ13">
        <v>0</v>
      </c>
      <c r="AK13">
        <v>0</v>
      </c>
    </row>
    <row r="16" spans="1:37" x14ac:dyDescent="0.25">
      <c r="AA16" t="s">
        <v>164</v>
      </c>
      <c r="AB16">
        <v>300</v>
      </c>
      <c r="AC16">
        <v>250</v>
      </c>
      <c r="AD16">
        <v>220</v>
      </c>
      <c r="AE16">
        <v>180</v>
      </c>
      <c r="AF16">
        <v>160</v>
      </c>
      <c r="AG16">
        <v>150</v>
      </c>
      <c r="AH16">
        <v>140</v>
      </c>
      <c r="AI16">
        <v>130</v>
      </c>
      <c r="AJ16">
        <v>120</v>
      </c>
      <c r="AK16">
        <v>110</v>
      </c>
    </row>
    <row r="17" spans="1:37" x14ac:dyDescent="0.25">
      <c r="AA17" t="s">
        <v>194</v>
      </c>
      <c r="AB17">
        <v>250</v>
      </c>
      <c r="AC17">
        <v>200</v>
      </c>
      <c r="AD17">
        <v>160</v>
      </c>
      <c r="AE17">
        <v>140</v>
      </c>
      <c r="AF17">
        <v>120</v>
      </c>
      <c r="AG17">
        <v>110</v>
      </c>
      <c r="AH17">
        <v>100</v>
      </c>
      <c r="AI17">
        <v>90</v>
      </c>
      <c r="AJ17">
        <v>80</v>
      </c>
      <c r="AK17">
        <v>70</v>
      </c>
    </row>
    <row r="18" spans="1:37" ht="18.75" customHeight="1" x14ac:dyDescent="0.25">
      <c r="B18" s="937"/>
      <c r="C18" s="937"/>
      <c r="D18" s="938" t="str">
        <f>E7</f>
        <v xml:space="preserve">SÜLE </v>
      </c>
      <c r="E18" s="938"/>
      <c r="F18" s="938" t="str">
        <f>E9</f>
        <v>KÁRÁSZ</v>
      </c>
      <c r="G18" s="938"/>
      <c r="H18" s="938">
        <f>E11</f>
        <v>0</v>
      </c>
      <c r="I18" s="938"/>
      <c r="K18" s="826" t="s">
        <v>450</v>
      </c>
      <c r="AA18" t="s">
        <v>195</v>
      </c>
      <c r="AB18">
        <v>200</v>
      </c>
      <c r="AC18">
        <v>150</v>
      </c>
      <c r="AD18">
        <v>130</v>
      </c>
      <c r="AE18">
        <v>110</v>
      </c>
      <c r="AF18">
        <v>95</v>
      </c>
      <c r="AG18">
        <v>80</v>
      </c>
      <c r="AH18">
        <v>70</v>
      </c>
      <c r="AI18">
        <v>60</v>
      </c>
      <c r="AJ18">
        <v>55</v>
      </c>
      <c r="AK18">
        <v>50</v>
      </c>
    </row>
    <row r="19" spans="1:37" ht="18.75" customHeight="1" x14ac:dyDescent="0.25">
      <c r="A19" t="s">
        <v>164</v>
      </c>
      <c r="B19" s="941" t="str">
        <f>E7</f>
        <v xml:space="preserve">SÜLE </v>
      </c>
      <c r="C19" s="941"/>
      <c r="D19" s="940"/>
      <c r="E19" s="940"/>
      <c r="F19" s="942" t="s">
        <v>393</v>
      </c>
      <c r="G19" s="943"/>
      <c r="H19" s="942"/>
      <c r="I19" s="943"/>
      <c r="K19" s="825" t="s">
        <v>502</v>
      </c>
      <c r="AA19" t="s">
        <v>196</v>
      </c>
      <c r="AB19">
        <v>150</v>
      </c>
      <c r="AC19">
        <v>120</v>
      </c>
      <c r="AD19">
        <v>100</v>
      </c>
      <c r="AE19">
        <v>80</v>
      </c>
      <c r="AF19">
        <v>70</v>
      </c>
      <c r="AG19">
        <v>60</v>
      </c>
      <c r="AH19">
        <v>55</v>
      </c>
      <c r="AI19">
        <v>50</v>
      </c>
      <c r="AJ19">
        <v>45</v>
      </c>
      <c r="AK19">
        <v>40</v>
      </c>
    </row>
    <row r="20" spans="1:37" ht="18.75" customHeight="1" x14ac:dyDescent="0.25">
      <c r="A20" t="s">
        <v>165</v>
      </c>
      <c r="B20" s="941" t="str">
        <f>E9</f>
        <v>KÁRÁSZ</v>
      </c>
      <c r="C20" s="941"/>
      <c r="D20" s="942" t="s">
        <v>392</v>
      </c>
      <c r="E20" s="943"/>
      <c r="F20" s="940"/>
      <c r="G20" s="940"/>
      <c r="H20" s="943"/>
      <c r="I20" s="943"/>
      <c r="K20" s="825" t="s">
        <v>503</v>
      </c>
      <c r="AA20" t="s">
        <v>197</v>
      </c>
      <c r="AB20">
        <v>120</v>
      </c>
      <c r="AC20">
        <v>90</v>
      </c>
      <c r="AD20">
        <v>65</v>
      </c>
      <c r="AE20">
        <v>55</v>
      </c>
      <c r="AF20">
        <v>50</v>
      </c>
      <c r="AG20">
        <v>45</v>
      </c>
      <c r="AH20">
        <v>40</v>
      </c>
      <c r="AI20">
        <v>35</v>
      </c>
      <c r="AJ20">
        <v>25</v>
      </c>
      <c r="AK20">
        <v>20</v>
      </c>
    </row>
    <row r="21" spans="1:37" ht="18.75" customHeight="1" x14ac:dyDescent="0.25">
      <c r="A21" t="s">
        <v>166</v>
      </c>
      <c r="B21" s="941">
        <f>E11</f>
        <v>0</v>
      </c>
      <c r="C21" s="941"/>
      <c r="D21" s="943"/>
      <c r="E21" s="943"/>
      <c r="F21" s="943"/>
      <c r="G21" s="943"/>
      <c r="H21" s="940"/>
      <c r="I21" s="940"/>
      <c r="AA21" t="s">
        <v>198</v>
      </c>
      <c r="AB21">
        <v>90</v>
      </c>
      <c r="AC21">
        <v>60</v>
      </c>
      <c r="AD21">
        <v>45</v>
      </c>
      <c r="AE21">
        <v>34</v>
      </c>
      <c r="AF21">
        <v>27</v>
      </c>
      <c r="AG21">
        <v>22</v>
      </c>
      <c r="AH21">
        <v>18</v>
      </c>
      <c r="AI21">
        <v>15</v>
      </c>
      <c r="AJ21">
        <v>12</v>
      </c>
      <c r="AK21">
        <v>9</v>
      </c>
    </row>
    <row r="22" spans="1:37" x14ac:dyDescent="0.25">
      <c r="AA22" t="s">
        <v>199</v>
      </c>
      <c r="AB22">
        <v>60</v>
      </c>
      <c r="AC22">
        <v>40</v>
      </c>
      <c r="AD22">
        <v>30</v>
      </c>
      <c r="AE22">
        <v>20</v>
      </c>
      <c r="AF22">
        <v>18</v>
      </c>
      <c r="AG22">
        <v>15</v>
      </c>
      <c r="AH22">
        <v>12</v>
      </c>
      <c r="AI22">
        <v>10</v>
      </c>
      <c r="AJ22">
        <v>8</v>
      </c>
      <c r="AK22">
        <v>6</v>
      </c>
    </row>
    <row r="23" spans="1:37" x14ac:dyDescent="0.25">
      <c r="AA23" t="s">
        <v>200</v>
      </c>
      <c r="AB23">
        <v>40</v>
      </c>
      <c r="AC23">
        <v>25</v>
      </c>
      <c r="AD23">
        <v>18</v>
      </c>
      <c r="AE23">
        <v>13</v>
      </c>
      <c r="AF23">
        <v>8</v>
      </c>
      <c r="AG23">
        <v>7</v>
      </c>
      <c r="AH23">
        <v>6</v>
      </c>
      <c r="AI23">
        <v>5</v>
      </c>
      <c r="AJ23">
        <v>4</v>
      </c>
      <c r="AK23">
        <v>3</v>
      </c>
    </row>
    <row r="24" spans="1:37" x14ac:dyDescent="0.25">
      <c r="AA24" t="s">
        <v>201</v>
      </c>
      <c r="AB24">
        <v>25</v>
      </c>
      <c r="AC24">
        <v>15</v>
      </c>
      <c r="AD24">
        <v>13</v>
      </c>
      <c r="AE24">
        <v>7</v>
      </c>
      <c r="AF24">
        <v>6</v>
      </c>
      <c r="AG24">
        <v>5</v>
      </c>
      <c r="AH24">
        <v>4</v>
      </c>
      <c r="AI24">
        <v>3</v>
      </c>
      <c r="AJ24">
        <v>2</v>
      </c>
      <c r="AK24">
        <v>1</v>
      </c>
    </row>
    <row r="25" spans="1:37" x14ac:dyDescent="0.25">
      <c r="AA25" t="s">
        <v>206</v>
      </c>
      <c r="AB25">
        <v>15</v>
      </c>
      <c r="AC25">
        <v>10</v>
      </c>
      <c r="AD25">
        <v>8</v>
      </c>
      <c r="AE25">
        <v>4</v>
      </c>
      <c r="AF25">
        <v>3</v>
      </c>
      <c r="AG25">
        <v>2</v>
      </c>
      <c r="AH25">
        <v>1</v>
      </c>
      <c r="AI25">
        <v>0</v>
      </c>
      <c r="AJ25">
        <v>0</v>
      </c>
      <c r="AK25">
        <v>0</v>
      </c>
    </row>
    <row r="26" spans="1:37" x14ac:dyDescent="0.25">
      <c r="AA26" t="s">
        <v>202</v>
      </c>
      <c r="AB26">
        <v>10</v>
      </c>
      <c r="AC26">
        <v>6</v>
      </c>
      <c r="AD26">
        <v>4</v>
      </c>
      <c r="AE26">
        <v>2</v>
      </c>
      <c r="AF26">
        <v>1</v>
      </c>
      <c r="AG26">
        <v>0</v>
      </c>
      <c r="AH26">
        <v>0</v>
      </c>
      <c r="AI26">
        <v>0</v>
      </c>
      <c r="AJ26">
        <v>0</v>
      </c>
      <c r="AK26">
        <v>0</v>
      </c>
    </row>
    <row r="27" spans="1:37" x14ac:dyDescent="0.25">
      <c r="AA27" t="s">
        <v>203</v>
      </c>
      <c r="AB27">
        <v>3</v>
      </c>
      <c r="AC27">
        <v>2</v>
      </c>
      <c r="AD27">
        <v>1</v>
      </c>
      <c r="AE27">
        <v>0</v>
      </c>
      <c r="AF27">
        <v>0</v>
      </c>
      <c r="AG27">
        <v>0</v>
      </c>
      <c r="AH27">
        <v>0</v>
      </c>
      <c r="AI27">
        <v>0</v>
      </c>
      <c r="AJ27">
        <v>0</v>
      </c>
      <c r="AK27">
        <v>0</v>
      </c>
    </row>
  </sheetData>
  <mergeCells count="18">
    <mergeCell ref="F20:G20"/>
    <mergeCell ref="H20:I20"/>
    <mergeCell ref="A1:F1"/>
    <mergeCell ref="A4:C4"/>
    <mergeCell ref="B18:C18"/>
    <mergeCell ref="D18:E18"/>
    <mergeCell ref="F18:G18"/>
    <mergeCell ref="H18:I18"/>
    <mergeCell ref="B21:C21"/>
    <mergeCell ref="D21:E21"/>
    <mergeCell ref="F21:G21"/>
    <mergeCell ref="H21:I21"/>
    <mergeCell ref="B19:C19"/>
    <mergeCell ref="D19:E19"/>
    <mergeCell ref="F19:G19"/>
    <mergeCell ref="H19:I19"/>
    <mergeCell ref="B20:C20"/>
    <mergeCell ref="D20:E20"/>
  </mergeCells>
  <conditionalFormatting sqref="E7 E9 E11">
    <cfRule type="cellIs" dxfId="863" priority="1" stopIfTrue="1" operator="equal">
      <formula>"Bye"</formula>
    </cfRule>
  </conditionalFormatting>
  <pageMargins left="0.7" right="0.7" top="0.75" bottom="0.75" header="0.3" footer="0.3"/>
  <pageSetup paperSize="9" orientation="landscape"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Q156"/>
  <sheetViews>
    <sheetView zoomScale="130" zoomScaleNormal="130" workbookViewId="0">
      <selection activeCell="C8" sqref="C8"/>
    </sheetView>
  </sheetViews>
  <sheetFormatPr defaultRowHeight="13.2" x14ac:dyDescent="0.25"/>
  <cols>
    <col min="1" max="1" width="3.44140625" customWidth="1"/>
    <col min="2" max="2" width="28.6640625" customWidth="1"/>
    <col min="3" max="3" width="16.109375" bestFit="1" customWidth="1"/>
    <col min="4" max="4" width="12" style="45" customWidth="1"/>
    <col min="5" max="5" width="10.5546875" style="727" customWidth="1"/>
    <col min="6" max="6" width="6.109375" style="102" hidden="1" customWidth="1"/>
    <col min="7" max="7" width="28.66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25">
      <c r="B1" s="93" t="s">
        <v>240</v>
      </c>
      <c r="C1" s="93"/>
      <c r="D1"/>
      <c r="E1" t="s">
        <v>123</v>
      </c>
      <c r="F1"/>
      <c r="G1"/>
      <c r="H1"/>
      <c r="I1"/>
      <c r="J1"/>
      <c r="K1"/>
      <c r="L1"/>
      <c r="M1"/>
      <c r="N1"/>
      <c r="O1"/>
      <c r="P1"/>
      <c r="Q1"/>
    </row>
    <row r="2" spans="1:17" ht="13.8" thickBot="1" x14ac:dyDescent="0.3">
      <c r="B2" s="96" t="s">
        <v>122</v>
      </c>
      <c r="C2" s="96" t="s">
        <v>348</v>
      </c>
      <c r="D2"/>
      <c r="E2" t="s">
        <v>94</v>
      </c>
      <c r="F2" s="103"/>
      <c r="G2" s="103"/>
      <c r="H2"/>
      <c r="I2"/>
      <c r="J2" s="94"/>
      <c r="K2" s="94"/>
      <c r="L2" s="94"/>
      <c r="M2" s="94"/>
      <c r="N2" s="111"/>
      <c r="O2" s="86"/>
      <c r="P2" s="86"/>
      <c r="Q2" s="111"/>
    </row>
    <row r="3" spans="1:17" s="2" customFormat="1" ht="13.8" thickBot="1" x14ac:dyDescent="0.3">
      <c r="A3" t="s">
        <v>121</v>
      </c>
      <c r="B3"/>
      <c r="C3"/>
      <c r="D3"/>
      <c r="E3"/>
      <c r="F3"/>
      <c r="G3"/>
      <c r="H3"/>
      <c r="I3"/>
      <c r="J3"/>
      <c r="K3"/>
      <c r="L3"/>
      <c r="M3"/>
      <c r="N3" t="s">
        <v>92</v>
      </c>
      <c r="O3"/>
      <c r="P3"/>
      <c r="Q3"/>
    </row>
    <row r="4" spans="1:17" s="2" customFormat="1" x14ac:dyDescent="0.25">
      <c r="A4" s="55" t="s">
        <v>82</v>
      </c>
      <c r="B4" s="55"/>
      <c r="C4" s="53" t="s">
        <v>79</v>
      </c>
      <c r="D4" s="55" t="s">
        <v>87</v>
      </c>
      <c r="E4" s="88"/>
      <c r="G4"/>
      <c r="H4" s="737" t="s">
        <v>88</v>
      </c>
      <c r="I4"/>
      <c r="J4"/>
      <c r="K4"/>
      <c r="L4"/>
      <c r="M4"/>
      <c r="N4"/>
      <c r="O4"/>
      <c r="P4"/>
      <c r="Q4"/>
    </row>
    <row r="5" spans="1:17" s="2" customFormat="1" ht="13.8" thickBot="1" x14ac:dyDescent="0.3">
      <c r="A5" t="s">
        <v>238</v>
      </c>
      <c r="B5"/>
      <c r="C5" s="97" t="s">
        <v>352</v>
      </c>
      <c r="D5" s="98" t="str">
        <f>Altalanos!$D$10</f>
        <v xml:space="preserve">  </v>
      </c>
      <c r="E5" s="98"/>
      <c r="F5" s="98"/>
      <c r="G5" s="98"/>
      <c r="H5" t="s">
        <v>311</v>
      </c>
      <c r="I5" s="738"/>
      <c r="J5"/>
      <c r="K5" s="89"/>
      <c r="L5" s="89"/>
      <c r="M5" s="89"/>
      <c r="N5"/>
      <c r="O5" s="98"/>
      <c r="P5" s="98"/>
      <c r="Q5" s="816"/>
    </row>
    <row r="6" spans="1:17" ht="30" customHeight="1" thickBot="1" x14ac:dyDescent="0.3">
      <c r="A6" t="s">
        <v>95</v>
      </c>
      <c r="B6" t="s">
        <v>85</v>
      </c>
      <c r="C6" t="s">
        <v>86</v>
      </c>
      <c r="D6" t="s">
        <v>90</v>
      </c>
      <c r="E6" t="s">
        <v>91</v>
      </c>
      <c r="F6" t="s">
        <v>96</v>
      </c>
      <c r="G6" t="s">
        <v>213</v>
      </c>
      <c r="H6" t="s">
        <v>97</v>
      </c>
      <c r="I6"/>
      <c r="J6" t="s">
        <v>74</v>
      </c>
      <c r="K6" t="s">
        <v>72</v>
      </c>
      <c r="L6" t="s">
        <v>1</v>
      </c>
      <c r="M6" t="s">
        <v>73</v>
      </c>
      <c r="N6" t="s">
        <v>117</v>
      </c>
      <c r="O6" t="s">
        <v>99</v>
      </c>
      <c r="P6" t="s">
        <v>2</v>
      </c>
      <c r="Q6" t="s">
        <v>100</v>
      </c>
    </row>
    <row r="7" spans="1:17" s="11" customFormat="1" ht="18.899999999999999" customHeight="1" x14ac:dyDescent="0.25">
      <c r="A7">
        <v>1</v>
      </c>
      <c r="B7" s="105" t="s">
        <v>349</v>
      </c>
      <c r="C7" s="105" t="s">
        <v>350</v>
      </c>
      <c r="D7" s="106"/>
      <c r="E7"/>
      <c r="F7"/>
      <c r="G7"/>
      <c r="H7" s="106"/>
      <c r="I7" s="106"/>
      <c r="J7"/>
      <c r="K7"/>
      <c r="L7"/>
      <c r="M7"/>
      <c r="N7"/>
      <c r="O7" s="767"/>
      <c r="P7"/>
      <c r="Q7" s="107"/>
    </row>
    <row r="8" spans="1:17" s="11" customFormat="1" ht="18.899999999999999" customHeight="1" x14ac:dyDescent="0.25">
      <c r="A8">
        <v>2</v>
      </c>
      <c r="B8" s="105" t="s">
        <v>388</v>
      </c>
      <c r="C8" s="105" t="s">
        <v>331</v>
      </c>
      <c r="D8" s="106"/>
      <c r="E8"/>
      <c r="F8"/>
      <c r="G8"/>
      <c r="H8" s="106"/>
      <c r="I8" s="106"/>
      <c r="J8"/>
      <c r="K8"/>
      <c r="L8"/>
      <c r="M8"/>
      <c r="N8"/>
      <c r="O8" s="106"/>
      <c r="P8"/>
      <c r="Q8" s="107"/>
    </row>
    <row r="9" spans="1:17" s="11" customFormat="1" ht="18.899999999999999" customHeight="1" x14ac:dyDescent="0.25">
      <c r="A9">
        <v>3</v>
      </c>
      <c r="B9" s="105" t="s">
        <v>389</v>
      </c>
      <c r="C9" s="105" t="s">
        <v>351</v>
      </c>
      <c r="D9" s="106"/>
      <c r="E9"/>
      <c r="F9"/>
      <c r="G9"/>
      <c r="H9" s="106"/>
      <c r="I9" s="106"/>
      <c r="J9"/>
      <c r="K9"/>
      <c r="L9"/>
      <c r="M9"/>
      <c r="N9"/>
      <c r="O9" s="106"/>
      <c r="P9"/>
      <c r="Q9"/>
    </row>
    <row r="10" spans="1:17" s="11" customFormat="1" ht="18.899999999999999" customHeight="1" x14ac:dyDescent="0.25">
      <c r="A10">
        <v>4</v>
      </c>
      <c r="B10" s="105"/>
      <c r="C10" s="105"/>
      <c r="D10" s="106"/>
      <c r="E10"/>
      <c r="F10"/>
      <c r="G10"/>
      <c r="H10" s="106"/>
      <c r="I10" s="106"/>
      <c r="J10"/>
      <c r="K10"/>
      <c r="L10"/>
      <c r="M10"/>
      <c r="N10"/>
      <c r="O10" s="106"/>
      <c r="P10"/>
      <c r="Q10"/>
    </row>
    <row r="11" spans="1:17" s="11" customFormat="1" ht="18.899999999999999" customHeight="1" x14ac:dyDescent="0.25">
      <c r="A11">
        <v>5</v>
      </c>
      <c r="B11" s="105"/>
      <c r="C11" s="105"/>
      <c r="D11" s="106"/>
      <c r="E11"/>
      <c r="F11"/>
      <c r="G11"/>
      <c r="H11" s="106"/>
      <c r="I11" s="106"/>
      <c r="J11"/>
      <c r="K11"/>
      <c r="L11"/>
      <c r="M11"/>
      <c r="N11"/>
      <c r="O11" s="106"/>
      <c r="P11"/>
      <c r="Q11"/>
    </row>
    <row r="12" spans="1:17" s="11" customFormat="1" ht="18.899999999999999" customHeight="1" x14ac:dyDescent="0.25">
      <c r="A12">
        <v>6</v>
      </c>
      <c r="B12" s="105"/>
      <c r="C12" s="105"/>
      <c r="D12" s="106"/>
      <c r="E12"/>
      <c r="F12"/>
      <c r="G12"/>
      <c r="H12" s="106"/>
      <c r="I12" s="106"/>
      <c r="J12"/>
      <c r="K12"/>
      <c r="L12"/>
      <c r="M12"/>
      <c r="N12"/>
      <c r="O12" s="106"/>
      <c r="P12"/>
      <c r="Q12"/>
    </row>
    <row r="13" spans="1:17" s="11" customFormat="1" ht="18.899999999999999" customHeight="1" x14ac:dyDescent="0.25">
      <c r="A13">
        <v>7</v>
      </c>
      <c r="B13" s="105"/>
      <c r="C13" s="105"/>
      <c r="D13" s="106"/>
      <c r="E13"/>
      <c r="F13"/>
      <c r="G13"/>
      <c r="H13" s="106"/>
      <c r="I13" s="106"/>
      <c r="J13"/>
      <c r="K13"/>
      <c r="L13"/>
      <c r="M13"/>
      <c r="N13"/>
      <c r="O13" s="106"/>
      <c r="P13"/>
      <c r="Q13"/>
    </row>
    <row r="14" spans="1:17" s="11" customFormat="1" ht="18.899999999999999" customHeight="1" x14ac:dyDescent="0.25">
      <c r="A14">
        <v>8</v>
      </c>
      <c r="B14" s="105"/>
      <c r="C14" s="105"/>
      <c r="D14" s="106"/>
      <c r="E14"/>
      <c r="F14"/>
      <c r="G14"/>
      <c r="H14" s="106"/>
      <c r="I14" s="106"/>
      <c r="J14"/>
      <c r="K14"/>
      <c r="L14"/>
      <c r="M14"/>
      <c r="N14"/>
      <c r="O14" s="106"/>
      <c r="P14"/>
      <c r="Q14"/>
    </row>
    <row r="15" spans="1:17" s="11" customFormat="1" ht="18.899999999999999" customHeight="1" x14ac:dyDescent="0.25">
      <c r="A15">
        <v>9</v>
      </c>
      <c r="B15" s="105"/>
      <c r="C15" s="105"/>
      <c r="D15" s="106"/>
      <c r="E15"/>
      <c r="F15"/>
      <c r="G15"/>
      <c r="H15" s="106"/>
      <c r="I15" s="106"/>
      <c r="J15"/>
      <c r="K15"/>
      <c r="L15"/>
      <c r="M15"/>
      <c r="N15"/>
      <c r="O15" s="106"/>
      <c r="P15" s="107"/>
      <c r="Q15" s="107"/>
    </row>
    <row r="16" spans="1:17" s="11" customFormat="1" ht="18.899999999999999" customHeight="1" x14ac:dyDescent="0.25">
      <c r="A16">
        <v>10</v>
      </c>
      <c r="B16" s="765"/>
      <c r="C16" s="105"/>
      <c r="D16" s="106"/>
      <c r="E16"/>
      <c r="F16"/>
      <c r="G16"/>
      <c r="H16" s="106"/>
      <c r="I16" s="106"/>
      <c r="J16"/>
      <c r="K16"/>
      <c r="L16"/>
      <c r="M16"/>
      <c r="N16"/>
      <c r="O16" s="106"/>
      <c r="P16"/>
      <c r="Q16" s="107"/>
    </row>
    <row r="17" spans="1:17" s="11" customFormat="1" ht="18.899999999999999" customHeight="1" x14ac:dyDescent="0.25">
      <c r="A17">
        <v>11</v>
      </c>
      <c r="B17" s="105"/>
      <c r="C17" s="105"/>
      <c r="D17" s="106"/>
      <c r="E17"/>
      <c r="F17"/>
      <c r="G17"/>
      <c r="H17" s="106"/>
      <c r="I17" s="106"/>
      <c r="J17"/>
      <c r="K17"/>
      <c r="L17"/>
      <c r="M17"/>
      <c r="N17"/>
      <c r="O17" s="106"/>
      <c r="P17"/>
      <c r="Q17" s="107"/>
    </row>
    <row r="18" spans="1:17" s="11" customFormat="1" ht="18.899999999999999" customHeight="1" x14ac:dyDescent="0.25">
      <c r="A18">
        <v>12</v>
      </c>
      <c r="B18" s="105"/>
      <c r="C18" s="105"/>
      <c r="D18" s="106"/>
      <c r="E18"/>
      <c r="F18"/>
      <c r="G18"/>
      <c r="H18" s="106"/>
      <c r="I18" s="106"/>
      <c r="J18"/>
      <c r="K18"/>
      <c r="L18"/>
      <c r="M18"/>
      <c r="N18"/>
      <c r="O18" s="106"/>
      <c r="P18"/>
      <c r="Q18" s="107"/>
    </row>
    <row r="19" spans="1:17" s="11" customFormat="1" ht="18.899999999999999" customHeight="1" x14ac:dyDescent="0.25">
      <c r="A19">
        <v>13</v>
      </c>
      <c r="B19" s="105"/>
      <c r="C19" s="105"/>
      <c r="D19" s="106"/>
      <c r="E19"/>
      <c r="F19"/>
      <c r="G19"/>
      <c r="H19" s="106"/>
      <c r="I19" s="106"/>
      <c r="J19"/>
      <c r="K19"/>
      <c r="L19"/>
      <c r="M19"/>
      <c r="N19"/>
      <c r="O19" s="106"/>
      <c r="P19"/>
      <c r="Q19" s="107"/>
    </row>
    <row r="20" spans="1:17" s="11" customFormat="1" ht="18.899999999999999" customHeight="1" x14ac:dyDescent="0.25">
      <c r="A20">
        <v>14</v>
      </c>
      <c r="B20" s="105"/>
      <c r="C20" s="105"/>
      <c r="D20" s="106"/>
      <c r="E20"/>
      <c r="F20"/>
      <c r="G20"/>
      <c r="H20" s="106"/>
      <c r="I20" s="106"/>
      <c r="J20"/>
      <c r="K20"/>
      <c r="L20"/>
      <c r="M20"/>
      <c r="N20"/>
      <c r="O20" s="106"/>
      <c r="P20"/>
      <c r="Q20" s="107"/>
    </row>
    <row r="21" spans="1:17" s="11" customFormat="1" ht="18.899999999999999" customHeight="1" x14ac:dyDescent="0.25">
      <c r="A21">
        <v>15</v>
      </c>
      <c r="B21" s="105"/>
      <c r="C21" s="105"/>
      <c r="D21" s="106"/>
      <c r="E21"/>
      <c r="F21"/>
      <c r="G21"/>
      <c r="H21" s="106"/>
      <c r="I21" s="106"/>
      <c r="J21"/>
      <c r="K21"/>
      <c r="L21"/>
      <c r="M21"/>
      <c r="N21"/>
      <c r="O21" s="106"/>
      <c r="P21"/>
      <c r="Q21" s="107"/>
    </row>
    <row r="22" spans="1:17" s="11" customFormat="1" ht="18.899999999999999" customHeight="1" x14ac:dyDescent="0.25">
      <c r="A22">
        <v>16</v>
      </c>
      <c r="B22" s="105"/>
      <c r="C22" s="105"/>
      <c r="D22" s="106"/>
      <c r="E22"/>
      <c r="F22"/>
      <c r="G22"/>
      <c r="H22" s="106"/>
      <c r="I22" s="106"/>
      <c r="J22"/>
      <c r="K22"/>
      <c r="L22"/>
      <c r="M22"/>
      <c r="N22"/>
      <c r="O22" s="106"/>
      <c r="P22"/>
      <c r="Q22" s="107"/>
    </row>
    <row r="23" spans="1:17" s="11" customFormat="1" ht="18.899999999999999" customHeight="1" x14ac:dyDescent="0.25">
      <c r="A23">
        <v>17</v>
      </c>
      <c r="B23" s="105"/>
      <c r="C23" s="105"/>
      <c r="D23" s="106"/>
      <c r="E23"/>
      <c r="F23"/>
      <c r="G23"/>
      <c r="H23" s="106"/>
      <c r="I23" s="106"/>
      <c r="J23"/>
      <c r="K23"/>
      <c r="L23"/>
      <c r="M23"/>
      <c r="N23"/>
      <c r="O23" s="106"/>
      <c r="P23"/>
      <c r="Q23" s="107"/>
    </row>
    <row r="24" spans="1:17" s="11" customFormat="1" ht="18.899999999999999" customHeight="1" x14ac:dyDescent="0.25">
      <c r="A24">
        <v>18</v>
      </c>
      <c r="B24" s="105"/>
      <c r="C24" s="105"/>
      <c r="D24" s="106"/>
      <c r="E24"/>
      <c r="F24"/>
      <c r="G24"/>
      <c r="H24" s="106"/>
      <c r="I24" s="106"/>
      <c r="J24"/>
      <c r="K24"/>
      <c r="L24"/>
      <c r="M24"/>
      <c r="N24"/>
      <c r="O24" s="106"/>
      <c r="P24"/>
      <c r="Q24" s="107"/>
    </row>
    <row r="25" spans="1:17" s="11" customFormat="1" ht="18.899999999999999" customHeight="1" x14ac:dyDescent="0.25">
      <c r="A25">
        <v>19</v>
      </c>
      <c r="B25" s="105"/>
      <c r="C25" s="105"/>
      <c r="D25" s="106"/>
      <c r="E25"/>
      <c r="F25"/>
      <c r="G25"/>
      <c r="H25" s="106"/>
      <c r="I25" s="106"/>
      <c r="J25"/>
      <c r="K25"/>
      <c r="L25"/>
      <c r="M25"/>
      <c r="N25"/>
      <c r="O25" s="106"/>
      <c r="P25"/>
      <c r="Q25" s="107"/>
    </row>
    <row r="26" spans="1:17" s="11" customFormat="1" ht="18.899999999999999" customHeight="1" x14ac:dyDescent="0.25">
      <c r="A26">
        <v>20</v>
      </c>
      <c r="B26" s="105"/>
      <c r="C26" s="105"/>
      <c r="D26" s="106"/>
      <c r="E26"/>
      <c r="F26"/>
      <c r="G26"/>
      <c r="H26" s="106"/>
      <c r="I26" s="106"/>
      <c r="J26"/>
      <c r="K26"/>
      <c r="L26"/>
      <c r="M26"/>
      <c r="N26"/>
      <c r="O26" s="106"/>
      <c r="P26"/>
      <c r="Q26" s="107"/>
    </row>
    <row r="27" spans="1:17" s="11" customFormat="1" ht="18.899999999999999" customHeight="1" x14ac:dyDescent="0.25">
      <c r="A27">
        <v>21</v>
      </c>
      <c r="B27" s="105"/>
      <c r="C27" s="105"/>
      <c r="D27" s="106"/>
      <c r="E27"/>
      <c r="F27"/>
      <c r="G27"/>
      <c r="H27" s="106"/>
      <c r="I27" s="106"/>
      <c r="J27"/>
      <c r="K27"/>
      <c r="L27"/>
      <c r="M27"/>
      <c r="N27"/>
      <c r="O27" s="106"/>
      <c r="P27"/>
      <c r="Q27" s="107"/>
    </row>
    <row r="28" spans="1:17" s="11" customFormat="1" ht="18.899999999999999" customHeight="1" x14ac:dyDescent="0.25">
      <c r="A28">
        <v>22</v>
      </c>
      <c r="B28" s="105"/>
      <c r="C28" s="105"/>
      <c r="D28" s="106"/>
      <c r="E28" s="773"/>
      <c r="F28" s="739"/>
      <c r="G28" s="740"/>
      <c r="H28" s="106"/>
      <c r="I28" s="106"/>
      <c r="J28"/>
      <c r="K28"/>
      <c r="L28"/>
      <c r="M28"/>
      <c r="N28"/>
      <c r="O28" s="106"/>
      <c r="P28"/>
      <c r="Q28" s="107"/>
    </row>
    <row r="29" spans="1:17" s="11" customFormat="1" ht="18.899999999999999" customHeight="1" x14ac:dyDescent="0.25">
      <c r="A29">
        <v>23</v>
      </c>
      <c r="B29" s="105"/>
      <c r="C29" s="105"/>
      <c r="D29" s="106"/>
      <c r="E29" s="774"/>
      <c r="F29"/>
      <c r="G29"/>
      <c r="H29" s="106"/>
      <c r="I29" s="106"/>
      <c r="J29"/>
      <c r="K29"/>
      <c r="L29"/>
      <c r="M29"/>
      <c r="N29"/>
      <c r="O29" s="106"/>
      <c r="P29"/>
      <c r="Q29" s="107"/>
    </row>
    <row r="30" spans="1:17" s="11" customFormat="1" ht="18.899999999999999" customHeight="1" x14ac:dyDescent="0.25">
      <c r="A30">
        <v>24</v>
      </c>
      <c r="B30" s="105"/>
      <c r="C30" s="105"/>
      <c r="D30" s="106"/>
      <c r="E30"/>
      <c r="F30"/>
      <c r="G30"/>
      <c r="H30" s="106"/>
      <c r="I30" s="106"/>
      <c r="J30"/>
      <c r="K30"/>
      <c r="L30"/>
      <c r="M30"/>
      <c r="N30"/>
      <c r="O30" s="106"/>
      <c r="P30"/>
      <c r="Q30" s="107"/>
    </row>
    <row r="31" spans="1:17" s="11" customFormat="1" ht="18.899999999999999" customHeight="1" x14ac:dyDescent="0.25">
      <c r="A31">
        <v>25</v>
      </c>
      <c r="B31" s="105"/>
      <c r="C31" s="105"/>
      <c r="D31" s="106"/>
      <c r="E31"/>
      <c r="F31"/>
      <c r="G31"/>
      <c r="H31" s="106"/>
      <c r="I31" s="106"/>
      <c r="J31"/>
      <c r="K31"/>
      <c r="L31"/>
      <c r="M31"/>
      <c r="N31"/>
      <c r="O31" s="106"/>
      <c r="P31"/>
      <c r="Q31" s="107"/>
    </row>
    <row r="32" spans="1:17" s="11" customFormat="1" ht="18.899999999999999" customHeight="1" x14ac:dyDescent="0.25">
      <c r="A32">
        <v>26</v>
      </c>
      <c r="B32" s="105"/>
      <c r="C32" s="105"/>
      <c r="D32" s="106"/>
      <c r="E32" s="736"/>
      <c r="F32"/>
      <c r="G32"/>
      <c r="H32" s="106"/>
      <c r="I32" s="106"/>
      <c r="J32"/>
      <c r="K32"/>
      <c r="L32"/>
      <c r="M32"/>
      <c r="N32"/>
      <c r="O32" s="106"/>
      <c r="P32"/>
      <c r="Q32" s="107"/>
    </row>
    <row r="33" spans="1:17" s="11" customFormat="1" ht="18.899999999999999" customHeight="1" x14ac:dyDescent="0.25">
      <c r="A33">
        <v>27</v>
      </c>
      <c r="B33" s="105"/>
      <c r="C33" s="105"/>
      <c r="D33" s="106"/>
      <c r="E33"/>
      <c r="F33"/>
      <c r="G33"/>
      <c r="H33" s="106"/>
      <c r="I33" s="106"/>
      <c r="J33"/>
      <c r="K33"/>
      <c r="L33"/>
      <c r="M33"/>
      <c r="N33"/>
      <c r="O33" s="106"/>
      <c r="P33"/>
      <c r="Q33" s="107"/>
    </row>
    <row r="34" spans="1:17" s="11" customFormat="1" ht="18.899999999999999" customHeight="1" x14ac:dyDescent="0.25">
      <c r="A34">
        <v>28</v>
      </c>
      <c r="B34" s="105"/>
      <c r="C34" s="105"/>
      <c r="D34" s="106"/>
      <c r="E34"/>
      <c r="F34"/>
      <c r="G34"/>
      <c r="H34" s="106"/>
      <c r="I34" s="106"/>
      <c r="J34"/>
      <c r="K34"/>
      <c r="L34"/>
      <c r="M34"/>
      <c r="N34"/>
      <c r="O34" s="106"/>
      <c r="P34"/>
      <c r="Q34" s="107"/>
    </row>
    <row r="35" spans="1:17" s="11" customFormat="1" ht="18.899999999999999" customHeight="1" x14ac:dyDescent="0.25">
      <c r="A35">
        <v>29</v>
      </c>
      <c r="B35" s="105"/>
      <c r="C35" s="105"/>
      <c r="D35" s="106"/>
      <c r="E35"/>
      <c r="F35"/>
      <c r="G35"/>
      <c r="H35" s="106"/>
      <c r="I35" s="106"/>
      <c r="J35"/>
      <c r="K35"/>
      <c r="L35"/>
      <c r="M35"/>
      <c r="N35"/>
      <c r="O35" s="106"/>
      <c r="P35"/>
      <c r="Q35" s="107"/>
    </row>
    <row r="36" spans="1:17" s="11" customFormat="1" ht="18.899999999999999" customHeight="1" x14ac:dyDescent="0.25">
      <c r="A36">
        <v>30</v>
      </c>
      <c r="B36" s="105"/>
      <c r="C36" s="105"/>
      <c r="D36" s="106"/>
      <c r="E36"/>
      <c r="F36"/>
      <c r="G36"/>
      <c r="H36" s="106"/>
      <c r="I36" s="106"/>
      <c r="J36"/>
      <c r="K36"/>
      <c r="L36"/>
      <c r="M36"/>
      <c r="N36"/>
      <c r="O36" s="106"/>
      <c r="P36"/>
      <c r="Q36" s="107"/>
    </row>
    <row r="37" spans="1:17" s="11" customFormat="1" ht="18.899999999999999" customHeight="1" x14ac:dyDescent="0.25">
      <c r="A37">
        <v>31</v>
      </c>
      <c r="B37" s="105"/>
      <c r="C37" s="105"/>
      <c r="D37" s="106"/>
      <c r="E37"/>
      <c r="F37"/>
      <c r="G37"/>
      <c r="H37" s="106"/>
      <c r="I37" s="106"/>
      <c r="J37"/>
      <c r="K37"/>
      <c r="L37"/>
      <c r="M37"/>
      <c r="N37"/>
      <c r="O37" s="106"/>
      <c r="P37"/>
      <c r="Q37" s="107"/>
    </row>
    <row r="38" spans="1:17" s="11" customFormat="1" ht="18.899999999999999" customHeight="1" x14ac:dyDescent="0.25">
      <c r="A38">
        <v>32</v>
      </c>
      <c r="B38" s="105"/>
      <c r="C38" s="105"/>
      <c r="D38" s="106"/>
      <c r="E38"/>
      <c r="F38"/>
      <c r="G38"/>
      <c r="H38"/>
      <c r="I38"/>
      <c r="J38"/>
      <c r="K38"/>
      <c r="L38"/>
      <c r="M38"/>
      <c r="N38"/>
      <c r="O38" s="107"/>
      <c r="P38"/>
      <c r="Q38" s="107"/>
    </row>
    <row r="39" spans="1:17" s="11" customFormat="1" ht="18.899999999999999" customHeight="1" x14ac:dyDescent="0.25">
      <c r="A39">
        <v>33</v>
      </c>
      <c r="B39" s="105"/>
      <c r="C39" s="105"/>
      <c r="D39" s="106"/>
      <c r="E39"/>
      <c r="F39"/>
      <c r="G39"/>
      <c r="H39"/>
      <c r="I39"/>
      <c r="J39"/>
      <c r="K39"/>
      <c r="L39"/>
      <c r="M39"/>
      <c r="N39"/>
      <c r="O39"/>
      <c r="P39"/>
      <c r="Q39" s="107"/>
    </row>
    <row r="40" spans="1:17" s="11" customFormat="1" ht="18.899999999999999" customHeight="1" x14ac:dyDescent="0.25">
      <c r="A40">
        <v>34</v>
      </c>
      <c r="B40" s="105"/>
      <c r="C40" s="105"/>
      <c r="D40" s="106"/>
      <c r="E40"/>
      <c r="F40"/>
      <c r="G40"/>
      <c r="H40"/>
      <c r="I40"/>
      <c r="J40" t="e">
        <f>IF(AND(Q40="",#REF!&gt;0,#REF!&lt;5),K40,)</f>
        <v>#REF!</v>
      </c>
      <c r="K40" t="str">
        <f>IF(D40="","ZZZ9",IF(AND(#REF!&gt;0,#REF!&lt;5),D40&amp;#REF!,D40&amp;"9"))</f>
        <v>ZZZ9</v>
      </c>
      <c r="L40">
        <f t="shared" ref="L40:L103" si="0">IF(Q40="",999,Q40)</f>
        <v>999</v>
      </c>
      <c r="M40">
        <f t="shared" ref="M40:M103" si="1">IF(P40=999,999,1)</f>
        <v>999</v>
      </c>
      <c r="N40"/>
      <c r="O40"/>
      <c r="P40">
        <f t="shared" ref="P40:P103" si="2">IF(N40="DA",1,IF(N40="WC",2,IF(N40="SE",3,IF(N40="Q",4,IF(N40="LL",5,999)))))</f>
        <v>999</v>
      </c>
      <c r="Q40" s="107"/>
    </row>
    <row r="41" spans="1:17" s="11" customFormat="1" ht="18.899999999999999" customHeight="1" x14ac:dyDescent="0.25">
      <c r="A41">
        <v>35</v>
      </c>
      <c r="B41" s="105"/>
      <c r="C41" s="105"/>
      <c r="D41" s="106"/>
      <c r="E41"/>
      <c r="F41"/>
      <c r="G41"/>
      <c r="H41"/>
      <c r="I41"/>
      <c r="J41" t="e">
        <f>IF(AND(Q41="",#REF!&gt;0,#REF!&lt;5),K41,)</f>
        <v>#REF!</v>
      </c>
      <c r="K41" t="str">
        <f>IF(D41="","ZZZ9",IF(AND(#REF!&gt;0,#REF!&lt;5),D41&amp;#REF!,D41&amp;"9"))</f>
        <v>ZZZ9</v>
      </c>
      <c r="L41">
        <f t="shared" si="0"/>
        <v>999</v>
      </c>
      <c r="M41">
        <f t="shared" si="1"/>
        <v>999</v>
      </c>
      <c r="N41"/>
      <c r="O41"/>
      <c r="P41">
        <f t="shared" si="2"/>
        <v>999</v>
      </c>
      <c r="Q41" s="107"/>
    </row>
    <row r="42" spans="1:17" s="11" customFormat="1" ht="18.899999999999999" customHeight="1" x14ac:dyDescent="0.25">
      <c r="A42">
        <v>36</v>
      </c>
      <c r="B42" s="105"/>
      <c r="C42" s="105"/>
      <c r="D42" s="106"/>
      <c r="E42"/>
      <c r="F42"/>
      <c r="G42"/>
      <c r="H42"/>
      <c r="I42"/>
      <c r="J42" t="e">
        <f>IF(AND(Q42="",#REF!&gt;0,#REF!&lt;5),K42,)</f>
        <v>#REF!</v>
      </c>
      <c r="K42" t="str">
        <f>IF(D42="","ZZZ9",IF(AND(#REF!&gt;0,#REF!&lt;5),D42&amp;#REF!,D42&amp;"9"))</f>
        <v>ZZZ9</v>
      </c>
      <c r="L42">
        <f t="shared" si="0"/>
        <v>999</v>
      </c>
      <c r="M42">
        <f t="shared" si="1"/>
        <v>999</v>
      </c>
      <c r="N42"/>
      <c r="O42"/>
      <c r="P42">
        <f t="shared" si="2"/>
        <v>999</v>
      </c>
      <c r="Q42" s="107"/>
    </row>
    <row r="43" spans="1:17" s="11" customFormat="1" ht="18.899999999999999" customHeight="1" x14ac:dyDescent="0.25">
      <c r="A43">
        <v>37</v>
      </c>
      <c r="B43" s="105"/>
      <c r="C43" s="105"/>
      <c r="D43" s="106"/>
      <c r="E43"/>
      <c r="F43"/>
      <c r="G43"/>
      <c r="H43"/>
      <c r="I43"/>
      <c r="J43" t="e">
        <f>IF(AND(Q43="",#REF!&gt;0,#REF!&lt;5),K43,)</f>
        <v>#REF!</v>
      </c>
      <c r="K43" t="str">
        <f>IF(D43="","ZZZ9",IF(AND(#REF!&gt;0,#REF!&lt;5),D43&amp;#REF!,D43&amp;"9"))</f>
        <v>ZZZ9</v>
      </c>
      <c r="L43">
        <f t="shared" si="0"/>
        <v>999</v>
      </c>
      <c r="M43">
        <f t="shared" si="1"/>
        <v>999</v>
      </c>
      <c r="N43"/>
      <c r="O43"/>
      <c r="P43">
        <f t="shared" si="2"/>
        <v>999</v>
      </c>
      <c r="Q43" s="107"/>
    </row>
    <row r="44" spans="1:17" s="11" customFormat="1" ht="18.899999999999999" customHeight="1" x14ac:dyDescent="0.25">
      <c r="A44">
        <v>38</v>
      </c>
      <c r="B44" s="105"/>
      <c r="C44" s="105"/>
      <c r="D44" s="106"/>
      <c r="E44"/>
      <c r="F44"/>
      <c r="G44"/>
      <c r="H44"/>
      <c r="I44"/>
      <c r="J44" t="e">
        <f>IF(AND(Q44="",#REF!&gt;0,#REF!&lt;5),K44,)</f>
        <v>#REF!</v>
      </c>
      <c r="K44" t="str">
        <f>IF(D44="","ZZZ9",IF(AND(#REF!&gt;0,#REF!&lt;5),D44&amp;#REF!,D44&amp;"9"))</f>
        <v>ZZZ9</v>
      </c>
      <c r="L44">
        <f t="shared" si="0"/>
        <v>999</v>
      </c>
      <c r="M44">
        <f t="shared" si="1"/>
        <v>999</v>
      </c>
      <c r="N44"/>
      <c r="O44"/>
      <c r="P44">
        <f t="shared" si="2"/>
        <v>999</v>
      </c>
      <c r="Q44" s="107"/>
    </row>
    <row r="45" spans="1:17" s="11" customFormat="1" ht="18.899999999999999" customHeight="1" x14ac:dyDescent="0.25">
      <c r="A45">
        <v>39</v>
      </c>
      <c r="B45" s="105"/>
      <c r="C45" s="105"/>
      <c r="D45" s="106"/>
      <c r="E45"/>
      <c r="F45"/>
      <c r="G45"/>
      <c r="H45"/>
      <c r="I45"/>
      <c r="J45" t="e">
        <f>IF(AND(Q45="",#REF!&gt;0,#REF!&lt;5),K45,)</f>
        <v>#REF!</v>
      </c>
      <c r="K45" t="str">
        <f>IF(D45="","ZZZ9",IF(AND(#REF!&gt;0,#REF!&lt;5),D45&amp;#REF!,D45&amp;"9"))</f>
        <v>ZZZ9</v>
      </c>
      <c r="L45">
        <f t="shared" si="0"/>
        <v>999</v>
      </c>
      <c r="M45">
        <f t="shared" si="1"/>
        <v>999</v>
      </c>
      <c r="N45"/>
      <c r="O45"/>
      <c r="P45">
        <f t="shared" si="2"/>
        <v>999</v>
      </c>
      <c r="Q45" s="107"/>
    </row>
    <row r="46" spans="1:17" s="11" customFormat="1" ht="18.899999999999999" customHeight="1" x14ac:dyDescent="0.25">
      <c r="A46">
        <v>40</v>
      </c>
      <c r="B46" s="105"/>
      <c r="C46" s="105"/>
      <c r="D46" s="106"/>
      <c r="E46"/>
      <c r="F46"/>
      <c r="G46"/>
      <c r="H46"/>
      <c r="I46"/>
      <c r="J46" t="e">
        <f>IF(AND(Q46="",#REF!&gt;0,#REF!&lt;5),K46,)</f>
        <v>#REF!</v>
      </c>
      <c r="K46" t="str">
        <f>IF(D46="","ZZZ9",IF(AND(#REF!&gt;0,#REF!&lt;5),D46&amp;#REF!,D46&amp;"9"))</f>
        <v>ZZZ9</v>
      </c>
      <c r="L46">
        <f t="shared" si="0"/>
        <v>999</v>
      </c>
      <c r="M46">
        <f t="shared" si="1"/>
        <v>999</v>
      </c>
      <c r="N46"/>
      <c r="O46"/>
      <c r="P46">
        <f t="shared" si="2"/>
        <v>999</v>
      </c>
      <c r="Q46" s="107"/>
    </row>
    <row r="47" spans="1:17" s="11" customFormat="1" ht="18.899999999999999" customHeight="1" x14ac:dyDescent="0.25">
      <c r="A47">
        <v>41</v>
      </c>
      <c r="B47" s="105"/>
      <c r="C47" s="105"/>
      <c r="D47" s="106"/>
      <c r="E47"/>
      <c r="F47"/>
      <c r="G47"/>
      <c r="H47"/>
      <c r="I47"/>
      <c r="J47" t="e">
        <f>IF(AND(Q47="",#REF!&gt;0,#REF!&lt;5),K47,)</f>
        <v>#REF!</v>
      </c>
      <c r="K47" t="str">
        <f>IF(D47="","ZZZ9",IF(AND(#REF!&gt;0,#REF!&lt;5),D47&amp;#REF!,D47&amp;"9"))</f>
        <v>ZZZ9</v>
      </c>
      <c r="L47">
        <f t="shared" si="0"/>
        <v>999</v>
      </c>
      <c r="M47">
        <f t="shared" si="1"/>
        <v>999</v>
      </c>
      <c r="N47"/>
      <c r="O47"/>
      <c r="P47">
        <f t="shared" si="2"/>
        <v>999</v>
      </c>
      <c r="Q47" s="107"/>
    </row>
    <row r="48" spans="1:17" s="11" customFormat="1" ht="18.899999999999999" customHeight="1" x14ac:dyDescent="0.25">
      <c r="A48">
        <v>42</v>
      </c>
      <c r="B48" s="105"/>
      <c r="C48" s="105"/>
      <c r="D48" s="106"/>
      <c r="E48"/>
      <c r="F48"/>
      <c r="G48"/>
      <c r="H48"/>
      <c r="I48"/>
      <c r="J48" t="e">
        <f>IF(AND(Q48="",#REF!&gt;0,#REF!&lt;5),K48,)</f>
        <v>#REF!</v>
      </c>
      <c r="K48" t="str">
        <f>IF(D48="","ZZZ9",IF(AND(#REF!&gt;0,#REF!&lt;5),D48&amp;#REF!,D48&amp;"9"))</f>
        <v>ZZZ9</v>
      </c>
      <c r="L48">
        <f t="shared" si="0"/>
        <v>999</v>
      </c>
      <c r="M48">
        <f t="shared" si="1"/>
        <v>999</v>
      </c>
      <c r="N48"/>
      <c r="O48"/>
      <c r="P48">
        <f t="shared" si="2"/>
        <v>999</v>
      </c>
      <c r="Q48" s="107"/>
    </row>
    <row r="49" spans="1:17" s="11" customFormat="1" ht="18.899999999999999" customHeight="1" x14ac:dyDescent="0.25">
      <c r="A49">
        <v>43</v>
      </c>
      <c r="B49" s="105"/>
      <c r="C49" s="105"/>
      <c r="D49" s="106"/>
      <c r="E49"/>
      <c r="F49"/>
      <c r="G49"/>
      <c r="H49"/>
      <c r="I49"/>
      <c r="J49" t="e">
        <f>IF(AND(Q49="",#REF!&gt;0,#REF!&lt;5),K49,)</f>
        <v>#REF!</v>
      </c>
      <c r="K49" t="str">
        <f>IF(D49="","ZZZ9",IF(AND(#REF!&gt;0,#REF!&lt;5),D49&amp;#REF!,D49&amp;"9"))</f>
        <v>ZZZ9</v>
      </c>
      <c r="L49">
        <f t="shared" si="0"/>
        <v>999</v>
      </c>
      <c r="M49">
        <f t="shared" si="1"/>
        <v>999</v>
      </c>
      <c r="N49"/>
      <c r="O49"/>
      <c r="P49">
        <f t="shared" si="2"/>
        <v>999</v>
      </c>
      <c r="Q49" s="107"/>
    </row>
    <row r="50" spans="1:17" s="11" customFormat="1" ht="18.899999999999999" customHeight="1" x14ac:dyDescent="0.25">
      <c r="A50">
        <v>44</v>
      </c>
      <c r="B50" s="105"/>
      <c r="C50" s="105"/>
      <c r="D50" s="106"/>
      <c r="E50"/>
      <c r="F50"/>
      <c r="G50"/>
      <c r="H50"/>
      <c r="I50"/>
      <c r="J50" t="e">
        <f>IF(AND(Q50="",#REF!&gt;0,#REF!&lt;5),K50,)</f>
        <v>#REF!</v>
      </c>
      <c r="K50" t="str">
        <f>IF(D50="","ZZZ9",IF(AND(#REF!&gt;0,#REF!&lt;5),D50&amp;#REF!,D50&amp;"9"))</f>
        <v>ZZZ9</v>
      </c>
      <c r="L50">
        <f t="shared" si="0"/>
        <v>999</v>
      </c>
      <c r="M50">
        <f t="shared" si="1"/>
        <v>999</v>
      </c>
      <c r="N50"/>
      <c r="O50"/>
      <c r="P50">
        <f t="shared" si="2"/>
        <v>999</v>
      </c>
      <c r="Q50" s="107"/>
    </row>
    <row r="51" spans="1:17" s="11" customFormat="1" ht="18.899999999999999" customHeight="1" x14ac:dyDescent="0.25">
      <c r="A51">
        <v>45</v>
      </c>
      <c r="B51" s="105"/>
      <c r="C51" s="105"/>
      <c r="D51" s="106"/>
      <c r="E51"/>
      <c r="F51"/>
      <c r="G51"/>
      <c r="H51"/>
      <c r="I51"/>
      <c r="J51" t="e">
        <f>IF(AND(Q51="",#REF!&gt;0,#REF!&lt;5),K51,)</f>
        <v>#REF!</v>
      </c>
      <c r="K51" t="str">
        <f>IF(D51="","ZZZ9",IF(AND(#REF!&gt;0,#REF!&lt;5),D51&amp;#REF!,D51&amp;"9"))</f>
        <v>ZZZ9</v>
      </c>
      <c r="L51">
        <f t="shared" si="0"/>
        <v>999</v>
      </c>
      <c r="M51">
        <f t="shared" si="1"/>
        <v>999</v>
      </c>
      <c r="N51"/>
      <c r="O51"/>
      <c r="P51">
        <f t="shared" si="2"/>
        <v>999</v>
      </c>
      <c r="Q51" s="107"/>
    </row>
    <row r="52" spans="1:17" s="11" customFormat="1" ht="18.899999999999999" customHeight="1" x14ac:dyDescent="0.25">
      <c r="A52">
        <v>46</v>
      </c>
      <c r="B52" s="105"/>
      <c r="C52" s="105"/>
      <c r="D52" s="106"/>
      <c r="E52"/>
      <c r="F52"/>
      <c r="G52"/>
      <c r="H52"/>
      <c r="I52"/>
      <c r="J52" t="e">
        <f>IF(AND(Q52="",#REF!&gt;0,#REF!&lt;5),K52,)</f>
        <v>#REF!</v>
      </c>
      <c r="K52" t="str">
        <f>IF(D52="","ZZZ9",IF(AND(#REF!&gt;0,#REF!&lt;5),D52&amp;#REF!,D52&amp;"9"))</f>
        <v>ZZZ9</v>
      </c>
      <c r="L52">
        <f t="shared" si="0"/>
        <v>999</v>
      </c>
      <c r="M52">
        <f t="shared" si="1"/>
        <v>999</v>
      </c>
      <c r="N52"/>
      <c r="O52"/>
      <c r="P52">
        <f t="shared" si="2"/>
        <v>999</v>
      </c>
      <c r="Q52" s="107"/>
    </row>
    <row r="53" spans="1:17" s="11" customFormat="1" ht="18.899999999999999" customHeight="1" x14ac:dyDescent="0.25">
      <c r="A53">
        <v>47</v>
      </c>
      <c r="B53" s="105"/>
      <c r="C53" s="105"/>
      <c r="D53" s="106"/>
      <c r="E53"/>
      <c r="F53"/>
      <c r="G53"/>
      <c r="H53"/>
      <c r="I53"/>
      <c r="J53" t="e">
        <f>IF(AND(Q53="",#REF!&gt;0,#REF!&lt;5),K53,)</f>
        <v>#REF!</v>
      </c>
      <c r="K53" t="str">
        <f>IF(D53="","ZZZ9",IF(AND(#REF!&gt;0,#REF!&lt;5),D53&amp;#REF!,D53&amp;"9"))</f>
        <v>ZZZ9</v>
      </c>
      <c r="L53">
        <f t="shared" si="0"/>
        <v>999</v>
      </c>
      <c r="M53">
        <f t="shared" si="1"/>
        <v>999</v>
      </c>
      <c r="N53"/>
      <c r="O53"/>
      <c r="P53">
        <f t="shared" si="2"/>
        <v>999</v>
      </c>
      <c r="Q53" s="107"/>
    </row>
    <row r="54" spans="1:17" s="11" customFormat="1" ht="18.899999999999999" customHeight="1" x14ac:dyDescent="0.25">
      <c r="A54">
        <v>48</v>
      </c>
      <c r="B54" s="105"/>
      <c r="C54" s="105"/>
      <c r="D54" s="106"/>
      <c r="E54"/>
      <c r="F54"/>
      <c r="G54"/>
      <c r="H54"/>
      <c r="I54"/>
      <c r="J54" t="e">
        <f>IF(AND(Q54="",#REF!&gt;0,#REF!&lt;5),K54,)</f>
        <v>#REF!</v>
      </c>
      <c r="K54" t="str">
        <f>IF(D54="","ZZZ9",IF(AND(#REF!&gt;0,#REF!&lt;5),D54&amp;#REF!,D54&amp;"9"))</f>
        <v>ZZZ9</v>
      </c>
      <c r="L54">
        <f t="shared" si="0"/>
        <v>999</v>
      </c>
      <c r="M54">
        <f t="shared" si="1"/>
        <v>999</v>
      </c>
      <c r="N54"/>
      <c r="O54"/>
      <c r="P54">
        <f t="shared" si="2"/>
        <v>999</v>
      </c>
      <c r="Q54" s="107"/>
    </row>
    <row r="55" spans="1:17" s="11" customFormat="1" ht="18.899999999999999" customHeight="1" x14ac:dyDescent="0.25">
      <c r="A55">
        <v>49</v>
      </c>
      <c r="B55" s="105"/>
      <c r="C55" s="105"/>
      <c r="D55" s="106"/>
      <c r="E55"/>
      <c r="F55"/>
      <c r="G55"/>
      <c r="H55"/>
      <c r="I55"/>
      <c r="J55" t="e">
        <f>IF(AND(Q55="",#REF!&gt;0,#REF!&lt;5),K55,)</f>
        <v>#REF!</v>
      </c>
      <c r="K55" t="str">
        <f>IF(D55="","ZZZ9",IF(AND(#REF!&gt;0,#REF!&lt;5),D55&amp;#REF!,D55&amp;"9"))</f>
        <v>ZZZ9</v>
      </c>
      <c r="L55">
        <f t="shared" si="0"/>
        <v>999</v>
      </c>
      <c r="M55">
        <f t="shared" si="1"/>
        <v>999</v>
      </c>
      <c r="N55"/>
      <c r="O55"/>
      <c r="P55">
        <f t="shared" si="2"/>
        <v>999</v>
      </c>
      <c r="Q55" s="107"/>
    </row>
    <row r="56" spans="1:17" s="11" customFormat="1" ht="18.899999999999999" customHeight="1" x14ac:dyDescent="0.25">
      <c r="A56">
        <v>50</v>
      </c>
      <c r="B56" s="105"/>
      <c r="C56" s="105"/>
      <c r="D56" s="106"/>
      <c r="E56"/>
      <c r="F56"/>
      <c r="G56"/>
      <c r="H56"/>
      <c r="I56"/>
      <c r="J56" t="e">
        <f>IF(AND(Q56="",#REF!&gt;0,#REF!&lt;5),K56,)</f>
        <v>#REF!</v>
      </c>
      <c r="K56" t="str">
        <f>IF(D56="","ZZZ9",IF(AND(#REF!&gt;0,#REF!&lt;5),D56&amp;#REF!,D56&amp;"9"))</f>
        <v>ZZZ9</v>
      </c>
      <c r="L56">
        <f t="shared" si="0"/>
        <v>999</v>
      </c>
      <c r="M56">
        <f t="shared" si="1"/>
        <v>999</v>
      </c>
      <c r="N56"/>
      <c r="O56"/>
      <c r="P56">
        <f t="shared" si="2"/>
        <v>999</v>
      </c>
      <c r="Q56" s="107"/>
    </row>
    <row r="57" spans="1:17" s="11" customFormat="1" ht="18.899999999999999" customHeight="1" x14ac:dyDescent="0.25">
      <c r="A57">
        <v>51</v>
      </c>
      <c r="B57" s="105"/>
      <c r="C57" s="105"/>
      <c r="D57" s="106"/>
      <c r="E57"/>
      <c r="F57"/>
      <c r="G57"/>
      <c r="H57"/>
      <c r="I57"/>
      <c r="J57" t="e">
        <f>IF(AND(Q57="",#REF!&gt;0,#REF!&lt;5),K57,)</f>
        <v>#REF!</v>
      </c>
      <c r="K57" t="str">
        <f>IF(D57="","ZZZ9",IF(AND(#REF!&gt;0,#REF!&lt;5),D57&amp;#REF!,D57&amp;"9"))</f>
        <v>ZZZ9</v>
      </c>
      <c r="L57">
        <f t="shared" si="0"/>
        <v>999</v>
      </c>
      <c r="M57">
        <f t="shared" si="1"/>
        <v>999</v>
      </c>
      <c r="N57"/>
      <c r="O57"/>
      <c r="P57">
        <f t="shared" si="2"/>
        <v>999</v>
      </c>
      <c r="Q57" s="107"/>
    </row>
    <row r="58" spans="1:17" s="11" customFormat="1" ht="18.899999999999999" customHeight="1" x14ac:dyDescent="0.25">
      <c r="A58">
        <v>52</v>
      </c>
      <c r="B58" s="105"/>
      <c r="C58" s="105"/>
      <c r="D58" s="106"/>
      <c r="E58"/>
      <c r="F58"/>
      <c r="G58"/>
      <c r="H58"/>
      <c r="I58"/>
      <c r="J58" t="e">
        <f>IF(AND(Q58="",#REF!&gt;0,#REF!&lt;5),K58,)</f>
        <v>#REF!</v>
      </c>
      <c r="K58" t="str">
        <f>IF(D58="","ZZZ9",IF(AND(#REF!&gt;0,#REF!&lt;5),D58&amp;#REF!,D58&amp;"9"))</f>
        <v>ZZZ9</v>
      </c>
      <c r="L58">
        <f t="shared" si="0"/>
        <v>999</v>
      </c>
      <c r="M58">
        <f t="shared" si="1"/>
        <v>999</v>
      </c>
      <c r="N58"/>
      <c r="O58"/>
      <c r="P58">
        <f t="shared" si="2"/>
        <v>999</v>
      </c>
      <c r="Q58" s="107"/>
    </row>
    <row r="59" spans="1:17" s="11" customFormat="1" ht="18.899999999999999" customHeight="1" x14ac:dyDescent="0.25">
      <c r="A59">
        <v>53</v>
      </c>
      <c r="B59" s="105"/>
      <c r="C59" s="105"/>
      <c r="D59" s="106"/>
      <c r="E59"/>
      <c r="F59"/>
      <c r="G59"/>
      <c r="H59"/>
      <c r="I59"/>
      <c r="J59" t="e">
        <f>IF(AND(Q59="",#REF!&gt;0,#REF!&lt;5),K59,)</f>
        <v>#REF!</v>
      </c>
      <c r="K59" t="str">
        <f>IF(D59="","ZZZ9",IF(AND(#REF!&gt;0,#REF!&lt;5),D59&amp;#REF!,D59&amp;"9"))</f>
        <v>ZZZ9</v>
      </c>
      <c r="L59">
        <f t="shared" si="0"/>
        <v>999</v>
      </c>
      <c r="M59">
        <f t="shared" si="1"/>
        <v>999</v>
      </c>
      <c r="N59"/>
      <c r="O59"/>
      <c r="P59">
        <f t="shared" si="2"/>
        <v>999</v>
      </c>
      <c r="Q59" s="107"/>
    </row>
    <row r="60" spans="1:17" s="11" customFormat="1" ht="18.899999999999999" customHeight="1" x14ac:dyDescent="0.25">
      <c r="A60">
        <v>54</v>
      </c>
      <c r="B60" s="105"/>
      <c r="C60" s="105"/>
      <c r="D60" s="106"/>
      <c r="E60"/>
      <c r="F60"/>
      <c r="G60"/>
      <c r="H60"/>
      <c r="I60"/>
      <c r="J60" t="e">
        <f>IF(AND(Q60="",#REF!&gt;0,#REF!&lt;5),K60,)</f>
        <v>#REF!</v>
      </c>
      <c r="K60" t="str">
        <f>IF(D60="","ZZZ9",IF(AND(#REF!&gt;0,#REF!&lt;5),D60&amp;#REF!,D60&amp;"9"))</f>
        <v>ZZZ9</v>
      </c>
      <c r="L60">
        <f t="shared" si="0"/>
        <v>999</v>
      </c>
      <c r="M60">
        <f t="shared" si="1"/>
        <v>999</v>
      </c>
      <c r="N60"/>
      <c r="O60"/>
      <c r="P60">
        <f t="shared" si="2"/>
        <v>999</v>
      </c>
      <c r="Q60" s="107"/>
    </row>
    <row r="61" spans="1:17" s="11" customFormat="1" ht="18.899999999999999" customHeight="1" x14ac:dyDescent="0.25">
      <c r="A61">
        <v>55</v>
      </c>
      <c r="B61" s="105"/>
      <c r="C61" s="105"/>
      <c r="D61" s="106"/>
      <c r="E61"/>
      <c r="F61"/>
      <c r="G61"/>
      <c r="H61"/>
      <c r="I61"/>
      <c r="J61" t="e">
        <f>IF(AND(Q61="",#REF!&gt;0,#REF!&lt;5),K61,)</f>
        <v>#REF!</v>
      </c>
      <c r="K61" t="str">
        <f>IF(D61="","ZZZ9",IF(AND(#REF!&gt;0,#REF!&lt;5),D61&amp;#REF!,D61&amp;"9"))</f>
        <v>ZZZ9</v>
      </c>
      <c r="L61">
        <f t="shared" si="0"/>
        <v>999</v>
      </c>
      <c r="M61">
        <f t="shared" si="1"/>
        <v>999</v>
      </c>
      <c r="N61"/>
      <c r="O61"/>
      <c r="P61">
        <f t="shared" si="2"/>
        <v>999</v>
      </c>
      <c r="Q61" s="107"/>
    </row>
    <row r="62" spans="1:17" s="11" customFormat="1" ht="18.899999999999999" customHeight="1" x14ac:dyDescent="0.25">
      <c r="A62">
        <v>56</v>
      </c>
      <c r="B62" s="105"/>
      <c r="C62" s="105"/>
      <c r="D62" s="106"/>
      <c r="E62"/>
      <c r="F62"/>
      <c r="G62"/>
      <c r="H62"/>
      <c r="I62"/>
      <c r="J62" t="e">
        <f>IF(AND(Q62="",#REF!&gt;0,#REF!&lt;5),K62,)</f>
        <v>#REF!</v>
      </c>
      <c r="K62" t="str">
        <f>IF(D62="","ZZZ9",IF(AND(#REF!&gt;0,#REF!&lt;5),D62&amp;#REF!,D62&amp;"9"))</f>
        <v>ZZZ9</v>
      </c>
      <c r="L62">
        <f t="shared" si="0"/>
        <v>999</v>
      </c>
      <c r="M62">
        <f t="shared" si="1"/>
        <v>999</v>
      </c>
      <c r="N62"/>
      <c r="O62"/>
      <c r="P62">
        <f t="shared" si="2"/>
        <v>999</v>
      </c>
      <c r="Q62" s="107"/>
    </row>
    <row r="63" spans="1:17" s="11" customFormat="1" ht="18.899999999999999" customHeight="1" x14ac:dyDescent="0.25">
      <c r="A63">
        <v>57</v>
      </c>
      <c r="B63" s="105"/>
      <c r="C63" s="105"/>
      <c r="D63" s="106"/>
      <c r="E63"/>
      <c r="F63"/>
      <c r="G63"/>
      <c r="H63"/>
      <c r="I63"/>
      <c r="J63" t="e">
        <f>IF(AND(Q63="",#REF!&gt;0,#REF!&lt;5),K63,)</f>
        <v>#REF!</v>
      </c>
      <c r="K63" t="str">
        <f>IF(D63="","ZZZ9",IF(AND(#REF!&gt;0,#REF!&lt;5),D63&amp;#REF!,D63&amp;"9"))</f>
        <v>ZZZ9</v>
      </c>
      <c r="L63">
        <f t="shared" si="0"/>
        <v>999</v>
      </c>
      <c r="M63">
        <f t="shared" si="1"/>
        <v>999</v>
      </c>
      <c r="N63"/>
      <c r="O63"/>
      <c r="P63">
        <f t="shared" si="2"/>
        <v>999</v>
      </c>
      <c r="Q63" s="107"/>
    </row>
    <row r="64" spans="1:17" s="11" customFormat="1" ht="18.899999999999999" customHeight="1" x14ac:dyDescent="0.25">
      <c r="A64">
        <v>58</v>
      </c>
      <c r="B64" s="105"/>
      <c r="C64" s="105"/>
      <c r="D64" s="106"/>
      <c r="E64"/>
      <c r="F64"/>
      <c r="G64"/>
      <c r="H64"/>
      <c r="I64"/>
      <c r="J64" t="e">
        <f>IF(AND(Q64="",#REF!&gt;0,#REF!&lt;5),K64,)</f>
        <v>#REF!</v>
      </c>
      <c r="K64" t="str">
        <f>IF(D64="","ZZZ9",IF(AND(#REF!&gt;0,#REF!&lt;5),D64&amp;#REF!,D64&amp;"9"))</f>
        <v>ZZZ9</v>
      </c>
      <c r="L64">
        <f t="shared" si="0"/>
        <v>999</v>
      </c>
      <c r="M64">
        <f t="shared" si="1"/>
        <v>999</v>
      </c>
      <c r="N64"/>
      <c r="O64"/>
      <c r="P64">
        <f t="shared" si="2"/>
        <v>999</v>
      </c>
      <c r="Q64" s="107"/>
    </row>
    <row r="65" spans="1:17" s="11" customFormat="1" ht="18.899999999999999" customHeight="1" x14ac:dyDescent="0.25">
      <c r="A65">
        <v>59</v>
      </c>
      <c r="B65" s="105"/>
      <c r="C65" s="105"/>
      <c r="D65" s="106"/>
      <c r="E65"/>
      <c r="F65"/>
      <c r="G65"/>
      <c r="H65"/>
      <c r="I65"/>
      <c r="J65" t="e">
        <f>IF(AND(Q65="",#REF!&gt;0,#REF!&lt;5),K65,)</f>
        <v>#REF!</v>
      </c>
      <c r="K65" t="str">
        <f>IF(D65="","ZZZ9",IF(AND(#REF!&gt;0,#REF!&lt;5),D65&amp;#REF!,D65&amp;"9"))</f>
        <v>ZZZ9</v>
      </c>
      <c r="L65">
        <f t="shared" si="0"/>
        <v>999</v>
      </c>
      <c r="M65">
        <f t="shared" si="1"/>
        <v>999</v>
      </c>
      <c r="N65"/>
      <c r="O65"/>
      <c r="P65">
        <f t="shared" si="2"/>
        <v>999</v>
      </c>
      <c r="Q65" s="107"/>
    </row>
    <row r="66" spans="1:17" s="11" customFormat="1" ht="18.899999999999999" customHeight="1" x14ac:dyDescent="0.25">
      <c r="A66">
        <v>60</v>
      </c>
      <c r="B66" s="105"/>
      <c r="C66" s="105"/>
      <c r="D66" s="106"/>
      <c r="E66"/>
      <c r="F66"/>
      <c r="G66"/>
      <c r="H66"/>
      <c r="I66"/>
      <c r="J66" t="e">
        <f>IF(AND(Q66="",#REF!&gt;0,#REF!&lt;5),K66,)</f>
        <v>#REF!</v>
      </c>
      <c r="K66" t="str">
        <f>IF(D66="","ZZZ9",IF(AND(#REF!&gt;0,#REF!&lt;5),D66&amp;#REF!,D66&amp;"9"))</f>
        <v>ZZZ9</v>
      </c>
      <c r="L66">
        <f t="shared" si="0"/>
        <v>999</v>
      </c>
      <c r="M66">
        <f t="shared" si="1"/>
        <v>999</v>
      </c>
      <c r="N66"/>
      <c r="O66"/>
      <c r="P66">
        <f t="shared" si="2"/>
        <v>999</v>
      </c>
      <c r="Q66" s="107"/>
    </row>
    <row r="67" spans="1:17" s="11" customFormat="1" ht="18.899999999999999" customHeight="1" x14ac:dyDescent="0.25">
      <c r="A67">
        <v>61</v>
      </c>
      <c r="B67" s="105"/>
      <c r="C67" s="105"/>
      <c r="D67" s="106"/>
      <c r="E67"/>
      <c r="F67"/>
      <c r="G67"/>
      <c r="H67"/>
      <c r="I67"/>
      <c r="J67" t="e">
        <f>IF(AND(Q67="",#REF!&gt;0,#REF!&lt;5),K67,)</f>
        <v>#REF!</v>
      </c>
      <c r="K67" t="str">
        <f>IF(D67="","ZZZ9",IF(AND(#REF!&gt;0,#REF!&lt;5),D67&amp;#REF!,D67&amp;"9"))</f>
        <v>ZZZ9</v>
      </c>
      <c r="L67">
        <f t="shared" si="0"/>
        <v>999</v>
      </c>
      <c r="M67">
        <f t="shared" si="1"/>
        <v>999</v>
      </c>
      <c r="N67"/>
      <c r="O67"/>
      <c r="P67">
        <f t="shared" si="2"/>
        <v>999</v>
      </c>
      <c r="Q67" s="107"/>
    </row>
    <row r="68" spans="1:17" s="11" customFormat="1" ht="18.899999999999999" customHeight="1" x14ac:dyDescent="0.25">
      <c r="A68">
        <v>62</v>
      </c>
      <c r="B68" s="105"/>
      <c r="C68" s="105"/>
      <c r="D68" s="106"/>
      <c r="E68"/>
      <c r="F68"/>
      <c r="G68"/>
      <c r="H68"/>
      <c r="I68"/>
      <c r="J68" t="e">
        <f>IF(AND(Q68="",#REF!&gt;0,#REF!&lt;5),K68,)</f>
        <v>#REF!</v>
      </c>
      <c r="K68" t="str">
        <f>IF(D68="","ZZZ9",IF(AND(#REF!&gt;0,#REF!&lt;5),D68&amp;#REF!,D68&amp;"9"))</f>
        <v>ZZZ9</v>
      </c>
      <c r="L68">
        <f t="shared" si="0"/>
        <v>999</v>
      </c>
      <c r="M68">
        <f t="shared" si="1"/>
        <v>999</v>
      </c>
      <c r="N68"/>
      <c r="O68"/>
      <c r="P68">
        <f t="shared" si="2"/>
        <v>999</v>
      </c>
      <c r="Q68" s="107"/>
    </row>
    <row r="69" spans="1:17" s="11" customFormat="1" ht="18.899999999999999" customHeight="1" x14ac:dyDescent="0.25">
      <c r="A69">
        <v>63</v>
      </c>
      <c r="B69" s="105"/>
      <c r="C69" s="105"/>
      <c r="D69" s="106"/>
      <c r="E69"/>
      <c r="F69"/>
      <c r="G69"/>
      <c r="H69"/>
      <c r="I69"/>
      <c r="J69" t="e">
        <f>IF(AND(Q69="",#REF!&gt;0,#REF!&lt;5),K69,)</f>
        <v>#REF!</v>
      </c>
      <c r="K69" t="str">
        <f>IF(D69="","ZZZ9",IF(AND(#REF!&gt;0,#REF!&lt;5),D69&amp;#REF!,D69&amp;"9"))</f>
        <v>ZZZ9</v>
      </c>
      <c r="L69">
        <f t="shared" si="0"/>
        <v>999</v>
      </c>
      <c r="M69">
        <f t="shared" si="1"/>
        <v>999</v>
      </c>
      <c r="N69"/>
      <c r="O69"/>
      <c r="P69">
        <f t="shared" si="2"/>
        <v>999</v>
      </c>
      <c r="Q69" s="107"/>
    </row>
    <row r="70" spans="1:17" s="11" customFormat="1" ht="18.899999999999999" customHeight="1" x14ac:dyDescent="0.25">
      <c r="A70">
        <v>64</v>
      </c>
      <c r="B70" s="105"/>
      <c r="C70" s="105"/>
      <c r="D70" s="106"/>
      <c r="E70"/>
      <c r="F70"/>
      <c r="G70"/>
      <c r="H70"/>
      <c r="I70"/>
      <c r="J70" t="e">
        <f>IF(AND(Q70="",#REF!&gt;0,#REF!&lt;5),K70,)</f>
        <v>#REF!</v>
      </c>
      <c r="K70" t="str">
        <f>IF(D70="","ZZZ9",IF(AND(#REF!&gt;0,#REF!&lt;5),D70&amp;#REF!,D70&amp;"9"))</f>
        <v>ZZZ9</v>
      </c>
      <c r="L70">
        <f t="shared" si="0"/>
        <v>999</v>
      </c>
      <c r="M70">
        <f t="shared" si="1"/>
        <v>999</v>
      </c>
      <c r="N70"/>
      <c r="O70"/>
      <c r="P70">
        <f t="shared" si="2"/>
        <v>999</v>
      </c>
      <c r="Q70" s="107"/>
    </row>
    <row r="71" spans="1:17" s="11" customFormat="1" ht="18.899999999999999" customHeight="1" x14ac:dyDescent="0.25">
      <c r="A71">
        <v>65</v>
      </c>
      <c r="B71" s="105"/>
      <c r="C71" s="105"/>
      <c r="D71" s="106"/>
      <c r="E71"/>
      <c r="F71"/>
      <c r="G71"/>
      <c r="H71"/>
      <c r="I71"/>
      <c r="J71" t="e">
        <f>IF(AND(Q71="",#REF!&gt;0,#REF!&lt;5),K71,)</f>
        <v>#REF!</v>
      </c>
      <c r="K71" t="str">
        <f>IF(D71="","ZZZ9",IF(AND(#REF!&gt;0,#REF!&lt;5),D71&amp;#REF!,D71&amp;"9"))</f>
        <v>ZZZ9</v>
      </c>
      <c r="L71">
        <f t="shared" si="0"/>
        <v>999</v>
      </c>
      <c r="M71">
        <f t="shared" si="1"/>
        <v>999</v>
      </c>
      <c r="N71"/>
      <c r="O71"/>
      <c r="P71">
        <f t="shared" si="2"/>
        <v>999</v>
      </c>
      <c r="Q71" s="107"/>
    </row>
    <row r="72" spans="1:17" s="11" customFormat="1" ht="18.899999999999999" customHeight="1" x14ac:dyDescent="0.25">
      <c r="A72">
        <v>66</v>
      </c>
      <c r="B72" s="105"/>
      <c r="C72" s="105"/>
      <c r="D72" s="106"/>
      <c r="E72"/>
      <c r="F72"/>
      <c r="G72"/>
      <c r="H72"/>
      <c r="I72"/>
      <c r="J72" t="e">
        <f>IF(AND(Q72="",#REF!&gt;0,#REF!&lt;5),K72,)</f>
        <v>#REF!</v>
      </c>
      <c r="K72" t="str">
        <f>IF(D72="","ZZZ9",IF(AND(#REF!&gt;0,#REF!&lt;5),D72&amp;#REF!,D72&amp;"9"))</f>
        <v>ZZZ9</v>
      </c>
      <c r="L72">
        <f t="shared" si="0"/>
        <v>999</v>
      </c>
      <c r="M72">
        <f t="shared" si="1"/>
        <v>999</v>
      </c>
      <c r="N72"/>
      <c r="O72"/>
      <c r="P72">
        <f t="shared" si="2"/>
        <v>999</v>
      </c>
      <c r="Q72" s="107"/>
    </row>
    <row r="73" spans="1:17" s="11" customFormat="1" ht="18.899999999999999" customHeight="1" x14ac:dyDescent="0.25">
      <c r="A73">
        <v>67</v>
      </c>
      <c r="B73" s="105"/>
      <c r="C73" s="105"/>
      <c r="D73" s="106"/>
      <c r="E73"/>
      <c r="F73"/>
      <c r="G73"/>
      <c r="H73"/>
      <c r="I73"/>
      <c r="J73" t="e">
        <f>IF(AND(Q73="",#REF!&gt;0,#REF!&lt;5),K73,)</f>
        <v>#REF!</v>
      </c>
      <c r="K73" t="str">
        <f>IF(D73="","ZZZ9",IF(AND(#REF!&gt;0,#REF!&lt;5),D73&amp;#REF!,D73&amp;"9"))</f>
        <v>ZZZ9</v>
      </c>
      <c r="L73">
        <f t="shared" si="0"/>
        <v>999</v>
      </c>
      <c r="M73">
        <f t="shared" si="1"/>
        <v>999</v>
      </c>
      <c r="N73"/>
      <c r="O73"/>
      <c r="P73">
        <f t="shared" si="2"/>
        <v>999</v>
      </c>
      <c r="Q73" s="107"/>
    </row>
    <row r="74" spans="1:17" s="11" customFormat="1" ht="18.899999999999999" customHeight="1" x14ac:dyDescent="0.25">
      <c r="A74">
        <v>68</v>
      </c>
      <c r="B74" s="105"/>
      <c r="C74" s="105"/>
      <c r="D74" s="106"/>
      <c r="E74"/>
      <c r="F74"/>
      <c r="G74"/>
      <c r="H74"/>
      <c r="I74"/>
      <c r="J74" t="e">
        <f>IF(AND(Q74="",#REF!&gt;0,#REF!&lt;5),K74,)</f>
        <v>#REF!</v>
      </c>
      <c r="K74" t="str">
        <f>IF(D74="","ZZZ9",IF(AND(#REF!&gt;0,#REF!&lt;5),D74&amp;#REF!,D74&amp;"9"))</f>
        <v>ZZZ9</v>
      </c>
      <c r="L74">
        <f t="shared" si="0"/>
        <v>999</v>
      </c>
      <c r="M74">
        <f t="shared" si="1"/>
        <v>999</v>
      </c>
      <c r="N74"/>
      <c r="O74"/>
      <c r="P74">
        <f t="shared" si="2"/>
        <v>999</v>
      </c>
      <c r="Q74" s="107"/>
    </row>
    <row r="75" spans="1:17" s="11" customFormat="1" ht="18.899999999999999" customHeight="1" x14ac:dyDescent="0.25">
      <c r="A75">
        <v>69</v>
      </c>
      <c r="B75" s="105"/>
      <c r="C75" s="105"/>
      <c r="D75" s="106"/>
      <c r="E75"/>
      <c r="F75"/>
      <c r="G75"/>
      <c r="H75"/>
      <c r="I75"/>
      <c r="J75" t="e">
        <f>IF(AND(Q75="",#REF!&gt;0,#REF!&lt;5),K75,)</f>
        <v>#REF!</v>
      </c>
      <c r="K75" t="str">
        <f>IF(D75="","ZZZ9",IF(AND(#REF!&gt;0,#REF!&lt;5),D75&amp;#REF!,D75&amp;"9"))</f>
        <v>ZZZ9</v>
      </c>
      <c r="L75">
        <f t="shared" si="0"/>
        <v>999</v>
      </c>
      <c r="M75">
        <f t="shared" si="1"/>
        <v>999</v>
      </c>
      <c r="N75"/>
      <c r="O75"/>
      <c r="P75">
        <f t="shared" si="2"/>
        <v>999</v>
      </c>
      <c r="Q75" s="107"/>
    </row>
    <row r="76" spans="1:17" s="11" customFormat="1" ht="18.899999999999999" customHeight="1" x14ac:dyDescent="0.25">
      <c r="A76">
        <v>70</v>
      </c>
      <c r="B76" s="105"/>
      <c r="C76" s="105"/>
      <c r="D76" s="106"/>
      <c r="E76"/>
      <c r="F76"/>
      <c r="G76"/>
      <c r="H76"/>
      <c r="I76"/>
      <c r="J76" t="e">
        <f>IF(AND(Q76="",#REF!&gt;0,#REF!&lt;5),K76,)</f>
        <v>#REF!</v>
      </c>
      <c r="K76" t="str">
        <f>IF(D76="","ZZZ9",IF(AND(#REF!&gt;0,#REF!&lt;5),D76&amp;#REF!,D76&amp;"9"))</f>
        <v>ZZZ9</v>
      </c>
      <c r="L76">
        <f t="shared" si="0"/>
        <v>999</v>
      </c>
      <c r="M76">
        <f t="shared" si="1"/>
        <v>999</v>
      </c>
      <c r="N76"/>
      <c r="O76"/>
      <c r="P76">
        <f t="shared" si="2"/>
        <v>999</v>
      </c>
      <c r="Q76" s="107"/>
    </row>
    <row r="77" spans="1:17" s="11" customFormat="1" ht="18.899999999999999" customHeight="1" x14ac:dyDescent="0.25">
      <c r="A77">
        <v>71</v>
      </c>
      <c r="B77" s="105"/>
      <c r="C77" s="105"/>
      <c r="D77" s="106"/>
      <c r="E77"/>
      <c r="F77"/>
      <c r="G77"/>
      <c r="H77"/>
      <c r="I77"/>
      <c r="J77" t="e">
        <f>IF(AND(Q77="",#REF!&gt;0,#REF!&lt;5),K77,)</f>
        <v>#REF!</v>
      </c>
      <c r="K77" t="str">
        <f>IF(D77="","ZZZ9",IF(AND(#REF!&gt;0,#REF!&lt;5),D77&amp;#REF!,D77&amp;"9"))</f>
        <v>ZZZ9</v>
      </c>
      <c r="L77">
        <f t="shared" si="0"/>
        <v>999</v>
      </c>
      <c r="M77">
        <f t="shared" si="1"/>
        <v>999</v>
      </c>
      <c r="N77"/>
      <c r="O77"/>
      <c r="P77">
        <f t="shared" si="2"/>
        <v>999</v>
      </c>
      <c r="Q77" s="107"/>
    </row>
    <row r="78" spans="1:17" s="11" customFormat="1" ht="18.899999999999999" customHeight="1" x14ac:dyDescent="0.25">
      <c r="A78">
        <v>72</v>
      </c>
      <c r="B78" s="105"/>
      <c r="C78" s="105"/>
      <c r="D78" s="106"/>
      <c r="E78"/>
      <c r="F78"/>
      <c r="G78"/>
      <c r="H78"/>
      <c r="I78"/>
      <c r="J78" t="e">
        <f>IF(AND(Q78="",#REF!&gt;0,#REF!&lt;5),K78,)</f>
        <v>#REF!</v>
      </c>
      <c r="K78" t="str">
        <f>IF(D78="","ZZZ9",IF(AND(#REF!&gt;0,#REF!&lt;5),D78&amp;#REF!,D78&amp;"9"))</f>
        <v>ZZZ9</v>
      </c>
      <c r="L78">
        <f t="shared" si="0"/>
        <v>999</v>
      </c>
      <c r="M78">
        <f t="shared" si="1"/>
        <v>999</v>
      </c>
      <c r="N78"/>
      <c r="O78"/>
      <c r="P78">
        <f t="shared" si="2"/>
        <v>999</v>
      </c>
      <c r="Q78" s="107"/>
    </row>
    <row r="79" spans="1:17" s="11" customFormat="1" ht="18.899999999999999" customHeight="1" x14ac:dyDescent="0.25">
      <c r="A79">
        <v>73</v>
      </c>
      <c r="B79" s="105"/>
      <c r="C79" s="105"/>
      <c r="D79" s="106"/>
      <c r="E79"/>
      <c r="F79"/>
      <c r="G79"/>
      <c r="H79"/>
      <c r="I79"/>
      <c r="J79" t="e">
        <f>IF(AND(Q79="",#REF!&gt;0,#REF!&lt;5),K79,)</f>
        <v>#REF!</v>
      </c>
      <c r="K79" t="str">
        <f>IF(D79="","ZZZ9",IF(AND(#REF!&gt;0,#REF!&lt;5),D79&amp;#REF!,D79&amp;"9"))</f>
        <v>ZZZ9</v>
      </c>
      <c r="L79">
        <f t="shared" si="0"/>
        <v>999</v>
      </c>
      <c r="M79">
        <f t="shared" si="1"/>
        <v>999</v>
      </c>
      <c r="N79"/>
      <c r="O79"/>
      <c r="P79">
        <f t="shared" si="2"/>
        <v>999</v>
      </c>
      <c r="Q79" s="107"/>
    </row>
    <row r="80" spans="1:17" s="11" customFormat="1" ht="18.899999999999999" customHeight="1" x14ac:dyDescent="0.25">
      <c r="A80">
        <v>74</v>
      </c>
      <c r="B80" s="105"/>
      <c r="C80" s="105"/>
      <c r="D80" s="106"/>
      <c r="E80"/>
      <c r="F80"/>
      <c r="G80"/>
      <c r="H80"/>
      <c r="I80"/>
      <c r="J80" t="e">
        <f>IF(AND(Q80="",#REF!&gt;0,#REF!&lt;5),K80,)</f>
        <v>#REF!</v>
      </c>
      <c r="K80" t="str">
        <f>IF(D80="","ZZZ9",IF(AND(#REF!&gt;0,#REF!&lt;5),D80&amp;#REF!,D80&amp;"9"))</f>
        <v>ZZZ9</v>
      </c>
      <c r="L80">
        <f t="shared" si="0"/>
        <v>999</v>
      </c>
      <c r="M80">
        <f t="shared" si="1"/>
        <v>999</v>
      </c>
      <c r="N80"/>
      <c r="O80"/>
      <c r="P80">
        <f t="shared" si="2"/>
        <v>999</v>
      </c>
      <c r="Q80" s="107"/>
    </row>
    <row r="81" spans="1:17" s="11" customFormat="1" ht="18.899999999999999" customHeight="1" x14ac:dyDescent="0.25">
      <c r="A81">
        <v>75</v>
      </c>
      <c r="B81" s="105"/>
      <c r="C81" s="105"/>
      <c r="D81" s="106"/>
      <c r="E81"/>
      <c r="F81"/>
      <c r="G81"/>
      <c r="H81"/>
      <c r="I81"/>
      <c r="J81" t="e">
        <f>IF(AND(Q81="",#REF!&gt;0,#REF!&lt;5),K81,)</f>
        <v>#REF!</v>
      </c>
      <c r="K81" t="str">
        <f>IF(D81="","ZZZ9",IF(AND(#REF!&gt;0,#REF!&lt;5),D81&amp;#REF!,D81&amp;"9"))</f>
        <v>ZZZ9</v>
      </c>
      <c r="L81">
        <f t="shared" si="0"/>
        <v>999</v>
      </c>
      <c r="M81">
        <f t="shared" si="1"/>
        <v>999</v>
      </c>
      <c r="N81"/>
      <c r="O81"/>
      <c r="P81">
        <f t="shared" si="2"/>
        <v>999</v>
      </c>
      <c r="Q81" s="107"/>
    </row>
    <row r="82" spans="1:17" s="11" customFormat="1" ht="18.899999999999999" customHeight="1" x14ac:dyDescent="0.25">
      <c r="A82">
        <v>76</v>
      </c>
      <c r="B82" s="105"/>
      <c r="C82" s="105"/>
      <c r="D82" s="106"/>
      <c r="E82"/>
      <c r="F82"/>
      <c r="G82"/>
      <c r="H82"/>
      <c r="I82"/>
      <c r="J82" t="e">
        <f>IF(AND(Q82="",#REF!&gt;0,#REF!&lt;5),K82,)</f>
        <v>#REF!</v>
      </c>
      <c r="K82" t="str">
        <f>IF(D82="","ZZZ9",IF(AND(#REF!&gt;0,#REF!&lt;5),D82&amp;#REF!,D82&amp;"9"))</f>
        <v>ZZZ9</v>
      </c>
      <c r="L82">
        <f t="shared" si="0"/>
        <v>999</v>
      </c>
      <c r="M82">
        <f t="shared" si="1"/>
        <v>999</v>
      </c>
      <c r="N82"/>
      <c r="O82"/>
      <c r="P82">
        <f t="shared" si="2"/>
        <v>999</v>
      </c>
      <c r="Q82" s="107"/>
    </row>
    <row r="83" spans="1:17" s="11" customFormat="1" ht="18.899999999999999" customHeight="1" x14ac:dyDescent="0.25">
      <c r="A83">
        <v>77</v>
      </c>
      <c r="B83" s="105"/>
      <c r="C83" s="105"/>
      <c r="D83" s="106"/>
      <c r="E83"/>
      <c r="F83"/>
      <c r="G83"/>
      <c r="H83"/>
      <c r="I83"/>
      <c r="J83" t="e">
        <f>IF(AND(Q83="",#REF!&gt;0,#REF!&lt;5),K83,)</f>
        <v>#REF!</v>
      </c>
      <c r="K83" t="str">
        <f>IF(D83="","ZZZ9",IF(AND(#REF!&gt;0,#REF!&lt;5),D83&amp;#REF!,D83&amp;"9"))</f>
        <v>ZZZ9</v>
      </c>
      <c r="L83">
        <f t="shared" si="0"/>
        <v>999</v>
      </c>
      <c r="M83">
        <f t="shared" si="1"/>
        <v>999</v>
      </c>
      <c r="N83"/>
      <c r="O83"/>
      <c r="P83">
        <f t="shared" si="2"/>
        <v>999</v>
      </c>
      <c r="Q83" s="107"/>
    </row>
    <row r="84" spans="1:17" s="11" customFormat="1" ht="18.899999999999999" customHeight="1" x14ac:dyDescent="0.25">
      <c r="A84">
        <v>78</v>
      </c>
      <c r="B84" s="105"/>
      <c r="C84" s="105"/>
      <c r="D84" s="106"/>
      <c r="E84"/>
      <c r="F84"/>
      <c r="G84"/>
      <c r="H84"/>
      <c r="I84"/>
      <c r="J84" t="e">
        <f>IF(AND(Q84="",#REF!&gt;0,#REF!&lt;5),K84,)</f>
        <v>#REF!</v>
      </c>
      <c r="K84" t="str">
        <f>IF(D84="","ZZZ9",IF(AND(#REF!&gt;0,#REF!&lt;5),D84&amp;#REF!,D84&amp;"9"))</f>
        <v>ZZZ9</v>
      </c>
      <c r="L84">
        <f t="shared" si="0"/>
        <v>999</v>
      </c>
      <c r="M84">
        <f t="shared" si="1"/>
        <v>999</v>
      </c>
      <c r="N84"/>
      <c r="O84"/>
      <c r="P84">
        <f t="shared" si="2"/>
        <v>999</v>
      </c>
      <c r="Q84" s="107"/>
    </row>
    <row r="85" spans="1:17" s="11" customFormat="1" ht="18.899999999999999" customHeight="1" x14ac:dyDescent="0.25">
      <c r="A85">
        <v>79</v>
      </c>
      <c r="B85" s="105"/>
      <c r="C85" s="105"/>
      <c r="D85" s="106"/>
      <c r="E85"/>
      <c r="F85"/>
      <c r="G85"/>
      <c r="H85"/>
      <c r="I85"/>
      <c r="J85" t="e">
        <f>IF(AND(Q85="",#REF!&gt;0,#REF!&lt;5),K85,)</f>
        <v>#REF!</v>
      </c>
      <c r="K85" t="str">
        <f>IF(D85="","ZZZ9",IF(AND(#REF!&gt;0,#REF!&lt;5),D85&amp;#REF!,D85&amp;"9"))</f>
        <v>ZZZ9</v>
      </c>
      <c r="L85">
        <f t="shared" si="0"/>
        <v>999</v>
      </c>
      <c r="M85">
        <f t="shared" si="1"/>
        <v>999</v>
      </c>
      <c r="N85"/>
      <c r="O85"/>
      <c r="P85">
        <f t="shared" si="2"/>
        <v>999</v>
      </c>
      <c r="Q85" s="107"/>
    </row>
    <row r="86" spans="1:17" s="11" customFormat="1" ht="18.899999999999999" customHeight="1" x14ac:dyDescent="0.25">
      <c r="A86">
        <v>80</v>
      </c>
      <c r="B86" s="105"/>
      <c r="C86" s="105"/>
      <c r="D86" s="106"/>
      <c r="E86"/>
      <c r="F86"/>
      <c r="G86"/>
      <c r="H86"/>
      <c r="I86"/>
      <c r="J86" t="e">
        <f>IF(AND(Q86="",#REF!&gt;0,#REF!&lt;5),K86,)</f>
        <v>#REF!</v>
      </c>
      <c r="K86" t="str">
        <f>IF(D86="","ZZZ9",IF(AND(#REF!&gt;0,#REF!&lt;5),D86&amp;#REF!,D86&amp;"9"))</f>
        <v>ZZZ9</v>
      </c>
      <c r="L86">
        <f t="shared" si="0"/>
        <v>999</v>
      </c>
      <c r="M86">
        <f t="shared" si="1"/>
        <v>999</v>
      </c>
      <c r="N86"/>
      <c r="O86"/>
      <c r="P86">
        <f t="shared" si="2"/>
        <v>999</v>
      </c>
      <c r="Q86" s="107"/>
    </row>
    <row r="87" spans="1:17" s="11" customFormat="1" ht="18.899999999999999" customHeight="1" x14ac:dyDescent="0.25">
      <c r="A87">
        <v>81</v>
      </c>
      <c r="B87" s="105"/>
      <c r="C87" s="105"/>
      <c r="D87" s="106"/>
      <c r="E87"/>
      <c r="F87"/>
      <c r="G87"/>
      <c r="H87"/>
      <c r="I87"/>
      <c r="J87" t="e">
        <f>IF(AND(Q87="",#REF!&gt;0,#REF!&lt;5),K87,)</f>
        <v>#REF!</v>
      </c>
      <c r="K87" t="str">
        <f>IF(D87="","ZZZ9",IF(AND(#REF!&gt;0,#REF!&lt;5),D87&amp;#REF!,D87&amp;"9"))</f>
        <v>ZZZ9</v>
      </c>
      <c r="L87">
        <f t="shared" si="0"/>
        <v>999</v>
      </c>
      <c r="M87">
        <f t="shared" si="1"/>
        <v>999</v>
      </c>
      <c r="N87"/>
      <c r="O87"/>
      <c r="P87">
        <f t="shared" si="2"/>
        <v>999</v>
      </c>
      <c r="Q87" s="107"/>
    </row>
    <row r="88" spans="1:17" s="11" customFormat="1" ht="18.899999999999999" customHeight="1" x14ac:dyDescent="0.25">
      <c r="A88">
        <v>82</v>
      </c>
      <c r="B88" s="105"/>
      <c r="C88" s="105"/>
      <c r="D88" s="106"/>
      <c r="E88"/>
      <c r="F88"/>
      <c r="G88"/>
      <c r="H88"/>
      <c r="I88"/>
      <c r="J88" t="e">
        <f>IF(AND(Q88="",#REF!&gt;0,#REF!&lt;5),K88,)</f>
        <v>#REF!</v>
      </c>
      <c r="K88" t="str">
        <f>IF(D88="","ZZZ9",IF(AND(#REF!&gt;0,#REF!&lt;5),D88&amp;#REF!,D88&amp;"9"))</f>
        <v>ZZZ9</v>
      </c>
      <c r="L88">
        <f t="shared" si="0"/>
        <v>999</v>
      </c>
      <c r="M88">
        <f t="shared" si="1"/>
        <v>999</v>
      </c>
      <c r="N88"/>
      <c r="O88"/>
      <c r="P88">
        <f t="shared" si="2"/>
        <v>999</v>
      </c>
      <c r="Q88" s="107"/>
    </row>
    <row r="89" spans="1:17" s="11" customFormat="1" ht="18.899999999999999" customHeight="1" x14ac:dyDescent="0.25">
      <c r="A89">
        <v>83</v>
      </c>
      <c r="B89" s="105"/>
      <c r="C89" s="105"/>
      <c r="D89" s="106"/>
      <c r="E89"/>
      <c r="F89"/>
      <c r="G89"/>
      <c r="H89"/>
      <c r="I89"/>
      <c r="J89" t="e">
        <f>IF(AND(Q89="",#REF!&gt;0,#REF!&lt;5),K89,)</f>
        <v>#REF!</v>
      </c>
      <c r="K89" t="str">
        <f>IF(D89="","ZZZ9",IF(AND(#REF!&gt;0,#REF!&lt;5),D89&amp;#REF!,D89&amp;"9"))</f>
        <v>ZZZ9</v>
      </c>
      <c r="L89">
        <f t="shared" si="0"/>
        <v>999</v>
      </c>
      <c r="M89">
        <f t="shared" si="1"/>
        <v>999</v>
      </c>
      <c r="N89"/>
      <c r="O89"/>
      <c r="P89">
        <f t="shared" si="2"/>
        <v>999</v>
      </c>
      <c r="Q89" s="107"/>
    </row>
    <row r="90" spans="1:17" s="11" customFormat="1" ht="18.899999999999999" customHeight="1" x14ac:dyDescent="0.25">
      <c r="A90">
        <v>84</v>
      </c>
      <c r="B90" s="105"/>
      <c r="C90" s="105"/>
      <c r="D90" s="106"/>
      <c r="E90"/>
      <c r="F90"/>
      <c r="G90"/>
      <c r="H90"/>
      <c r="I90"/>
      <c r="J90" t="e">
        <f>IF(AND(Q90="",#REF!&gt;0,#REF!&lt;5),K90,)</f>
        <v>#REF!</v>
      </c>
      <c r="K90" t="str">
        <f>IF(D90="","ZZZ9",IF(AND(#REF!&gt;0,#REF!&lt;5),D90&amp;#REF!,D90&amp;"9"))</f>
        <v>ZZZ9</v>
      </c>
      <c r="L90">
        <f t="shared" si="0"/>
        <v>999</v>
      </c>
      <c r="M90">
        <f t="shared" si="1"/>
        <v>999</v>
      </c>
      <c r="N90"/>
      <c r="O90"/>
      <c r="P90">
        <f t="shared" si="2"/>
        <v>999</v>
      </c>
      <c r="Q90" s="107"/>
    </row>
    <row r="91" spans="1:17" s="11" customFormat="1" ht="18.899999999999999" customHeight="1" x14ac:dyDescent="0.25">
      <c r="A91">
        <v>85</v>
      </c>
      <c r="B91" s="105"/>
      <c r="C91" s="105"/>
      <c r="D91" s="106"/>
      <c r="E91"/>
      <c r="F91"/>
      <c r="G91"/>
      <c r="H91"/>
      <c r="I91"/>
      <c r="J91" t="e">
        <f>IF(AND(Q91="",#REF!&gt;0,#REF!&lt;5),K91,)</f>
        <v>#REF!</v>
      </c>
      <c r="K91" t="str">
        <f>IF(D91="","ZZZ9",IF(AND(#REF!&gt;0,#REF!&lt;5),D91&amp;#REF!,D91&amp;"9"))</f>
        <v>ZZZ9</v>
      </c>
      <c r="L91">
        <f t="shared" si="0"/>
        <v>999</v>
      </c>
      <c r="M91">
        <f t="shared" si="1"/>
        <v>999</v>
      </c>
      <c r="N91"/>
      <c r="O91"/>
      <c r="P91">
        <f t="shared" si="2"/>
        <v>999</v>
      </c>
      <c r="Q91" s="107"/>
    </row>
    <row r="92" spans="1:17" s="11" customFormat="1" ht="18.899999999999999" customHeight="1" x14ac:dyDescent="0.25">
      <c r="A92">
        <v>86</v>
      </c>
      <c r="B92" s="105"/>
      <c r="C92" s="105"/>
      <c r="D92" s="106"/>
      <c r="E92"/>
      <c r="F92"/>
      <c r="G92"/>
      <c r="H92"/>
      <c r="I92"/>
      <c r="J92" t="e">
        <f>IF(AND(Q92="",#REF!&gt;0,#REF!&lt;5),K92,)</f>
        <v>#REF!</v>
      </c>
      <c r="K92" t="str">
        <f>IF(D92="","ZZZ9",IF(AND(#REF!&gt;0,#REF!&lt;5),D92&amp;#REF!,D92&amp;"9"))</f>
        <v>ZZZ9</v>
      </c>
      <c r="L92">
        <f t="shared" si="0"/>
        <v>999</v>
      </c>
      <c r="M92">
        <f t="shared" si="1"/>
        <v>999</v>
      </c>
      <c r="N92"/>
      <c r="O92"/>
      <c r="P92">
        <f t="shared" si="2"/>
        <v>999</v>
      </c>
      <c r="Q92" s="107"/>
    </row>
    <row r="93" spans="1:17" s="11" customFormat="1" ht="18.899999999999999" customHeight="1" x14ac:dyDescent="0.25">
      <c r="A93">
        <v>87</v>
      </c>
      <c r="B93" s="105"/>
      <c r="C93" s="105"/>
      <c r="D93" s="106"/>
      <c r="E93"/>
      <c r="F93"/>
      <c r="G93"/>
      <c r="H93"/>
      <c r="I93"/>
      <c r="J93" t="e">
        <f>IF(AND(Q93="",#REF!&gt;0,#REF!&lt;5),K93,)</f>
        <v>#REF!</v>
      </c>
      <c r="K93" t="str">
        <f>IF(D93="","ZZZ9",IF(AND(#REF!&gt;0,#REF!&lt;5),D93&amp;#REF!,D93&amp;"9"))</f>
        <v>ZZZ9</v>
      </c>
      <c r="L93">
        <f t="shared" si="0"/>
        <v>999</v>
      </c>
      <c r="M93">
        <f t="shared" si="1"/>
        <v>999</v>
      </c>
      <c r="N93"/>
      <c r="O93"/>
      <c r="P93">
        <f t="shared" si="2"/>
        <v>999</v>
      </c>
      <c r="Q93" s="107"/>
    </row>
    <row r="94" spans="1:17" s="11" customFormat="1" ht="18.899999999999999" customHeight="1" x14ac:dyDescent="0.25">
      <c r="A94">
        <v>88</v>
      </c>
      <c r="B94" s="105"/>
      <c r="C94" s="105"/>
      <c r="D94" s="106"/>
      <c r="E94"/>
      <c r="F94"/>
      <c r="G94"/>
      <c r="H94"/>
      <c r="I94"/>
      <c r="J94" t="e">
        <f>IF(AND(Q94="",#REF!&gt;0,#REF!&lt;5),K94,)</f>
        <v>#REF!</v>
      </c>
      <c r="K94" t="str">
        <f>IF(D94="","ZZZ9",IF(AND(#REF!&gt;0,#REF!&lt;5),D94&amp;#REF!,D94&amp;"9"))</f>
        <v>ZZZ9</v>
      </c>
      <c r="L94">
        <f t="shared" si="0"/>
        <v>999</v>
      </c>
      <c r="M94">
        <f t="shared" si="1"/>
        <v>999</v>
      </c>
      <c r="N94"/>
      <c r="O94"/>
      <c r="P94">
        <f t="shared" si="2"/>
        <v>999</v>
      </c>
      <c r="Q94" s="107"/>
    </row>
    <row r="95" spans="1:17" s="11" customFormat="1" ht="18.899999999999999" customHeight="1" x14ac:dyDescent="0.25">
      <c r="A95">
        <v>89</v>
      </c>
      <c r="B95" s="105"/>
      <c r="C95" s="105"/>
      <c r="D95" s="106"/>
      <c r="E95"/>
      <c r="F95"/>
      <c r="G95"/>
      <c r="H95"/>
      <c r="I95"/>
      <c r="J95" t="e">
        <f>IF(AND(Q95="",#REF!&gt;0,#REF!&lt;5),K95,)</f>
        <v>#REF!</v>
      </c>
      <c r="K95" t="str">
        <f>IF(D95="","ZZZ9",IF(AND(#REF!&gt;0,#REF!&lt;5),D95&amp;#REF!,D95&amp;"9"))</f>
        <v>ZZZ9</v>
      </c>
      <c r="L95">
        <f t="shared" si="0"/>
        <v>999</v>
      </c>
      <c r="M95">
        <f t="shared" si="1"/>
        <v>999</v>
      </c>
      <c r="N95"/>
      <c r="O95"/>
      <c r="P95">
        <f t="shared" si="2"/>
        <v>999</v>
      </c>
      <c r="Q95" s="107"/>
    </row>
    <row r="96" spans="1:17" s="11" customFormat="1" ht="18.899999999999999" customHeight="1" x14ac:dyDescent="0.25">
      <c r="A96">
        <v>90</v>
      </c>
      <c r="B96" s="105"/>
      <c r="C96" s="105"/>
      <c r="D96" s="106"/>
      <c r="E96"/>
      <c r="F96"/>
      <c r="G96"/>
      <c r="H96"/>
      <c r="I96"/>
      <c r="J96" t="e">
        <f>IF(AND(Q96="",#REF!&gt;0,#REF!&lt;5),K96,)</f>
        <v>#REF!</v>
      </c>
      <c r="K96" t="str">
        <f>IF(D96="","ZZZ9",IF(AND(#REF!&gt;0,#REF!&lt;5),D96&amp;#REF!,D96&amp;"9"))</f>
        <v>ZZZ9</v>
      </c>
      <c r="L96">
        <f t="shared" si="0"/>
        <v>999</v>
      </c>
      <c r="M96">
        <f t="shared" si="1"/>
        <v>999</v>
      </c>
      <c r="N96"/>
      <c r="O96"/>
      <c r="P96">
        <f t="shared" si="2"/>
        <v>999</v>
      </c>
      <c r="Q96" s="107"/>
    </row>
    <row r="97" spans="1:17" s="11" customFormat="1" ht="18.899999999999999" customHeight="1" x14ac:dyDescent="0.25">
      <c r="A97">
        <v>91</v>
      </c>
      <c r="B97" s="105"/>
      <c r="C97" s="105"/>
      <c r="D97" s="106"/>
      <c r="E97"/>
      <c r="F97"/>
      <c r="G97"/>
      <c r="H97"/>
      <c r="I97"/>
      <c r="J97" t="e">
        <f>IF(AND(Q97="",#REF!&gt;0,#REF!&lt;5),K97,)</f>
        <v>#REF!</v>
      </c>
      <c r="K97" t="str">
        <f>IF(D97="","ZZZ9",IF(AND(#REF!&gt;0,#REF!&lt;5),D97&amp;#REF!,D97&amp;"9"))</f>
        <v>ZZZ9</v>
      </c>
      <c r="L97">
        <f t="shared" si="0"/>
        <v>999</v>
      </c>
      <c r="M97">
        <f t="shared" si="1"/>
        <v>999</v>
      </c>
      <c r="N97"/>
      <c r="O97"/>
      <c r="P97">
        <f t="shared" si="2"/>
        <v>999</v>
      </c>
      <c r="Q97" s="107"/>
    </row>
    <row r="98" spans="1:17" s="11" customFormat="1" ht="18.899999999999999" customHeight="1" x14ac:dyDescent="0.25">
      <c r="A98">
        <v>92</v>
      </c>
      <c r="B98" s="105"/>
      <c r="C98" s="105"/>
      <c r="D98" s="106"/>
      <c r="E98"/>
      <c r="F98"/>
      <c r="G98"/>
      <c r="H98"/>
      <c r="I98"/>
      <c r="J98" t="e">
        <f>IF(AND(Q98="",#REF!&gt;0,#REF!&lt;5),K98,)</f>
        <v>#REF!</v>
      </c>
      <c r="K98" t="str">
        <f>IF(D98="","ZZZ9",IF(AND(#REF!&gt;0,#REF!&lt;5),D98&amp;#REF!,D98&amp;"9"))</f>
        <v>ZZZ9</v>
      </c>
      <c r="L98">
        <f t="shared" si="0"/>
        <v>999</v>
      </c>
      <c r="M98">
        <f t="shared" si="1"/>
        <v>999</v>
      </c>
      <c r="N98"/>
      <c r="O98"/>
      <c r="P98">
        <f t="shared" si="2"/>
        <v>999</v>
      </c>
      <c r="Q98" s="107"/>
    </row>
    <row r="99" spans="1:17" s="11" customFormat="1" ht="18.899999999999999" customHeight="1" x14ac:dyDescent="0.25">
      <c r="A99">
        <v>93</v>
      </c>
      <c r="B99" s="105"/>
      <c r="C99" s="105"/>
      <c r="D99" s="106"/>
      <c r="E99"/>
      <c r="F99"/>
      <c r="G99"/>
      <c r="H99"/>
      <c r="I99"/>
      <c r="J99" t="e">
        <f>IF(AND(Q99="",#REF!&gt;0,#REF!&lt;5),K99,)</f>
        <v>#REF!</v>
      </c>
      <c r="K99" t="str">
        <f>IF(D99="","ZZZ9",IF(AND(#REF!&gt;0,#REF!&lt;5),D99&amp;#REF!,D99&amp;"9"))</f>
        <v>ZZZ9</v>
      </c>
      <c r="L99">
        <f t="shared" si="0"/>
        <v>999</v>
      </c>
      <c r="M99">
        <f t="shared" si="1"/>
        <v>999</v>
      </c>
      <c r="N99"/>
      <c r="O99"/>
      <c r="P99">
        <f t="shared" si="2"/>
        <v>999</v>
      </c>
      <c r="Q99" s="107"/>
    </row>
    <row r="100" spans="1:17" s="11" customFormat="1" ht="18.899999999999999" customHeight="1" x14ac:dyDescent="0.25">
      <c r="A100">
        <v>94</v>
      </c>
      <c r="B100" s="105"/>
      <c r="C100" s="105"/>
      <c r="D100" s="106"/>
      <c r="E100"/>
      <c r="F100"/>
      <c r="G100"/>
      <c r="H100"/>
      <c r="I100"/>
      <c r="J100" t="e">
        <f>IF(AND(Q100="",#REF!&gt;0,#REF!&lt;5),K100,)</f>
        <v>#REF!</v>
      </c>
      <c r="K100" t="str">
        <f>IF(D100="","ZZZ9",IF(AND(#REF!&gt;0,#REF!&lt;5),D100&amp;#REF!,D100&amp;"9"))</f>
        <v>ZZZ9</v>
      </c>
      <c r="L100">
        <f t="shared" si="0"/>
        <v>999</v>
      </c>
      <c r="M100">
        <f t="shared" si="1"/>
        <v>999</v>
      </c>
      <c r="N100"/>
      <c r="O100"/>
      <c r="P100">
        <f t="shared" si="2"/>
        <v>999</v>
      </c>
      <c r="Q100" s="107"/>
    </row>
    <row r="101" spans="1:17" s="11" customFormat="1" ht="18.899999999999999" customHeight="1" x14ac:dyDescent="0.25">
      <c r="A101">
        <v>95</v>
      </c>
      <c r="B101" s="105"/>
      <c r="C101" s="105"/>
      <c r="D101" s="106"/>
      <c r="E101"/>
      <c r="F101"/>
      <c r="G101"/>
      <c r="H101"/>
      <c r="I101"/>
      <c r="J101" t="e">
        <f>IF(AND(Q101="",#REF!&gt;0,#REF!&lt;5),K101,)</f>
        <v>#REF!</v>
      </c>
      <c r="K101" t="str">
        <f>IF(D101="","ZZZ9",IF(AND(#REF!&gt;0,#REF!&lt;5),D101&amp;#REF!,D101&amp;"9"))</f>
        <v>ZZZ9</v>
      </c>
      <c r="L101">
        <f t="shared" si="0"/>
        <v>999</v>
      </c>
      <c r="M101">
        <f t="shared" si="1"/>
        <v>999</v>
      </c>
      <c r="N101"/>
      <c r="O101"/>
      <c r="P101">
        <f t="shared" si="2"/>
        <v>999</v>
      </c>
      <c r="Q101" s="107"/>
    </row>
    <row r="102" spans="1:17" s="11" customFormat="1" ht="18.899999999999999" customHeight="1" x14ac:dyDescent="0.25">
      <c r="A102">
        <v>96</v>
      </c>
      <c r="B102" s="105"/>
      <c r="C102" s="105"/>
      <c r="D102" s="106"/>
      <c r="E102"/>
      <c r="F102"/>
      <c r="G102"/>
      <c r="H102"/>
      <c r="I102"/>
      <c r="J102" t="e">
        <f>IF(AND(Q102="",#REF!&gt;0,#REF!&lt;5),K102,)</f>
        <v>#REF!</v>
      </c>
      <c r="K102" t="str">
        <f>IF(D102="","ZZZ9",IF(AND(#REF!&gt;0,#REF!&lt;5),D102&amp;#REF!,D102&amp;"9"))</f>
        <v>ZZZ9</v>
      </c>
      <c r="L102">
        <f t="shared" si="0"/>
        <v>999</v>
      </c>
      <c r="M102">
        <f t="shared" si="1"/>
        <v>999</v>
      </c>
      <c r="N102"/>
      <c r="O102"/>
      <c r="P102">
        <f t="shared" si="2"/>
        <v>999</v>
      </c>
      <c r="Q102" s="107"/>
    </row>
    <row r="103" spans="1:17" s="11" customFormat="1" ht="18.899999999999999" customHeight="1" x14ac:dyDescent="0.25">
      <c r="A103">
        <v>97</v>
      </c>
      <c r="B103" s="105"/>
      <c r="C103" s="105"/>
      <c r="D103" s="106"/>
      <c r="E103"/>
      <c r="F103"/>
      <c r="G103"/>
      <c r="H103"/>
      <c r="I103"/>
      <c r="J103" t="e">
        <f>IF(AND(Q103="",#REF!&gt;0,#REF!&lt;5),K103,)</f>
        <v>#REF!</v>
      </c>
      <c r="K103" t="str">
        <f>IF(D103="","ZZZ9",IF(AND(#REF!&gt;0,#REF!&lt;5),D103&amp;#REF!,D103&amp;"9"))</f>
        <v>ZZZ9</v>
      </c>
      <c r="L103">
        <f t="shared" si="0"/>
        <v>999</v>
      </c>
      <c r="M103">
        <f t="shared" si="1"/>
        <v>999</v>
      </c>
      <c r="N103"/>
      <c r="O103"/>
      <c r="P103">
        <f t="shared" si="2"/>
        <v>999</v>
      </c>
      <c r="Q103" s="107"/>
    </row>
    <row r="104" spans="1:17" s="11" customFormat="1" ht="18.899999999999999" customHeight="1" x14ac:dyDescent="0.25">
      <c r="A104">
        <v>98</v>
      </c>
      <c r="B104" s="105"/>
      <c r="C104" s="105"/>
      <c r="D104" s="106"/>
      <c r="E104"/>
      <c r="F104"/>
      <c r="G104"/>
      <c r="H104"/>
      <c r="I104"/>
      <c r="J104" t="e">
        <f>IF(AND(Q104="",#REF!&gt;0,#REF!&lt;5),K104,)</f>
        <v>#REF!</v>
      </c>
      <c r="K104" t="str">
        <f>IF(D104="","ZZZ9",IF(AND(#REF!&gt;0,#REF!&lt;5),D104&amp;#REF!,D104&amp;"9"))</f>
        <v>ZZZ9</v>
      </c>
      <c r="L104">
        <f t="shared" ref="L104:L156" si="3">IF(Q104="",999,Q104)</f>
        <v>999</v>
      </c>
      <c r="M104">
        <f t="shared" ref="M104:M156" si="4">IF(P104=999,999,1)</f>
        <v>999</v>
      </c>
      <c r="N104"/>
      <c r="O104"/>
      <c r="P104">
        <f t="shared" ref="P104:P156" si="5">IF(N104="DA",1,IF(N104="WC",2,IF(N104="SE",3,IF(N104="Q",4,IF(N104="LL",5,999)))))</f>
        <v>999</v>
      </c>
      <c r="Q104" s="107"/>
    </row>
    <row r="105" spans="1:17" s="11" customFormat="1" ht="18.899999999999999" customHeight="1" x14ac:dyDescent="0.25">
      <c r="A105">
        <v>99</v>
      </c>
      <c r="B105" s="105"/>
      <c r="C105" s="105"/>
      <c r="D105" s="106"/>
      <c r="E105"/>
      <c r="F105"/>
      <c r="G105"/>
      <c r="H105"/>
      <c r="I105"/>
      <c r="J105" t="e">
        <f>IF(AND(Q105="",#REF!&gt;0,#REF!&lt;5),K105,)</f>
        <v>#REF!</v>
      </c>
      <c r="K105" t="str">
        <f>IF(D105="","ZZZ9",IF(AND(#REF!&gt;0,#REF!&lt;5),D105&amp;#REF!,D105&amp;"9"))</f>
        <v>ZZZ9</v>
      </c>
      <c r="L105">
        <f t="shared" si="3"/>
        <v>999</v>
      </c>
      <c r="M105">
        <f t="shared" si="4"/>
        <v>999</v>
      </c>
      <c r="N105"/>
      <c r="O105"/>
      <c r="P105">
        <f t="shared" si="5"/>
        <v>999</v>
      </c>
      <c r="Q105" s="107"/>
    </row>
    <row r="106" spans="1:17" s="11" customFormat="1" ht="18.899999999999999" customHeight="1" x14ac:dyDescent="0.25">
      <c r="A106">
        <v>100</v>
      </c>
      <c r="B106" s="105"/>
      <c r="C106" s="105"/>
      <c r="D106" s="106"/>
      <c r="E106"/>
      <c r="F106"/>
      <c r="G106"/>
      <c r="H106"/>
      <c r="I106"/>
      <c r="J106" t="e">
        <f>IF(AND(Q106="",#REF!&gt;0,#REF!&lt;5),K106,)</f>
        <v>#REF!</v>
      </c>
      <c r="K106" t="str">
        <f>IF(D106="","ZZZ9",IF(AND(#REF!&gt;0,#REF!&lt;5),D106&amp;#REF!,D106&amp;"9"))</f>
        <v>ZZZ9</v>
      </c>
      <c r="L106">
        <f t="shared" si="3"/>
        <v>999</v>
      </c>
      <c r="M106">
        <f t="shared" si="4"/>
        <v>999</v>
      </c>
      <c r="N106"/>
      <c r="O106"/>
      <c r="P106">
        <f t="shared" si="5"/>
        <v>999</v>
      </c>
      <c r="Q106" s="107"/>
    </row>
    <row r="107" spans="1:17" s="11" customFormat="1" ht="18.899999999999999" customHeight="1" x14ac:dyDescent="0.25">
      <c r="A107">
        <v>101</v>
      </c>
      <c r="B107" s="105"/>
      <c r="C107" s="105"/>
      <c r="D107" s="106"/>
      <c r="E107"/>
      <c r="F107"/>
      <c r="G107"/>
      <c r="H107"/>
      <c r="I107"/>
      <c r="J107" t="e">
        <f>IF(AND(Q107="",#REF!&gt;0,#REF!&lt;5),K107,)</f>
        <v>#REF!</v>
      </c>
      <c r="K107" t="str">
        <f>IF(D107="","ZZZ9",IF(AND(#REF!&gt;0,#REF!&lt;5),D107&amp;#REF!,D107&amp;"9"))</f>
        <v>ZZZ9</v>
      </c>
      <c r="L107">
        <f t="shared" si="3"/>
        <v>999</v>
      </c>
      <c r="M107">
        <f t="shared" si="4"/>
        <v>999</v>
      </c>
      <c r="N107"/>
      <c r="O107"/>
      <c r="P107">
        <f t="shared" si="5"/>
        <v>999</v>
      </c>
      <c r="Q107" s="107"/>
    </row>
    <row r="108" spans="1:17" s="11" customFormat="1" ht="18.899999999999999" customHeight="1" x14ac:dyDescent="0.25">
      <c r="A108">
        <v>102</v>
      </c>
      <c r="B108" s="105"/>
      <c r="C108" s="105"/>
      <c r="D108" s="106"/>
      <c r="E108"/>
      <c r="F108"/>
      <c r="G108"/>
      <c r="H108"/>
      <c r="I108"/>
      <c r="J108" t="e">
        <f>IF(AND(Q108="",#REF!&gt;0,#REF!&lt;5),K108,)</f>
        <v>#REF!</v>
      </c>
      <c r="K108" t="str">
        <f>IF(D108="","ZZZ9",IF(AND(#REF!&gt;0,#REF!&lt;5),D108&amp;#REF!,D108&amp;"9"))</f>
        <v>ZZZ9</v>
      </c>
      <c r="L108">
        <f t="shared" si="3"/>
        <v>999</v>
      </c>
      <c r="M108">
        <f t="shared" si="4"/>
        <v>999</v>
      </c>
      <c r="N108"/>
      <c r="O108"/>
      <c r="P108">
        <f t="shared" si="5"/>
        <v>999</v>
      </c>
      <c r="Q108" s="107"/>
    </row>
    <row r="109" spans="1:17" s="11" customFormat="1" ht="18.899999999999999" customHeight="1" x14ac:dyDescent="0.25">
      <c r="A109">
        <v>103</v>
      </c>
      <c r="B109" s="105"/>
      <c r="C109" s="105"/>
      <c r="D109" s="106"/>
      <c r="E109"/>
      <c r="F109"/>
      <c r="G109"/>
      <c r="H109"/>
      <c r="I109"/>
      <c r="J109" t="e">
        <f>IF(AND(Q109="",#REF!&gt;0,#REF!&lt;5),K109,)</f>
        <v>#REF!</v>
      </c>
      <c r="K109" t="str">
        <f>IF(D109="","ZZZ9",IF(AND(#REF!&gt;0,#REF!&lt;5),D109&amp;#REF!,D109&amp;"9"))</f>
        <v>ZZZ9</v>
      </c>
      <c r="L109">
        <f t="shared" si="3"/>
        <v>999</v>
      </c>
      <c r="M109">
        <f t="shared" si="4"/>
        <v>999</v>
      </c>
      <c r="N109"/>
      <c r="O109"/>
      <c r="P109">
        <f t="shared" si="5"/>
        <v>999</v>
      </c>
      <c r="Q109" s="107"/>
    </row>
    <row r="110" spans="1:17" s="11" customFormat="1" ht="18.899999999999999" customHeight="1" x14ac:dyDescent="0.25">
      <c r="A110">
        <v>104</v>
      </c>
      <c r="B110" s="105"/>
      <c r="C110" s="105"/>
      <c r="D110" s="106"/>
      <c r="E110"/>
      <c r="F110"/>
      <c r="G110"/>
      <c r="H110"/>
      <c r="I110"/>
      <c r="J110" t="e">
        <f>IF(AND(Q110="",#REF!&gt;0,#REF!&lt;5),K110,)</f>
        <v>#REF!</v>
      </c>
      <c r="K110" t="str">
        <f>IF(D110="","ZZZ9",IF(AND(#REF!&gt;0,#REF!&lt;5),D110&amp;#REF!,D110&amp;"9"))</f>
        <v>ZZZ9</v>
      </c>
      <c r="L110">
        <f t="shared" si="3"/>
        <v>999</v>
      </c>
      <c r="M110">
        <f t="shared" si="4"/>
        <v>999</v>
      </c>
      <c r="N110"/>
      <c r="O110"/>
      <c r="P110">
        <f t="shared" si="5"/>
        <v>999</v>
      </c>
      <c r="Q110" s="107"/>
    </row>
    <row r="111" spans="1:17" s="11" customFormat="1" ht="18.899999999999999" customHeight="1" x14ac:dyDescent="0.25">
      <c r="A111">
        <v>105</v>
      </c>
      <c r="B111" s="105"/>
      <c r="C111" s="105"/>
      <c r="D111" s="106"/>
      <c r="E111"/>
      <c r="F111"/>
      <c r="G111"/>
      <c r="H111"/>
      <c r="I111"/>
      <c r="J111" t="e">
        <f>IF(AND(Q111="",#REF!&gt;0,#REF!&lt;5),K111,)</f>
        <v>#REF!</v>
      </c>
      <c r="K111" t="str">
        <f>IF(D111="","ZZZ9",IF(AND(#REF!&gt;0,#REF!&lt;5),D111&amp;#REF!,D111&amp;"9"))</f>
        <v>ZZZ9</v>
      </c>
      <c r="L111">
        <f t="shared" si="3"/>
        <v>999</v>
      </c>
      <c r="M111">
        <f t="shared" si="4"/>
        <v>999</v>
      </c>
      <c r="N111"/>
      <c r="O111"/>
      <c r="P111">
        <f t="shared" si="5"/>
        <v>999</v>
      </c>
      <c r="Q111" s="107"/>
    </row>
    <row r="112" spans="1:17" s="11" customFormat="1" ht="18.899999999999999" customHeight="1" x14ac:dyDescent="0.25">
      <c r="A112">
        <v>106</v>
      </c>
      <c r="B112" s="105"/>
      <c r="C112" s="105"/>
      <c r="D112" s="106"/>
      <c r="E112"/>
      <c r="F112"/>
      <c r="G112"/>
      <c r="H112"/>
      <c r="I112"/>
      <c r="J112" t="e">
        <f>IF(AND(Q112="",#REF!&gt;0,#REF!&lt;5),K112,)</f>
        <v>#REF!</v>
      </c>
      <c r="K112" t="str">
        <f>IF(D112="","ZZZ9",IF(AND(#REF!&gt;0,#REF!&lt;5),D112&amp;#REF!,D112&amp;"9"))</f>
        <v>ZZZ9</v>
      </c>
      <c r="L112">
        <f t="shared" si="3"/>
        <v>999</v>
      </c>
      <c r="M112">
        <f t="shared" si="4"/>
        <v>999</v>
      </c>
      <c r="N112"/>
      <c r="O112"/>
      <c r="P112">
        <f t="shared" si="5"/>
        <v>999</v>
      </c>
      <c r="Q112" s="107"/>
    </row>
    <row r="113" spans="1:17" s="11" customFormat="1" ht="18.899999999999999" customHeight="1" x14ac:dyDescent="0.25">
      <c r="A113">
        <v>107</v>
      </c>
      <c r="B113" s="105"/>
      <c r="C113" s="105"/>
      <c r="D113" s="106"/>
      <c r="E113"/>
      <c r="F113"/>
      <c r="G113"/>
      <c r="H113"/>
      <c r="I113"/>
      <c r="J113" t="e">
        <f>IF(AND(Q113="",#REF!&gt;0,#REF!&lt;5),K113,)</f>
        <v>#REF!</v>
      </c>
      <c r="K113" t="str">
        <f>IF(D113="","ZZZ9",IF(AND(#REF!&gt;0,#REF!&lt;5),D113&amp;#REF!,D113&amp;"9"))</f>
        <v>ZZZ9</v>
      </c>
      <c r="L113">
        <f t="shared" si="3"/>
        <v>999</v>
      </c>
      <c r="M113">
        <f t="shared" si="4"/>
        <v>999</v>
      </c>
      <c r="N113"/>
      <c r="O113"/>
      <c r="P113">
        <f t="shared" si="5"/>
        <v>999</v>
      </c>
      <c r="Q113" s="107"/>
    </row>
    <row r="114" spans="1:17" s="11" customFormat="1" ht="18.899999999999999" customHeight="1" x14ac:dyDescent="0.25">
      <c r="A114">
        <v>108</v>
      </c>
      <c r="B114" s="105"/>
      <c r="C114" s="105"/>
      <c r="D114" s="106"/>
      <c r="E114"/>
      <c r="F114"/>
      <c r="G114"/>
      <c r="H114"/>
      <c r="I114"/>
      <c r="J114" t="e">
        <f>IF(AND(Q114="",#REF!&gt;0,#REF!&lt;5),K114,)</f>
        <v>#REF!</v>
      </c>
      <c r="K114" t="str">
        <f>IF(D114="","ZZZ9",IF(AND(#REF!&gt;0,#REF!&lt;5),D114&amp;#REF!,D114&amp;"9"))</f>
        <v>ZZZ9</v>
      </c>
      <c r="L114">
        <f t="shared" si="3"/>
        <v>999</v>
      </c>
      <c r="M114">
        <f t="shared" si="4"/>
        <v>999</v>
      </c>
      <c r="N114"/>
      <c r="O114"/>
      <c r="P114">
        <f t="shared" si="5"/>
        <v>999</v>
      </c>
      <c r="Q114" s="107"/>
    </row>
    <row r="115" spans="1:17" s="11" customFormat="1" ht="18.899999999999999" customHeight="1" x14ac:dyDescent="0.25">
      <c r="A115">
        <v>109</v>
      </c>
      <c r="B115" s="105"/>
      <c r="C115" s="105"/>
      <c r="D115" s="106"/>
      <c r="E115"/>
      <c r="F115"/>
      <c r="G115"/>
      <c r="H115"/>
      <c r="I115"/>
      <c r="J115" t="e">
        <f>IF(AND(Q115="",#REF!&gt;0,#REF!&lt;5),K115,)</f>
        <v>#REF!</v>
      </c>
      <c r="K115" t="str">
        <f>IF(D115="","ZZZ9",IF(AND(#REF!&gt;0,#REF!&lt;5),D115&amp;#REF!,D115&amp;"9"))</f>
        <v>ZZZ9</v>
      </c>
      <c r="L115">
        <f t="shared" si="3"/>
        <v>999</v>
      </c>
      <c r="M115">
        <f t="shared" si="4"/>
        <v>999</v>
      </c>
      <c r="N115"/>
      <c r="O115"/>
      <c r="P115">
        <f t="shared" si="5"/>
        <v>999</v>
      </c>
      <c r="Q115" s="107"/>
    </row>
    <row r="116" spans="1:17" s="11" customFormat="1" ht="18.899999999999999" customHeight="1" x14ac:dyDescent="0.25">
      <c r="A116">
        <v>110</v>
      </c>
      <c r="B116" s="105"/>
      <c r="C116" s="105"/>
      <c r="D116" s="106"/>
      <c r="E116"/>
      <c r="F116"/>
      <c r="G116"/>
      <c r="H116"/>
      <c r="I116"/>
      <c r="J116" t="e">
        <f>IF(AND(Q116="",#REF!&gt;0,#REF!&lt;5),K116,)</f>
        <v>#REF!</v>
      </c>
      <c r="K116" t="str">
        <f>IF(D116="","ZZZ9",IF(AND(#REF!&gt;0,#REF!&lt;5),D116&amp;#REF!,D116&amp;"9"))</f>
        <v>ZZZ9</v>
      </c>
      <c r="L116">
        <f t="shared" si="3"/>
        <v>999</v>
      </c>
      <c r="M116">
        <f t="shared" si="4"/>
        <v>999</v>
      </c>
      <c r="N116"/>
      <c r="O116"/>
      <c r="P116">
        <f t="shared" si="5"/>
        <v>999</v>
      </c>
      <c r="Q116" s="107"/>
    </row>
    <row r="117" spans="1:17" s="11" customFormat="1" ht="18.899999999999999" customHeight="1" x14ac:dyDescent="0.25">
      <c r="A117">
        <v>111</v>
      </c>
      <c r="B117" s="105"/>
      <c r="C117" s="105"/>
      <c r="D117" s="106"/>
      <c r="E117"/>
      <c r="F117"/>
      <c r="G117"/>
      <c r="H117"/>
      <c r="I117"/>
      <c r="J117" t="e">
        <f>IF(AND(Q117="",#REF!&gt;0,#REF!&lt;5),K117,)</f>
        <v>#REF!</v>
      </c>
      <c r="K117" t="str">
        <f>IF(D117="","ZZZ9",IF(AND(#REF!&gt;0,#REF!&lt;5),D117&amp;#REF!,D117&amp;"9"))</f>
        <v>ZZZ9</v>
      </c>
      <c r="L117">
        <f t="shared" si="3"/>
        <v>999</v>
      </c>
      <c r="M117">
        <f t="shared" si="4"/>
        <v>999</v>
      </c>
      <c r="N117"/>
      <c r="O117"/>
      <c r="P117">
        <f t="shared" si="5"/>
        <v>999</v>
      </c>
      <c r="Q117" s="107"/>
    </row>
    <row r="118" spans="1:17" s="11" customFormat="1" ht="18.899999999999999" customHeight="1" x14ac:dyDescent="0.25">
      <c r="A118">
        <v>112</v>
      </c>
      <c r="B118" s="105"/>
      <c r="C118" s="105"/>
      <c r="D118" s="106"/>
      <c r="E118"/>
      <c r="F118"/>
      <c r="G118"/>
      <c r="H118"/>
      <c r="I118"/>
      <c r="J118" t="e">
        <f>IF(AND(Q118="",#REF!&gt;0,#REF!&lt;5),K118,)</f>
        <v>#REF!</v>
      </c>
      <c r="K118" t="str">
        <f>IF(D118="","ZZZ9",IF(AND(#REF!&gt;0,#REF!&lt;5),D118&amp;#REF!,D118&amp;"9"))</f>
        <v>ZZZ9</v>
      </c>
      <c r="L118">
        <f t="shared" si="3"/>
        <v>999</v>
      </c>
      <c r="M118">
        <f t="shared" si="4"/>
        <v>999</v>
      </c>
      <c r="N118"/>
      <c r="O118"/>
      <c r="P118">
        <f t="shared" si="5"/>
        <v>999</v>
      </c>
      <c r="Q118" s="107"/>
    </row>
    <row r="119" spans="1:17" s="11" customFormat="1" ht="18.899999999999999" customHeight="1" x14ac:dyDescent="0.25">
      <c r="A119">
        <v>113</v>
      </c>
      <c r="B119" s="105"/>
      <c r="C119" s="105"/>
      <c r="D119" s="106"/>
      <c r="E119"/>
      <c r="F119"/>
      <c r="G119"/>
      <c r="H119"/>
      <c r="I119"/>
      <c r="J119" t="e">
        <f>IF(AND(Q119="",#REF!&gt;0,#REF!&lt;5),K119,)</f>
        <v>#REF!</v>
      </c>
      <c r="K119" t="str">
        <f>IF(D119="","ZZZ9",IF(AND(#REF!&gt;0,#REF!&lt;5),D119&amp;#REF!,D119&amp;"9"))</f>
        <v>ZZZ9</v>
      </c>
      <c r="L119">
        <f t="shared" si="3"/>
        <v>999</v>
      </c>
      <c r="M119">
        <f t="shared" si="4"/>
        <v>999</v>
      </c>
      <c r="N119"/>
      <c r="O119"/>
      <c r="P119">
        <f t="shared" si="5"/>
        <v>999</v>
      </c>
      <c r="Q119" s="107"/>
    </row>
    <row r="120" spans="1:17" s="11" customFormat="1" ht="18.899999999999999" customHeight="1" x14ac:dyDescent="0.25">
      <c r="A120">
        <v>114</v>
      </c>
      <c r="B120" s="105"/>
      <c r="C120" s="105"/>
      <c r="D120" s="106"/>
      <c r="E120"/>
      <c r="F120"/>
      <c r="G120"/>
      <c r="H120"/>
      <c r="I120"/>
      <c r="J120" t="e">
        <f>IF(AND(Q120="",#REF!&gt;0,#REF!&lt;5),K120,)</f>
        <v>#REF!</v>
      </c>
      <c r="K120" t="str">
        <f>IF(D120="","ZZZ9",IF(AND(#REF!&gt;0,#REF!&lt;5),D120&amp;#REF!,D120&amp;"9"))</f>
        <v>ZZZ9</v>
      </c>
      <c r="L120">
        <f t="shared" si="3"/>
        <v>999</v>
      </c>
      <c r="M120">
        <f t="shared" si="4"/>
        <v>999</v>
      </c>
      <c r="N120"/>
      <c r="O120"/>
      <c r="P120">
        <f t="shared" si="5"/>
        <v>999</v>
      </c>
      <c r="Q120" s="107"/>
    </row>
    <row r="121" spans="1:17" s="11" customFormat="1" ht="18.899999999999999" customHeight="1" x14ac:dyDescent="0.25">
      <c r="A121">
        <v>115</v>
      </c>
      <c r="B121" s="105"/>
      <c r="C121" s="105"/>
      <c r="D121" s="106"/>
      <c r="E121"/>
      <c r="F121"/>
      <c r="G121"/>
      <c r="H121"/>
      <c r="I121"/>
      <c r="J121" t="e">
        <f>IF(AND(Q121="",#REF!&gt;0,#REF!&lt;5),K121,)</f>
        <v>#REF!</v>
      </c>
      <c r="K121" t="str">
        <f>IF(D121="","ZZZ9",IF(AND(#REF!&gt;0,#REF!&lt;5),D121&amp;#REF!,D121&amp;"9"))</f>
        <v>ZZZ9</v>
      </c>
      <c r="L121">
        <f t="shared" si="3"/>
        <v>999</v>
      </c>
      <c r="M121">
        <f t="shared" si="4"/>
        <v>999</v>
      </c>
      <c r="N121"/>
      <c r="O121"/>
      <c r="P121">
        <f t="shared" si="5"/>
        <v>999</v>
      </c>
      <c r="Q121" s="107"/>
    </row>
    <row r="122" spans="1:17" s="11" customFormat="1" ht="18.899999999999999" customHeight="1" x14ac:dyDescent="0.25">
      <c r="A122">
        <v>116</v>
      </c>
      <c r="B122" s="105"/>
      <c r="C122" s="105"/>
      <c r="D122" s="106"/>
      <c r="E122"/>
      <c r="F122"/>
      <c r="G122"/>
      <c r="H122"/>
      <c r="I122"/>
      <c r="J122" t="e">
        <f>IF(AND(Q122="",#REF!&gt;0,#REF!&lt;5),K122,)</f>
        <v>#REF!</v>
      </c>
      <c r="K122" t="str">
        <f>IF(D122="","ZZZ9",IF(AND(#REF!&gt;0,#REF!&lt;5),D122&amp;#REF!,D122&amp;"9"))</f>
        <v>ZZZ9</v>
      </c>
      <c r="L122">
        <f t="shared" si="3"/>
        <v>999</v>
      </c>
      <c r="M122">
        <f t="shared" si="4"/>
        <v>999</v>
      </c>
      <c r="N122"/>
      <c r="O122"/>
      <c r="P122">
        <f t="shared" si="5"/>
        <v>999</v>
      </c>
      <c r="Q122" s="107"/>
    </row>
    <row r="123" spans="1:17" s="11" customFormat="1" ht="18.899999999999999" customHeight="1" x14ac:dyDescent="0.25">
      <c r="A123">
        <v>117</v>
      </c>
      <c r="B123" s="105"/>
      <c r="C123" s="105"/>
      <c r="D123" s="106"/>
      <c r="E123"/>
      <c r="F123"/>
      <c r="G123"/>
      <c r="H123"/>
      <c r="I123"/>
      <c r="J123" t="e">
        <f>IF(AND(Q123="",#REF!&gt;0,#REF!&lt;5),K123,)</f>
        <v>#REF!</v>
      </c>
      <c r="K123" t="str">
        <f>IF(D123="","ZZZ9",IF(AND(#REF!&gt;0,#REF!&lt;5),D123&amp;#REF!,D123&amp;"9"))</f>
        <v>ZZZ9</v>
      </c>
      <c r="L123">
        <f t="shared" si="3"/>
        <v>999</v>
      </c>
      <c r="M123">
        <f t="shared" si="4"/>
        <v>999</v>
      </c>
      <c r="N123"/>
      <c r="O123"/>
      <c r="P123">
        <f t="shared" si="5"/>
        <v>999</v>
      </c>
      <c r="Q123" s="107"/>
    </row>
    <row r="124" spans="1:17" s="11" customFormat="1" ht="18.899999999999999" customHeight="1" x14ac:dyDescent="0.25">
      <c r="A124">
        <v>118</v>
      </c>
      <c r="B124" s="105"/>
      <c r="C124" s="105"/>
      <c r="D124" s="106"/>
      <c r="E124"/>
      <c r="F124"/>
      <c r="G124"/>
      <c r="H124"/>
      <c r="I124"/>
      <c r="J124" t="e">
        <f>IF(AND(Q124="",#REF!&gt;0,#REF!&lt;5),K124,)</f>
        <v>#REF!</v>
      </c>
      <c r="K124" t="str">
        <f>IF(D124="","ZZZ9",IF(AND(#REF!&gt;0,#REF!&lt;5),D124&amp;#REF!,D124&amp;"9"))</f>
        <v>ZZZ9</v>
      </c>
      <c r="L124">
        <f t="shared" si="3"/>
        <v>999</v>
      </c>
      <c r="M124">
        <f t="shared" si="4"/>
        <v>999</v>
      </c>
      <c r="N124"/>
      <c r="O124"/>
      <c r="P124">
        <f t="shared" si="5"/>
        <v>999</v>
      </c>
      <c r="Q124" s="107"/>
    </row>
    <row r="125" spans="1:17" s="11" customFormat="1" ht="18.899999999999999" customHeight="1" x14ac:dyDescent="0.25">
      <c r="A125">
        <v>119</v>
      </c>
      <c r="B125" s="105"/>
      <c r="C125" s="105"/>
      <c r="D125" s="106"/>
      <c r="E125"/>
      <c r="F125"/>
      <c r="G125"/>
      <c r="H125"/>
      <c r="I125"/>
      <c r="J125" t="e">
        <f>IF(AND(Q125="",#REF!&gt;0,#REF!&lt;5),K125,)</f>
        <v>#REF!</v>
      </c>
      <c r="K125" t="str">
        <f>IF(D125="","ZZZ9",IF(AND(#REF!&gt;0,#REF!&lt;5),D125&amp;#REF!,D125&amp;"9"))</f>
        <v>ZZZ9</v>
      </c>
      <c r="L125">
        <f t="shared" si="3"/>
        <v>999</v>
      </c>
      <c r="M125">
        <f t="shared" si="4"/>
        <v>999</v>
      </c>
      <c r="N125"/>
      <c r="O125"/>
      <c r="P125">
        <f t="shared" si="5"/>
        <v>999</v>
      </c>
      <c r="Q125" s="107"/>
    </row>
    <row r="126" spans="1:17" s="11" customFormat="1" ht="18.899999999999999" customHeight="1" x14ac:dyDescent="0.25">
      <c r="A126">
        <v>120</v>
      </c>
      <c r="B126" s="105"/>
      <c r="C126" s="105"/>
      <c r="D126" s="106"/>
      <c r="E126"/>
      <c r="F126"/>
      <c r="G126"/>
      <c r="H126"/>
      <c r="I126"/>
      <c r="J126" t="e">
        <f>IF(AND(Q126="",#REF!&gt;0,#REF!&lt;5),K126,)</f>
        <v>#REF!</v>
      </c>
      <c r="K126" t="str">
        <f>IF(D126="","ZZZ9",IF(AND(#REF!&gt;0,#REF!&lt;5),D126&amp;#REF!,D126&amp;"9"))</f>
        <v>ZZZ9</v>
      </c>
      <c r="L126">
        <f t="shared" si="3"/>
        <v>999</v>
      </c>
      <c r="M126">
        <f t="shared" si="4"/>
        <v>999</v>
      </c>
      <c r="N126"/>
      <c r="O126"/>
      <c r="P126">
        <f t="shared" si="5"/>
        <v>999</v>
      </c>
      <c r="Q126" s="107"/>
    </row>
    <row r="127" spans="1:17" s="11" customFormat="1" ht="18.899999999999999" customHeight="1" x14ac:dyDescent="0.25">
      <c r="A127">
        <v>121</v>
      </c>
      <c r="B127" s="105"/>
      <c r="C127" s="105"/>
      <c r="D127" s="106"/>
      <c r="E127"/>
      <c r="F127"/>
      <c r="G127"/>
      <c r="H127"/>
      <c r="I127"/>
      <c r="J127" t="e">
        <f>IF(AND(Q127="",#REF!&gt;0,#REF!&lt;5),K127,)</f>
        <v>#REF!</v>
      </c>
      <c r="K127" t="str">
        <f>IF(D127="","ZZZ9",IF(AND(#REF!&gt;0,#REF!&lt;5),D127&amp;#REF!,D127&amp;"9"))</f>
        <v>ZZZ9</v>
      </c>
      <c r="L127">
        <f t="shared" si="3"/>
        <v>999</v>
      </c>
      <c r="M127">
        <f t="shared" si="4"/>
        <v>999</v>
      </c>
      <c r="N127"/>
      <c r="O127"/>
      <c r="P127">
        <f t="shared" si="5"/>
        <v>999</v>
      </c>
      <c r="Q127" s="107"/>
    </row>
    <row r="128" spans="1:17" s="11" customFormat="1" ht="18.899999999999999" customHeight="1" x14ac:dyDescent="0.25">
      <c r="A128">
        <v>122</v>
      </c>
      <c r="B128" s="105"/>
      <c r="C128" s="105"/>
      <c r="D128" s="106"/>
      <c r="E128"/>
      <c r="F128"/>
      <c r="G128"/>
      <c r="H128"/>
      <c r="I128"/>
      <c r="J128" t="e">
        <f>IF(AND(Q128="",#REF!&gt;0,#REF!&lt;5),K128,)</f>
        <v>#REF!</v>
      </c>
      <c r="K128" t="str">
        <f>IF(D128="","ZZZ9",IF(AND(#REF!&gt;0,#REF!&lt;5),D128&amp;#REF!,D128&amp;"9"))</f>
        <v>ZZZ9</v>
      </c>
      <c r="L128">
        <f t="shared" si="3"/>
        <v>999</v>
      </c>
      <c r="M128">
        <f t="shared" si="4"/>
        <v>999</v>
      </c>
      <c r="N128"/>
      <c r="O128"/>
      <c r="P128">
        <f t="shared" si="5"/>
        <v>999</v>
      </c>
      <c r="Q128" s="107"/>
    </row>
    <row r="129" spans="1:17" s="11" customFormat="1" ht="18.899999999999999" customHeight="1" x14ac:dyDescent="0.25">
      <c r="A129">
        <v>123</v>
      </c>
      <c r="B129" s="105"/>
      <c r="C129" s="105"/>
      <c r="D129" s="106"/>
      <c r="E129"/>
      <c r="F129"/>
      <c r="G129"/>
      <c r="H129"/>
      <c r="I129"/>
      <c r="J129" t="e">
        <f>IF(AND(Q129="",#REF!&gt;0,#REF!&lt;5),K129,)</f>
        <v>#REF!</v>
      </c>
      <c r="K129" t="str">
        <f>IF(D129="","ZZZ9",IF(AND(#REF!&gt;0,#REF!&lt;5),D129&amp;#REF!,D129&amp;"9"))</f>
        <v>ZZZ9</v>
      </c>
      <c r="L129">
        <f t="shared" si="3"/>
        <v>999</v>
      </c>
      <c r="M129">
        <f t="shared" si="4"/>
        <v>999</v>
      </c>
      <c r="N129"/>
      <c r="O129"/>
      <c r="P129">
        <f t="shared" si="5"/>
        <v>999</v>
      </c>
      <c r="Q129" s="107"/>
    </row>
    <row r="130" spans="1:17" s="11" customFormat="1" ht="18.899999999999999" customHeight="1" x14ac:dyDescent="0.25">
      <c r="A130">
        <v>124</v>
      </c>
      <c r="B130" s="105"/>
      <c r="C130" s="105"/>
      <c r="D130" s="106"/>
      <c r="E130"/>
      <c r="F130"/>
      <c r="G130"/>
      <c r="H130"/>
      <c r="I130"/>
      <c r="J130" t="e">
        <f>IF(AND(Q130="",#REF!&gt;0,#REF!&lt;5),K130,)</f>
        <v>#REF!</v>
      </c>
      <c r="K130" t="str">
        <f>IF(D130="","ZZZ9",IF(AND(#REF!&gt;0,#REF!&lt;5),D130&amp;#REF!,D130&amp;"9"))</f>
        <v>ZZZ9</v>
      </c>
      <c r="L130">
        <f t="shared" si="3"/>
        <v>999</v>
      </c>
      <c r="M130">
        <f t="shared" si="4"/>
        <v>999</v>
      </c>
      <c r="N130"/>
      <c r="O130"/>
      <c r="P130">
        <f t="shared" si="5"/>
        <v>999</v>
      </c>
      <c r="Q130" s="107"/>
    </row>
    <row r="131" spans="1:17" s="11" customFormat="1" ht="18.899999999999999" customHeight="1" x14ac:dyDescent="0.25">
      <c r="A131">
        <v>125</v>
      </c>
      <c r="B131" s="105"/>
      <c r="C131" s="105"/>
      <c r="D131" s="106"/>
      <c r="E131"/>
      <c r="F131"/>
      <c r="G131"/>
      <c r="H131"/>
      <c r="I131"/>
      <c r="J131" t="e">
        <f>IF(AND(Q131="",#REF!&gt;0,#REF!&lt;5),K131,)</f>
        <v>#REF!</v>
      </c>
      <c r="K131" t="str">
        <f>IF(D131="","ZZZ9",IF(AND(#REF!&gt;0,#REF!&lt;5),D131&amp;#REF!,D131&amp;"9"))</f>
        <v>ZZZ9</v>
      </c>
      <c r="L131">
        <f t="shared" si="3"/>
        <v>999</v>
      </c>
      <c r="M131">
        <f t="shared" si="4"/>
        <v>999</v>
      </c>
      <c r="N131"/>
      <c r="O131"/>
      <c r="P131">
        <f t="shared" si="5"/>
        <v>999</v>
      </c>
      <c r="Q131" s="107"/>
    </row>
    <row r="132" spans="1:17" s="11" customFormat="1" ht="18.899999999999999" customHeight="1" x14ac:dyDescent="0.25">
      <c r="A132">
        <v>126</v>
      </c>
      <c r="B132" s="105"/>
      <c r="C132" s="105"/>
      <c r="D132" s="106"/>
      <c r="E132"/>
      <c r="F132"/>
      <c r="G132"/>
      <c r="H132"/>
      <c r="I132"/>
      <c r="J132" t="e">
        <f>IF(AND(Q132="",#REF!&gt;0,#REF!&lt;5),K132,)</f>
        <v>#REF!</v>
      </c>
      <c r="K132" t="str">
        <f>IF(D132="","ZZZ9",IF(AND(#REF!&gt;0,#REF!&lt;5),D132&amp;#REF!,D132&amp;"9"))</f>
        <v>ZZZ9</v>
      </c>
      <c r="L132">
        <f t="shared" si="3"/>
        <v>999</v>
      </c>
      <c r="M132">
        <f t="shared" si="4"/>
        <v>999</v>
      </c>
      <c r="N132"/>
      <c r="O132"/>
      <c r="P132">
        <f t="shared" si="5"/>
        <v>999</v>
      </c>
      <c r="Q132" s="107"/>
    </row>
    <row r="133" spans="1:17" s="11" customFormat="1" ht="18.899999999999999" customHeight="1" x14ac:dyDescent="0.25">
      <c r="A133">
        <v>127</v>
      </c>
      <c r="B133" s="105"/>
      <c r="C133" s="105"/>
      <c r="D133" s="106"/>
      <c r="E133"/>
      <c r="F133"/>
      <c r="G133"/>
      <c r="H133"/>
      <c r="I133"/>
      <c r="J133" t="e">
        <f>IF(AND(Q133="",#REF!&gt;0,#REF!&lt;5),K133,)</f>
        <v>#REF!</v>
      </c>
      <c r="K133" t="str">
        <f>IF(D133="","ZZZ9",IF(AND(#REF!&gt;0,#REF!&lt;5),D133&amp;#REF!,D133&amp;"9"))</f>
        <v>ZZZ9</v>
      </c>
      <c r="L133">
        <f t="shared" si="3"/>
        <v>999</v>
      </c>
      <c r="M133">
        <f t="shared" si="4"/>
        <v>999</v>
      </c>
      <c r="N133"/>
      <c r="O133"/>
      <c r="P133">
        <f t="shared" si="5"/>
        <v>999</v>
      </c>
      <c r="Q133" s="107"/>
    </row>
    <row r="134" spans="1:17" s="11" customFormat="1" ht="18.899999999999999" customHeight="1" x14ac:dyDescent="0.25">
      <c r="A134">
        <v>128</v>
      </c>
      <c r="B134" s="105"/>
      <c r="C134" s="105"/>
      <c r="D134" s="106"/>
      <c r="E134"/>
      <c r="F134"/>
      <c r="G134"/>
      <c r="H134"/>
      <c r="I134"/>
      <c r="J134" t="e">
        <f>IF(AND(Q134="",#REF!&gt;0,#REF!&lt;5),K134,)</f>
        <v>#REF!</v>
      </c>
      <c r="K134" t="str">
        <f>IF(D134="","ZZZ9",IF(AND(#REF!&gt;0,#REF!&lt;5),D134&amp;#REF!,D134&amp;"9"))</f>
        <v>ZZZ9</v>
      </c>
      <c r="L134">
        <f t="shared" si="3"/>
        <v>999</v>
      </c>
      <c r="M134">
        <f t="shared" si="4"/>
        <v>999</v>
      </c>
      <c r="N134"/>
      <c r="O134"/>
      <c r="P134">
        <f t="shared" si="5"/>
        <v>999</v>
      </c>
      <c r="Q134"/>
    </row>
    <row r="135" spans="1:17" x14ac:dyDescent="0.25">
      <c r="A135">
        <v>129</v>
      </c>
      <c r="B135" s="105"/>
      <c r="C135" s="105"/>
      <c r="D135" s="106"/>
      <c r="E135"/>
      <c r="F135"/>
      <c r="G135"/>
      <c r="H135"/>
      <c r="I135"/>
      <c r="J135" t="e">
        <f>IF(AND(Q135="",#REF!&gt;0,#REF!&lt;5),K135,)</f>
        <v>#REF!</v>
      </c>
      <c r="K135" t="str">
        <f>IF(D135="","ZZZ9",IF(AND(#REF!&gt;0,#REF!&lt;5),D135&amp;#REF!,D135&amp;"9"))</f>
        <v>ZZZ9</v>
      </c>
      <c r="L135">
        <f t="shared" si="3"/>
        <v>999</v>
      </c>
      <c r="M135">
        <f t="shared" si="4"/>
        <v>999</v>
      </c>
      <c r="N135"/>
      <c r="O135"/>
      <c r="P135">
        <f t="shared" si="5"/>
        <v>999</v>
      </c>
      <c r="Q135" s="107"/>
    </row>
    <row r="136" spans="1:17" x14ac:dyDescent="0.25">
      <c r="A136">
        <v>130</v>
      </c>
      <c r="B136" s="105"/>
      <c r="C136" s="105"/>
      <c r="D136" s="106"/>
      <c r="E136"/>
      <c r="F136"/>
      <c r="G136"/>
      <c r="H136"/>
      <c r="I136"/>
      <c r="J136" t="e">
        <f>IF(AND(Q136="",#REF!&gt;0,#REF!&lt;5),K136,)</f>
        <v>#REF!</v>
      </c>
      <c r="K136" t="str">
        <f>IF(D136="","ZZZ9",IF(AND(#REF!&gt;0,#REF!&lt;5),D136&amp;#REF!,D136&amp;"9"))</f>
        <v>ZZZ9</v>
      </c>
      <c r="L136">
        <f t="shared" si="3"/>
        <v>999</v>
      </c>
      <c r="M136">
        <f t="shared" si="4"/>
        <v>999</v>
      </c>
      <c r="N136"/>
      <c r="O136"/>
      <c r="P136">
        <f t="shared" si="5"/>
        <v>999</v>
      </c>
      <c r="Q136" s="107"/>
    </row>
    <row r="137" spans="1:17" x14ac:dyDescent="0.25">
      <c r="A137">
        <v>131</v>
      </c>
      <c r="B137" s="105"/>
      <c r="C137" s="105"/>
      <c r="D137" s="106"/>
      <c r="E137"/>
      <c r="F137"/>
      <c r="G137"/>
      <c r="H137"/>
      <c r="I137"/>
      <c r="J137" t="e">
        <f>IF(AND(Q137="",#REF!&gt;0,#REF!&lt;5),K137,)</f>
        <v>#REF!</v>
      </c>
      <c r="K137" t="str">
        <f>IF(D137="","ZZZ9",IF(AND(#REF!&gt;0,#REF!&lt;5),D137&amp;#REF!,D137&amp;"9"))</f>
        <v>ZZZ9</v>
      </c>
      <c r="L137">
        <f t="shared" si="3"/>
        <v>999</v>
      </c>
      <c r="M137">
        <f t="shared" si="4"/>
        <v>999</v>
      </c>
      <c r="N137"/>
      <c r="O137"/>
      <c r="P137">
        <f t="shared" si="5"/>
        <v>999</v>
      </c>
      <c r="Q137" s="107"/>
    </row>
    <row r="138" spans="1:17" x14ac:dyDescent="0.25">
      <c r="A138">
        <v>132</v>
      </c>
      <c r="B138" s="105"/>
      <c r="C138" s="105"/>
      <c r="D138" s="106"/>
      <c r="E138"/>
      <c r="F138"/>
      <c r="G138"/>
      <c r="H138"/>
      <c r="I138"/>
      <c r="J138" t="e">
        <f>IF(AND(Q138="",#REF!&gt;0,#REF!&lt;5),K138,)</f>
        <v>#REF!</v>
      </c>
      <c r="K138" t="str">
        <f>IF(D138="","ZZZ9",IF(AND(#REF!&gt;0,#REF!&lt;5),D138&amp;#REF!,D138&amp;"9"))</f>
        <v>ZZZ9</v>
      </c>
      <c r="L138">
        <f t="shared" si="3"/>
        <v>999</v>
      </c>
      <c r="M138">
        <f t="shared" si="4"/>
        <v>999</v>
      </c>
      <c r="N138"/>
      <c r="O138"/>
      <c r="P138">
        <f t="shared" si="5"/>
        <v>999</v>
      </c>
      <c r="Q138" s="107"/>
    </row>
    <row r="139" spans="1:17" x14ac:dyDescent="0.25">
      <c r="A139">
        <v>133</v>
      </c>
      <c r="B139" s="105"/>
      <c r="C139" s="105"/>
      <c r="D139" s="106"/>
      <c r="E139"/>
      <c r="F139"/>
      <c r="G139"/>
      <c r="H139"/>
      <c r="I139"/>
      <c r="J139" t="e">
        <f>IF(AND(Q139="",#REF!&gt;0,#REF!&lt;5),K139,)</f>
        <v>#REF!</v>
      </c>
      <c r="K139" t="str">
        <f>IF(D139="","ZZZ9",IF(AND(#REF!&gt;0,#REF!&lt;5),D139&amp;#REF!,D139&amp;"9"))</f>
        <v>ZZZ9</v>
      </c>
      <c r="L139">
        <f t="shared" si="3"/>
        <v>999</v>
      </c>
      <c r="M139">
        <f t="shared" si="4"/>
        <v>999</v>
      </c>
      <c r="N139"/>
      <c r="O139"/>
      <c r="P139">
        <f t="shared" si="5"/>
        <v>999</v>
      </c>
      <c r="Q139" s="107"/>
    </row>
    <row r="140" spans="1:17" x14ac:dyDescent="0.25">
      <c r="A140">
        <v>134</v>
      </c>
      <c r="B140" s="105"/>
      <c r="C140" s="105"/>
      <c r="D140" s="106"/>
      <c r="E140"/>
      <c r="F140"/>
      <c r="G140"/>
      <c r="H140"/>
      <c r="I140"/>
      <c r="J140" t="e">
        <f>IF(AND(Q140="",#REF!&gt;0,#REF!&lt;5),K140,)</f>
        <v>#REF!</v>
      </c>
      <c r="K140" t="str">
        <f>IF(D140="","ZZZ9",IF(AND(#REF!&gt;0,#REF!&lt;5),D140&amp;#REF!,D140&amp;"9"))</f>
        <v>ZZZ9</v>
      </c>
      <c r="L140">
        <f t="shared" si="3"/>
        <v>999</v>
      </c>
      <c r="M140">
        <f t="shared" si="4"/>
        <v>999</v>
      </c>
      <c r="N140"/>
      <c r="O140"/>
      <c r="P140">
        <f t="shared" si="5"/>
        <v>999</v>
      </c>
      <c r="Q140" s="107"/>
    </row>
    <row r="141" spans="1:17" x14ac:dyDescent="0.25">
      <c r="A141">
        <v>135</v>
      </c>
      <c r="B141" s="105"/>
      <c r="C141" s="105"/>
      <c r="D141" s="106"/>
      <c r="E141"/>
      <c r="F141"/>
      <c r="G141"/>
      <c r="H141"/>
      <c r="I141"/>
      <c r="J141" t="e">
        <f>IF(AND(Q141="",#REF!&gt;0,#REF!&lt;5),K141,)</f>
        <v>#REF!</v>
      </c>
      <c r="K141" t="str">
        <f>IF(D141="","ZZZ9",IF(AND(#REF!&gt;0,#REF!&lt;5),D141&amp;#REF!,D141&amp;"9"))</f>
        <v>ZZZ9</v>
      </c>
      <c r="L141">
        <f t="shared" si="3"/>
        <v>999</v>
      </c>
      <c r="M141">
        <f t="shared" si="4"/>
        <v>999</v>
      </c>
      <c r="N141"/>
      <c r="O141"/>
      <c r="P141">
        <f t="shared" si="5"/>
        <v>999</v>
      </c>
      <c r="Q141"/>
    </row>
    <row r="142" spans="1:17" x14ac:dyDescent="0.25">
      <c r="A142">
        <v>136</v>
      </c>
      <c r="B142" s="105"/>
      <c r="C142" s="105"/>
      <c r="D142" s="106"/>
      <c r="E142"/>
      <c r="F142"/>
      <c r="G142"/>
      <c r="H142"/>
      <c r="I142"/>
      <c r="J142" t="e">
        <f>IF(AND(Q142="",#REF!&gt;0,#REF!&lt;5),K142,)</f>
        <v>#REF!</v>
      </c>
      <c r="K142" t="str">
        <f>IF(D142="","ZZZ9",IF(AND(#REF!&gt;0,#REF!&lt;5),D142&amp;#REF!,D142&amp;"9"))</f>
        <v>ZZZ9</v>
      </c>
      <c r="L142">
        <f t="shared" si="3"/>
        <v>999</v>
      </c>
      <c r="M142">
        <f t="shared" si="4"/>
        <v>999</v>
      </c>
      <c r="N142"/>
      <c r="O142"/>
      <c r="P142">
        <f t="shared" si="5"/>
        <v>999</v>
      </c>
      <c r="Q142" s="107"/>
    </row>
    <row r="143" spans="1:17" x14ac:dyDescent="0.25">
      <c r="A143">
        <v>137</v>
      </c>
      <c r="B143" s="105"/>
      <c r="C143" s="105"/>
      <c r="D143" s="106"/>
      <c r="E143"/>
      <c r="F143"/>
      <c r="G143"/>
      <c r="H143"/>
      <c r="I143"/>
      <c r="J143" t="e">
        <f>IF(AND(Q143="",#REF!&gt;0,#REF!&lt;5),K143,)</f>
        <v>#REF!</v>
      </c>
      <c r="K143" t="str">
        <f>IF(D143="","ZZZ9",IF(AND(#REF!&gt;0,#REF!&lt;5),D143&amp;#REF!,D143&amp;"9"))</f>
        <v>ZZZ9</v>
      </c>
      <c r="L143">
        <f t="shared" si="3"/>
        <v>999</v>
      </c>
      <c r="M143">
        <f t="shared" si="4"/>
        <v>999</v>
      </c>
      <c r="N143"/>
      <c r="O143"/>
      <c r="P143">
        <f t="shared" si="5"/>
        <v>999</v>
      </c>
      <c r="Q143" s="107"/>
    </row>
    <row r="144" spans="1:17" x14ac:dyDescent="0.25">
      <c r="A144">
        <v>138</v>
      </c>
      <c r="B144" s="105"/>
      <c r="C144" s="105"/>
      <c r="D144" s="106"/>
      <c r="E144"/>
      <c r="F144"/>
      <c r="G144"/>
      <c r="H144"/>
      <c r="I144"/>
      <c r="J144" t="e">
        <f>IF(AND(Q144="",#REF!&gt;0,#REF!&lt;5),K144,)</f>
        <v>#REF!</v>
      </c>
      <c r="K144" t="str">
        <f>IF(D144="","ZZZ9",IF(AND(#REF!&gt;0,#REF!&lt;5),D144&amp;#REF!,D144&amp;"9"))</f>
        <v>ZZZ9</v>
      </c>
      <c r="L144">
        <f t="shared" si="3"/>
        <v>999</v>
      </c>
      <c r="M144">
        <f t="shared" si="4"/>
        <v>999</v>
      </c>
      <c r="N144"/>
      <c r="O144"/>
      <c r="P144">
        <f t="shared" si="5"/>
        <v>999</v>
      </c>
      <c r="Q144" s="107"/>
    </row>
    <row r="145" spans="1:17" x14ac:dyDescent="0.25">
      <c r="A145">
        <v>139</v>
      </c>
      <c r="B145" s="105"/>
      <c r="C145" s="105"/>
      <c r="D145" s="106"/>
      <c r="E145"/>
      <c r="F145"/>
      <c r="G145"/>
      <c r="H145"/>
      <c r="I145"/>
      <c r="J145" t="e">
        <f>IF(AND(Q145="",#REF!&gt;0,#REF!&lt;5),K145,)</f>
        <v>#REF!</v>
      </c>
      <c r="K145" t="str">
        <f>IF(D145="","ZZZ9",IF(AND(#REF!&gt;0,#REF!&lt;5),D145&amp;#REF!,D145&amp;"9"))</f>
        <v>ZZZ9</v>
      </c>
      <c r="L145">
        <f t="shared" si="3"/>
        <v>999</v>
      </c>
      <c r="M145">
        <f t="shared" si="4"/>
        <v>999</v>
      </c>
      <c r="N145"/>
      <c r="O145"/>
      <c r="P145">
        <f t="shared" si="5"/>
        <v>999</v>
      </c>
      <c r="Q145" s="107"/>
    </row>
    <row r="146" spans="1:17" x14ac:dyDescent="0.25">
      <c r="A146">
        <v>140</v>
      </c>
      <c r="B146" s="105"/>
      <c r="C146" s="105"/>
      <c r="D146" s="106"/>
      <c r="E146"/>
      <c r="F146"/>
      <c r="G146"/>
      <c r="H146"/>
      <c r="I146"/>
      <c r="J146" t="e">
        <f>IF(AND(Q146="",#REF!&gt;0,#REF!&lt;5),K146,)</f>
        <v>#REF!</v>
      </c>
      <c r="K146" t="str">
        <f>IF(D146="","ZZZ9",IF(AND(#REF!&gt;0,#REF!&lt;5),D146&amp;#REF!,D146&amp;"9"))</f>
        <v>ZZZ9</v>
      </c>
      <c r="L146">
        <f t="shared" si="3"/>
        <v>999</v>
      </c>
      <c r="M146">
        <f t="shared" si="4"/>
        <v>999</v>
      </c>
      <c r="N146"/>
      <c r="O146"/>
      <c r="P146">
        <f t="shared" si="5"/>
        <v>999</v>
      </c>
      <c r="Q146" s="107"/>
    </row>
    <row r="147" spans="1:17" x14ac:dyDescent="0.25">
      <c r="A147">
        <v>141</v>
      </c>
      <c r="B147" s="105"/>
      <c r="C147" s="105"/>
      <c r="D147" s="106"/>
      <c r="E147"/>
      <c r="F147"/>
      <c r="G147"/>
      <c r="H147"/>
      <c r="I147"/>
      <c r="J147" t="e">
        <f>IF(AND(Q147="",#REF!&gt;0,#REF!&lt;5),K147,)</f>
        <v>#REF!</v>
      </c>
      <c r="K147" t="str">
        <f>IF(D147="","ZZZ9",IF(AND(#REF!&gt;0,#REF!&lt;5),D147&amp;#REF!,D147&amp;"9"))</f>
        <v>ZZZ9</v>
      </c>
      <c r="L147">
        <f t="shared" si="3"/>
        <v>999</v>
      </c>
      <c r="M147">
        <f t="shared" si="4"/>
        <v>999</v>
      </c>
      <c r="N147"/>
      <c r="O147"/>
      <c r="P147">
        <f t="shared" si="5"/>
        <v>999</v>
      </c>
      <c r="Q147" s="107"/>
    </row>
    <row r="148" spans="1:17" x14ac:dyDescent="0.25">
      <c r="A148">
        <v>142</v>
      </c>
      <c r="B148" s="105"/>
      <c r="C148" s="105"/>
      <c r="D148" s="106"/>
      <c r="E148"/>
      <c r="F148"/>
      <c r="G148"/>
      <c r="H148"/>
      <c r="I148"/>
      <c r="J148" t="e">
        <f>IF(AND(Q148="",#REF!&gt;0,#REF!&lt;5),K148,)</f>
        <v>#REF!</v>
      </c>
      <c r="K148" t="str">
        <f>IF(D148="","ZZZ9",IF(AND(#REF!&gt;0,#REF!&lt;5),D148&amp;#REF!,D148&amp;"9"))</f>
        <v>ZZZ9</v>
      </c>
      <c r="L148">
        <f t="shared" si="3"/>
        <v>999</v>
      </c>
      <c r="M148">
        <f t="shared" si="4"/>
        <v>999</v>
      </c>
      <c r="N148"/>
      <c r="O148"/>
      <c r="P148">
        <f t="shared" si="5"/>
        <v>999</v>
      </c>
      <c r="Q148"/>
    </row>
    <row r="149" spans="1:17" x14ac:dyDescent="0.25">
      <c r="A149">
        <v>143</v>
      </c>
      <c r="B149" s="105"/>
      <c r="C149" s="105"/>
      <c r="D149" s="106"/>
      <c r="E149"/>
      <c r="F149"/>
      <c r="G149"/>
      <c r="H149"/>
      <c r="I149"/>
      <c r="J149" t="e">
        <f>IF(AND(Q149="",#REF!&gt;0,#REF!&lt;5),K149,)</f>
        <v>#REF!</v>
      </c>
      <c r="K149" t="str">
        <f>IF(D149="","ZZZ9",IF(AND(#REF!&gt;0,#REF!&lt;5),D149&amp;#REF!,D149&amp;"9"))</f>
        <v>ZZZ9</v>
      </c>
      <c r="L149">
        <f t="shared" si="3"/>
        <v>999</v>
      </c>
      <c r="M149">
        <f t="shared" si="4"/>
        <v>999</v>
      </c>
      <c r="N149"/>
      <c r="O149"/>
      <c r="P149">
        <f t="shared" si="5"/>
        <v>999</v>
      </c>
      <c r="Q149" s="107"/>
    </row>
    <row r="150" spans="1:17" x14ac:dyDescent="0.25">
      <c r="A150">
        <v>144</v>
      </c>
      <c r="B150" s="105"/>
      <c r="C150" s="105"/>
      <c r="D150" s="106"/>
      <c r="E150"/>
      <c r="F150"/>
      <c r="G150"/>
      <c r="H150"/>
      <c r="I150"/>
      <c r="J150" t="e">
        <f>IF(AND(Q150="",#REF!&gt;0,#REF!&lt;5),K150,)</f>
        <v>#REF!</v>
      </c>
      <c r="K150" t="str">
        <f>IF(D150="","ZZZ9",IF(AND(#REF!&gt;0,#REF!&lt;5),D150&amp;#REF!,D150&amp;"9"))</f>
        <v>ZZZ9</v>
      </c>
      <c r="L150">
        <f t="shared" si="3"/>
        <v>999</v>
      </c>
      <c r="M150">
        <f t="shared" si="4"/>
        <v>999</v>
      </c>
      <c r="N150"/>
      <c r="O150"/>
      <c r="P150">
        <f t="shared" si="5"/>
        <v>999</v>
      </c>
      <c r="Q150" s="107"/>
    </row>
    <row r="151" spans="1:17" x14ac:dyDescent="0.25">
      <c r="A151">
        <v>145</v>
      </c>
      <c r="B151" s="105"/>
      <c r="C151" s="105"/>
      <c r="D151" s="106"/>
      <c r="E151"/>
      <c r="F151"/>
      <c r="G151"/>
      <c r="H151"/>
      <c r="I151"/>
      <c r="J151" t="e">
        <f>IF(AND(Q151="",#REF!&gt;0,#REF!&lt;5),K151,)</f>
        <v>#REF!</v>
      </c>
      <c r="K151" t="str">
        <f>IF(D151="","ZZZ9",IF(AND(#REF!&gt;0,#REF!&lt;5),D151&amp;#REF!,D151&amp;"9"))</f>
        <v>ZZZ9</v>
      </c>
      <c r="L151">
        <f t="shared" si="3"/>
        <v>999</v>
      </c>
      <c r="M151">
        <f t="shared" si="4"/>
        <v>999</v>
      </c>
      <c r="N151"/>
      <c r="O151"/>
      <c r="P151">
        <f t="shared" si="5"/>
        <v>999</v>
      </c>
      <c r="Q151" s="107"/>
    </row>
    <row r="152" spans="1:17" x14ac:dyDescent="0.25">
      <c r="A152">
        <v>146</v>
      </c>
      <c r="B152" s="105"/>
      <c r="C152" s="105"/>
      <c r="D152" s="106"/>
      <c r="E152"/>
      <c r="F152"/>
      <c r="G152"/>
      <c r="H152"/>
      <c r="I152"/>
      <c r="J152" t="e">
        <f>IF(AND(Q152="",#REF!&gt;0,#REF!&lt;5),K152,)</f>
        <v>#REF!</v>
      </c>
      <c r="K152" t="str">
        <f>IF(D152="","ZZZ9",IF(AND(#REF!&gt;0,#REF!&lt;5),D152&amp;#REF!,D152&amp;"9"))</f>
        <v>ZZZ9</v>
      </c>
      <c r="L152">
        <f t="shared" si="3"/>
        <v>999</v>
      </c>
      <c r="M152">
        <f t="shared" si="4"/>
        <v>999</v>
      </c>
      <c r="N152"/>
      <c r="O152"/>
      <c r="P152">
        <f t="shared" si="5"/>
        <v>999</v>
      </c>
      <c r="Q152" s="107"/>
    </row>
    <row r="153" spans="1:17" x14ac:dyDescent="0.25">
      <c r="A153">
        <v>147</v>
      </c>
      <c r="B153" s="105"/>
      <c r="C153" s="105"/>
      <c r="D153" s="106"/>
      <c r="E153"/>
      <c r="F153"/>
      <c r="G153"/>
      <c r="H153"/>
      <c r="I153"/>
      <c r="J153" t="e">
        <f>IF(AND(Q153="",#REF!&gt;0,#REF!&lt;5),K153,)</f>
        <v>#REF!</v>
      </c>
      <c r="K153" t="str">
        <f>IF(D153="","ZZZ9",IF(AND(#REF!&gt;0,#REF!&lt;5),D153&amp;#REF!,D153&amp;"9"))</f>
        <v>ZZZ9</v>
      </c>
      <c r="L153">
        <f t="shared" si="3"/>
        <v>999</v>
      </c>
      <c r="M153">
        <f t="shared" si="4"/>
        <v>999</v>
      </c>
      <c r="N153"/>
      <c r="O153"/>
      <c r="P153">
        <f t="shared" si="5"/>
        <v>999</v>
      </c>
      <c r="Q153" s="107"/>
    </row>
    <row r="154" spans="1:17" x14ac:dyDescent="0.25">
      <c r="A154">
        <v>148</v>
      </c>
      <c r="B154" s="105"/>
      <c r="C154" s="105"/>
      <c r="D154" s="106"/>
      <c r="E154"/>
      <c r="F154"/>
      <c r="G154"/>
      <c r="H154"/>
      <c r="I154"/>
      <c r="J154" t="e">
        <f>IF(AND(Q154="",#REF!&gt;0,#REF!&lt;5),K154,)</f>
        <v>#REF!</v>
      </c>
      <c r="K154" t="str">
        <f>IF(D154="","ZZZ9",IF(AND(#REF!&gt;0,#REF!&lt;5),D154&amp;#REF!,D154&amp;"9"))</f>
        <v>ZZZ9</v>
      </c>
      <c r="L154">
        <f t="shared" si="3"/>
        <v>999</v>
      </c>
      <c r="M154">
        <f t="shared" si="4"/>
        <v>999</v>
      </c>
      <c r="N154"/>
      <c r="O154"/>
      <c r="P154">
        <f t="shared" si="5"/>
        <v>999</v>
      </c>
      <c r="Q154" s="107"/>
    </row>
    <row r="155" spans="1:17" x14ac:dyDescent="0.25">
      <c r="A155">
        <v>149</v>
      </c>
      <c r="B155" s="105"/>
      <c r="C155" s="105"/>
      <c r="D155" s="106"/>
      <c r="E155"/>
      <c r="F155"/>
      <c r="G155"/>
      <c r="H155"/>
      <c r="I155"/>
      <c r="J155" t="e">
        <f>IF(AND(Q155="",#REF!&gt;0,#REF!&lt;5),K155,)</f>
        <v>#REF!</v>
      </c>
      <c r="K155" t="str">
        <f>IF(D155="","ZZZ9",IF(AND(#REF!&gt;0,#REF!&lt;5),D155&amp;#REF!,D155&amp;"9"))</f>
        <v>ZZZ9</v>
      </c>
      <c r="L155">
        <f t="shared" si="3"/>
        <v>999</v>
      </c>
      <c r="M155">
        <f t="shared" si="4"/>
        <v>999</v>
      </c>
      <c r="N155"/>
      <c r="O155"/>
      <c r="P155">
        <f t="shared" si="5"/>
        <v>999</v>
      </c>
      <c r="Q155" s="107"/>
    </row>
    <row r="156" spans="1:17" x14ac:dyDescent="0.25">
      <c r="A156">
        <v>150</v>
      </c>
      <c r="B156" s="105"/>
      <c r="C156" s="105"/>
      <c r="D156" s="106"/>
      <c r="E156"/>
      <c r="F156"/>
      <c r="G156"/>
      <c r="H156"/>
      <c r="I156"/>
      <c r="J156" t="e">
        <f>IF(AND(Q156="",#REF!&gt;0,#REF!&lt;5),K156,)</f>
        <v>#REF!</v>
      </c>
      <c r="K156" t="str">
        <f>IF(D156="","ZZZ9",IF(AND(#REF!&gt;0,#REF!&lt;5),D156&amp;#REF!,D156&amp;"9"))</f>
        <v>ZZZ9</v>
      </c>
      <c r="L156">
        <f t="shared" si="3"/>
        <v>999</v>
      </c>
      <c r="M156">
        <f t="shared" si="4"/>
        <v>999</v>
      </c>
      <c r="N156"/>
      <c r="O156"/>
      <c r="P156">
        <f t="shared" si="5"/>
        <v>999</v>
      </c>
      <c r="Q156" s="107"/>
    </row>
  </sheetData>
  <conditionalFormatting sqref="E7:E156">
    <cfRule type="expression" dxfId="862" priority="14" stopIfTrue="1">
      <formula>AND(ROUNDDOWN(($A$4-E7)/365.25,0)&lt;=13,G7&lt;&gt;"OK")</formula>
    </cfRule>
    <cfRule type="expression" dxfId="861" priority="15" stopIfTrue="1">
      <formula>AND(ROUNDDOWN(($A$4-E7)/365.25,0)&lt;=14,G7&lt;&gt;"OK")</formula>
    </cfRule>
    <cfRule type="expression" dxfId="860" priority="16" stopIfTrue="1">
      <formula>AND(ROUNDDOWN(($A$4-E7)/365.25,0)&lt;=17,G7&lt;&gt;"OK")</formula>
    </cfRule>
  </conditionalFormatting>
  <conditionalFormatting sqref="J7:J156">
    <cfRule type="cellIs" dxfId="859" priority="17" stopIfTrue="1" operator="equal">
      <formula>"Z"</formula>
    </cfRule>
  </conditionalFormatting>
  <conditionalFormatting sqref="A7:D156">
    <cfRule type="expression" dxfId="858" priority="18" stopIfTrue="1">
      <formula>$Q7&gt;=1</formula>
    </cfRule>
  </conditionalFormatting>
  <conditionalFormatting sqref="E7:E14">
    <cfRule type="expression" dxfId="857" priority="11" stopIfTrue="1">
      <formula>AND(ROUNDDOWN(($A$4-E7)/365.25,0)&lt;=13,G7&lt;&gt;"OK")</formula>
    </cfRule>
    <cfRule type="expression" dxfId="856" priority="12" stopIfTrue="1">
      <formula>AND(ROUNDDOWN(($A$4-E7)/365.25,0)&lt;=14,G7&lt;&gt;"OK")</formula>
    </cfRule>
    <cfRule type="expression" dxfId="855" priority="13" stopIfTrue="1">
      <formula>AND(ROUNDDOWN(($A$4-E7)/365.25,0)&lt;=17,G7&lt;&gt;"OK")</formula>
    </cfRule>
  </conditionalFormatting>
  <conditionalFormatting sqref="J7:J14">
    <cfRule type="cellIs" dxfId="854" priority="10" stopIfTrue="1" operator="equal">
      <formula>"Z"</formula>
    </cfRule>
  </conditionalFormatting>
  <conditionalFormatting sqref="B7:D14">
    <cfRule type="expression" dxfId="853" priority="9" stopIfTrue="1">
      <formula>$Q7&gt;=1</formula>
    </cfRule>
  </conditionalFormatting>
  <conditionalFormatting sqref="E7:E14">
    <cfRule type="expression" dxfId="852" priority="6" stopIfTrue="1">
      <formula>AND(ROUNDDOWN(($A$4-E7)/365.25,0)&lt;=13,G7&lt;&gt;"OK")</formula>
    </cfRule>
    <cfRule type="expression" dxfId="851" priority="7" stopIfTrue="1">
      <formula>AND(ROUNDDOWN(($A$4-E7)/365.25,0)&lt;=14,G7&lt;&gt;"OK")</formula>
    </cfRule>
    <cfRule type="expression" dxfId="850" priority="8" stopIfTrue="1">
      <formula>AND(ROUNDDOWN(($A$4-E7)/365.25,0)&lt;=17,G7&lt;&gt;"OK")</formula>
    </cfRule>
  </conditionalFormatting>
  <conditionalFormatting sqref="B7:D14">
    <cfRule type="expression" dxfId="849" priority="5" stopIfTrue="1">
      <formula>$Q7&gt;=1</formula>
    </cfRule>
  </conditionalFormatting>
  <conditionalFormatting sqref="E7:E27 E29:E37">
    <cfRule type="expression" dxfId="848" priority="2" stopIfTrue="1">
      <formula>AND(ROUNDDOWN(($A$4-E7)/365.25,0)&lt;=13,G7&lt;&gt;"OK")</formula>
    </cfRule>
    <cfRule type="expression" dxfId="847" priority="3" stopIfTrue="1">
      <formula>AND(ROUNDDOWN(($A$4-E7)/365.25,0)&lt;=14,G7&lt;&gt;"OK")</formula>
    </cfRule>
    <cfRule type="expression" dxfId="846" priority="4" stopIfTrue="1">
      <formula>AND(ROUNDDOWN(($A$4-E7)/365.25,0)&lt;=17,G7&lt;&gt;"OK")</formula>
    </cfRule>
  </conditionalFormatting>
  <conditionalFormatting sqref="B7:D37">
    <cfRule type="expression" dxfId="845" priority="1" stopIfTrue="1">
      <formula>$Q7&gt;=1</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79265" r:id="rId3"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27"/>
  <sheetViews>
    <sheetView workbookViewId="0">
      <selection activeCell="K18" sqref="K18"/>
    </sheetView>
  </sheetViews>
  <sheetFormatPr defaultRowHeight="13.2" x14ac:dyDescent="0.25"/>
  <cols>
    <col min="1" max="1" width="8.55468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935" t="s">
        <v>239</v>
      </c>
      <c r="B1" s="935"/>
      <c r="C1" s="935"/>
      <c r="D1" s="935"/>
      <c r="E1" s="935"/>
      <c r="F1" s="935"/>
      <c r="H1" t="s">
        <v>123</v>
      </c>
      <c r="O1" t="s">
        <v>71</v>
      </c>
      <c r="AB1" t="e">
        <f>IF(Y5=1,CONCATENATE(VLOOKUP(Y3,AA16:AH27,2)),CONCATENATE(VLOOKUP(Y3,AA2:AK13,2)))</f>
        <v>#N/A</v>
      </c>
      <c r="AC1" t="e">
        <f>IF(Y5=1,CONCATENATE(VLOOKUP(Y3,AA16:AK27,3)),CONCATENATE(VLOOKUP(Y3,AA2:AK13,3)))</f>
        <v>#N/A</v>
      </c>
      <c r="AD1" t="e">
        <f>IF(Y5=1,CONCATENATE(VLOOKUP(Y3,AA16:AK27,4)),CONCATENATE(VLOOKUP(Y3,AA2:AK13,4)))</f>
        <v>#N/A</v>
      </c>
      <c r="AE1" t="e">
        <f>IF(Y5=1,CONCATENATE(VLOOKUP(Y3,AA16:AK27,5)),CONCATENATE(VLOOKUP(Y3,AA2:AK13,5)))</f>
        <v>#N/A</v>
      </c>
      <c r="AF1" t="e">
        <f>IF(Y5=1,CONCATENATE(VLOOKUP(Y3,AA16:AK27,6)),CONCATENATE(VLOOKUP(Y3,AA2:AK13,6)))</f>
        <v>#N/A</v>
      </c>
      <c r="AG1" t="e">
        <f>IF(Y5=1,CONCATENATE(VLOOKUP(Y3,AA16:AK27,7)),CONCATENATE(VLOOKUP(Y3,AA2:AK13,7)))</f>
        <v>#N/A</v>
      </c>
      <c r="AH1" t="e">
        <f>IF(Y5=1,CONCATENATE(VLOOKUP(Y3,AA16:AK27,8)),CONCATENATE(VLOOKUP(Y3,AA2:AK13,8)))</f>
        <v>#N/A</v>
      </c>
      <c r="AI1" t="e">
        <f>IF(Y5=1,CONCATENATE(VLOOKUP(Y3,AA16:AK27,9)),CONCATENATE(VLOOKUP(Y3,AA2:AK13,9)))</f>
        <v>#N/A</v>
      </c>
      <c r="AJ1" t="e">
        <f>IF(Y5=1,CONCATENATE(VLOOKUP(Y3,AA16:AK27,10)),CONCATENATE(VLOOKUP(Y3,AA2:AK13,10)))</f>
        <v>#N/A</v>
      </c>
      <c r="AK1" t="e">
        <f>IF(Y5=1,CONCATENATE(VLOOKUP(Y3,AA16:AK27,11)),CONCATENATE(VLOOKUP(Y3,AA2:AK13,11)))</f>
        <v>#N/A</v>
      </c>
    </row>
    <row r="2" spans="1:37" x14ac:dyDescent="0.25">
      <c r="A2" s="514" t="s">
        <v>122</v>
      </c>
      <c r="C2" t="s">
        <v>370</v>
      </c>
      <c r="AA2" t="s">
        <v>164</v>
      </c>
      <c r="AB2">
        <v>150</v>
      </c>
      <c r="AC2">
        <v>120</v>
      </c>
      <c r="AD2">
        <v>100</v>
      </c>
      <c r="AE2">
        <v>80</v>
      </c>
      <c r="AF2">
        <v>70</v>
      </c>
      <c r="AG2">
        <v>60</v>
      </c>
      <c r="AH2">
        <v>55</v>
      </c>
      <c r="AI2">
        <v>50</v>
      </c>
      <c r="AJ2">
        <v>45</v>
      </c>
      <c r="AK2">
        <v>40</v>
      </c>
    </row>
    <row r="3" spans="1:37" x14ac:dyDescent="0.25">
      <c r="A3" s="55" t="s">
        <v>82</v>
      </c>
      <c r="B3" s="55"/>
      <c r="C3" s="55"/>
      <c r="D3" s="55"/>
      <c r="E3" s="55" t="s">
        <v>79</v>
      </c>
      <c r="F3" s="55"/>
      <c r="G3" s="55"/>
      <c r="H3" s="55" t="s">
        <v>87</v>
      </c>
      <c r="I3" s="55"/>
      <c r="K3" s="55"/>
      <c r="L3" s="56" t="s">
        <v>88</v>
      </c>
      <c r="M3" s="55"/>
      <c r="Q3" t="s">
        <v>178</v>
      </c>
      <c r="R3" t="s">
        <v>184</v>
      </c>
      <c r="Y3">
        <f>IF(H4="OB","A",IF(H4="IX","W",H4))</f>
        <v>0</v>
      </c>
      <c r="AA3" t="s">
        <v>194</v>
      </c>
      <c r="AB3">
        <v>120</v>
      </c>
      <c r="AC3">
        <v>90</v>
      </c>
      <c r="AD3">
        <v>65</v>
      </c>
      <c r="AE3">
        <v>55</v>
      </c>
      <c r="AF3">
        <v>50</v>
      </c>
      <c r="AG3">
        <v>45</v>
      </c>
      <c r="AH3">
        <v>40</v>
      </c>
      <c r="AI3">
        <v>35</v>
      </c>
      <c r="AJ3">
        <v>25</v>
      </c>
      <c r="AK3">
        <v>20</v>
      </c>
    </row>
    <row r="4" spans="1:37" ht="13.8" thickBot="1" x14ac:dyDescent="0.3">
      <c r="A4" s="936" t="s">
        <v>238</v>
      </c>
      <c r="B4" s="936"/>
      <c r="C4" s="936"/>
      <c r="E4" t="s">
        <v>382</v>
      </c>
      <c r="L4" t="s">
        <v>311</v>
      </c>
      <c r="Q4" t="s">
        <v>185</v>
      </c>
      <c r="R4" t="s">
        <v>180</v>
      </c>
      <c r="AA4" t="s">
        <v>195</v>
      </c>
      <c r="AB4">
        <v>90</v>
      </c>
      <c r="AC4">
        <v>60</v>
      </c>
      <c r="AD4">
        <v>45</v>
      </c>
      <c r="AE4">
        <v>34</v>
      </c>
      <c r="AF4">
        <v>27</v>
      </c>
      <c r="AG4">
        <v>22</v>
      </c>
      <c r="AH4">
        <v>18</v>
      </c>
      <c r="AI4">
        <v>15</v>
      </c>
      <c r="AJ4">
        <v>12</v>
      </c>
      <c r="AK4">
        <v>9</v>
      </c>
    </row>
    <row r="5" spans="1:37" x14ac:dyDescent="0.25">
      <c r="A5" s="37"/>
      <c r="B5" s="37" t="s">
        <v>118</v>
      </c>
      <c r="C5" s="582" t="s">
        <v>162</v>
      </c>
      <c r="D5" s="37" t="s">
        <v>105</v>
      </c>
      <c r="E5" s="37" t="s">
        <v>167</v>
      </c>
      <c r="F5" s="37"/>
      <c r="G5" s="37" t="s">
        <v>86</v>
      </c>
      <c r="H5" s="37"/>
      <c r="I5" s="37" t="s">
        <v>90</v>
      </c>
      <c r="J5" s="37"/>
      <c r="K5" t="s">
        <v>168</v>
      </c>
      <c r="L5" t="s">
        <v>169</v>
      </c>
      <c r="M5" t="s">
        <v>170</v>
      </c>
      <c r="Q5" t="s">
        <v>186</v>
      </c>
      <c r="R5" t="s">
        <v>182</v>
      </c>
      <c r="Y5">
        <f>IF(OR(Altalanos!$A$8="F1",Altalanos!$A$8="F2",Altalanos!$A$8="N1",Altalanos!$A$8="N2"),1,2)</f>
        <v>2</v>
      </c>
      <c r="AA5" t="s">
        <v>196</v>
      </c>
      <c r="AB5">
        <v>60</v>
      </c>
      <c r="AC5">
        <v>40</v>
      </c>
      <c r="AD5">
        <v>30</v>
      </c>
      <c r="AE5">
        <v>20</v>
      </c>
      <c r="AF5">
        <v>18</v>
      </c>
      <c r="AG5">
        <v>15</v>
      </c>
      <c r="AH5">
        <v>12</v>
      </c>
      <c r="AI5">
        <v>10</v>
      </c>
      <c r="AJ5">
        <v>8</v>
      </c>
      <c r="AK5">
        <v>6</v>
      </c>
    </row>
    <row r="6" spans="1:37" x14ac:dyDescent="0.25">
      <c r="C6" s="627"/>
      <c r="AA6" t="s">
        <v>197</v>
      </c>
      <c r="AB6">
        <v>40</v>
      </c>
      <c r="AC6">
        <v>25</v>
      </c>
      <c r="AD6">
        <v>18</v>
      </c>
      <c r="AE6">
        <v>13</v>
      </c>
      <c r="AF6">
        <v>10</v>
      </c>
      <c r="AG6">
        <v>8</v>
      </c>
      <c r="AH6">
        <v>6</v>
      </c>
      <c r="AI6">
        <v>5</v>
      </c>
      <c r="AJ6">
        <v>4</v>
      </c>
      <c r="AK6">
        <v>3</v>
      </c>
    </row>
    <row r="7" spans="1:37" x14ac:dyDescent="0.25">
      <c r="A7" t="s">
        <v>164</v>
      </c>
      <c r="B7">
        <v>3</v>
      </c>
      <c r="C7" s="584">
        <f>IF($B7="","",VLOOKUP($B7,'1MD ELO III.csport F A'!$A$7:$O$22,5))</f>
        <v>0</v>
      </c>
      <c r="D7" s="584">
        <f>IF($B7="","",VLOOKUP($B7,'1MD ELO III.csport F A'!$A$7:$O$22,15))</f>
        <v>0</v>
      </c>
      <c r="E7" s="579" t="str">
        <f>UPPER(IF($B7="","",VLOOKUP($B7,'1MD ELO VI.csport F B'!$A$7:$O$22,2)))</f>
        <v xml:space="preserve">ZELENÁK </v>
      </c>
      <c r="F7" s="585"/>
      <c r="G7" s="579" t="str">
        <f>IF($B7="","",VLOOKUP($B7,'1MD ELO VI.csport F B'!$A$7:$O$22,3))</f>
        <v>Olivér</v>
      </c>
      <c r="H7" s="585"/>
      <c r="I7" s="579">
        <f>IF($B7="","",VLOOKUP($B7,'1MD ELO III.csport F A'!$A$7:$O$22,4))</f>
        <v>0</v>
      </c>
      <c r="L7" t="str">
        <f>IF(K7="","",CONCATENATE(VLOOKUP($Y$3,$AB$1:$AK$1,K7)," pont"))</f>
        <v/>
      </c>
      <c r="AA7" t="s">
        <v>198</v>
      </c>
      <c r="AB7">
        <v>25</v>
      </c>
      <c r="AC7">
        <v>15</v>
      </c>
      <c r="AD7">
        <v>13</v>
      </c>
      <c r="AE7">
        <v>8</v>
      </c>
      <c r="AF7">
        <v>6</v>
      </c>
      <c r="AG7">
        <v>4</v>
      </c>
      <c r="AH7">
        <v>3</v>
      </c>
      <c r="AI7">
        <v>2</v>
      </c>
      <c r="AJ7">
        <v>1</v>
      </c>
      <c r="AK7">
        <v>0</v>
      </c>
    </row>
    <row r="8" spans="1:37" x14ac:dyDescent="0.25">
      <c r="C8" s="599"/>
      <c r="D8" s="599"/>
      <c r="E8" s="599"/>
      <c r="F8" s="599"/>
      <c r="G8" s="599"/>
      <c r="H8" s="599"/>
      <c r="I8" s="599"/>
      <c r="AA8" t="s">
        <v>199</v>
      </c>
      <c r="AB8">
        <v>15</v>
      </c>
      <c r="AC8">
        <v>10</v>
      </c>
      <c r="AD8">
        <v>7</v>
      </c>
      <c r="AE8">
        <v>5</v>
      </c>
      <c r="AF8">
        <v>4</v>
      </c>
      <c r="AG8">
        <v>3</v>
      </c>
      <c r="AH8">
        <v>2</v>
      </c>
      <c r="AI8">
        <v>1</v>
      </c>
      <c r="AJ8">
        <v>0</v>
      </c>
      <c r="AK8">
        <v>0</v>
      </c>
    </row>
    <row r="9" spans="1:37" x14ac:dyDescent="0.25">
      <c r="A9" t="s">
        <v>165</v>
      </c>
      <c r="B9">
        <v>1</v>
      </c>
      <c r="C9" s="584">
        <f>IF($B9="","",VLOOKUP($B9,'1MD ELO III.csport F A'!$A$7:$O$22,5))</f>
        <v>0</v>
      </c>
      <c r="D9" s="584">
        <f>IF($B9="","",VLOOKUP($B9,'1MD ELO III.csport F A'!$A$7:$O$22,15))</f>
        <v>0</v>
      </c>
      <c r="E9" s="579" t="str">
        <f>UPPER(IF($B9="","",VLOOKUP($B9,'1MD ELO VI.csport F B'!$A$7:$O$22,2)))</f>
        <v>JANKÓ</v>
      </c>
      <c r="F9" s="585"/>
      <c r="G9" s="579" t="str">
        <f>IF($B9="","",VLOOKUP($B9,'1MD ELO VI.csport F B'!$A$7:$O$22,3))</f>
        <v>Zalán Levente</v>
      </c>
      <c r="H9" s="585"/>
      <c r="I9" s="579">
        <f>IF($B9="","",VLOOKUP($B9,'1MD ELO III.csport F A'!$A$7:$O$22,4))</f>
        <v>0</v>
      </c>
      <c r="L9" t="str">
        <f>IF(K9="","",CONCATENATE(VLOOKUP($Y$3,$AB$1:$AK$1,K9)," pont"))</f>
        <v/>
      </c>
      <c r="AA9" t="s">
        <v>200</v>
      </c>
      <c r="AB9">
        <v>10</v>
      </c>
      <c r="AC9">
        <v>6</v>
      </c>
      <c r="AD9">
        <v>4</v>
      </c>
      <c r="AE9">
        <v>2</v>
      </c>
      <c r="AF9">
        <v>1</v>
      </c>
      <c r="AG9">
        <v>0</v>
      </c>
      <c r="AH9">
        <v>0</v>
      </c>
      <c r="AI9">
        <v>0</v>
      </c>
      <c r="AJ9">
        <v>0</v>
      </c>
      <c r="AK9">
        <v>0</v>
      </c>
    </row>
    <row r="10" spans="1:37" x14ac:dyDescent="0.25">
      <c r="C10" s="599"/>
      <c r="D10" s="599"/>
      <c r="E10" s="599"/>
      <c r="F10" s="599"/>
      <c r="G10" s="599"/>
      <c r="H10" s="599"/>
      <c r="I10" s="599"/>
      <c r="AA10" t="s">
        <v>201</v>
      </c>
      <c r="AB10">
        <v>6</v>
      </c>
      <c r="AC10">
        <v>3</v>
      </c>
      <c r="AD10">
        <v>2</v>
      </c>
      <c r="AE10">
        <v>1</v>
      </c>
      <c r="AF10">
        <v>0</v>
      </c>
      <c r="AG10">
        <v>0</v>
      </c>
      <c r="AH10">
        <v>0</v>
      </c>
      <c r="AI10">
        <v>0</v>
      </c>
      <c r="AJ10">
        <v>0</v>
      </c>
      <c r="AK10">
        <v>0</v>
      </c>
    </row>
    <row r="11" spans="1:37" x14ac:dyDescent="0.25">
      <c r="A11" t="s">
        <v>166</v>
      </c>
      <c r="B11">
        <v>2</v>
      </c>
      <c r="C11" s="584">
        <f>IF($B11="","",VLOOKUP($B11,'1MD ELO III.csport F A'!$A$7:$O$22,5))</f>
        <v>0</v>
      </c>
      <c r="D11" s="584">
        <f>IF($B11="","",VLOOKUP($B11,'1MD ELO III.csport F A'!$A$7:$O$22,15))</f>
        <v>0</v>
      </c>
      <c r="E11" s="579" t="str">
        <f>UPPER(IF($B11="","",VLOOKUP($B11,'1MD ELO VI.csport F B'!$A$7:$O$22,2)))</f>
        <v>STEFÁN</v>
      </c>
      <c r="F11" s="585"/>
      <c r="G11" s="579" t="str">
        <f>IF($B11="","",VLOOKUP($B11,'1MD ELO VI.csport F B'!$A$7:$O$22,3))</f>
        <v>Tamás</v>
      </c>
      <c r="H11" s="585"/>
      <c r="I11" s="579">
        <f>IF($B11="","",VLOOKUP($B11,'1MD ELO III.csport F A'!$A$7:$O$22,4))</f>
        <v>0</v>
      </c>
      <c r="L11" t="str">
        <f>IF(K11="","",CONCATENATE(VLOOKUP($Y$3,$AB$1:$AK$1,K11)," pont"))</f>
        <v/>
      </c>
      <c r="AA11" t="s">
        <v>206</v>
      </c>
      <c r="AB11">
        <v>3</v>
      </c>
      <c r="AC11">
        <v>2</v>
      </c>
      <c r="AD11">
        <v>1</v>
      </c>
      <c r="AE11">
        <v>0</v>
      </c>
      <c r="AF11">
        <v>0</v>
      </c>
      <c r="AG11">
        <v>0</v>
      </c>
      <c r="AH11">
        <v>0</v>
      </c>
      <c r="AI11">
        <v>0</v>
      </c>
      <c r="AJ11">
        <v>0</v>
      </c>
      <c r="AK11">
        <v>0</v>
      </c>
    </row>
    <row r="12" spans="1:37" x14ac:dyDescent="0.25">
      <c r="AA12" t="s">
        <v>202</v>
      </c>
      <c r="AB12">
        <v>0</v>
      </c>
      <c r="AC12">
        <v>0</v>
      </c>
      <c r="AD12">
        <v>0</v>
      </c>
      <c r="AE12">
        <v>0</v>
      </c>
      <c r="AF12">
        <v>0</v>
      </c>
      <c r="AG12">
        <v>0</v>
      </c>
      <c r="AH12">
        <v>0</v>
      </c>
      <c r="AI12">
        <v>0</v>
      </c>
      <c r="AJ12">
        <v>0</v>
      </c>
      <c r="AK12">
        <v>0</v>
      </c>
    </row>
    <row r="13" spans="1:37" x14ac:dyDescent="0.25">
      <c r="K13" s="825" t="s">
        <v>508</v>
      </c>
      <c r="AA13" t="s">
        <v>203</v>
      </c>
      <c r="AB13">
        <v>0</v>
      </c>
      <c r="AC13">
        <v>0</v>
      </c>
      <c r="AD13">
        <v>0</v>
      </c>
      <c r="AE13">
        <v>0</v>
      </c>
      <c r="AF13">
        <v>0</v>
      </c>
      <c r="AG13">
        <v>0</v>
      </c>
      <c r="AH13">
        <v>0</v>
      </c>
      <c r="AI13">
        <v>0</v>
      </c>
      <c r="AJ13">
        <v>0</v>
      </c>
      <c r="AK13">
        <v>0</v>
      </c>
    </row>
    <row r="14" spans="1:37" x14ac:dyDescent="0.25">
      <c r="K14" s="825" t="s">
        <v>509</v>
      </c>
    </row>
    <row r="15" spans="1:37" x14ac:dyDescent="0.25">
      <c r="K15" s="825" t="s">
        <v>510</v>
      </c>
    </row>
    <row r="16" spans="1:37" x14ac:dyDescent="0.25">
      <c r="AA16" t="s">
        <v>164</v>
      </c>
      <c r="AB16">
        <v>300</v>
      </c>
      <c r="AC16">
        <v>250</v>
      </c>
      <c r="AD16">
        <v>220</v>
      </c>
      <c r="AE16">
        <v>180</v>
      </c>
      <c r="AF16">
        <v>160</v>
      </c>
      <c r="AG16">
        <v>150</v>
      </c>
      <c r="AH16">
        <v>140</v>
      </c>
      <c r="AI16">
        <v>130</v>
      </c>
      <c r="AJ16">
        <v>120</v>
      </c>
      <c r="AK16">
        <v>110</v>
      </c>
    </row>
    <row r="17" spans="1:37" x14ac:dyDescent="0.25">
      <c r="AA17" t="s">
        <v>194</v>
      </c>
      <c r="AB17">
        <v>250</v>
      </c>
      <c r="AC17">
        <v>200</v>
      </c>
      <c r="AD17">
        <v>160</v>
      </c>
      <c r="AE17">
        <v>140</v>
      </c>
      <c r="AF17">
        <v>120</v>
      </c>
      <c r="AG17">
        <v>110</v>
      </c>
      <c r="AH17">
        <v>100</v>
      </c>
      <c r="AI17">
        <v>90</v>
      </c>
      <c r="AJ17">
        <v>80</v>
      </c>
      <c r="AK17">
        <v>70</v>
      </c>
    </row>
    <row r="18" spans="1:37" ht="18.75" customHeight="1" x14ac:dyDescent="0.25">
      <c r="B18" s="937"/>
      <c r="C18" s="937"/>
      <c r="D18" s="938" t="str">
        <f>E7</f>
        <v xml:space="preserve">ZELENÁK </v>
      </c>
      <c r="E18" s="938"/>
      <c r="F18" s="938" t="str">
        <f>E9</f>
        <v>JANKÓ</v>
      </c>
      <c r="G18" s="938"/>
      <c r="H18" s="938" t="str">
        <f>E11</f>
        <v>STEFÁN</v>
      </c>
      <c r="I18" s="938"/>
      <c r="K18" s="826" t="s">
        <v>450</v>
      </c>
      <c r="AA18" t="s">
        <v>195</v>
      </c>
      <c r="AB18">
        <v>200</v>
      </c>
      <c r="AC18">
        <v>150</v>
      </c>
      <c r="AD18">
        <v>130</v>
      </c>
      <c r="AE18">
        <v>110</v>
      </c>
      <c r="AF18">
        <v>95</v>
      </c>
      <c r="AG18">
        <v>80</v>
      </c>
      <c r="AH18">
        <v>70</v>
      </c>
      <c r="AI18">
        <v>60</v>
      </c>
      <c r="AJ18">
        <v>55</v>
      </c>
      <c r="AK18">
        <v>50</v>
      </c>
    </row>
    <row r="19" spans="1:37" ht="18.75" customHeight="1" x14ac:dyDescent="0.25">
      <c r="A19" t="s">
        <v>164</v>
      </c>
      <c r="B19" s="941" t="str">
        <f>E7</f>
        <v xml:space="preserve">ZELENÁK </v>
      </c>
      <c r="C19" s="941"/>
      <c r="D19" s="940"/>
      <c r="E19" s="940"/>
      <c r="F19" s="942" t="s">
        <v>506</v>
      </c>
      <c r="G19" s="943"/>
      <c r="H19" s="942" t="s">
        <v>504</v>
      </c>
      <c r="I19" s="943"/>
      <c r="K19" s="825" t="s">
        <v>511</v>
      </c>
      <c r="AA19" t="s">
        <v>196</v>
      </c>
      <c r="AB19">
        <v>150</v>
      </c>
      <c r="AC19">
        <v>120</v>
      </c>
      <c r="AD19">
        <v>100</v>
      </c>
      <c r="AE19">
        <v>80</v>
      </c>
      <c r="AF19">
        <v>70</v>
      </c>
      <c r="AG19">
        <v>60</v>
      </c>
      <c r="AH19">
        <v>55</v>
      </c>
      <c r="AI19">
        <v>50</v>
      </c>
      <c r="AJ19">
        <v>45</v>
      </c>
      <c r="AK19">
        <v>40</v>
      </c>
    </row>
    <row r="20" spans="1:37" ht="18.75" customHeight="1" x14ac:dyDescent="0.25">
      <c r="A20" t="s">
        <v>165</v>
      </c>
      <c r="B20" s="941" t="str">
        <f>E9</f>
        <v>JANKÓ</v>
      </c>
      <c r="C20" s="941"/>
      <c r="D20" s="942" t="s">
        <v>507</v>
      </c>
      <c r="E20" s="943"/>
      <c r="F20" s="940"/>
      <c r="G20" s="940"/>
      <c r="H20" s="942" t="s">
        <v>459</v>
      </c>
      <c r="I20" s="943"/>
      <c r="K20" s="825" t="s">
        <v>512</v>
      </c>
      <c r="AA20" t="s">
        <v>197</v>
      </c>
      <c r="AB20">
        <v>120</v>
      </c>
      <c r="AC20">
        <v>90</v>
      </c>
      <c r="AD20">
        <v>65</v>
      </c>
      <c r="AE20">
        <v>55</v>
      </c>
      <c r="AF20">
        <v>50</v>
      </c>
      <c r="AG20">
        <v>45</v>
      </c>
      <c r="AH20">
        <v>40</v>
      </c>
      <c r="AI20">
        <v>35</v>
      </c>
      <c r="AJ20">
        <v>25</v>
      </c>
      <c r="AK20">
        <v>20</v>
      </c>
    </row>
    <row r="21" spans="1:37" ht="18.75" customHeight="1" x14ac:dyDescent="0.25">
      <c r="A21" t="s">
        <v>166</v>
      </c>
      <c r="B21" s="941" t="str">
        <f>E11</f>
        <v>STEFÁN</v>
      </c>
      <c r="C21" s="941"/>
      <c r="D21" s="942" t="s">
        <v>505</v>
      </c>
      <c r="E21" s="943"/>
      <c r="F21" s="942" t="s">
        <v>462</v>
      </c>
      <c r="G21" s="943"/>
      <c r="H21" s="940"/>
      <c r="I21" s="940"/>
      <c r="AA21" t="s">
        <v>198</v>
      </c>
      <c r="AB21">
        <v>90</v>
      </c>
      <c r="AC21">
        <v>60</v>
      </c>
      <c r="AD21">
        <v>45</v>
      </c>
      <c r="AE21">
        <v>34</v>
      </c>
      <c r="AF21">
        <v>27</v>
      </c>
      <c r="AG21">
        <v>22</v>
      </c>
      <c r="AH21">
        <v>18</v>
      </c>
      <c r="AI21">
        <v>15</v>
      </c>
      <c r="AJ21">
        <v>12</v>
      </c>
      <c r="AK21">
        <v>9</v>
      </c>
    </row>
    <row r="22" spans="1:37" x14ac:dyDescent="0.25">
      <c r="AA22" t="s">
        <v>199</v>
      </c>
      <c r="AB22">
        <v>60</v>
      </c>
      <c r="AC22">
        <v>40</v>
      </c>
      <c r="AD22">
        <v>30</v>
      </c>
      <c r="AE22">
        <v>20</v>
      </c>
      <c r="AF22">
        <v>18</v>
      </c>
      <c r="AG22">
        <v>15</v>
      </c>
      <c r="AH22">
        <v>12</v>
      </c>
      <c r="AI22">
        <v>10</v>
      </c>
      <c r="AJ22">
        <v>8</v>
      </c>
      <c r="AK22">
        <v>6</v>
      </c>
    </row>
    <row r="23" spans="1:37" x14ac:dyDescent="0.25">
      <c r="AA23" t="s">
        <v>200</v>
      </c>
      <c r="AB23">
        <v>40</v>
      </c>
      <c r="AC23">
        <v>25</v>
      </c>
      <c r="AD23">
        <v>18</v>
      </c>
      <c r="AE23">
        <v>13</v>
      </c>
      <c r="AF23">
        <v>8</v>
      </c>
      <c r="AG23">
        <v>7</v>
      </c>
      <c r="AH23">
        <v>6</v>
      </c>
      <c r="AI23">
        <v>5</v>
      </c>
      <c r="AJ23">
        <v>4</v>
      </c>
      <c r="AK23">
        <v>3</v>
      </c>
    </row>
    <row r="24" spans="1:37" x14ac:dyDescent="0.25">
      <c r="AA24" t="s">
        <v>201</v>
      </c>
      <c r="AB24">
        <v>25</v>
      </c>
      <c r="AC24">
        <v>15</v>
      </c>
      <c r="AD24">
        <v>13</v>
      </c>
      <c r="AE24">
        <v>7</v>
      </c>
      <c r="AF24">
        <v>6</v>
      </c>
      <c r="AG24">
        <v>5</v>
      </c>
      <c r="AH24">
        <v>4</v>
      </c>
      <c r="AI24">
        <v>3</v>
      </c>
      <c r="AJ24">
        <v>2</v>
      </c>
      <c r="AK24">
        <v>1</v>
      </c>
    </row>
    <row r="25" spans="1:37" x14ac:dyDescent="0.25">
      <c r="AA25" t="s">
        <v>206</v>
      </c>
      <c r="AB25">
        <v>15</v>
      </c>
      <c r="AC25">
        <v>10</v>
      </c>
      <c r="AD25">
        <v>8</v>
      </c>
      <c r="AE25">
        <v>4</v>
      </c>
      <c r="AF25">
        <v>3</v>
      </c>
      <c r="AG25">
        <v>2</v>
      </c>
      <c r="AH25">
        <v>1</v>
      </c>
      <c r="AI25">
        <v>0</v>
      </c>
      <c r="AJ25">
        <v>0</v>
      </c>
      <c r="AK25">
        <v>0</v>
      </c>
    </row>
    <row r="26" spans="1:37" x14ac:dyDescent="0.25">
      <c r="AA26" t="s">
        <v>202</v>
      </c>
      <c r="AB26">
        <v>10</v>
      </c>
      <c r="AC26">
        <v>6</v>
      </c>
      <c r="AD26">
        <v>4</v>
      </c>
      <c r="AE26">
        <v>2</v>
      </c>
      <c r="AF26">
        <v>1</v>
      </c>
      <c r="AG26">
        <v>0</v>
      </c>
      <c r="AH26">
        <v>0</v>
      </c>
      <c r="AI26">
        <v>0</v>
      </c>
      <c r="AJ26">
        <v>0</v>
      </c>
      <c r="AK26">
        <v>0</v>
      </c>
    </row>
    <row r="27" spans="1:37" x14ac:dyDescent="0.25">
      <c r="AA27" t="s">
        <v>203</v>
      </c>
      <c r="AB27">
        <v>3</v>
      </c>
      <c r="AC27">
        <v>2</v>
      </c>
      <c r="AD27">
        <v>1</v>
      </c>
      <c r="AE27">
        <v>0</v>
      </c>
      <c r="AF27">
        <v>0</v>
      </c>
      <c r="AG27">
        <v>0</v>
      </c>
      <c r="AH27">
        <v>0</v>
      </c>
      <c r="AI27">
        <v>0</v>
      </c>
      <c r="AJ27">
        <v>0</v>
      </c>
      <c r="AK27">
        <v>0</v>
      </c>
    </row>
  </sheetData>
  <mergeCells count="18">
    <mergeCell ref="F20:G20"/>
    <mergeCell ref="H20:I20"/>
    <mergeCell ref="A1:F1"/>
    <mergeCell ref="A4:C4"/>
    <mergeCell ref="B18:C18"/>
    <mergeCell ref="D18:E18"/>
    <mergeCell ref="F18:G18"/>
    <mergeCell ref="H18:I18"/>
    <mergeCell ref="B21:C21"/>
    <mergeCell ref="D21:E21"/>
    <mergeCell ref="F21:G21"/>
    <mergeCell ref="H21:I21"/>
    <mergeCell ref="B19:C19"/>
    <mergeCell ref="D19:E19"/>
    <mergeCell ref="F19:G19"/>
    <mergeCell ref="H19:I19"/>
    <mergeCell ref="B20:C20"/>
    <mergeCell ref="D20:E20"/>
  </mergeCells>
  <conditionalFormatting sqref="E7 E9 E11">
    <cfRule type="cellIs" dxfId="844" priority="1" stopIfTrue="1" operator="equal">
      <formula>"Bye"</formula>
    </cfRule>
  </conditionalFormatting>
  <conditionalFormatting sqref="A41">
    <cfRule type="expression" dxfId="843" priority="2" stopIfTrue="1">
      <formula>$O$1="CU"</formula>
    </cfRule>
  </conditionalFormatting>
  <pageMargins left="0.7" right="0.7" top="0.75" bottom="0.75" header="0.3" footer="0.3"/>
  <pageSetup paperSize="9" orientation="landscape"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Q156"/>
  <sheetViews>
    <sheetView workbookViewId="0">
      <selection activeCell="G14" sqref="G14"/>
    </sheetView>
  </sheetViews>
  <sheetFormatPr defaultRowHeight="13.2" x14ac:dyDescent="0.25"/>
  <cols>
    <col min="1" max="1" width="3.44140625" customWidth="1"/>
    <col min="2" max="2" width="28.6640625" customWidth="1"/>
    <col min="3" max="3" width="16.109375" bestFit="1" customWidth="1"/>
    <col min="4" max="4" width="12" style="45" customWidth="1"/>
    <col min="5" max="5" width="10.5546875" style="727" customWidth="1"/>
    <col min="6" max="6" width="6.109375" style="102" hidden="1" customWidth="1"/>
    <col min="7" max="7" width="28.66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25">
      <c r="B1" s="93" t="s">
        <v>240</v>
      </c>
      <c r="C1" s="93"/>
      <c r="D1"/>
      <c r="E1" t="s">
        <v>123</v>
      </c>
      <c r="F1"/>
      <c r="G1"/>
      <c r="H1"/>
      <c r="I1"/>
      <c r="J1"/>
      <c r="K1"/>
      <c r="L1"/>
      <c r="M1"/>
      <c r="N1"/>
      <c r="O1"/>
      <c r="P1"/>
      <c r="Q1"/>
    </row>
    <row r="2" spans="1:17" ht="13.8" thickBot="1" x14ac:dyDescent="0.3">
      <c r="B2" s="96" t="s">
        <v>122</v>
      </c>
      <c r="C2" s="96" t="s">
        <v>353</v>
      </c>
      <c r="D2"/>
      <c r="E2" t="s">
        <v>94</v>
      </c>
      <c r="F2" s="103"/>
      <c r="G2" s="103"/>
      <c r="H2"/>
      <c r="I2"/>
      <c r="J2" s="94"/>
      <c r="K2" s="94"/>
      <c r="L2" s="94"/>
      <c r="M2" s="94"/>
      <c r="N2" s="111"/>
      <c r="O2" s="86"/>
      <c r="P2" s="86"/>
      <c r="Q2" s="111"/>
    </row>
    <row r="3" spans="1:17" s="2" customFormat="1" ht="13.8" thickBot="1" x14ac:dyDescent="0.3">
      <c r="A3" t="s">
        <v>121</v>
      </c>
      <c r="B3"/>
      <c r="C3"/>
      <c r="D3"/>
      <c r="E3"/>
      <c r="F3"/>
      <c r="G3"/>
      <c r="H3"/>
      <c r="I3"/>
      <c r="J3"/>
      <c r="K3"/>
      <c r="L3"/>
      <c r="M3"/>
      <c r="N3" t="s">
        <v>92</v>
      </c>
      <c r="O3"/>
      <c r="P3"/>
      <c r="Q3"/>
    </row>
    <row r="4" spans="1:17" s="2" customFormat="1" x14ac:dyDescent="0.25">
      <c r="A4" s="55" t="s">
        <v>82</v>
      </c>
      <c r="B4" s="55"/>
      <c r="C4" s="53" t="s">
        <v>79</v>
      </c>
      <c r="D4" s="55" t="s">
        <v>87</v>
      </c>
      <c r="E4" s="88"/>
      <c r="G4"/>
      <c r="H4" s="737" t="s">
        <v>88</v>
      </c>
      <c r="I4"/>
      <c r="J4"/>
      <c r="K4"/>
      <c r="L4"/>
      <c r="M4"/>
      <c r="N4"/>
      <c r="O4"/>
      <c r="P4"/>
      <c r="Q4"/>
    </row>
    <row r="5" spans="1:17" s="2" customFormat="1" ht="13.8" thickBot="1" x14ac:dyDescent="0.3">
      <c r="A5" t="s">
        <v>238</v>
      </c>
      <c r="B5"/>
      <c r="C5" s="97" t="s">
        <v>352</v>
      </c>
      <c r="D5" s="98" t="str">
        <f>Altalanos!$D$10</f>
        <v xml:space="preserve">  </v>
      </c>
      <c r="E5" s="98"/>
      <c r="F5" s="98"/>
      <c r="G5" s="98"/>
      <c r="H5" t="s">
        <v>311</v>
      </c>
      <c r="I5" s="738"/>
      <c r="J5"/>
      <c r="K5" s="89"/>
      <c r="L5" s="89"/>
      <c r="M5" s="89"/>
      <c r="N5"/>
      <c r="O5" s="98"/>
      <c r="P5" s="98"/>
      <c r="Q5" s="816"/>
    </row>
    <row r="6" spans="1:17" ht="30" customHeight="1" thickBot="1" x14ac:dyDescent="0.3">
      <c r="A6" t="s">
        <v>95</v>
      </c>
      <c r="B6" t="s">
        <v>85</v>
      </c>
      <c r="C6" t="s">
        <v>86</v>
      </c>
      <c r="D6" t="s">
        <v>90</v>
      </c>
      <c r="E6" t="s">
        <v>91</v>
      </c>
      <c r="F6" t="s">
        <v>96</v>
      </c>
      <c r="G6" t="s">
        <v>213</v>
      </c>
      <c r="H6" t="s">
        <v>97</v>
      </c>
      <c r="I6"/>
      <c r="J6" t="s">
        <v>74</v>
      </c>
      <c r="K6" t="s">
        <v>72</v>
      </c>
      <c r="L6" t="s">
        <v>1</v>
      </c>
      <c r="M6" t="s">
        <v>73</v>
      </c>
      <c r="N6" t="s">
        <v>117</v>
      </c>
      <c r="O6" t="s">
        <v>99</v>
      </c>
      <c r="P6" t="s">
        <v>2</v>
      </c>
      <c r="Q6" t="s">
        <v>100</v>
      </c>
    </row>
    <row r="7" spans="1:17" s="11" customFormat="1" ht="18.899999999999999" customHeight="1" x14ac:dyDescent="0.25">
      <c r="A7">
        <v>1</v>
      </c>
      <c r="B7" s="105" t="s">
        <v>354</v>
      </c>
      <c r="C7" s="105" t="s">
        <v>355</v>
      </c>
      <c r="D7" s="106"/>
      <c r="E7"/>
      <c r="F7"/>
      <c r="G7"/>
      <c r="H7" s="106"/>
      <c r="I7" s="106"/>
      <c r="J7"/>
      <c r="K7"/>
      <c r="L7"/>
      <c r="M7"/>
      <c r="N7"/>
      <c r="O7" s="767"/>
      <c r="P7"/>
      <c r="Q7" s="107"/>
    </row>
    <row r="8" spans="1:17" s="11" customFormat="1" ht="18.899999999999999" customHeight="1" x14ac:dyDescent="0.25">
      <c r="A8">
        <v>2</v>
      </c>
      <c r="B8" s="105" t="s">
        <v>356</v>
      </c>
      <c r="C8" s="105" t="s">
        <v>357</v>
      </c>
      <c r="D8" s="106"/>
      <c r="E8"/>
      <c r="F8"/>
      <c r="G8"/>
      <c r="H8" s="106"/>
      <c r="I8" s="106"/>
      <c r="J8"/>
      <c r="K8"/>
      <c r="L8"/>
      <c r="M8"/>
      <c r="N8"/>
      <c r="O8" s="106"/>
      <c r="P8"/>
      <c r="Q8" s="107"/>
    </row>
    <row r="9" spans="1:17" s="11" customFormat="1" ht="18.899999999999999" customHeight="1" x14ac:dyDescent="0.25">
      <c r="A9">
        <v>3</v>
      </c>
      <c r="B9" s="105" t="s">
        <v>358</v>
      </c>
      <c r="C9" s="105" t="s">
        <v>359</v>
      </c>
      <c r="D9" s="106"/>
      <c r="E9"/>
      <c r="F9"/>
      <c r="G9"/>
      <c r="H9" s="106"/>
      <c r="I9" s="106"/>
      <c r="J9"/>
      <c r="K9"/>
      <c r="L9"/>
      <c r="M9"/>
      <c r="N9"/>
      <c r="O9" s="106"/>
      <c r="P9"/>
      <c r="Q9"/>
    </row>
    <row r="10" spans="1:17" s="11" customFormat="1" ht="18.899999999999999" customHeight="1" x14ac:dyDescent="0.25">
      <c r="A10">
        <v>4</v>
      </c>
      <c r="B10" s="105"/>
      <c r="C10" s="105"/>
      <c r="D10" s="106"/>
      <c r="E10"/>
      <c r="F10"/>
      <c r="G10"/>
      <c r="H10" s="106"/>
      <c r="I10" s="106"/>
      <c r="J10"/>
      <c r="K10"/>
      <c r="L10"/>
      <c r="M10"/>
      <c r="N10"/>
      <c r="O10" s="106"/>
      <c r="P10"/>
      <c r="Q10"/>
    </row>
    <row r="11" spans="1:17" s="11" customFormat="1" ht="18.899999999999999" customHeight="1" x14ac:dyDescent="0.25">
      <c r="A11">
        <v>5</v>
      </c>
      <c r="B11" s="105"/>
      <c r="C11" s="105"/>
      <c r="D11" s="106"/>
      <c r="E11"/>
      <c r="F11"/>
      <c r="G11"/>
      <c r="H11" s="106"/>
      <c r="I11" s="106"/>
      <c r="J11"/>
      <c r="K11"/>
      <c r="L11"/>
      <c r="M11"/>
      <c r="N11"/>
      <c r="O11" s="106"/>
      <c r="P11"/>
      <c r="Q11"/>
    </row>
    <row r="12" spans="1:17" s="11" customFormat="1" ht="18.899999999999999" customHeight="1" x14ac:dyDescent="0.25">
      <c r="A12">
        <v>6</v>
      </c>
      <c r="B12" s="105"/>
      <c r="C12" s="105"/>
      <c r="D12" s="106"/>
      <c r="E12"/>
      <c r="F12"/>
      <c r="G12"/>
      <c r="H12" s="106"/>
      <c r="I12" s="106"/>
      <c r="J12"/>
      <c r="K12"/>
      <c r="L12"/>
      <c r="M12"/>
      <c r="N12"/>
      <c r="O12" s="106"/>
      <c r="P12"/>
      <c r="Q12"/>
    </row>
    <row r="13" spans="1:17" s="11" customFormat="1" ht="18.899999999999999" customHeight="1" x14ac:dyDescent="0.25">
      <c r="A13">
        <v>7</v>
      </c>
      <c r="B13" s="105"/>
      <c r="C13" s="105"/>
      <c r="D13" s="106"/>
      <c r="E13"/>
      <c r="F13"/>
      <c r="G13"/>
      <c r="H13" s="106"/>
      <c r="I13" s="106"/>
      <c r="J13"/>
      <c r="K13"/>
      <c r="L13"/>
      <c r="M13"/>
      <c r="N13"/>
      <c r="O13" s="106"/>
      <c r="P13"/>
      <c r="Q13"/>
    </row>
    <row r="14" spans="1:17" s="11" customFormat="1" ht="18.899999999999999" customHeight="1" x14ac:dyDescent="0.25">
      <c r="A14">
        <v>8</v>
      </c>
      <c r="B14" s="105"/>
      <c r="C14" s="105"/>
      <c r="D14" s="106"/>
      <c r="E14"/>
      <c r="F14"/>
      <c r="G14"/>
      <c r="H14" s="106"/>
      <c r="I14" s="106"/>
      <c r="J14"/>
      <c r="K14"/>
      <c r="L14"/>
      <c r="M14"/>
      <c r="N14"/>
      <c r="O14" s="106"/>
      <c r="P14"/>
      <c r="Q14"/>
    </row>
    <row r="15" spans="1:17" s="11" customFormat="1" ht="18.899999999999999" customHeight="1" x14ac:dyDescent="0.25">
      <c r="A15">
        <v>9</v>
      </c>
      <c r="B15" s="105"/>
      <c r="C15" s="105"/>
      <c r="D15" s="106"/>
      <c r="E15"/>
      <c r="F15"/>
      <c r="G15"/>
      <c r="H15" s="106"/>
      <c r="I15" s="106"/>
      <c r="J15"/>
      <c r="K15"/>
      <c r="L15"/>
      <c r="M15"/>
      <c r="N15"/>
      <c r="O15" s="106"/>
      <c r="P15" s="107"/>
      <c r="Q15" s="107"/>
    </row>
    <row r="16" spans="1:17" s="11" customFormat="1" ht="18.899999999999999" customHeight="1" x14ac:dyDescent="0.25">
      <c r="A16">
        <v>10</v>
      </c>
      <c r="B16" s="765"/>
      <c r="C16" s="105"/>
      <c r="D16" s="106"/>
      <c r="E16"/>
      <c r="F16"/>
      <c r="G16"/>
      <c r="H16" s="106"/>
      <c r="I16" s="106"/>
      <c r="J16"/>
      <c r="K16"/>
      <c r="L16"/>
      <c r="M16"/>
      <c r="N16"/>
      <c r="O16" s="106"/>
      <c r="P16"/>
      <c r="Q16" s="107"/>
    </row>
    <row r="17" spans="1:17" s="11" customFormat="1" ht="18.899999999999999" customHeight="1" x14ac:dyDescent="0.25">
      <c r="A17">
        <v>11</v>
      </c>
      <c r="B17" s="105"/>
      <c r="C17" s="105"/>
      <c r="D17" s="106"/>
      <c r="E17"/>
      <c r="F17"/>
      <c r="G17"/>
      <c r="H17" s="106"/>
      <c r="I17" s="106"/>
      <c r="J17"/>
      <c r="K17"/>
      <c r="L17"/>
      <c r="M17"/>
      <c r="N17"/>
      <c r="O17" s="106"/>
      <c r="P17"/>
      <c r="Q17" s="107"/>
    </row>
    <row r="18" spans="1:17" s="11" customFormat="1" ht="18.899999999999999" customHeight="1" x14ac:dyDescent="0.25">
      <c r="A18">
        <v>12</v>
      </c>
      <c r="B18" s="105"/>
      <c r="C18" s="105"/>
      <c r="D18" s="106"/>
      <c r="E18"/>
      <c r="F18"/>
      <c r="G18"/>
      <c r="H18" s="106"/>
      <c r="I18" s="106"/>
      <c r="J18"/>
      <c r="K18"/>
      <c r="L18"/>
      <c r="M18"/>
      <c r="N18"/>
      <c r="O18" s="106"/>
      <c r="P18"/>
      <c r="Q18" s="107"/>
    </row>
    <row r="19" spans="1:17" s="11" customFormat="1" ht="18.899999999999999" customHeight="1" x14ac:dyDescent="0.25">
      <c r="A19">
        <v>13</v>
      </c>
      <c r="B19" s="105"/>
      <c r="C19" s="105"/>
      <c r="D19" s="106"/>
      <c r="E19"/>
      <c r="F19"/>
      <c r="G19"/>
      <c r="H19" s="106"/>
      <c r="I19" s="106"/>
      <c r="J19"/>
      <c r="K19"/>
      <c r="L19"/>
      <c r="M19"/>
      <c r="N19"/>
      <c r="O19" s="106"/>
      <c r="P19"/>
      <c r="Q19" s="107"/>
    </row>
    <row r="20" spans="1:17" s="11" customFormat="1" ht="18.899999999999999" customHeight="1" x14ac:dyDescent="0.25">
      <c r="A20">
        <v>14</v>
      </c>
      <c r="B20" s="105"/>
      <c r="C20" s="105"/>
      <c r="D20" s="106"/>
      <c r="E20"/>
      <c r="F20"/>
      <c r="G20"/>
      <c r="H20" s="106"/>
      <c r="I20" s="106"/>
      <c r="J20"/>
      <c r="K20"/>
      <c r="L20"/>
      <c r="M20"/>
      <c r="N20"/>
      <c r="O20" s="106"/>
      <c r="P20"/>
      <c r="Q20" s="107"/>
    </row>
    <row r="21" spans="1:17" s="11" customFormat="1" ht="18.899999999999999" customHeight="1" x14ac:dyDescent="0.25">
      <c r="A21">
        <v>15</v>
      </c>
      <c r="B21" s="105"/>
      <c r="C21" s="105"/>
      <c r="D21" s="106"/>
      <c r="E21"/>
      <c r="F21"/>
      <c r="G21"/>
      <c r="H21" s="106"/>
      <c r="I21" s="106"/>
      <c r="J21"/>
      <c r="K21"/>
      <c r="L21"/>
      <c r="M21"/>
      <c r="N21"/>
      <c r="O21" s="106"/>
      <c r="P21"/>
      <c r="Q21" s="107"/>
    </row>
    <row r="22" spans="1:17" s="11" customFormat="1" ht="18.899999999999999" customHeight="1" x14ac:dyDescent="0.25">
      <c r="A22">
        <v>16</v>
      </c>
      <c r="B22" s="105"/>
      <c r="C22" s="105"/>
      <c r="D22" s="106"/>
      <c r="E22"/>
      <c r="F22"/>
      <c r="G22"/>
      <c r="H22" s="106"/>
      <c r="I22" s="106"/>
      <c r="J22"/>
      <c r="K22"/>
      <c r="L22"/>
      <c r="M22"/>
      <c r="N22"/>
      <c r="O22" s="106"/>
      <c r="P22"/>
      <c r="Q22" s="107"/>
    </row>
    <row r="23" spans="1:17" s="11" customFormat="1" ht="18.899999999999999" customHeight="1" x14ac:dyDescent="0.25">
      <c r="A23">
        <v>17</v>
      </c>
      <c r="B23" s="105"/>
      <c r="C23" s="105"/>
      <c r="D23" s="106"/>
      <c r="E23"/>
      <c r="F23"/>
      <c r="G23"/>
      <c r="H23" s="106"/>
      <c r="I23" s="106"/>
      <c r="J23"/>
      <c r="K23"/>
      <c r="L23"/>
      <c r="M23"/>
      <c r="N23"/>
      <c r="O23" s="106"/>
      <c r="P23"/>
      <c r="Q23" s="107"/>
    </row>
    <row r="24" spans="1:17" s="11" customFormat="1" ht="18.899999999999999" customHeight="1" x14ac:dyDescent="0.25">
      <c r="A24">
        <v>18</v>
      </c>
      <c r="B24" s="105"/>
      <c r="C24" s="105"/>
      <c r="D24" s="106"/>
      <c r="E24"/>
      <c r="F24"/>
      <c r="G24"/>
      <c r="H24" s="106"/>
      <c r="I24" s="106"/>
      <c r="J24"/>
      <c r="K24"/>
      <c r="L24"/>
      <c r="M24"/>
      <c r="N24"/>
      <c r="O24" s="106"/>
      <c r="P24"/>
      <c r="Q24" s="107"/>
    </row>
    <row r="25" spans="1:17" s="11" customFormat="1" ht="18.899999999999999" customHeight="1" x14ac:dyDescent="0.25">
      <c r="A25">
        <v>19</v>
      </c>
      <c r="B25" s="105"/>
      <c r="C25" s="105"/>
      <c r="D25" s="106"/>
      <c r="E25"/>
      <c r="F25"/>
      <c r="G25"/>
      <c r="H25" s="106"/>
      <c r="I25" s="106"/>
      <c r="J25"/>
      <c r="K25"/>
      <c r="L25"/>
      <c r="M25"/>
      <c r="N25"/>
      <c r="O25" s="106"/>
      <c r="P25"/>
      <c r="Q25" s="107"/>
    </row>
    <row r="26" spans="1:17" s="11" customFormat="1" ht="18.899999999999999" customHeight="1" x14ac:dyDescent="0.25">
      <c r="A26">
        <v>20</v>
      </c>
      <c r="B26" s="105"/>
      <c r="C26" s="105"/>
      <c r="D26" s="106"/>
      <c r="E26"/>
      <c r="F26"/>
      <c r="G26"/>
      <c r="H26" s="106"/>
      <c r="I26" s="106"/>
      <c r="J26"/>
      <c r="K26"/>
      <c r="L26"/>
      <c r="M26"/>
      <c r="N26"/>
      <c r="O26" s="106"/>
      <c r="P26"/>
      <c r="Q26" s="107"/>
    </row>
    <row r="27" spans="1:17" s="11" customFormat="1" ht="18.899999999999999" customHeight="1" x14ac:dyDescent="0.25">
      <c r="A27">
        <v>21</v>
      </c>
      <c r="B27" s="105"/>
      <c r="C27" s="105"/>
      <c r="D27" s="106"/>
      <c r="E27"/>
      <c r="F27"/>
      <c r="G27"/>
      <c r="H27" s="106"/>
      <c r="I27" s="106"/>
      <c r="J27"/>
      <c r="K27"/>
      <c r="L27"/>
      <c r="M27"/>
      <c r="N27"/>
      <c r="O27" s="106"/>
      <c r="P27"/>
      <c r="Q27" s="107"/>
    </row>
    <row r="28" spans="1:17" s="11" customFormat="1" ht="18.899999999999999" customHeight="1" x14ac:dyDescent="0.25">
      <c r="A28">
        <v>22</v>
      </c>
      <c r="B28" s="105"/>
      <c r="C28" s="105"/>
      <c r="D28" s="106"/>
      <c r="E28" s="773"/>
      <c r="F28" s="739"/>
      <c r="G28" s="740"/>
      <c r="H28" s="106"/>
      <c r="I28" s="106"/>
      <c r="J28"/>
      <c r="K28"/>
      <c r="L28"/>
      <c r="M28"/>
      <c r="N28"/>
      <c r="O28" s="106"/>
      <c r="P28"/>
      <c r="Q28" s="107"/>
    </row>
    <row r="29" spans="1:17" s="11" customFormat="1" ht="18.899999999999999" customHeight="1" x14ac:dyDescent="0.25">
      <c r="A29">
        <v>23</v>
      </c>
      <c r="B29" s="105"/>
      <c r="C29" s="105"/>
      <c r="D29" s="106"/>
      <c r="E29" s="774"/>
      <c r="F29"/>
      <c r="G29"/>
      <c r="H29" s="106"/>
      <c r="I29" s="106"/>
      <c r="J29"/>
      <c r="K29"/>
      <c r="L29"/>
      <c r="M29"/>
      <c r="N29"/>
      <c r="O29" s="106"/>
      <c r="P29"/>
      <c r="Q29" s="107"/>
    </row>
    <row r="30" spans="1:17" s="11" customFormat="1" ht="18.899999999999999" customHeight="1" x14ac:dyDescent="0.25">
      <c r="A30">
        <v>24</v>
      </c>
      <c r="B30" s="105"/>
      <c r="C30" s="105"/>
      <c r="D30" s="106"/>
      <c r="E30"/>
      <c r="F30"/>
      <c r="G30"/>
      <c r="H30" s="106"/>
      <c r="I30" s="106"/>
      <c r="J30"/>
      <c r="K30"/>
      <c r="L30"/>
      <c r="M30"/>
      <c r="N30"/>
      <c r="O30" s="106"/>
      <c r="P30"/>
      <c r="Q30" s="107"/>
    </row>
    <row r="31" spans="1:17" s="11" customFormat="1" ht="18.899999999999999" customHeight="1" x14ac:dyDescent="0.25">
      <c r="A31">
        <v>25</v>
      </c>
      <c r="B31" s="105"/>
      <c r="C31" s="105"/>
      <c r="D31" s="106"/>
      <c r="E31"/>
      <c r="F31"/>
      <c r="G31"/>
      <c r="H31" s="106"/>
      <c r="I31" s="106"/>
      <c r="J31"/>
      <c r="K31"/>
      <c r="L31"/>
      <c r="M31"/>
      <c r="N31"/>
      <c r="O31" s="106"/>
      <c r="P31"/>
      <c r="Q31" s="107"/>
    </row>
    <row r="32" spans="1:17" s="11" customFormat="1" ht="18.899999999999999" customHeight="1" x14ac:dyDescent="0.25">
      <c r="A32">
        <v>26</v>
      </c>
      <c r="B32" s="105"/>
      <c r="C32" s="105"/>
      <c r="D32" s="106"/>
      <c r="E32" s="736"/>
      <c r="F32"/>
      <c r="G32"/>
      <c r="H32" s="106"/>
      <c r="I32" s="106"/>
      <c r="J32"/>
      <c r="K32"/>
      <c r="L32"/>
      <c r="M32"/>
      <c r="N32"/>
      <c r="O32" s="106"/>
      <c r="P32"/>
      <c r="Q32" s="107"/>
    </row>
    <row r="33" spans="1:17" s="11" customFormat="1" ht="18.899999999999999" customHeight="1" x14ac:dyDescent="0.25">
      <c r="A33">
        <v>27</v>
      </c>
      <c r="B33" s="105"/>
      <c r="C33" s="105"/>
      <c r="D33" s="106"/>
      <c r="E33"/>
      <c r="F33"/>
      <c r="G33"/>
      <c r="H33" s="106"/>
      <c r="I33" s="106"/>
      <c r="J33"/>
      <c r="K33"/>
      <c r="L33"/>
      <c r="M33"/>
      <c r="N33"/>
      <c r="O33" s="106"/>
      <c r="P33"/>
      <c r="Q33" s="107"/>
    </row>
    <row r="34" spans="1:17" s="11" customFormat="1" ht="18.899999999999999" customHeight="1" x14ac:dyDescent="0.25">
      <c r="A34">
        <v>28</v>
      </c>
      <c r="B34" s="105"/>
      <c r="C34" s="105"/>
      <c r="D34" s="106"/>
      <c r="E34"/>
      <c r="F34"/>
      <c r="G34"/>
      <c r="H34" s="106"/>
      <c r="I34" s="106"/>
      <c r="J34"/>
      <c r="K34"/>
      <c r="L34"/>
      <c r="M34"/>
      <c r="N34"/>
      <c r="O34" s="106"/>
      <c r="P34"/>
      <c r="Q34" s="107"/>
    </row>
    <row r="35" spans="1:17" s="11" customFormat="1" ht="18.899999999999999" customHeight="1" x14ac:dyDescent="0.25">
      <c r="A35">
        <v>29</v>
      </c>
      <c r="B35" s="105"/>
      <c r="C35" s="105"/>
      <c r="D35" s="106"/>
      <c r="E35"/>
      <c r="F35"/>
      <c r="G35"/>
      <c r="H35" s="106"/>
      <c r="I35" s="106"/>
      <c r="J35"/>
      <c r="K35"/>
      <c r="L35"/>
      <c r="M35"/>
      <c r="N35"/>
      <c r="O35" s="106"/>
      <c r="P35"/>
      <c r="Q35" s="107"/>
    </row>
    <row r="36" spans="1:17" s="11" customFormat="1" ht="18.899999999999999" customHeight="1" x14ac:dyDescent="0.25">
      <c r="A36">
        <v>30</v>
      </c>
      <c r="B36" s="105"/>
      <c r="C36" s="105"/>
      <c r="D36" s="106"/>
      <c r="E36"/>
      <c r="F36"/>
      <c r="G36"/>
      <c r="H36" s="106"/>
      <c r="I36" s="106"/>
      <c r="J36"/>
      <c r="K36"/>
      <c r="L36"/>
      <c r="M36"/>
      <c r="N36"/>
      <c r="O36" s="106"/>
      <c r="P36"/>
      <c r="Q36" s="107"/>
    </row>
    <row r="37" spans="1:17" s="11" customFormat="1" ht="18.899999999999999" customHeight="1" x14ac:dyDescent="0.25">
      <c r="A37">
        <v>31</v>
      </c>
      <c r="B37" s="105"/>
      <c r="C37" s="105"/>
      <c r="D37" s="106"/>
      <c r="E37"/>
      <c r="F37"/>
      <c r="G37"/>
      <c r="H37" s="106"/>
      <c r="I37" s="106"/>
      <c r="J37"/>
      <c r="K37"/>
      <c r="L37"/>
      <c r="M37"/>
      <c r="N37"/>
      <c r="O37" s="106"/>
      <c r="P37"/>
      <c r="Q37" s="107"/>
    </row>
    <row r="38" spans="1:17" s="11" customFormat="1" ht="18.899999999999999" customHeight="1" x14ac:dyDescent="0.25">
      <c r="A38">
        <v>32</v>
      </c>
      <c r="B38" s="105"/>
      <c r="C38" s="105"/>
      <c r="D38" s="106"/>
      <c r="E38"/>
      <c r="F38"/>
      <c r="G38"/>
      <c r="H38"/>
      <c r="I38"/>
      <c r="J38"/>
      <c r="K38"/>
      <c r="L38"/>
      <c r="M38"/>
      <c r="N38"/>
      <c r="O38" s="107"/>
      <c r="P38"/>
      <c r="Q38" s="107"/>
    </row>
    <row r="39" spans="1:17" s="11" customFormat="1" ht="18.899999999999999" customHeight="1" x14ac:dyDescent="0.25">
      <c r="A39">
        <v>33</v>
      </c>
      <c r="B39" s="105"/>
      <c r="C39" s="105"/>
      <c r="D39" s="106"/>
      <c r="E39"/>
      <c r="F39"/>
      <c r="G39"/>
      <c r="H39"/>
      <c r="I39"/>
      <c r="J39"/>
      <c r="K39"/>
      <c r="L39"/>
      <c r="M39"/>
      <c r="N39"/>
      <c r="O39"/>
      <c r="P39"/>
      <c r="Q39" s="107"/>
    </row>
    <row r="40" spans="1:17" s="11" customFormat="1" ht="18.899999999999999" customHeight="1" x14ac:dyDescent="0.25">
      <c r="A40">
        <v>34</v>
      </c>
      <c r="B40" s="105"/>
      <c r="C40" s="105"/>
      <c r="D40" s="106"/>
      <c r="E40"/>
      <c r="F40"/>
      <c r="G40"/>
      <c r="H40"/>
      <c r="I40"/>
      <c r="J40" t="e">
        <f>IF(AND(Q40="",#REF!&gt;0,#REF!&lt;5),K40,)</f>
        <v>#REF!</v>
      </c>
      <c r="K40" t="str">
        <f>IF(D40="","ZZZ9",IF(AND(#REF!&gt;0,#REF!&lt;5),D40&amp;#REF!,D40&amp;"9"))</f>
        <v>ZZZ9</v>
      </c>
      <c r="L40">
        <f t="shared" ref="L40:L103" si="0">IF(Q40="",999,Q40)</f>
        <v>999</v>
      </c>
      <c r="M40">
        <f t="shared" ref="M40:M103" si="1">IF(P40=999,999,1)</f>
        <v>999</v>
      </c>
      <c r="N40"/>
      <c r="O40"/>
      <c r="P40">
        <f t="shared" ref="P40:P103" si="2">IF(N40="DA",1,IF(N40="WC",2,IF(N40="SE",3,IF(N40="Q",4,IF(N40="LL",5,999)))))</f>
        <v>999</v>
      </c>
      <c r="Q40" s="107"/>
    </row>
    <row r="41" spans="1:17" s="11" customFormat="1" ht="18.899999999999999" customHeight="1" x14ac:dyDescent="0.25">
      <c r="A41">
        <v>35</v>
      </c>
      <c r="B41" s="105"/>
      <c r="C41" s="105"/>
      <c r="D41" s="106"/>
      <c r="E41"/>
      <c r="F41"/>
      <c r="G41"/>
      <c r="H41"/>
      <c r="I41"/>
      <c r="J41" t="e">
        <f>IF(AND(Q41="",#REF!&gt;0,#REF!&lt;5),K41,)</f>
        <v>#REF!</v>
      </c>
      <c r="K41" t="str">
        <f>IF(D41="","ZZZ9",IF(AND(#REF!&gt;0,#REF!&lt;5),D41&amp;#REF!,D41&amp;"9"))</f>
        <v>ZZZ9</v>
      </c>
      <c r="L41">
        <f t="shared" si="0"/>
        <v>999</v>
      </c>
      <c r="M41">
        <f t="shared" si="1"/>
        <v>999</v>
      </c>
      <c r="N41"/>
      <c r="O41"/>
      <c r="P41">
        <f t="shared" si="2"/>
        <v>999</v>
      </c>
      <c r="Q41" s="107"/>
    </row>
    <row r="42" spans="1:17" s="11" customFormat="1" ht="18.899999999999999" customHeight="1" x14ac:dyDescent="0.25">
      <c r="A42">
        <v>36</v>
      </c>
      <c r="B42" s="105"/>
      <c r="C42" s="105"/>
      <c r="D42" s="106"/>
      <c r="E42"/>
      <c r="F42"/>
      <c r="G42"/>
      <c r="H42"/>
      <c r="I42"/>
      <c r="J42" t="e">
        <f>IF(AND(Q42="",#REF!&gt;0,#REF!&lt;5),K42,)</f>
        <v>#REF!</v>
      </c>
      <c r="K42" t="str">
        <f>IF(D42="","ZZZ9",IF(AND(#REF!&gt;0,#REF!&lt;5),D42&amp;#REF!,D42&amp;"9"))</f>
        <v>ZZZ9</v>
      </c>
      <c r="L42">
        <f t="shared" si="0"/>
        <v>999</v>
      </c>
      <c r="M42">
        <f t="shared" si="1"/>
        <v>999</v>
      </c>
      <c r="N42"/>
      <c r="O42"/>
      <c r="P42">
        <f t="shared" si="2"/>
        <v>999</v>
      </c>
      <c r="Q42" s="107"/>
    </row>
    <row r="43" spans="1:17" s="11" customFormat="1" ht="18.899999999999999" customHeight="1" x14ac:dyDescent="0.25">
      <c r="A43">
        <v>37</v>
      </c>
      <c r="B43" s="105"/>
      <c r="C43" s="105"/>
      <c r="D43" s="106"/>
      <c r="E43"/>
      <c r="F43"/>
      <c r="G43"/>
      <c r="H43"/>
      <c r="I43"/>
      <c r="J43" t="e">
        <f>IF(AND(Q43="",#REF!&gt;0,#REF!&lt;5),K43,)</f>
        <v>#REF!</v>
      </c>
      <c r="K43" t="str">
        <f>IF(D43="","ZZZ9",IF(AND(#REF!&gt;0,#REF!&lt;5),D43&amp;#REF!,D43&amp;"9"))</f>
        <v>ZZZ9</v>
      </c>
      <c r="L43">
        <f t="shared" si="0"/>
        <v>999</v>
      </c>
      <c r="M43">
        <f t="shared" si="1"/>
        <v>999</v>
      </c>
      <c r="N43"/>
      <c r="O43"/>
      <c r="P43">
        <f t="shared" si="2"/>
        <v>999</v>
      </c>
      <c r="Q43" s="107"/>
    </row>
    <row r="44" spans="1:17" s="11" customFormat="1" ht="18.899999999999999" customHeight="1" x14ac:dyDescent="0.25">
      <c r="A44">
        <v>38</v>
      </c>
      <c r="B44" s="105"/>
      <c r="C44" s="105"/>
      <c r="D44" s="106"/>
      <c r="E44"/>
      <c r="F44"/>
      <c r="G44"/>
      <c r="H44"/>
      <c r="I44"/>
      <c r="J44" t="e">
        <f>IF(AND(Q44="",#REF!&gt;0,#REF!&lt;5),K44,)</f>
        <v>#REF!</v>
      </c>
      <c r="K44" t="str">
        <f>IF(D44="","ZZZ9",IF(AND(#REF!&gt;0,#REF!&lt;5),D44&amp;#REF!,D44&amp;"9"))</f>
        <v>ZZZ9</v>
      </c>
      <c r="L44">
        <f t="shared" si="0"/>
        <v>999</v>
      </c>
      <c r="M44">
        <f t="shared" si="1"/>
        <v>999</v>
      </c>
      <c r="N44"/>
      <c r="O44"/>
      <c r="P44">
        <f t="shared" si="2"/>
        <v>999</v>
      </c>
      <c r="Q44" s="107"/>
    </row>
    <row r="45" spans="1:17" s="11" customFormat="1" ht="18.899999999999999" customHeight="1" x14ac:dyDescent="0.25">
      <c r="A45">
        <v>39</v>
      </c>
      <c r="B45" s="105"/>
      <c r="C45" s="105"/>
      <c r="D45" s="106"/>
      <c r="E45"/>
      <c r="F45"/>
      <c r="G45"/>
      <c r="H45"/>
      <c r="I45"/>
      <c r="J45" t="e">
        <f>IF(AND(Q45="",#REF!&gt;0,#REF!&lt;5),K45,)</f>
        <v>#REF!</v>
      </c>
      <c r="K45" t="str">
        <f>IF(D45="","ZZZ9",IF(AND(#REF!&gt;0,#REF!&lt;5),D45&amp;#REF!,D45&amp;"9"))</f>
        <v>ZZZ9</v>
      </c>
      <c r="L45">
        <f t="shared" si="0"/>
        <v>999</v>
      </c>
      <c r="M45">
        <f t="shared" si="1"/>
        <v>999</v>
      </c>
      <c r="N45"/>
      <c r="O45"/>
      <c r="P45">
        <f t="shared" si="2"/>
        <v>999</v>
      </c>
      <c r="Q45" s="107"/>
    </row>
    <row r="46" spans="1:17" s="11" customFormat="1" ht="18.899999999999999" customHeight="1" x14ac:dyDescent="0.25">
      <c r="A46">
        <v>40</v>
      </c>
      <c r="B46" s="105"/>
      <c r="C46" s="105"/>
      <c r="D46" s="106"/>
      <c r="E46"/>
      <c r="F46"/>
      <c r="G46"/>
      <c r="H46"/>
      <c r="I46"/>
      <c r="J46" t="e">
        <f>IF(AND(Q46="",#REF!&gt;0,#REF!&lt;5),K46,)</f>
        <v>#REF!</v>
      </c>
      <c r="K46" t="str">
        <f>IF(D46="","ZZZ9",IF(AND(#REF!&gt;0,#REF!&lt;5),D46&amp;#REF!,D46&amp;"9"))</f>
        <v>ZZZ9</v>
      </c>
      <c r="L46">
        <f t="shared" si="0"/>
        <v>999</v>
      </c>
      <c r="M46">
        <f t="shared" si="1"/>
        <v>999</v>
      </c>
      <c r="N46"/>
      <c r="O46"/>
      <c r="P46">
        <f t="shared" si="2"/>
        <v>999</v>
      </c>
      <c r="Q46" s="107"/>
    </row>
    <row r="47" spans="1:17" s="11" customFormat="1" ht="18.899999999999999" customHeight="1" x14ac:dyDescent="0.25">
      <c r="A47">
        <v>41</v>
      </c>
      <c r="B47" s="105"/>
      <c r="C47" s="105"/>
      <c r="D47" s="106"/>
      <c r="E47"/>
      <c r="F47"/>
      <c r="G47"/>
      <c r="H47"/>
      <c r="I47"/>
      <c r="J47" t="e">
        <f>IF(AND(Q47="",#REF!&gt;0,#REF!&lt;5),K47,)</f>
        <v>#REF!</v>
      </c>
      <c r="K47" t="str">
        <f>IF(D47="","ZZZ9",IF(AND(#REF!&gt;0,#REF!&lt;5),D47&amp;#REF!,D47&amp;"9"))</f>
        <v>ZZZ9</v>
      </c>
      <c r="L47">
        <f t="shared" si="0"/>
        <v>999</v>
      </c>
      <c r="M47">
        <f t="shared" si="1"/>
        <v>999</v>
      </c>
      <c r="N47"/>
      <c r="O47"/>
      <c r="P47">
        <f t="shared" si="2"/>
        <v>999</v>
      </c>
      <c r="Q47" s="107"/>
    </row>
    <row r="48" spans="1:17" s="11" customFormat="1" ht="18.899999999999999" customHeight="1" x14ac:dyDescent="0.25">
      <c r="A48">
        <v>42</v>
      </c>
      <c r="B48" s="105"/>
      <c r="C48" s="105"/>
      <c r="D48" s="106"/>
      <c r="E48"/>
      <c r="F48"/>
      <c r="G48"/>
      <c r="H48"/>
      <c r="I48"/>
      <c r="J48" t="e">
        <f>IF(AND(Q48="",#REF!&gt;0,#REF!&lt;5),K48,)</f>
        <v>#REF!</v>
      </c>
      <c r="K48" t="str">
        <f>IF(D48="","ZZZ9",IF(AND(#REF!&gt;0,#REF!&lt;5),D48&amp;#REF!,D48&amp;"9"))</f>
        <v>ZZZ9</v>
      </c>
      <c r="L48">
        <f t="shared" si="0"/>
        <v>999</v>
      </c>
      <c r="M48">
        <f t="shared" si="1"/>
        <v>999</v>
      </c>
      <c r="N48"/>
      <c r="O48"/>
      <c r="P48">
        <f t="shared" si="2"/>
        <v>999</v>
      </c>
      <c r="Q48" s="107"/>
    </row>
    <row r="49" spans="1:17" s="11" customFormat="1" ht="18.899999999999999" customHeight="1" x14ac:dyDescent="0.25">
      <c r="A49">
        <v>43</v>
      </c>
      <c r="B49" s="105"/>
      <c r="C49" s="105"/>
      <c r="D49" s="106"/>
      <c r="E49"/>
      <c r="F49"/>
      <c r="G49"/>
      <c r="H49"/>
      <c r="I49"/>
      <c r="J49" t="e">
        <f>IF(AND(Q49="",#REF!&gt;0,#REF!&lt;5),K49,)</f>
        <v>#REF!</v>
      </c>
      <c r="K49" t="str">
        <f>IF(D49="","ZZZ9",IF(AND(#REF!&gt;0,#REF!&lt;5),D49&amp;#REF!,D49&amp;"9"))</f>
        <v>ZZZ9</v>
      </c>
      <c r="L49">
        <f t="shared" si="0"/>
        <v>999</v>
      </c>
      <c r="M49">
        <f t="shared" si="1"/>
        <v>999</v>
      </c>
      <c r="N49"/>
      <c r="O49"/>
      <c r="P49">
        <f t="shared" si="2"/>
        <v>999</v>
      </c>
      <c r="Q49" s="107"/>
    </row>
    <row r="50" spans="1:17" s="11" customFormat="1" ht="18.899999999999999" customHeight="1" x14ac:dyDescent="0.25">
      <c r="A50">
        <v>44</v>
      </c>
      <c r="B50" s="105"/>
      <c r="C50" s="105"/>
      <c r="D50" s="106"/>
      <c r="E50"/>
      <c r="F50"/>
      <c r="G50"/>
      <c r="H50"/>
      <c r="I50"/>
      <c r="J50" t="e">
        <f>IF(AND(Q50="",#REF!&gt;0,#REF!&lt;5),K50,)</f>
        <v>#REF!</v>
      </c>
      <c r="K50" t="str">
        <f>IF(D50="","ZZZ9",IF(AND(#REF!&gt;0,#REF!&lt;5),D50&amp;#REF!,D50&amp;"9"))</f>
        <v>ZZZ9</v>
      </c>
      <c r="L50">
        <f t="shared" si="0"/>
        <v>999</v>
      </c>
      <c r="M50">
        <f t="shared" si="1"/>
        <v>999</v>
      </c>
      <c r="N50"/>
      <c r="O50"/>
      <c r="P50">
        <f t="shared" si="2"/>
        <v>999</v>
      </c>
      <c r="Q50" s="107"/>
    </row>
    <row r="51" spans="1:17" s="11" customFormat="1" ht="18.899999999999999" customHeight="1" x14ac:dyDescent="0.25">
      <c r="A51">
        <v>45</v>
      </c>
      <c r="B51" s="105"/>
      <c r="C51" s="105"/>
      <c r="D51" s="106"/>
      <c r="E51"/>
      <c r="F51"/>
      <c r="G51"/>
      <c r="H51"/>
      <c r="I51"/>
      <c r="J51" t="e">
        <f>IF(AND(Q51="",#REF!&gt;0,#REF!&lt;5),K51,)</f>
        <v>#REF!</v>
      </c>
      <c r="K51" t="str">
        <f>IF(D51="","ZZZ9",IF(AND(#REF!&gt;0,#REF!&lt;5),D51&amp;#REF!,D51&amp;"9"))</f>
        <v>ZZZ9</v>
      </c>
      <c r="L51">
        <f t="shared" si="0"/>
        <v>999</v>
      </c>
      <c r="M51">
        <f t="shared" si="1"/>
        <v>999</v>
      </c>
      <c r="N51"/>
      <c r="O51"/>
      <c r="P51">
        <f t="shared" si="2"/>
        <v>999</v>
      </c>
      <c r="Q51" s="107"/>
    </row>
    <row r="52" spans="1:17" s="11" customFormat="1" ht="18.899999999999999" customHeight="1" x14ac:dyDescent="0.25">
      <c r="A52">
        <v>46</v>
      </c>
      <c r="B52" s="105"/>
      <c r="C52" s="105"/>
      <c r="D52" s="106"/>
      <c r="E52"/>
      <c r="F52"/>
      <c r="G52"/>
      <c r="H52"/>
      <c r="I52"/>
      <c r="J52" t="e">
        <f>IF(AND(Q52="",#REF!&gt;0,#REF!&lt;5),K52,)</f>
        <v>#REF!</v>
      </c>
      <c r="K52" t="str">
        <f>IF(D52="","ZZZ9",IF(AND(#REF!&gt;0,#REF!&lt;5),D52&amp;#REF!,D52&amp;"9"))</f>
        <v>ZZZ9</v>
      </c>
      <c r="L52">
        <f t="shared" si="0"/>
        <v>999</v>
      </c>
      <c r="M52">
        <f t="shared" si="1"/>
        <v>999</v>
      </c>
      <c r="N52"/>
      <c r="O52"/>
      <c r="P52">
        <f t="shared" si="2"/>
        <v>999</v>
      </c>
      <c r="Q52" s="107"/>
    </row>
    <row r="53" spans="1:17" s="11" customFormat="1" ht="18.899999999999999" customHeight="1" x14ac:dyDescent="0.25">
      <c r="A53">
        <v>47</v>
      </c>
      <c r="B53" s="105"/>
      <c r="C53" s="105"/>
      <c r="D53" s="106"/>
      <c r="E53"/>
      <c r="F53"/>
      <c r="G53"/>
      <c r="H53"/>
      <c r="I53"/>
      <c r="J53" t="e">
        <f>IF(AND(Q53="",#REF!&gt;0,#REF!&lt;5),K53,)</f>
        <v>#REF!</v>
      </c>
      <c r="K53" t="str">
        <f>IF(D53="","ZZZ9",IF(AND(#REF!&gt;0,#REF!&lt;5),D53&amp;#REF!,D53&amp;"9"))</f>
        <v>ZZZ9</v>
      </c>
      <c r="L53">
        <f t="shared" si="0"/>
        <v>999</v>
      </c>
      <c r="M53">
        <f t="shared" si="1"/>
        <v>999</v>
      </c>
      <c r="N53"/>
      <c r="O53"/>
      <c r="P53">
        <f t="shared" si="2"/>
        <v>999</v>
      </c>
      <c r="Q53" s="107"/>
    </row>
    <row r="54" spans="1:17" s="11" customFormat="1" ht="18.899999999999999" customHeight="1" x14ac:dyDescent="0.25">
      <c r="A54">
        <v>48</v>
      </c>
      <c r="B54" s="105"/>
      <c r="C54" s="105"/>
      <c r="D54" s="106"/>
      <c r="E54"/>
      <c r="F54"/>
      <c r="G54"/>
      <c r="H54"/>
      <c r="I54"/>
      <c r="J54" t="e">
        <f>IF(AND(Q54="",#REF!&gt;0,#REF!&lt;5),K54,)</f>
        <v>#REF!</v>
      </c>
      <c r="K54" t="str">
        <f>IF(D54="","ZZZ9",IF(AND(#REF!&gt;0,#REF!&lt;5),D54&amp;#REF!,D54&amp;"9"))</f>
        <v>ZZZ9</v>
      </c>
      <c r="L54">
        <f t="shared" si="0"/>
        <v>999</v>
      </c>
      <c r="M54">
        <f t="shared" si="1"/>
        <v>999</v>
      </c>
      <c r="N54"/>
      <c r="O54"/>
      <c r="P54">
        <f t="shared" si="2"/>
        <v>999</v>
      </c>
      <c r="Q54" s="107"/>
    </row>
    <row r="55" spans="1:17" s="11" customFormat="1" ht="18.899999999999999" customHeight="1" x14ac:dyDescent="0.25">
      <c r="A55">
        <v>49</v>
      </c>
      <c r="B55" s="105"/>
      <c r="C55" s="105"/>
      <c r="D55" s="106"/>
      <c r="E55"/>
      <c r="F55"/>
      <c r="G55"/>
      <c r="H55"/>
      <c r="I55"/>
      <c r="J55" t="e">
        <f>IF(AND(Q55="",#REF!&gt;0,#REF!&lt;5),K55,)</f>
        <v>#REF!</v>
      </c>
      <c r="K55" t="str">
        <f>IF(D55="","ZZZ9",IF(AND(#REF!&gt;0,#REF!&lt;5),D55&amp;#REF!,D55&amp;"9"))</f>
        <v>ZZZ9</v>
      </c>
      <c r="L55">
        <f t="shared" si="0"/>
        <v>999</v>
      </c>
      <c r="M55">
        <f t="shared" si="1"/>
        <v>999</v>
      </c>
      <c r="N55"/>
      <c r="O55"/>
      <c r="P55">
        <f t="shared" si="2"/>
        <v>999</v>
      </c>
      <c r="Q55" s="107"/>
    </row>
    <row r="56" spans="1:17" s="11" customFormat="1" ht="18.899999999999999" customHeight="1" x14ac:dyDescent="0.25">
      <c r="A56">
        <v>50</v>
      </c>
      <c r="B56" s="105"/>
      <c r="C56" s="105"/>
      <c r="D56" s="106"/>
      <c r="E56"/>
      <c r="F56"/>
      <c r="G56"/>
      <c r="H56"/>
      <c r="I56"/>
      <c r="J56" t="e">
        <f>IF(AND(Q56="",#REF!&gt;0,#REF!&lt;5),K56,)</f>
        <v>#REF!</v>
      </c>
      <c r="K56" t="str">
        <f>IF(D56="","ZZZ9",IF(AND(#REF!&gt;0,#REF!&lt;5),D56&amp;#REF!,D56&amp;"9"))</f>
        <v>ZZZ9</v>
      </c>
      <c r="L56">
        <f t="shared" si="0"/>
        <v>999</v>
      </c>
      <c r="M56">
        <f t="shared" si="1"/>
        <v>999</v>
      </c>
      <c r="N56"/>
      <c r="O56"/>
      <c r="P56">
        <f t="shared" si="2"/>
        <v>999</v>
      </c>
      <c r="Q56" s="107"/>
    </row>
    <row r="57" spans="1:17" s="11" customFormat="1" ht="18.899999999999999" customHeight="1" x14ac:dyDescent="0.25">
      <c r="A57">
        <v>51</v>
      </c>
      <c r="B57" s="105"/>
      <c r="C57" s="105"/>
      <c r="D57" s="106"/>
      <c r="E57"/>
      <c r="F57"/>
      <c r="G57"/>
      <c r="H57"/>
      <c r="I57"/>
      <c r="J57" t="e">
        <f>IF(AND(Q57="",#REF!&gt;0,#REF!&lt;5),K57,)</f>
        <v>#REF!</v>
      </c>
      <c r="K57" t="str">
        <f>IF(D57="","ZZZ9",IF(AND(#REF!&gt;0,#REF!&lt;5),D57&amp;#REF!,D57&amp;"9"))</f>
        <v>ZZZ9</v>
      </c>
      <c r="L57">
        <f t="shared" si="0"/>
        <v>999</v>
      </c>
      <c r="M57">
        <f t="shared" si="1"/>
        <v>999</v>
      </c>
      <c r="N57"/>
      <c r="O57"/>
      <c r="P57">
        <f t="shared" si="2"/>
        <v>999</v>
      </c>
      <c r="Q57" s="107"/>
    </row>
    <row r="58" spans="1:17" s="11" customFormat="1" ht="18.899999999999999" customHeight="1" x14ac:dyDescent="0.25">
      <c r="A58">
        <v>52</v>
      </c>
      <c r="B58" s="105"/>
      <c r="C58" s="105"/>
      <c r="D58" s="106"/>
      <c r="E58"/>
      <c r="F58"/>
      <c r="G58"/>
      <c r="H58"/>
      <c r="I58"/>
      <c r="J58" t="e">
        <f>IF(AND(Q58="",#REF!&gt;0,#REF!&lt;5),K58,)</f>
        <v>#REF!</v>
      </c>
      <c r="K58" t="str">
        <f>IF(D58="","ZZZ9",IF(AND(#REF!&gt;0,#REF!&lt;5),D58&amp;#REF!,D58&amp;"9"))</f>
        <v>ZZZ9</v>
      </c>
      <c r="L58">
        <f t="shared" si="0"/>
        <v>999</v>
      </c>
      <c r="M58">
        <f t="shared" si="1"/>
        <v>999</v>
      </c>
      <c r="N58"/>
      <c r="O58"/>
      <c r="P58">
        <f t="shared" si="2"/>
        <v>999</v>
      </c>
      <c r="Q58" s="107"/>
    </row>
    <row r="59" spans="1:17" s="11" customFormat="1" ht="18.899999999999999" customHeight="1" x14ac:dyDescent="0.25">
      <c r="A59">
        <v>53</v>
      </c>
      <c r="B59" s="105"/>
      <c r="C59" s="105"/>
      <c r="D59" s="106"/>
      <c r="E59"/>
      <c r="F59"/>
      <c r="G59"/>
      <c r="H59"/>
      <c r="I59"/>
      <c r="J59" t="e">
        <f>IF(AND(Q59="",#REF!&gt;0,#REF!&lt;5),K59,)</f>
        <v>#REF!</v>
      </c>
      <c r="K59" t="str">
        <f>IF(D59="","ZZZ9",IF(AND(#REF!&gt;0,#REF!&lt;5),D59&amp;#REF!,D59&amp;"9"))</f>
        <v>ZZZ9</v>
      </c>
      <c r="L59">
        <f t="shared" si="0"/>
        <v>999</v>
      </c>
      <c r="M59">
        <f t="shared" si="1"/>
        <v>999</v>
      </c>
      <c r="N59"/>
      <c r="O59"/>
      <c r="P59">
        <f t="shared" si="2"/>
        <v>999</v>
      </c>
      <c r="Q59" s="107"/>
    </row>
    <row r="60" spans="1:17" s="11" customFormat="1" ht="18.899999999999999" customHeight="1" x14ac:dyDescent="0.25">
      <c r="A60">
        <v>54</v>
      </c>
      <c r="B60" s="105"/>
      <c r="C60" s="105"/>
      <c r="D60" s="106"/>
      <c r="E60"/>
      <c r="F60"/>
      <c r="G60"/>
      <c r="H60"/>
      <c r="I60"/>
      <c r="J60" t="e">
        <f>IF(AND(Q60="",#REF!&gt;0,#REF!&lt;5),K60,)</f>
        <v>#REF!</v>
      </c>
      <c r="K60" t="str">
        <f>IF(D60="","ZZZ9",IF(AND(#REF!&gt;0,#REF!&lt;5),D60&amp;#REF!,D60&amp;"9"))</f>
        <v>ZZZ9</v>
      </c>
      <c r="L60">
        <f t="shared" si="0"/>
        <v>999</v>
      </c>
      <c r="M60">
        <f t="shared" si="1"/>
        <v>999</v>
      </c>
      <c r="N60"/>
      <c r="O60"/>
      <c r="P60">
        <f t="shared" si="2"/>
        <v>999</v>
      </c>
      <c r="Q60" s="107"/>
    </row>
    <row r="61" spans="1:17" s="11" customFormat="1" ht="18.899999999999999" customHeight="1" x14ac:dyDescent="0.25">
      <c r="A61">
        <v>55</v>
      </c>
      <c r="B61" s="105"/>
      <c r="C61" s="105"/>
      <c r="D61" s="106"/>
      <c r="E61"/>
      <c r="F61"/>
      <c r="G61"/>
      <c r="H61"/>
      <c r="I61"/>
      <c r="J61" t="e">
        <f>IF(AND(Q61="",#REF!&gt;0,#REF!&lt;5),K61,)</f>
        <v>#REF!</v>
      </c>
      <c r="K61" t="str">
        <f>IF(D61="","ZZZ9",IF(AND(#REF!&gt;0,#REF!&lt;5),D61&amp;#REF!,D61&amp;"9"))</f>
        <v>ZZZ9</v>
      </c>
      <c r="L61">
        <f t="shared" si="0"/>
        <v>999</v>
      </c>
      <c r="M61">
        <f t="shared" si="1"/>
        <v>999</v>
      </c>
      <c r="N61"/>
      <c r="O61"/>
      <c r="P61">
        <f t="shared" si="2"/>
        <v>999</v>
      </c>
      <c r="Q61" s="107"/>
    </row>
    <row r="62" spans="1:17" s="11" customFormat="1" ht="18.899999999999999" customHeight="1" x14ac:dyDescent="0.25">
      <c r="A62">
        <v>56</v>
      </c>
      <c r="B62" s="105"/>
      <c r="C62" s="105"/>
      <c r="D62" s="106"/>
      <c r="E62"/>
      <c r="F62"/>
      <c r="G62"/>
      <c r="H62"/>
      <c r="I62"/>
      <c r="J62" t="e">
        <f>IF(AND(Q62="",#REF!&gt;0,#REF!&lt;5),K62,)</f>
        <v>#REF!</v>
      </c>
      <c r="K62" t="str">
        <f>IF(D62="","ZZZ9",IF(AND(#REF!&gt;0,#REF!&lt;5),D62&amp;#REF!,D62&amp;"9"))</f>
        <v>ZZZ9</v>
      </c>
      <c r="L62">
        <f t="shared" si="0"/>
        <v>999</v>
      </c>
      <c r="M62">
        <f t="shared" si="1"/>
        <v>999</v>
      </c>
      <c r="N62"/>
      <c r="O62"/>
      <c r="P62">
        <f t="shared" si="2"/>
        <v>999</v>
      </c>
      <c r="Q62" s="107"/>
    </row>
    <row r="63" spans="1:17" s="11" customFormat="1" ht="18.899999999999999" customHeight="1" x14ac:dyDescent="0.25">
      <c r="A63">
        <v>57</v>
      </c>
      <c r="B63" s="105"/>
      <c r="C63" s="105"/>
      <c r="D63" s="106"/>
      <c r="E63"/>
      <c r="F63"/>
      <c r="G63"/>
      <c r="H63"/>
      <c r="I63"/>
      <c r="J63" t="e">
        <f>IF(AND(Q63="",#REF!&gt;0,#REF!&lt;5),K63,)</f>
        <v>#REF!</v>
      </c>
      <c r="K63" t="str">
        <f>IF(D63="","ZZZ9",IF(AND(#REF!&gt;0,#REF!&lt;5),D63&amp;#REF!,D63&amp;"9"))</f>
        <v>ZZZ9</v>
      </c>
      <c r="L63">
        <f t="shared" si="0"/>
        <v>999</v>
      </c>
      <c r="M63">
        <f t="shared" si="1"/>
        <v>999</v>
      </c>
      <c r="N63"/>
      <c r="O63"/>
      <c r="P63">
        <f t="shared" si="2"/>
        <v>999</v>
      </c>
      <c r="Q63" s="107"/>
    </row>
    <row r="64" spans="1:17" s="11" customFormat="1" ht="18.899999999999999" customHeight="1" x14ac:dyDescent="0.25">
      <c r="A64">
        <v>58</v>
      </c>
      <c r="B64" s="105"/>
      <c r="C64" s="105"/>
      <c r="D64" s="106"/>
      <c r="E64"/>
      <c r="F64"/>
      <c r="G64"/>
      <c r="H64"/>
      <c r="I64"/>
      <c r="J64" t="e">
        <f>IF(AND(Q64="",#REF!&gt;0,#REF!&lt;5),K64,)</f>
        <v>#REF!</v>
      </c>
      <c r="K64" t="str">
        <f>IF(D64="","ZZZ9",IF(AND(#REF!&gt;0,#REF!&lt;5),D64&amp;#REF!,D64&amp;"9"))</f>
        <v>ZZZ9</v>
      </c>
      <c r="L64">
        <f t="shared" si="0"/>
        <v>999</v>
      </c>
      <c r="M64">
        <f t="shared" si="1"/>
        <v>999</v>
      </c>
      <c r="N64"/>
      <c r="O64"/>
      <c r="P64">
        <f t="shared" si="2"/>
        <v>999</v>
      </c>
      <c r="Q64" s="107"/>
    </row>
    <row r="65" spans="1:17" s="11" customFormat="1" ht="18.899999999999999" customHeight="1" x14ac:dyDescent="0.25">
      <c r="A65">
        <v>59</v>
      </c>
      <c r="B65" s="105"/>
      <c r="C65" s="105"/>
      <c r="D65" s="106"/>
      <c r="E65"/>
      <c r="F65"/>
      <c r="G65"/>
      <c r="H65"/>
      <c r="I65"/>
      <c r="J65" t="e">
        <f>IF(AND(Q65="",#REF!&gt;0,#REF!&lt;5),K65,)</f>
        <v>#REF!</v>
      </c>
      <c r="K65" t="str">
        <f>IF(D65="","ZZZ9",IF(AND(#REF!&gt;0,#REF!&lt;5),D65&amp;#REF!,D65&amp;"9"))</f>
        <v>ZZZ9</v>
      </c>
      <c r="L65">
        <f t="shared" si="0"/>
        <v>999</v>
      </c>
      <c r="M65">
        <f t="shared" si="1"/>
        <v>999</v>
      </c>
      <c r="N65"/>
      <c r="O65"/>
      <c r="P65">
        <f t="shared" si="2"/>
        <v>999</v>
      </c>
      <c r="Q65" s="107"/>
    </row>
    <row r="66" spans="1:17" s="11" customFormat="1" ht="18.899999999999999" customHeight="1" x14ac:dyDescent="0.25">
      <c r="A66">
        <v>60</v>
      </c>
      <c r="B66" s="105"/>
      <c r="C66" s="105"/>
      <c r="D66" s="106"/>
      <c r="E66"/>
      <c r="F66"/>
      <c r="G66"/>
      <c r="H66"/>
      <c r="I66"/>
      <c r="J66" t="e">
        <f>IF(AND(Q66="",#REF!&gt;0,#REF!&lt;5),K66,)</f>
        <v>#REF!</v>
      </c>
      <c r="K66" t="str">
        <f>IF(D66="","ZZZ9",IF(AND(#REF!&gt;0,#REF!&lt;5),D66&amp;#REF!,D66&amp;"9"))</f>
        <v>ZZZ9</v>
      </c>
      <c r="L66">
        <f t="shared" si="0"/>
        <v>999</v>
      </c>
      <c r="M66">
        <f t="shared" si="1"/>
        <v>999</v>
      </c>
      <c r="N66"/>
      <c r="O66"/>
      <c r="P66">
        <f t="shared" si="2"/>
        <v>999</v>
      </c>
      <c r="Q66" s="107"/>
    </row>
    <row r="67" spans="1:17" s="11" customFormat="1" ht="18.899999999999999" customHeight="1" x14ac:dyDescent="0.25">
      <c r="A67">
        <v>61</v>
      </c>
      <c r="B67" s="105"/>
      <c r="C67" s="105"/>
      <c r="D67" s="106"/>
      <c r="E67"/>
      <c r="F67"/>
      <c r="G67"/>
      <c r="H67"/>
      <c r="I67"/>
      <c r="J67" t="e">
        <f>IF(AND(Q67="",#REF!&gt;0,#REF!&lt;5),K67,)</f>
        <v>#REF!</v>
      </c>
      <c r="K67" t="str">
        <f>IF(D67="","ZZZ9",IF(AND(#REF!&gt;0,#REF!&lt;5),D67&amp;#REF!,D67&amp;"9"))</f>
        <v>ZZZ9</v>
      </c>
      <c r="L67">
        <f t="shared" si="0"/>
        <v>999</v>
      </c>
      <c r="M67">
        <f t="shared" si="1"/>
        <v>999</v>
      </c>
      <c r="N67"/>
      <c r="O67"/>
      <c r="P67">
        <f t="shared" si="2"/>
        <v>999</v>
      </c>
      <c r="Q67" s="107"/>
    </row>
    <row r="68" spans="1:17" s="11" customFormat="1" ht="18.899999999999999" customHeight="1" x14ac:dyDescent="0.25">
      <c r="A68">
        <v>62</v>
      </c>
      <c r="B68" s="105"/>
      <c r="C68" s="105"/>
      <c r="D68" s="106"/>
      <c r="E68"/>
      <c r="F68"/>
      <c r="G68"/>
      <c r="H68"/>
      <c r="I68"/>
      <c r="J68" t="e">
        <f>IF(AND(Q68="",#REF!&gt;0,#REF!&lt;5),K68,)</f>
        <v>#REF!</v>
      </c>
      <c r="K68" t="str">
        <f>IF(D68="","ZZZ9",IF(AND(#REF!&gt;0,#REF!&lt;5),D68&amp;#REF!,D68&amp;"9"))</f>
        <v>ZZZ9</v>
      </c>
      <c r="L68">
        <f t="shared" si="0"/>
        <v>999</v>
      </c>
      <c r="M68">
        <f t="shared" si="1"/>
        <v>999</v>
      </c>
      <c r="N68"/>
      <c r="O68"/>
      <c r="P68">
        <f t="shared" si="2"/>
        <v>999</v>
      </c>
      <c r="Q68" s="107"/>
    </row>
    <row r="69" spans="1:17" s="11" customFormat="1" ht="18.899999999999999" customHeight="1" x14ac:dyDescent="0.25">
      <c r="A69">
        <v>63</v>
      </c>
      <c r="B69" s="105"/>
      <c r="C69" s="105"/>
      <c r="D69" s="106"/>
      <c r="E69"/>
      <c r="F69"/>
      <c r="G69"/>
      <c r="H69"/>
      <c r="I69"/>
      <c r="J69" t="e">
        <f>IF(AND(Q69="",#REF!&gt;0,#REF!&lt;5),K69,)</f>
        <v>#REF!</v>
      </c>
      <c r="K69" t="str">
        <f>IF(D69="","ZZZ9",IF(AND(#REF!&gt;0,#REF!&lt;5),D69&amp;#REF!,D69&amp;"9"))</f>
        <v>ZZZ9</v>
      </c>
      <c r="L69">
        <f t="shared" si="0"/>
        <v>999</v>
      </c>
      <c r="M69">
        <f t="shared" si="1"/>
        <v>999</v>
      </c>
      <c r="N69"/>
      <c r="O69"/>
      <c r="P69">
        <f t="shared" si="2"/>
        <v>999</v>
      </c>
      <c r="Q69" s="107"/>
    </row>
    <row r="70" spans="1:17" s="11" customFormat="1" ht="18.899999999999999" customHeight="1" x14ac:dyDescent="0.25">
      <c r="A70">
        <v>64</v>
      </c>
      <c r="B70" s="105"/>
      <c r="C70" s="105"/>
      <c r="D70" s="106"/>
      <c r="E70"/>
      <c r="F70"/>
      <c r="G70"/>
      <c r="H70"/>
      <c r="I70"/>
      <c r="J70" t="e">
        <f>IF(AND(Q70="",#REF!&gt;0,#REF!&lt;5),K70,)</f>
        <v>#REF!</v>
      </c>
      <c r="K70" t="str">
        <f>IF(D70="","ZZZ9",IF(AND(#REF!&gt;0,#REF!&lt;5),D70&amp;#REF!,D70&amp;"9"))</f>
        <v>ZZZ9</v>
      </c>
      <c r="L70">
        <f t="shared" si="0"/>
        <v>999</v>
      </c>
      <c r="M70">
        <f t="shared" si="1"/>
        <v>999</v>
      </c>
      <c r="N70"/>
      <c r="O70"/>
      <c r="P70">
        <f t="shared" si="2"/>
        <v>999</v>
      </c>
      <c r="Q70" s="107"/>
    </row>
    <row r="71" spans="1:17" s="11" customFormat="1" ht="18.899999999999999" customHeight="1" x14ac:dyDescent="0.25">
      <c r="A71">
        <v>65</v>
      </c>
      <c r="B71" s="105"/>
      <c r="C71" s="105"/>
      <c r="D71" s="106"/>
      <c r="E71"/>
      <c r="F71"/>
      <c r="G71"/>
      <c r="H71"/>
      <c r="I71"/>
      <c r="J71" t="e">
        <f>IF(AND(Q71="",#REF!&gt;0,#REF!&lt;5),K71,)</f>
        <v>#REF!</v>
      </c>
      <c r="K71" t="str">
        <f>IF(D71="","ZZZ9",IF(AND(#REF!&gt;0,#REF!&lt;5),D71&amp;#REF!,D71&amp;"9"))</f>
        <v>ZZZ9</v>
      </c>
      <c r="L71">
        <f t="shared" si="0"/>
        <v>999</v>
      </c>
      <c r="M71">
        <f t="shared" si="1"/>
        <v>999</v>
      </c>
      <c r="N71"/>
      <c r="O71"/>
      <c r="P71">
        <f t="shared" si="2"/>
        <v>999</v>
      </c>
      <c r="Q71" s="107"/>
    </row>
    <row r="72" spans="1:17" s="11" customFormat="1" ht="18.899999999999999" customHeight="1" x14ac:dyDescent="0.25">
      <c r="A72">
        <v>66</v>
      </c>
      <c r="B72" s="105"/>
      <c r="C72" s="105"/>
      <c r="D72" s="106"/>
      <c r="E72"/>
      <c r="F72"/>
      <c r="G72"/>
      <c r="H72"/>
      <c r="I72"/>
      <c r="J72" t="e">
        <f>IF(AND(Q72="",#REF!&gt;0,#REF!&lt;5),K72,)</f>
        <v>#REF!</v>
      </c>
      <c r="K72" t="str">
        <f>IF(D72="","ZZZ9",IF(AND(#REF!&gt;0,#REF!&lt;5),D72&amp;#REF!,D72&amp;"9"))</f>
        <v>ZZZ9</v>
      </c>
      <c r="L72">
        <f t="shared" si="0"/>
        <v>999</v>
      </c>
      <c r="M72">
        <f t="shared" si="1"/>
        <v>999</v>
      </c>
      <c r="N72"/>
      <c r="O72"/>
      <c r="P72">
        <f t="shared" si="2"/>
        <v>999</v>
      </c>
      <c r="Q72" s="107"/>
    </row>
    <row r="73" spans="1:17" s="11" customFormat="1" ht="18.899999999999999" customHeight="1" x14ac:dyDescent="0.25">
      <c r="A73">
        <v>67</v>
      </c>
      <c r="B73" s="105"/>
      <c r="C73" s="105"/>
      <c r="D73" s="106"/>
      <c r="E73"/>
      <c r="F73"/>
      <c r="G73"/>
      <c r="H73"/>
      <c r="I73"/>
      <c r="J73" t="e">
        <f>IF(AND(Q73="",#REF!&gt;0,#REF!&lt;5),K73,)</f>
        <v>#REF!</v>
      </c>
      <c r="K73" t="str">
        <f>IF(D73="","ZZZ9",IF(AND(#REF!&gt;0,#REF!&lt;5),D73&amp;#REF!,D73&amp;"9"))</f>
        <v>ZZZ9</v>
      </c>
      <c r="L73">
        <f t="shared" si="0"/>
        <v>999</v>
      </c>
      <c r="M73">
        <f t="shared" si="1"/>
        <v>999</v>
      </c>
      <c r="N73"/>
      <c r="O73"/>
      <c r="P73">
        <f t="shared" si="2"/>
        <v>999</v>
      </c>
      <c r="Q73" s="107"/>
    </row>
    <row r="74" spans="1:17" s="11" customFormat="1" ht="18.899999999999999" customHeight="1" x14ac:dyDescent="0.25">
      <c r="A74">
        <v>68</v>
      </c>
      <c r="B74" s="105"/>
      <c r="C74" s="105"/>
      <c r="D74" s="106"/>
      <c r="E74"/>
      <c r="F74"/>
      <c r="G74"/>
      <c r="H74"/>
      <c r="I74"/>
      <c r="J74" t="e">
        <f>IF(AND(Q74="",#REF!&gt;0,#REF!&lt;5),K74,)</f>
        <v>#REF!</v>
      </c>
      <c r="K74" t="str">
        <f>IF(D74="","ZZZ9",IF(AND(#REF!&gt;0,#REF!&lt;5),D74&amp;#REF!,D74&amp;"9"))</f>
        <v>ZZZ9</v>
      </c>
      <c r="L74">
        <f t="shared" si="0"/>
        <v>999</v>
      </c>
      <c r="M74">
        <f t="shared" si="1"/>
        <v>999</v>
      </c>
      <c r="N74"/>
      <c r="O74"/>
      <c r="P74">
        <f t="shared" si="2"/>
        <v>999</v>
      </c>
      <c r="Q74" s="107"/>
    </row>
    <row r="75" spans="1:17" s="11" customFormat="1" ht="18.899999999999999" customHeight="1" x14ac:dyDescent="0.25">
      <c r="A75">
        <v>69</v>
      </c>
      <c r="B75" s="105"/>
      <c r="C75" s="105"/>
      <c r="D75" s="106"/>
      <c r="E75"/>
      <c r="F75"/>
      <c r="G75"/>
      <c r="H75"/>
      <c r="I75"/>
      <c r="J75" t="e">
        <f>IF(AND(Q75="",#REF!&gt;0,#REF!&lt;5),K75,)</f>
        <v>#REF!</v>
      </c>
      <c r="K75" t="str">
        <f>IF(D75="","ZZZ9",IF(AND(#REF!&gt;0,#REF!&lt;5),D75&amp;#REF!,D75&amp;"9"))</f>
        <v>ZZZ9</v>
      </c>
      <c r="L75">
        <f t="shared" si="0"/>
        <v>999</v>
      </c>
      <c r="M75">
        <f t="shared" si="1"/>
        <v>999</v>
      </c>
      <c r="N75"/>
      <c r="O75"/>
      <c r="P75">
        <f t="shared" si="2"/>
        <v>999</v>
      </c>
      <c r="Q75" s="107"/>
    </row>
    <row r="76" spans="1:17" s="11" customFormat="1" ht="18.899999999999999" customHeight="1" x14ac:dyDescent="0.25">
      <c r="A76">
        <v>70</v>
      </c>
      <c r="B76" s="105"/>
      <c r="C76" s="105"/>
      <c r="D76" s="106"/>
      <c r="E76"/>
      <c r="F76"/>
      <c r="G76"/>
      <c r="H76"/>
      <c r="I76"/>
      <c r="J76" t="e">
        <f>IF(AND(Q76="",#REF!&gt;0,#REF!&lt;5),K76,)</f>
        <v>#REF!</v>
      </c>
      <c r="K76" t="str">
        <f>IF(D76="","ZZZ9",IF(AND(#REF!&gt;0,#REF!&lt;5),D76&amp;#REF!,D76&amp;"9"))</f>
        <v>ZZZ9</v>
      </c>
      <c r="L76">
        <f t="shared" si="0"/>
        <v>999</v>
      </c>
      <c r="M76">
        <f t="shared" si="1"/>
        <v>999</v>
      </c>
      <c r="N76"/>
      <c r="O76"/>
      <c r="P76">
        <f t="shared" si="2"/>
        <v>999</v>
      </c>
      <c r="Q76" s="107"/>
    </row>
    <row r="77" spans="1:17" s="11" customFormat="1" ht="18.899999999999999" customHeight="1" x14ac:dyDescent="0.25">
      <c r="A77">
        <v>71</v>
      </c>
      <c r="B77" s="105"/>
      <c r="C77" s="105"/>
      <c r="D77" s="106"/>
      <c r="E77"/>
      <c r="F77"/>
      <c r="G77"/>
      <c r="H77"/>
      <c r="I77"/>
      <c r="J77" t="e">
        <f>IF(AND(Q77="",#REF!&gt;0,#REF!&lt;5),K77,)</f>
        <v>#REF!</v>
      </c>
      <c r="K77" t="str">
        <f>IF(D77="","ZZZ9",IF(AND(#REF!&gt;0,#REF!&lt;5),D77&amp;#REF!,D77&amp;"9"))</f>
        <v>ZZZ9</v>
      </c>
      <c r="L77">
        <f t="shared" si="0"/>
        <v>999</v>
      </c>
      <c r="M77">
        <f t="shared" si="1"/>
        <v>999</v>
      </c>
      <c r="N77"/>
      <c r="O77"/>
      <c r="P77">
        <f t="shared" si="2"/>
        <v>999</v>
      </c>
      <c r="Q77" s="107"/>
    </row>
    <row r="78" spans="1:17" s="11" customFormat="1" ht="18.899999999999999" customHeight="1" x14ac:dyDescent="0.25">
      <c r="A78">
        <v>72</v>
      </c>
      <c r="B78" s="105"/>
      <c r="C78" s="105"/>
      <c r="D78" s="106"/>
      <c r="E78"/>
      <c r="F78"/>
      <c r="G78"/>
      <c r="H78"/>
      <c r="I78"/>
      <c r="J78" t="e">
        <f>IF(AND(Q78="",#REF!&gt;0,#REF!&lt;5),K78,)</f>
        <v>#REF!</v>
      </c>
      <c r="K78" t="str">
        <f>IF(D78="","ZZZ9",IF(AND(#REF!&gt;0,#REF!&lt;5),D78&amp;#REF!,D78&amp;"9"))</f>
        <v>ZZZ9</v>
      </c>
      <c r="L78">
        <f t="shared" si="0"/>
        <v>999</v>
      </c>
      <c r="M78">
        <f t="shared" si="1"/>
        <v>999</v>
      </c>
      <c r="N78"/>
      <c r="O78"/>
      <c r="P78">
        <f t="shared" si="2"/>
        <v>999</v>
      </c>
      <c r="Q78" s="107"/>
    </row>
    <row r="79" spans="1:17" s="11" customFormat="1" ht="18.899999999999999" customHeight="1" x14ac:dyDescent="0.25">
      <c r="A79">
        <v>73</v>
      </c>
      <c r="B79" s="105"/>
      <c r="C79" s="105"/>
      <c r="D79" s="106"/>
      <c r="E79"/>
      <c r="F79"/>
      <c r="G79"/>
      <c r="H79"/>
      <c r="I79"/>
      <c r="J79" t="e">
        <f>IF(AND(Q79="",#REF!&gt;0,#REF!&lt;5),K79,)</f>
        <v>#REF!</v>
      </c>
      <c r="K79" t="str">
        <f>IF(D79="","ZZZ9",IF(AND(#REF!&gt;0,#REF!&lt;5),D79&amp;#REF!,D79&amp;"9"))</f>
        <v>ZZZ9</v>
      </c>
      <c r="L79">
        <f t="shared" si="0"/>
        <v>999</v>
      </c>
      <c r="M79">
        <f t="shared" si="1"/>
        <v>999</v>
      </c>
      <c r="N79"/>
      <c r="O79"/>
      <c r="P79">
        <f t="shared" si="2"/>
        <v>999</v>
      </c>
      <c r="Q79" s="107"/>
    </row>
    <row r="80" spans="1:17" s="11" customFormat="1" ht="18.899999999999999" customHeight="1" x14ac:dyDescent="0.25">
      <c r="A80">
        <v>74</v>
      </c>
      <c r="B80" s="105"/>
      <c r="C80" s="105"/>
      <c r="D80" s="106"/>
      <c r="E80"/>
      <c r="F80"/>
      <c r="G80"/>
      <c r="H80"/>
      <c r="I80"/>
      <c r="J80" t="e">
        <f>IF(AND(Q80="",#REF!&gt;0,#REF!&lt;5),K80,)</f>
        <v>#REF!</v>
      </c>
      <c r="K80" t="str">
        <f>IF(D80="","ZZZ9",IF(AND(#REF!&gt;0,#REF!&lt;5),D80&amp;#REF!,D80&amp;"9"))</f>
        <v>ZZZ9</v>
      </c>
      <c r="L80">
        <f t="shared" si="0"/>
        <v>999</v>
      </c>
      <c r="M80">
        <f t="shared" si="1"/>
        <v>999</v>
      </c>
      <c r="N80"/>
      <c r="O80"/>
      <c r="P80">
        <f t="shared" si="2"/>
        <v>999</v>
      </c>
      <c r="Q80" s="107"/>
    </row>
    <row r="81" spans="1:17" s="11" customFormat="1" ht="18.899999999999999" customHeight="1" x14ac:dyDescent="0.25">
      <c r="A81">
        <v>75</v>
      </c>
      <c r="B81" s="105"/>
      <c r="C81" s="105"/>
      <c r="D81" s="106"/>
      <c r="E81"/>
      <c r="F81"/>
      <c r="G81"/>
      <c r="H81"/>
      <c r="I81"/>
      <c r="J81" t="e">
        <f>IF(AND(Q81="",#REF!&gt;0,#REF!&lt;5),K81,)</f>
        <v>#REF!</v>
      </c>
      <c r="K81" t="str">
        <f>IF(D81="","ZZZ9",IF(AND(#REF!&gt;0,#REF!&lt;5),D81&amp;#REF!,D81&amp;"9"))</f>
        <v>ZZZ9</v>
      </c>
      <c r="L81">
        <f t="shared" si="0"/>
        <v>999</v>
      </c>
      <c r="M81">
        <f t="shared" si="1"/>
        <v>999</v>
      </c>
      <c r="N81"/>
      <c r="O81"/>
      <c r="P81">
        <f t="shared" si="2"/>
        <v>999</v>
      </c>
      <c r="Q81" s="107"/>
    </row>
    <row r="82" spans="1:17" s="11" customFormat="1" ht="18.899999999999999" customHeight="1" x14ac:dyDescent="0.25">
      <c r="A82">
        <v>76</v>
      </c>
      <c r="B82" s="105"/>
      <c r="C82" s="105"/>
      <c r="D82" s="106"/>
      <c r="E82"/>
      <c r="F82"/>
      <c r="G82"/>
      <c r="H82"/>
      <c r="I82"/>
      <c r="J82" t="e">
        <f>IF(AND(Q82="",#REF!&gt;0,#REF!&lt;5),K82,)</f>
        <v>#REF!</v>
      </c>
      <c r="K82" t="str">
        <f>IF(D82="","ZZZ9",IF(AND(#REF!&gt;0,#REF!&lt;5),D82&amp;#REF!,D82&amp;"9"))</f>
        <v>ZZZ9</v>
      </c>
      <c r="L82">
        <f t="shared" si="0"/>
        <v>999</v>
      </c>
      <c r="M82">
        <f t="shared" si="1"/>
        <v>999</v>
      </c>
      <c r="N82"/>
      <c r="O82"/>
      <c r="P82">
        <f t="shared" si="2"/>
        <v>999</v>
      </c>
      <c r="Q82" s="107"/>
    </row>
    <row r="83" spans="1:17" s="11" customFormat="1" ht="18.899999999999999" customHeight="1" x14ac:dyDescent="0.25">
      <c r="A83">
        <v>77</v>
      </c>
      <c r="B83" s="105"/>
      <c r="C83" s="105"/>
      <c r="D83" s="106"/>
      <c r="E83"/>
      <c r="F83"/>
      <c r="G83"/>
      <c r="H83"/>
      <c r="I83"/>
      <c r="J83" t="e">
        <f>IF(AND(Q83="",#REF!&gt;0,#REF!&lt;5),K83,)</f>
        <v>#REF!</v>
      </c>
      <c r="K83" t="str">
        <f>IF(D83="","ZZZ9",IF(AND(#REF!&gt;0,#REF!&lt;5),D83&amp;#REF!,D83&amp;"9"))</f>
        <v>ZZZ9</v>
      </c>
      <c r="L83">
        <f t="shared" si="0"/>
        <v>999</v>
      </c>
      <c r="M83">
        <f t="shared" si="1"/>
        <v>999</v>
      </c>
      <c r="N83"/>
      <c r="O83"/>
      <c r="P83">
        <f t="shared" si="2"/>
        <v>999</v>
      </c>
      <c r="Q83" s="107"/>
    </row>
    <row r="84" spans="1:17" s="11" customFormat="1" ht="18.899999999999999" customHeight="1" x14ac:dyDescent="0.25">
      <c r="A84">
        <v>78</v>
      </c>
      <c r="B84" s="105"/>
      <c r="C84" s="105"/>
      <c r="D84" s="106"/>
      <c r="E84"/>
      <c r="F84"/>
      <c r="G84"/>
      <c r="H84"/>
      <c r="I84"/>
      <c r="J84" t="e">
        <f>IF(AND(Q84="",#REF!&gt;0,#REF!&lt;5),K84,)</f>
        <v>#REF!</v>
      </c>
      <c r="K84" t="str">
        <f>IF(D84="","ZZZ9",IF(AND(#REF!&gt;0,#REF!&lt;5),D84&amp;#REF!,D84&amp;"9"))</f>
        <v>ZZZ9</v>
      </c>
      <c r="L84">
        <f t="shared" si="0"/>
        <v>999</v>
      </c>
      <c r="M84">
        <f t="shared" si="1"/>
        <v>999</v>
      </c>
      <c r="N84"/>
      <c r="O84"/>
      <c r="P84">
        <f t="shared" si="2"/>
        <v>999</v>
      </c>
      <c r="Q84" s="107"/>
    </row>
    <row r="85" spans="1:17" s="11" customFormat="1" ht="18.899999999999999" customHeight="1" x14ac:dyDescent="0.25">
      <c r="A85">
        <v>79</v>
      </c>
      <c r="B85" s="105"/>
      <c r="C85" s="105"/>
      <c r="D85" s="106"/>
      <c r="E85"/>
      <c r="F85"/>
      <c r="G85"/>
      <c r="H85"/>
      <c r="I85"/>
      <c r="J85" t="e">
        <f>IF(AND(Q85="",#REF!&gt;0,#REF!&lt;5),K85,)</f>
        <v>#REF!</v>
      </c>
      <c r="K85" t="str">
        <f>IF(D85="","ZZZ9",IF(AND(#REF!&gt;0,#REF!&lt;5),D85&amp;#REF!,D85&amp;"9"))</f>
        <v>ZZZ9</v>
      </c>
      <c r="L85">
        <f t="shared" si="0"/>
        <v>999</v>
      </c>
      <c r="M85">
        <f t="shared" si="1"/>
        <v>999</v>
      </c>
      <c r="N85"/>
      <c r="O85"/>
      <c r="P85">
        <f t="shared" si="2"/>
        <v>999</v>
      </c>
      <c r="Q85" s="107"/>
    </row>
    <row r="86" spans="1:17" s="11" customFormat="1" ht="18.899999999999999" customHeight="1" x14ac:dyDescent="0.25">
      <c r="A86">
        <v>80</v>
      </c>
      <c r="B86" s="105"/>
      <c r="C86" s="105"/>
      <c r="D86" s="106"/>
      <c r="E86"/>
      <c r="F86"/>
      <c r="G86"/>
      <c r="H86"/>
      <c r="I86"/>
      <c r="J86" t="e">
        <f>IF(AND(Q86="",#REF!&gt;0,#REF!&lt;5),K86,)</f>
        <v>#REF!</v>
      </c>
      <c r="K86" t="str">
        <f>IF(D86="","ZZZ9",IF(AND(#REF!&gt;0,#REF!&lt;5),D86&amp;#REF!,D86&amp;"9"))</f>
        <v>ZZZ9</v>
      </c>
      <c r="L86">
        <f t="shared" si="0"/>
        <v>999</v>
      </c>
      <c r="M86">
        <f t="shared" si="1"/>
        <v>999</v>
      </c>
      <c r="N86"/>
      <c r="O86"/>
      <c r="P86">
        <f t="shared" si="2"/>
        <v>999</v>
      </c>
      <c r="Q86" s="107"/>
    </row>
    <row r="87" spans="1:17" s="11" customFormat="1" ht="18.899999999999999" customHeight="1" x14ac:dyDescent="0.25">
      <c r="A87">
        <v>81</v>
      </c>
      <c r="B87" s="105"/>
      <c r="C87" s="105"/>
      <c r="D87" s="106"/>
      <c r="E87"/>
      <c r="F87"/>
      <c r="G87"/>
      <c r="H87"/>
      <c r="I87"/>
      <c r="J87" t="e">
        <f>IF(AND(Q87="",#REF!&gt;0,#REF!&lt;5),K87,)</f>
        <v>#REF!</v>
      </c>
      <c r="K87" t="str">
        <f>IF(D87="","ZZZ9",IF(AND(#REF!&gt;0,#REF!&lt;5),D87&amp;#REF!,D87&amp;"9"))</f>
        <v>ZZZ9</v>
      </c>
      <c r="L87">
        <f t="shared" si="0"/>
        <v>999</v>
      </c>
      <c r="M87">
        <f t="shared" si="1"/>
        <v>999</v>
      </c>
      <c r="N87"/>
      <c r="O87"/>
      <c r="P87">
        <f t="shared" si="2"/>
        <v>999</v>
      </c>
      <c r="Q87" s="107"/>
    </row>
    <row r="88" spans="1:17" s="11" customFormat="1" ht="18.899999999999999" customHeight="1" x14ac:dyDescent="0.25">
      <c r="A88">
        <v>82</v>
      </c>
      <c r="B88" s="105"/>
      <c r="C88" s="105"/>
      <c r="D88" s="106"/>
      <c r="E88"/>
      <c r="F88"/>
      <c r="G88"/>
      <c r="H88"/>
      <c r="I88"/>
      <c r="J88" t="e">
        <f>IF(AND(Q88="",#REF!&gt;0,#REF!&lt;5),K88,)</f>
        <v>#REF!</v>
      </c>
      <c r="K88" t="str">
        <f>IF(D88="","ZZZ9",IF(AND(#REF!&gt;0,#REF!&lt;5),D88&amp;#REF!,D88&amp;"9"))</f>
        <v>ZZZ9</v>
      </c>
      <c r="L88">
        <f t="shared" si="0"/>
        <v>999</v>
      </c>
      <c r="M88">
        <f t="shared" si="1"/>
        <v>999</v>
      </c>
      <c r="N88"/>
      <c r="O88"/>
      <c r="P88">
        <f t="shared" si="2"/>
        <v>999</v>
      </c>
      <c r="Q88" s="107"/>
    </row>
    <row r="89" spans="1:17" s="11" customFormat="1" ht="18.899999999999999" customHeight="1" x14ac:dyDescent="0.25">
      <c r="A89">
        <v>83</v>
      </c>
      <c r="B89" s="105"/>
      <c r="C89" s="105"/>
      <c r="D89" s="106"/>
      <c r="E89"/>
      <c r="F89"/>
      <c r="G89"/>
      <c r="H89"/>
      <c r="I89"/>
      <c r="J89" t="e">
        <f>IF(AND(Q89="",#REF!&gt;0,#REF!&lt;5),K89,)</f>
        <v>#REF!</v>
      </c>
      <c r="K89" t="str">
        <f>IF(D89="","ZZZ9",IF(AND(#REF!&gt;0,#REF!&lt;5),D89&amp;#REF!,D89&amp;"9"))</f>
        <v>ZZZ9</v>
      </c>
      <c r="L89">
        <f t="shared" si="0"/>
        <v>999</v>
      </c>
      <c r="M89">
        <f t="shared" si="1"/>
        <v>999</v>
      </c>
      <c r="N89"/>
      <c r="O89"/>
      <c r="P89">
        <f t="shared" si="2"/>
        <v>999</v>
      </c>
      <c r="Q89" s="107"/>
    </row>
    <row r="90" spans="1:17" s="11" customFormat="1" ht="18.899999999999999" customHeight="1" x14ac:dyDescent="0.25">
      <c r="A90">
        <v>84</v>
      </c>
      <c r="B90" s="105"/>
      <c r="C90" s="105"/>
      <c r="D90" s="106"/>
      <c r="E90"/>
      <c r="F90"/>
      <c r="G90"/>
      <c r="H90"/>
      <c r="I90"/>
      <c r="J90" t="e">
        <f>IF(AND(Q90="",#REF!&gt;0,#REF!&lt;5),K90,)</f>
        <v>#REF!</v>
      </c>
      <c r="K90" t="str">
        <f>IF(D90="","ZZZ9",IF(AND(#REF!&gt;0,#REF!&lt;5),D90&amp;#REF!,D90&amp;"9"))</f>
        <v>ZZZ9</v>
      </c>
      <c r="L90">
        <f t="shared" si="0"/>
        <v>999</v>
      </c>
      <c r="M90">
        <f t="shared" si="1"/>
        <v>999</v>
      </c>
      <c r="N90"/>
      <c r="O90"/>
      <c r="P90">
        <f t="shared" si="2"/>
        <v>999</v>
      </c>
      <c r="Q90" s="107"/>
    </row>
    <row r="91" spans="1:17" s="11" customFormat="1" ht="18.899999999999999" customHeight="1" x14ac:dyDescent="0.25">
      <c r="A91">
        <v>85</v>
      </c>
      <c r="B91" s="105"/>
      <c r="C91" s="105"/>
      <c r="D91" s="106"/>
      <c r="E91"/>
      <c r="F91"/>
      <c r="G91"/>
      <c r="H91"/>
      <c r="I91"/>
      <c r="J91" t="e">
        <f>IF(AND(Q91="",#REF!&gt;0,#REF!&lt;5),K91,)</f>
        <v>#REF!</v>
      </c>
      <c r="K91" t="str">
        <f>IF(D91="","ZZZ9",IF(AND(#REF!&gt;0,#REF!&lt;5),D91&amp;#REF!,D91&amp;"9"))</f>
        <v>ZZZ9</v>
      </c>
      <c r="L91">
        <f t="shared" si="0"/>
        <v>999</v>
      </c>
      <c r="M91">
        <f t="shared" si="1"/>
        <v>999</v>
      </c>
      <c r="N91"/>
      <c r="O91"/>
      <c r="P91">
        <f t="shared" si="2"/>
        <v>999</v>
      </c>
      <c r="Q91" s="107"/>
    </row>
    <row r="92" spans="1:17" s="11" customFormat="1" ht="18.899999999999999" customHeight="1" x14ac:dyDescent="0.25">
      <c r="A92">
        <v>86</v>
      </c>
      <c r="B92" s="105"/>
      <c r="C92" s="105"/>
      <c r="D92" s="106"/>
      <c r="E92"/>
      <c r="F92"/>
      <c r="G92"/>
      <c r="H92"/>
      <c r="I92"/>
      <c r="J92" t="e">
        <f>IF(AND(Q92="",#REF!&gt;0,#REF!&lt;5),K92,)</f>
        <v>#REF!</v>
      </c>
      <c r="K92" t="str">
        <f>IF(D92="","ZZZ9",IF(AND(#REF!&gt;0,#REF!&lt;5),D92&amp;#REF!,D92&amp;"9"))</f>
        <v>ZZZ9</v>
      </c>
      <c r="L92">
        <f t="shared" si="0"/>
        <v>999</v>
      </c>
      <c r="M92">
        <f t="shared" si="1"/>
        <v>999</v>
      </c>
      <c r="N92"/>
      <c r="O92"/>
      <c r="P92">
        <f t="shared" si="2"/>
        <v>999</v>
      </c>
      <c r="Q92" s="107"/>
    </row>
    <row r="93" spans="1:17" s="11" customFormat="1" ht="18.899999999999999" customHeight="1" x14ac:dyDescent="0.25">
      <c r="A93">
        <v>87</v>
      </c>
      <c r="B93" s="105"/>
      <c r="C93" s="105"/>
      <c r="D93" s="106"/>
      <c r="E93"/>
      <c r="F93"/>
      <c r="G93"/>
      <c r="H93"/>
      <c r="I93"/>
      <c r="J93" t="e">
        <f>IF(AND(Q93="",#REF!&gt;0,#REF!&lt;5),K93,)</f>
        <v>#REF!</v>
      </c>
      <c r="K93" t="str">
        <f>IF(D93="","ZZZ9",IF(AND(#REF!&gt;0,#REF!&lt;5),D93&amp;#REF!,D93&amp;"9"))</f>
        <v>ZZZ9</v>
      </c>
      <c r="L93">
        <f t="shared" si="0"/>
        <v>999</v>
      </c>
      <c r="M93">
        <f t="shared" si="1"/>
        <v>999</v>
      </c>
      <c r="N93"/>
      <c r="O93"/>
      <c r="P93">
        <f t="shared" si="2"/>
        <v>999</v>
      </c>
      <c r="Q93" s="107"/>
    </row>
    <row r="94" spans="1:17" s="11" customFormat="1" ht="18.899999999999999" customHeight="1" x14ac:dyDescent="0.25">
      <c r="A94">
        <v>88</v>
      </c>
      <c r="B94" s="105"/>
      <c r="C94" s="105"/>
      <c r="D94" s="106"/>
      <c r="E94"/>
      <c r="F94"/>
      <c r="G94"/>
      <c r="H94"/>
      <c r="I94"/>
      <c r="J94" t="e">
        <f>IF(AND(Q94="",#REF!&gt;0,#REF!&lt;5),K94,)</f>
        <v>#REF!</v>
      </c>
      <c r="K94" t="str">
        <f>IF(D94="","ZZZ9",IF(AND(#REF!&gt;0,#REF!&lt;5),D94&amp;#REF!,D94&amp;"9"))</f>
        <v>ZZZ9</v>
      </c>
      <c r="L94">
        <f t="shared" si="0"/>
        <v>999</v>
      </c>
      <c r="M94">
        <f t="shared" si="1"/>
        <v>999</v>
      </c>
      <c r="N94"/>
      <c r="O94"/>
      <c r="P94">
        <f t="shared" si="2"/>
        <v>999</v>
      </c>
      <c r="Q94" s="107"/>
    </row>
    <row r="95" spans="1:17" s="11" customFormat="1" ht="18.899999999999999" customHeight="1" x14ac:dyDescent="0.25">
      <c r="A95">
        <v>89</v>
      </c>
      <c r="B95" s="105"/>
      <c r="C95" s="105"/>
      <c r="D95" s="106"/>
      <c r="E95"/>
      <c r="F95"/>
      <c r="G95"/>
      <c r="H95"/>
      <c r="I95"/>
      <c r="J95" t="e">
        <f>IF(AND(Q95="",#REF!&gt;0,#REF!&lt;5),K95,)</f>
        <v>#REF!</v>
      </c>
      <c r="K95" t="str">
        <f>IF(D95="","ZZZ9",IF(AND(#REF!&gt;0,#REF!&lt;5),D95&amp;#REF!,D95&amp;"9"))</f>
        <v>ZZZ9</v>
      </c>
      <c r="L95">
        <f t="shared" si="0"/>
        <v>999</v>
      </c>
      <c r="M95">
        <f t="shared" si="1"/>
        <v>999</v>
      </c>
      <c r="N95"/>
      <c r="O95"/>
      <c r="P95">
        <f t="shared" si="2"/>
        <v>999</v>
      </c>
      <c r="Q95" s="107"/>
    </row>
    <row r="96" spans="1:17" s="11" customFormat="1" ht="18.899999999999999" customHeight="1" x14ac:dyDescent="0.25">
      <c r="A96">
        <v>90</v>
      </c>
      <c r="B96" s="105"/>
      <c r="C96" s="105"/>
      <c r="D96" s="106"/>
      <c r="E96"/>
      <c r="F96"/>
      <c r="G96"/>
      <c r="H96"/>
      <c r="I96"/>
      <c r="J96" t="e">
        <f>IF(AND(Q96="",#REF!&gt;0,#REF!&lt;5),K96,)</f>
        <v>#REF!</v>
      </c>
      <c r="K96" t="str">
        <f>IF(D96="","ZZZ9",IF(AND(#REF!&gt;0,#REF!&lt;5),D96&amp;#REF!,D96&amp;"9"))</f>
        <v>ZZZ9</v>
      </c>
      <c r="L96">
        <f t="shared" si="0"/>
        <v>999</v>
      </c>
      <c r="M96">
        <f t="shared" si="1"/>
        <v>999</v>
      </c>
      <c r="N96"/>
      <c r="O96"/>
      <c r="P96">
        <f t="shared" si="2"/>
        <v>999</v>
      </c>
      <c r="Q96" s="107"/>
    </row>
    <row r="97" spans="1:17" s="11" customFormat="1" ht="18.899999999999999" customHeight="1" x14ac:dyDescent="0.25">
      <c r="A97">
        <v>91</v>
      </c>
      <c r="B97" s="105"/>
      <c r="C97" s="105"/>
      <c r="D97" s="106"/>
      <c r="E97"/>
      <c r="F97"/>
      <c r="G97"/>
      <c r="H97"/>
      <c r="I97"/>
      <c r="J97" t="e">
        <f>IF(AND(Q97="",#REF!&gt;0,#REF!&lt;5),K97,)</f>
        <v>#REF!</v>
      </c>
      <c r="K97" t="str">
        <f>IF(D97="","ZZZ9",IF(AND(#REF!&gt;0,#REF!&lt;5),D97&amp;#REF!,D97&amp;"9"))</f>
        <v>ZZZ9</v>
      </c>
      <c r="L97">
        <f t="shared" si="0"/>
        <v>999</v>
      </c>
      <c r="M97">
        <f t="shared" si="1"/>
        <v>999</v>
      </c>
      <c r="N97"/>
      <c r="O97"/>
      <c r="P97">
        <f t="shared" si="2"/>
        <v>999</v>
      </c>
      <c r="Q97" s="107"/>
    </row>
    <row r="98" spans="1:17" s="11" customFormat="1" ht="18.899999999999999" customHeight="1" x14ac:dyDescent="0.25">
      <c r="A98">
        <v>92</v>
      </c>
      <c r="B98" s="105"/>
      <c r="C98" s="105"/>
      <c r="D98" s="106"/>
      <c r="E98"/>
      <c r="F98"/>
      <c r="G98"/>
      <c r="H98"/>
      <c r="I98"/>
      <c r="J98" t="e">
        <f>IF(AND(Q98="",#REF!&gt;0,#REF!&lt;5),K98,)</f>
        <v>#REF!</v>
      </c>
      <c r="K98" t="str">
        <f>IF(D98="","ZZZ9",IF(AND(#REF!&gt;0,#REF!&lt;5),D98&amp;#REF!,D98&amp;"9"))</f>
        <v>ZZZ9</v>
      </c>
      <c r="L98">
        <f t="shared" si="0"/>
        <v>999</v>
      </c>
      <c r="M98">
        <f t="shared" si="1"/>
        <v>999</v>
      </c>
      <c r="N98"/>
      <c r="O98"/>
      <c r="P98">
        <f t="shared" si="2"/>
        <v>999</v>
      </c>
      <c r="Q98" s="107"/>
    </row>
    <row r="99" spans="1:17" s="11" customFormat="1" ht="18.899999999999999" customHeight="1" x14ac:dyDescent="0.25">
      <c r="A99">
        <v>93</v>
      </c>
      <c r="B99" s="105"/>
      <c r="C99" s="105"/>
      <c r="D99" s="106"/>
      <c r="E99"/>
      <c r="F99"/>
      <c r="G99"/>
      <c r="H99"/>
      <c r="I99"/>
      <c r="J99" t="e">
        <f>IF(AND(Q99="",#REF!&gt;0,#REF!&lt;5),K99,)</f>
        <v>#REF!</v>
      </c>
      <c r="K99" t="str">
        <f>IF(D99="","ZZZ9",IF(AND(#REF!&gt;0,#REF!&lt;5),D99&amp;#REF!,D99&amp;"9"))</f>
        <v>ZZZ9</v>
      </c>
      <c r="L99">
        <f t="shared" si="0"/>
        <v>999</v>
      </c>
      <c r="M99">
        <f t="shared" si="1"/>
        <v>999</v>
      </c>
      <c r="N99"/>
      <c r="O99"/>
      <c r="P99">
        <f t="shared" si="2"/>
        <v>999</v>
      </c>
      <c r="Q99" s="107"/>
    </row>
    <row r="100" spans="1:17" s="11" customFormat="1" ht="18.899999999999999" customHeight="1" x14ac:dyDescent="0.25">
      <c r="A100">
        <v>94</v>
      </c>
      <c r="B100" s="105"/>
      <c r="C100" s="105"/>
      <c r="D100" s="106"/>
      <c r="E100"/>
      <c r="F100"/>
      <c r="G100"/>
      <c r="H100"/>
      <c r="I100"/>
      <c r="J100" t="e">
        <f>IF(AND(Q100="",#REF!&gt;0,#REF!&lt;5),K100,)</f>
        <v>#REF!</v>
      </c>
      <c r="K100" t="str">
        <f>IF(D100="","ZZZ9",IF(AND(#REF!&gt;0,#REF!&lt;5),D100&amp;#REF!,D100&amp;"9"))</f>
        <v>ZZZ9</v>
      </c>
      <c r="L100">
        <f t="shared" si="0"/>
        <v>999</v>
      </c>
      <c r="M100">
        <f t="shared" si="1"/>
        <v>999</v>
      </c>
      <c r="N100"/>
      <c r="O100"/>
      <c r="P100">
        <f t="shared" si="2"/>
        <v>999</v>
      </c>
      <c r="Q100" s="107"/>
    </row>
    <row r="101" spans="1:17" s="11" customFormat="1" ht="18.899999999999999" customHeight="1" x14ac:dyDescent="0.25">
      <c r="A101">
        <v>95</v>
      </c>
      <c r="B101" s="105"/>
      <c r="C101" s="105"/>
      <c r="D101" s="106"/>
      <c r="E101"/>
      <c r="F101"/>
      <c r="G101"/>
      <c r="H101"/>
      <c r="I101"/>
      <c r="J101" t="e">
        <f>IF(AND(Q101="",#REF!&gt;0,#REF!&lt;5),K101,)</f>
        <v>#REF!</v>
      </c>
      <c r="K101" t="str">
        <f>IF(D101="","ZZZ9",IF(AND(#REF!&gt;0,#REF!&lt;5),D101&amp;#REF!,D101&amp;"9"))</f>
        <v>ZZZ9</v>
      </c>
      <c r="L101">
        <f t="shared" si="0"/>
        <v>999</v>
      </c>
      <c r="M101">
        <f t="shared" si="1"/>
        <v>999</v>
      </c>
      <c r="N101"/>
      <c r="O101"/>
      <c r="P101">
        <f t="shared" si="2"/>
        <v>999</v>
      </c>
      <c r="Q101" s="107"/>
    </row>
    <row r="102" spans="1:17" s="11" customFormat="1" ht="18.899999999999999" customHeight="1" x14ac:dyDescent="0.25">
      <c r="A102">
        <v>96</v>
      </c>
      <c r="B102" s="105"/>
      <c r="C102" s="105"/>
      <c r="D102" s="106"/>
      <c r="E102"/>
      <c r="F102"/>
      <c r="G102"/>
      <c r="H102"/>
      <c r="I102"/>
      <c r="J102" t="e">
        <f>IF(AND(Q102="",#REF!&gt;0,#REF!&lt;5),K102,)</f>
        <v>#REF!</v>
      </c>
      <c r="K102" t="str">
        <f>IF(D102="","ZZZ9",IF(AND(#REF!&gt;0,#REF!&lt;5),D102&amp;#REF!,D102&amp;"9"))</f>
        <v>ZZZ9</v>
      </c>
      <c r="L102">
        <f t="shared" si="0"/>
        <v>999</v>
      </c>
      <c r="M102">
        <f t="shared" si="1"/>
        <v>999</v>
      </c>
      <c r="N102"/>
      <c r="O102"/>
      <c r="P102">
        <f t="shared" si="2"/>
        <v>999</v>
      </c>
      <c r="Q102" s="107"/>
    </row>
    <row r="103" spans="1:17" s="11" customFormat="1" ht="18.899999999999999" customHeight="1" x14ac:dyDescent="0.25">
      <c r="A103">
        <v>97</v>
      </c>
      <c r="B103" s="105"/>
      <c r="C103" s="105"/>
      <c r="D103" s="106"/>
      <c r="E103"/>
      <c r="F103"/>
      <c r="G103"/>
      <c r="H103"/>
      <c r="I103"/>
      <c r="J103" t="e">
        <f>IF(AND(Q103="",#REF!&gt;0,#REF!&lt;5),K103,)</f>
        <v>#REF!</v>
      </c>
      <c r="K103" t="str">
        <f>IF(D103="","ZZZ9",IF(AND(#REF!&gt;0,#REF!&lt;5),D103&amp;#REF!,D103&amp;"9"))</f>
        <v>ZZZ9</v>
      </c>
      <c r="L103">
        <f t="shared" si="0"/>
        <v>999</v>
      </c>
      <c r="M103">
        <f t="shared" si="1"/>
        <v>999</v>
      </c>
      <c r="N103"/>
      <c r="O103"/>
      <c r="P103">
        <f t="shared" si="2"/>
        <v>999</v>
      </c>
      <c r="Q103" s="107"/>
    </row>
    <row r="104" spans="1:17" s="11" customFormat="1" ht="18.899999999999999" customHeight="1" x14ac:dyDescent="0.25">
      <c r="A104">
        <v>98</v>
      </c>
      <c r="B104" s="105"/>
      <c r="C104" s="105"/>
      <c r="D104" s="106"/>
      <c r="E104"/>
      <c r="F104"/>
      <c r="G104"/>
      <c r="H104"/>
      <c r="I104"/>
      <c r="J104" t="e">
        <f>IF(AND(Q104="",#REF!&gt;0,#REF!&lt;5),K104,)</f>
        <v>#REF!</v>
      </c>
      <c r="K104" t="str">
        <f>IF(D104="","ZZZ9",IF(AND(#REF!&gt;0,#REF!&lt;5),D104&amp;#REF!,D104&amp;"9"))</f>
        <v>ZZZ9</v>
      </c>
      <c r="L104">
        <f t="shared" ref="L104:L156" si="3">IF(Q104="",999,Q104)</f>
        <v>999</v>
      </c>
      <c r="M104">
        <f t="shared" ref="M104:M156" si="4">IF(P104=999,999,1)</f>
        <v>999</v>
      </c>
      <c r="N104"/>
      <c r="O104"/>
      <c r="P104">
        <f t="shared" ref="P104:P156" si="5">IF(N104="DA",1,IF(N104="WC",2,IF(N104="SE",3,IF(N104="Q",4,IF(N104="LL",5,999)))))</f>
        <v>999</v>
      </c>
      <c r="Q104" s="107"/>
    </row>
    <row r="105" spans="1:17" s="11" customFormat="1" ht="18.899999999999999" customHeight="1" x14ac:dyDescent="0.25">
      <c r="A105">
        <v>99</v>
      </c>
      <c r="B105" s="105"/>
      <c r="C105" s="105"/>
      <c r="D105" s="106"/>
      <c r="E105"/>
      <c r="F105"/>
      <c r="G105"/>
      <c r="H105"/>
      <c r="I105"/>
      <c r="J105" t="e">
        <f>IF(AND(Q105="",#REF!&gt;0,#REF!&lt;5),K105,)</f>
        <v>#REF!</v>
      </c>
      <c r="K105" t="str">
        <f>IF(D105="","ZZZ9",IF(AND(#REF!&gt;0,#REF!&lt;5),D105&amp;#REF!,D105&amp;"9"))</f>
        <v>ZZZ9</v>
      </c>
      <c r="L105">
        <f t="shared" si="3"/>
        <v>999</v>
      </c>
      <c r="M105">
        <f t="shared" si="4"/>
        <v>999</v>
      </c>
      <c r="N105"/>
      <c r="O105"/>
      <c r="P105">
        <f t="shared" si="5"/>
        <v>999</v>
      </c>
      <c r="Q105" s="107"/>
    </row>
    <row r="106" spans="1:17" s="11" customFormat="1" ht="18.899999999999999" customHeight="1" x14ac:dyDescent="0.25">
      <c r="A106">
        <v>100</v>
      </c>
      <c r="B106" s="105"/>
      <c r="C106" s="105"/>
      <c r="D106" s="106"/>
      <c r="E106"/>
      <c r="F106"/>
      <c r="G106"/>
      <c r="H106"/>
      <c r="I106"/>
      <c r="J106" t="e">
        <f>IF(AND(Q106="",#REF!&gt;0,#REF!&lt;5),K106,)</f>
        <v>#REF!</v>
      </c>
      <c r="K106" t="str">
        <f>IF(D106="","ZZZ9",IF(AND(#REF!&gt;0,#REF!&lt;5),D106&amp;#REF!,D106&amp;"9"))</f>
        <v>ZZZ9</v>
      </c>
      <c r="L106">
        <f t="shared" si="3"/>
        <v>999</v>
      </c>
      <c r="M106">
        <f t="shared" si="4"/>
        <v>999</v>
      </c>
      <c r="N106"/>
      <c r="O106"/>
      <c r="P106">
        <f t="shared" si="5"/>
        <v>999</v>
      </c>
      <c r="Q106" s="107"/>
    </row>
    <row r="107" spans="1:17" s="11" customFormat="1" ht="18.899999999999999" customHeight="1" x14ac:dyDescent="0.25">
      <c r="A107">
        <v>101</v>
      </c>
      <c r="B107" s="105"/>
      <c r="C107" s="105"/>
      <c r="D107" s="106"/>
      <c r="E107"/>
      <c r="F107"/>
      <c r="G107"/>
      <c r="H107"/>
      <c r="I107"/>
      <c r="J107" t="e">
        <f>IF(AND(Q107="",#REF!&gt;0,#REF!&lt;5),K107,)</f>
        <v>#REF!</v>
      </c>
      <c r="K107" t="str">
        <f>IF(D107="","ZZZ9",IF(AND(#REF!&gt;0,#REF!&lt;5),D107&amp;#REF!,D107&amp;"9"))</f>
        <v>ZZZ9</v>
      </c>
      <c r="L107">
        <f t="shared" si="3"/>
        <v>999</v>
      </c>
      <c r="M107">
        <f t="shared" si="4"/>
        <v>999</v>
      </c>
      <c r="N107"/>
      <c r="O107"/>
      <c r="P107">
        <f t="shared" si="5"/>
        <v>999</v>
      </c>
      <c r="Q107" s="107"/>
    </row>
    <row r="108" spans="1:17" s="11" customFormat="1" ht="18.899999999999999" customHeight="1" x14ac:dyDescent="0.25">
      <c r="A108">
        <v>102</v>
      </c>
      <c r="B108" s="105"/>
      <c r="C108" s="105"/>
      <c r="D108" s="106"/>
      <c r="E108"/>
      <c r="F108"/>
      <c r="G108"/>
      <c r="H108"/>
      <c r="I108"/>
      <c r="J108" t="e">
        <f>IF(AND(Q108="",#REF!&gt;0,#REF!&lt;5),K108,)</f>
        <v>#REF!</v>
      </c>
      <c r="K108" t="str">
        <f>IF(D108="","ZZZ9",IF(AND(#REF!&gt;0,#REF!&lt;5),D108&amp;#REF!,D108&amp;"9"))</f>
        <v>ZZZ9</v>
      </c>
      <c r="L108">
        <f t="shared" si="3"/>
        <v>999</v>
      </c>
      <c r="M108">
        <f t="shared" si="4"/>
        <v>999</v>
      </c>
      <c r="N108"/>
      <c r="O108"/>
      <c r="P108">
        <f t="shared" si="5"/>
        <v>999</v>
      </c>
      <c r="Q108" s="107"/>
    </row>
    <row r="109" spans="1:17" s="11" customFormat="1" ht="18.899999999999999" customHeight="1" x14ac:dyDescent="0.25">
      <c r="A109">
        <v>103</v>
      </c>
      <c r="B109" s="105"/>
      <c r="C109" s="105"/>
      <c r="D109" s="106"/>
      <c r="E109"/>
      <c r="F109"/>
      <c r="G109"/>
      <c r="H109"/>
      <c r="I109"/>
      <c r="J109" t="e">
        <f>IF(AND(Q109="",#REF!&gt;0,#REF!&lt;5),K109,)</f>
        <v>#REF!</v>
      </c>
      <c r="K109" t="str">
        <f>IF(D109="","ZZZ9",IF(AND(#REF!&gt;0,#REF!&lt;5),D109&amp;#REF!,D109&amp;"9"))</f>
        <v>ZZZ9</v>
      </c>
      <c r="L109">
        <f t="shared" si="3"/>
        <v>999</v>
      </c>
      <c r="M109">
        <f t="shared" si="4"/>
        <v>999</v>
      </c>
      <c r="N109"/>
      <c r="O109"/>
      <c r="P109">
        <f t="shared" si="5"/>
        <v>999</v>
      </c>
      <c r="Q109" s="107"/>
    </row>
    <row r="110" spans="1:17" s="11" customFormat="1" ht="18.899999999999999" customHeight="1" x14ac:dyDescent="0.25">
      <c r="A110">
        <v>104</v>
      </c>
      <c r="B110" s="105"/>
      <c r="C110" s="105"/>
      <c r="D110" s="106"/>
      <c r="E110"/>
      <c r="F110"/>
      <c r="G110"/>
      <c r="H110"/>
      <c r="I110"/>
      <c r="J110" t="e">
        <f>IF(AND(Q110="",#REF!&gt;0,#REF!&lt;5),K110,)</f>
        <v>#REF!</v>
      </c>
      <c r="K110" t="str">
        <f>IF(D110="","ZZZ9",IF(AND(#REF!&gt;0,#REF!&lt;5),D110&amp;#REF!,D110&amp;"9"))</f>
        <v>ZZZ9</v>
      </c>
      <c r="L110">
        <f t="shared" si="3"/>
        <v>999</v>
      </c>
      <c r="M110">
        <f t="shared" si="4"/>
        <v>999</v>
      </c>
      <c r="N110"/>
      <c r="O110"/>
      <c r="P110">
        <f t="shared" si="5"/>
        <v>999</v>
      </c>
      <c r="Q110" s="107"/>
    </row>
    <row r="111" spans="1:17" s="11" customFormat="1" ht="18.899999999999999" customHeight="1" x14ac:dyDescent="0.25">
      <c r="A111">
        <v>105</v>
      </c>
      <c r="B111" s="105"/>
      <c r="C111" s="105"/>
      <c r="D111" s="106"/>
      <c r="E111"/>
      <c r="F111"/>
      <c r="G111"/>
      <c r="H111"/>
      <c r="I111"/>
      <c r="J111" t="e">
        <f>IF(AND(Q111="",#REF!&gt;0,#REF!&lt;5),K111,)</f>
        <v>#REF!</v>
      </c>
      <c r="K111" t="str">
        <f>IF(D111="","ZZZ9",IF(AND(#REF!&gt;0,#REF!&lt;5),D111&amp;#REF!,D111&amp;"9"))</f>
        <v>ZZZ9</v>
      </c>
      <c r="L111">
        <f t="shared" si="3"/>
        <v>999</v>
      </c>
      <c r="M111">
        <f t="shared" si="4"/>
        <v>999</v>
      </c>
      <c r="N111"/>
      <c r="O111"/>
      <c r="P111">
        <f t="shared" si="5"/>
        <v>999</v>
      </c>
      <c r="Q111" s="107"/>
    </row>
    <row r="112" spans="1:17" s="11" customFormat="1" ht="18.899999999999999" customHeight="1" x14ac:dyDescent="0.25">
      <c r="A112">
        <v>106</v>
      </c>
      <c r="B112" s="105"/>
      <c r="C112" s="105"/>
      <c r="D112" s="106"/>
      <c r="E112"/>
      <c r="F112"/>
      <c r="G112"/>
      <c r="H112"/>
      <c r="I112"/>
      <c r="J112" t="e">
        <f>IF(AND(Q112="",#REF!&gt;0,#REF!&lt;5),K112,)</f>
        <v>#REF!</v>
      </c>
      <c r="K112" t="str">
        <f>IF(D112="","ZZZ9",IF(AND(#REF!&gt;0,#REF!&lt;5),D112&amp;#REF!,D112&amp;"9"))</f>
        <v>ZZZ9</v>
      </c>
      <c r="L112">
        <f t="shared" si="3"/>
        <v>999</v>
      </c>
      <c r="M112">
        <f t="shared" si="4"/>
        <v>999</v>
      </c>
      <c r="N112"/>
      <c r="O112"/>
      <c r="P112">
        <f t="shared" si="5"/>
        <v>999</v>
      </c>
      <c r="Q112" s="107"/>
    </row>
    <row r="113" spans="1:17" s="11" customFormat="1" ht="18.899999999999999" customHeight="1" x14ac:dyDescent="0.25">
      <c r="A113">
        <v>107</v>
      </c>
      <c r="B113" s="105"/>
      <c r="C113" s="105"/>
      <c r="D113" s="106"/>
      <c r="E113"/>
      <c r="F113"/>
      <c r="G113"/>
      <c r="H113"/>
      <c r="I113"/>
      <c r="J113" t="e">
        <f>IF(AND(Q113="",#REF!&gt;0,#REF!&lt;5),K113,)</f>
        <v>#REF!</v>
      </c>
      <c r="K113" t="str">
        <f>IF(D113="","ZZZ9",IF(AND(#REF!&gt;0,#REF!&lt;5),D113&amp;#REF!,D113&amp;"9"))</f>
        <v>ZZZ9</v>
      </c>
      <c r="L113">
        <f t="shared" si="3"/>
        <v>999</v>
      </c>
      <c r="M113">
        <f t="shared" si="4"/>
        <v>999</v>
      </c>
      <c r="N113"/>
      <c r="O113"/>
      <c r="P113">
        <f t="shared" si="5"/>
        <v>999</v>
      </c>
      <c r="Q113" s="107"/>
    </row>
    <row r="114" spans="1:17" s="11" customFormat="1" ht="18.899999999999999" customHeight="1" x14ac:dyDescent="0.25">
      <c r="A114">
        <v>108</v>
      </c>
      <c r="B114" s="105"/>
      <c r="C114" s="105"/>
      <c r="D114" s="106"/>
      <c r="E114"/>
      <c r="F114"/>
      <c r="G114"/>
      <c r="H114"/>
      <c r="I114"/>
      <c r="J114" t="e">
        <f>IF(AND(Q114="",#REF!&gt;0,#REF!&lt;5),K114,)</f>
        <v>#REF!</v>
      </c>
      <c r="K114" t="str">
        <f>IF(D114="","ZZZ9",IF(AND(#REF!&gt;0,#REF!&lt;5),D114&amp;#REF!,D114&amp;"9"))</f>
        <v>ZZZ9</v>
      </c>
      <c r="L114">
        <f t="shared" si="3"/>
        <v>999</v>
      </c>
      <c r="M114">
        <f t="shared" si="4"/>
        <v>999</v>
      </c>
      <c r="N114"/>
      <c r="O114"/>
      <c r="P114">
        <f t="shared" si="5"/>
        <v>999</v>
      </c>
      <c r="Q114" s="107"/>
    </row>
    <row r="115" spans="1:17" s="11" customFormat="1" ht="18.899999999999999" customHeight="1" x14ac:dyDescent="0.25">
      <c r="A115">
        <v>109</v>
      </c>
      <c r="B115" s="105"/>
      <c r="C115" s="105"/>
      <c r="D115" s="106"/>
      <c r="E115"/>
      <c r="F115"/>
      <c r="G115"/>
      <c r="H115"/>
      <c r="I115"/>
      <c r="J115" t="e">
        <f>IF(AND(Q115="",#REF!&gt;0,#REF!&lt;5),K115,)</f>
        <v>#REF!</v>
      </c>
      <c r="K115" t="str">
        <f>IF(D115="","ZZZ9",IF(AND(#REF!&gt;0,#REF!&lt;5),D115&amp;#REF!,D115&amp;"9"))</f>
        <v>ZZZ9</v>
      </c>
      <c r="L115">
        <f t="shared" si="3"/>
        <v>999</v>
      </c>
      <c r="M115">
        <f t="shared" si="4"/>
        <v>999</v>
      </c>
      <c r="N115"/>
      <c r="O115"/>
      <c r="P115">
        <f t="shared" si="5"/>
        <v>999</v>
      </c>
      <c r="Q115" s="107"/>
    </row>
    <row r="116" spans="1:17" s="11" customFormat="1" ht="18.899999999999999" customHeight="1" x14ac:dyDescent="0.25">
      <c r="A116">
        <v>110</v>
      </c>
      <c r="B116" s="105"/>
      <c r="C116" s="105"/>
      <c r="D116" s="106"/>
      <c r="E116"/>
      <c r="F116"/>
      <c r="G116"/>
      <c r="H116"/>
      <c r="I116"/>
      <c r="J116" t="e">
        <f>IF(AND(Q116="",#REF!&gt;0,#REF!&lt;5),K116,)</f>
        <v>#REF!</v>
      </c>
      <c r="K116" t="str">
        <f>IF(D116="","ZZZ9",IF(AND(#REF!&gt;0,#REF!&lt;5),D116&amp;#REF!,D116&amp;"9"))</f>
        <v>ZZZ9</v>
      </c>
      <c r="L116">
        <f t="shared" si="3"/>
        <v>999</v>
      </c>
      <c r="M116">
        <f t="shared" si="4"/>
        <v>999</v>
      </c>
      <c r="N116"/>
      <c r="O116"/>
      <c r="P116">
        <f t="shared" si="5"/>
        <v>999</v>
      </c>
      <c r="Q116" s="107"/>
    </row>
    <row r="117" spans="1:17" s="11" customFormat="1" ht="18.899999999999999" customHeight="1" x14ac:dyDescent="0.25">
      <c r="A117">
        <v>111</v>
      </c>
      <c r="B117" s="105"/>
      <c r="C117" s="105"/>
      <c r="D117" s="106"/>
      <c r="E117"/>
      <c r="F117"/>
      <c r="G117"/>
      <c r="H117"/>
      <c r="I117"/>
      <c r="J117" t="e">
        <f>IF(AND(Q117="",#REF!&gt;0,#REF!&lt;5),K117,)</f>
        <v>#REF!</v>
      </c>
      <c r="K117" t="str">
        <f>IF(D117="","ZZZ9",IF(AND(#REF!&gt;0,#REF!&lt;5),D117&amp;#REF!,D117&amp;"9"))</f>
        <v>ZZZ9</v>
      </c>
      <c r="L117">
        <f t="shared" si="3"/>
        <v>999</v>
      </c>
      <c r="M117">
        <f t="shared" si="4"/>
        <v>999</v>
      </c>
      <c r="N117"/>
      <c r="O117"/>
      <c r="P117">
        <f t="shared" si="5"/>
        <v>999</v>
      </c>
      <c r="Q117" s="107"/>
    </row>
    <row r="118" spans="1:17" s="11" customFormat="1" ht="18.899999999999999" customHeight="1" x14ac:dyDescent="0.25">
      <c r="A118">
        <v>112</v>
      </c>
      <c r="B118" s="105"/>
      <c r="C118" s="105"/>
      <c r="D118" s="106"/>
      <c r="E118"/>
      <c r="F118"/>
      <c r="G118"/>
      <c r="H118"/>
      <c r="I118"/>
      <c r="J118" t="e">
        <f>IF(AND(Q118="",#REF!&gt;0,#REF!&lt;5),K118,)</f>
        <v>#REF!</v>
      </c>
      <c r="K118" t="str">
        <f>IF(D118="","ZZZ9",IF(AND(#REF!&gt;0,#REF!&lt;5),D118&amp;#REF!,D118&amp;"9"))</f>
        <v>ZZZ9</v>
      </c>
      <c r="L118">
        <f t="shared" si="3"/>
        <v>999</v>
      </c>
      <c r="M118">
        <f t="shared" si="4"/>
        <v>999</v>
      </c>
      <c r="N118"/>
      <c r="O118"/>
      <c r="P118">
        <f t="shared" si="5"/>
        <v>999</v>
      </c>
      <c r="Q118" s="107"/>
    </row>
    <row r="119" spans="1:17" s="11" customFormat="1" ht="18.899999999999999" customHeight="1" x14ac:dyDescent="0.25">
      <c r="A119">
        <v>113</v>
      </c>
      <c r="B119" s="105"/>
      <c r="C119" s="105"/>
      <c r="D119" s="106"/>
      <c r="E119"/>
      <c r="F119"/>
      <c r="G119"/>
      <c r="H119"/>
      <c r="I119"/>
      <c r="J119" t="e">
        <f>IF(AND(Q119="",#REF!&gt;0,#REF!&lt;5),K119,)</f>
        <v>#REF!</v>
      </c>
      <c r="K119" t="str">
        <f>IF(D119="","ZZZ9",IF(AND(#REF!&gt;0,#REF!&lt;5),D119&amp;#REF!,D119&amp;"9"))</f>
        <v>ZZZ9</v>
      </c>
      <c r="L119">
        <f t="shared" si="3"/>
        <v>999</v>
      </c>
      <c r="M119">
        <f t="shared" si="4"/>
        <v>999</v>
      </c>
      <c r="N119"/>
      <c r="O119"/>
      <c r="P119">
        <f t="shared" si="5"/>
        <v>999</v>
      </c>
      <c r="Q119" s="107"/>
    </row>
    <row r="120" spans="1:17" s="11" customFormat="1" ht="18.899999999999999" customHeight="1" x14ac:dyDescent="0.25">
      <c r="A120">
        <v>114</v>
      </c>
      <c r="B120" s="105"/>
      <c r="C120" s="105"/>
      <c r="D120" s="106"/>
      <c r="E120"/>
      <c r="F120"/>
      <c r="G120"/>
      <c r="H120"/>
      <c r="I120"/>
      <c r="J120" t="e">
        <f>IF(AND(Q120="",#REF!&gt;0,#REF!&lt;5),K120,)</f>
        <v>#REF!</v>
      </c>
      <c r="K120" t="str">
        <f>IF(D120="","ZZZ9",IF(AND(#REF!&gt;0,#REF!&lt;5),D120&amp;#REF!,D120&amp;"9"))</f>
        <v>ZZZ9</v>
      </c>
      <c r="L120">
        <f t="shared" si="3"/>
        <v>999</v>
      </c>
      <c r="M120">
        <f t="shared" si="4"/>
        <v>999</v>
      </c>
      <c r="N120"/>
      <c r="O120"/>
      <c r="P120">
        <f t="shared" si="5"/>
        <v>999</v>
      </c>
      <c r="Q120" s="107"/>
    </row>
    <row r="121" spans="1:17" s="11" customFormat="1" ht="18.899999999999999" customHeight="1" x14ac:dyDescent="0.25">
      <c r="A121">
        <v>115</v>
      </c>
      <c r="B121" s="105"/>
      <c r="C121" s="105"/>
      <c r="D121" s="106"/>
      <c r="E121"/>
      <c r="F121"/>
      <c r="G121"/>
      <c r="H121"/>
      <c r="I121"/>
      <c r="J121" t="e">
        <f>IF(AND(Q121="",#REF!&gt;0,#REF!&lt;5),K121,)</f>
        <v>#REF!</v>
      </c>
      <c r="K121" t="str">
        <f>IF(D121="","ZZZ9",IF(AND(#REF!&gt;0,#REF!&lt;5),D121&amp;#REF!,D121&amp;"9"))</f>
        <v>ZZZ9</v>
      </c>
      <c r="L121">
        <f t="shared" si="3"/>
        <v>999</v>
      </c>
      <c r="M121">
        <f t="shared" si="4"/>
        <v>999</v>
      </c>
      <c r="N121"/>
      <c r="O121"/>
      <c r="P121">
        <f t="shared" si="5"/>
        <v>999</v>
      </c>
      <c r="Q121" s="107"/>
    </row>
    <row r="122" spans="1:17" s="11" customFormat="1" ht="18.899999999999999" customHeight="1" x14ac:dyDescent="0.25">
      <c r="A122">
        <v>116</v>
      </c>
      <c r="B122" s="105"/>
      <c r="C122" s="105"/>
      <c r="D122" s="106"/>
      <c r="E122"/>
      <c r="F122"/>
      <c r="G122"/>
      <c r="H122"/>
      <c r="I122"/>
      <c r="J122" t="e">
        <f>IF(AND(Q122="",#REF!&gt;0,#REF!&lt;5),K122,)</f>
        <v>#REF!</v>
      </c>
      <c r="K122" t="str">
        <f>IF(D122="","ZZZ9",IF(AND(#REF!&gt;0,#REF!&lt;5),D122&amp;#REF!,D122&amp;"9"))</f>
        <v>ZZZ9</v>
      </c>
      <c r="L122">
        <f t="shared" si="3"/>
        <v>999</v>
      </c>
      <c r="M122">
        <f t="shared" si="4"/>
        <v>999</v>
      </c>
      <c r="N122"/>
      <c r="O122"/>
      <c r="P122">
        <f t="shared" si="5"/>
        <v>999</v>
      </c>
      <c r="Q122" s="107"/>
    </row>
    <row r="123" spans="1:17" s="11" customFormat="1" ht="18.899999999999999" customHeight="1" x14ac:dyDescent="0.25">
      <c r="A123">
        <v>117</v>
      </c>
      <c r="B123" s="105"/>
      <c r="C123" s="105"/>
      <c r="D123" s="106"/>
      <c r="E123"/>
      <c r="F123"/>
      <c r="G123"/>
      <c r="H123"/>
      <c r="I123"/>
      <c r="J123" t="e">
        <f>IF(AND(Q123="",#REF!&gt;0,#REF!&lt;5),K123,)</f>
        <v>#REF!</v>
      </c>
      <c r="K123" t="str">
        <f>IF(D123="","ZZZ9",IF(AND(#REF!&gt;0,#REF!&lt;5),D123&amp;#REF!,D123&amp;"9"))</f>
        <v>ZZZ9</v>
      </c>
      <c r="L123">
        <f t="shared" si="3"/>
        <v>999</v>
      </c>
      <c r="M123">
        <f t="shared" si="4"/>
        <v>999</v>
      </c>
      <c r="N123"/>
      <c r="O123"/>
      <c r="P123">
        <f t="shared" si="5"/>
        <v>999</v>
      </c>
      <c r="Q123" s="107"/>
    </row>
    <row r="124" spans="1:17" s="11" customFormat="1" ht="18.899999999999999" customHeight="1" x14ac:dyDescent="0.25">
      <c r="A124">
        <v>118</v>
      </c>
      <c r="B124" s="105"/>
      <c r="C124" s="105"/>
      <c r="D124" s="106"/>
      <c r="E124"/>
      <c r="F124"/>
      <c r="G124"/>
      <c r="H124"/>
      <c r="I124"/>
      <c r="J124" t="e">
        <f>IF(AND(Q124="",#REF!&gt;0,#REF!&lt;5),K124,)</f>
        <v>#REF!</v>
      </c>
      <c r="K124" t="str">
        <f>IF(D124="","ZZZ9",IF(AND(#REF!&gt;0,#REF!&lt;5),D124&amp;#REF!,D124&amp;"9"))</f>
        <v>ZZZ9</v>
      </c>
      <c r="L124">
        <f t="shared" si="3"/>
        <v>999</v>
      </c>
      <c r="M124">
        <f t="shared" si="4"/>
        <v>999</v>
      </c>
      <c r="N124"/>
      <c r="O124"/>
      <c r="P124">
        <f t="shared" si="5"/>
        <v>999</v>
      </c>
      <c r="Q124" s="107"/>
    </row>
    <row r="125" spans="1:17" s="11" customFormat="1" ht="18.899999999999999" customHeight="1" x14ac:dyDescent="0.25">
      <c r="A125">
        <v>119</v>
      </c>
      <c r="B125" s="105"/>
      <c r="C125" s="105"/>
      <c r="D125" s="106"/>
      <c r="E125"/>
      <c r="F125"/>
      <c r="G125"/>
      <c r="H125"/>
      <c r="I125"/>
      <c r="J125" t="e">
        <f>IF(AND(Q125="",#REF!&gt;0,#REF!&lt;5),K125,)</f>
        <v>#REF!</v>
      </c>
      <c r="K125" t="str">
        <f>IF(D125="","ZZZ9",IF(AND(#REF!&gt;0,#REF!&lt;5),D125&amp;#REF!,D125&amp;"9"))</f>
        <v>ZZZ9</v>
      </c>
      <c r="L125">
        <f t="shared" si="3"/>
        <v>999</v>
      </c>
      <c r="M125">
        <f t="shared" si="4"/>
        <v>999</v>
      </c>
      <c r="N125"/>
      <c r="O125"/>
      <c r="P125">
        <f t="shared" si="5"/>
        <v>999</v>
      </c>
      <c r="Q125" s="107"/>
    </row>
    <row r="126" spans="1:17" s="11" customFormat="1" ht="18.899999999999999" customHeight="1" x14ac:dyDescent="0.25">
      <c r="A126">
        <v>120</v>
      </c>
      <c r="B126" s="105"/>
      <c r="C126" s="105"/>
      <c r="D126" s="106"/>
      <c r="E126"/>
      <c r="F126"/>
      <c r="G126"/>
      <c r="H126"/>
      <c r="I126"/>
      <c r="J126" t="e">
        <f>IF(AND(Q126="",#REF!&gt;0,#REF!&lt;5),K126,)</f>
        <v>#REF!</v>
      </c>
      <c r="K126" t="str">
        <f>IF(D126="","ZZZ9",IF(AND(#REF!&gt;0,#REF!&lt;5),D126&amp;#REF!,D126&amp;"9"))</f>
        <v>ZZZ9</v>
      </c>
      <c r="L126">
        <f t="shared" si="3"/>
        <v>999</v>
      </c>
      <c r="M126">
        <f t="shared" si="4"/>
        <v>999</v>
      </c>
      <c r="N126"/>
      <c r="O126"/>
      <c r="P126">
        <f t="shared" si="5"/>
        <v>999</v>
      </c>
      <c r="Q126" s="107"/>
    </row>
    <row r="127" spans="1:17" s="11" customFormat="1" ht="18.899999999999999" customHeight="1" x14ac:dyDescent="0.25">
      <c r="A127">
        <v>121</v>
      </c>
      <c r="B127" s="105"/>
      <c r="C127" s="105"/>
      <c r="D127" s="106"/>
      <c r="E127"/>
      <c r="F127"/>
      <c r="G127"/>
      <c r="H127"/>
      <c r="I127"/>
      <c r="J127" t="e">
        <f>IF(AND(Q127="",#REF!&gt;0,#REF!&lt;5),K127,)</f>
        <v>#REF!</v>
      </c>
      <c r="K127" t="str">
        <f>IF(D127="","ZZZ9",IF(AND(#REF!&gt;0,#REF!&lt;5),D127&amp;#REF!,D127&amp;"9"))</f>
        <v>ZZZ9</v>
      </c>
      <c r="L127">
        <f t="shared" si="3"/>
        <v>999</v>
      </c>
      <c r="M127">
        <f t="shared" si="4"/>
        <v>999</v>
      </c>
      <c r="N127"/>
      <c r="O127"/>
      <c r="P127">
        <f t="shared" si="5"/>
        <v>999</v>
      </c>
      <c r="Q127" s="107"/>
    </row>
    <row r="128" spans="1:17" s="11" customFormat="1" ht="18.899999999999999" customHeight="1" x14ac:dyDescent="0.25">
      <c r="A128">
        <v>122</v>
      </c>
      <c r="B128" s="105"/>
      <c r="C128" s="105"/>
      <c r="D128" s="106"/>
      <c r="E128"/>
      <c r="F128"/>
      <c r="G128"/>
      <c r="H128"/>
      <c r="I128"/>
      <c r="J128" t="e">
        <f>IF(AND(Q128="",#REF!&gt;0,#REF!&lt;5),K128,)</f>
        <v>#REF!</v>
      </c>
      <c r="K128" t="str">
        <f>IF(D128="","ZZZ9",IF(AND(#REF!&gt;0,#REF!&lt;5),D128&amp;#REF!,D128&amp;"9"))</f>
        <v>ZZZ9</v>
      </c>
      <c r="L128">
        <f t="shared" si="3"/>
        <v>999</v>
      </c>
      <c r="M128">
        <f t="shared" si="4"/>
        <v>999</v>
      </c>
      <c r="N128"/>
      <c r="O128"/>
      <c r="P128">
        <f t="shared" si="5"/>
        <v>999</v>
      </c>
      <c r="Q128" s="107"/>
    </row>
    <row r="129" spans="1:17" s="11" customFormat="1" ht="18.899999999999999" customHeight="1" x14ac:dyDescent="0.25">
      <c r="A129">
        <v>123</v>
      </c>
      <c r="B129" s="105"/>
      <c r="C129" s="105"/>
      <c r="D129" s="106"/>
      <c r="E129"/>
      <c r="F129"/>
      <c r="G129"/>
      <c r="H129"/>
      <c r="I129"/>
      <c r="J129" t="e">
        <f>IF(AND(Q129="",#REF!&gt;0,#REF!&lt;5),K129,)</f>
        <v>#REF!</v>
      </c>
      <c r="K129" t="str">
        <f>IF(D129="","ZZZ9",IF(AND(#REF!&gt;0,#REF!&lt;5),D129&amp;#REF!,D129&amp;"9"))</f>
        <v>ZZZ9</v>
      </c>
      <c r="L129">
        <f t="shared" si="3"/>
        <v>999</v>
      </c>
      <c r="M129">
        <f t="shared" si="4"/>
        <v>999</v>
      </c>
      <c r="N129"/>
      <c r="O129"/>
      <c r="P129">
        <f t="shared" si="5"/>
        <v>999</v>
      </c>
      <c r="Q129" s="107"/>
    </row>
    <row r="130" spans="1:17" s="11" customFormat="1" ht="18.899999999999999" customHeight="1" x14ac:dyDescent="0.25">
      <c r="A130">
        <v>124</v>
      </c>
      <c r="B130" s="105"/>
      <c r="C130" s="105"/>
      <c r="D130" s="106"/>
      <c r="E130"/>
      <c r="F130"/>
      <c r="G130"/>
      <c r="H130"/>
      <c r="I130"/>
      <c r="J130" t="e">
        <f>IF(AND(Q130="",#REF!&gt;0,#REF!&lt;5),K130,)</f>
        <v>#REF!</v>
      </c>
      <c r="K130" t="str">
        <f>IF(D130="","ZZZ9",IF(AND(#REF!&gt;0,#REF!&lt;5),D130&amp;#REF!,D130&amp;"9"))</f>
        <v>ZZZ9</v>
      </c>
      <c r="L130">
        <f t="shared" si="3"/>
        <v>999</v>
      </c>
      <c r="M130">
        <f t="shared" si="4"/>
        <v>999</v>
      </c>
      <c r="N130"/>
      <c r="O130"/>
      <c r="P130">
        <f t="shared" si="5"/>
        <v>999</v>
      </c>
      <c r="Q130" s="107"/>
    </row>
    <row r="131" spans="1:17" s="11" customFormat="1" ht="18.899999999999999" customHeight="1" x14ac:dyDescent="0.25">
      <c r="A131">
        <v>125</v>
      </c>
      <c r="B131" s="105"/>
      <c r="C131" s="105"/>
      <c r="D131" s="106"/>
      <c r="E131"/>
      <c r="F131"/>
      <c r="G131"/>
      <c r="H131"/>
      <c r="I131"/>
      <c r="J131" t="e">
        <f>IF(AND(Q131="",#REF!&gt;0,#REF!&lt;5),K131,)</f>
        <v>#REF!</v>
      </c>
      <c r="K131" t="str">
        <f>IF(D131="","ZZZ9",IF(AND(#REF!&gt;0,#REF!&lt;5),D131&amp;#REF!,D131&amp;"9"))</f>
        <v>ZZZ9</v>
      </c>
      <c r="L131">
        <f t="shared" si="3"/>
        <v>999</v>
      </c>
      <c r="M131">
        <f t="shared" si="4"/>
        <v>999</v>
      </c>
      <c r="N131"/>
      <c r="O131"/>
      <c r="P131">
        <f t="shared" si="5"/>
        <v>999</v>
      </c>
      <c r="Q131" s="107"/>
    </row>
    <row r="132" spans="1:17" s="11" customFormat="1" ht="18.899999999999999" customHeight="1" x14ac:dyDescent="0.25">
      <c r="A132">
        <v>126</v>
      </c>
      <c r="B132" s="105"/>
      <c r="C132" s="105"/>
      <c r="D132" s="106"/>
      <c r="E132"/>
      <c r="F132"/>
      <c r="G132"/>
      <c r="H132"/>
      <c r="I132"/>
      <c r="J132" t="e">
        <f>IF(AND(Q132="",#REF!&gt;0,#REF!&lt;5),K132,)</f>
        <v>#REF!</v>
      </c>
      <c r="K132" t="str">
        <f>IF(D132="","ZZZ9",IF(AND(#REF!&gt;0,#REF!&lt;5),D132&amp;#REF!,D132&amp;"9"))</f>
        <v>ZZZ9</v>
      </c>
      <c r="L132">
        <f t="shared" si="3"/>
        <v>999</v>
      </c>
      <c r="M132">
        <f t="shared" si="4"/>
        <v>999</v>
      </c>
      <c r="N132"/>
      <c r="O132"/>
      <c r="P132">
        <f t="shared" si="5"/>
        <v>999</v>
      </c>
      <c r="Q132" s="107"/>
    </row>
    <row r="133" spans="1:17" s="11" customFormat="1" ht="18.899999999999999" customHeight="1" x14ac:dyDescent="0.25">
      <c r="A133">
        <v>127</v>
      </c>
      <c r="B133" s="105"/>
      <c r="C133" s="105"/>
      <c r="D133" s="106"/>
      <c r="E133"/>
      <c r="F133"/>
      <c r="G133"/>
      <c r="H133"/>
      <c r="I133"/>
      <c r="J133" t="e">
        <f>IF(AND(Q133="",#REF!&gt;0,#REF!&lt;5),K133,)</f>
        <v>#REF!</v>
      </c>
      <c r="K133" t="str">
        <f>IF(D133="","ZZZ9",IF(AND(#REF!&gt;0,#REF!&lt;5),D133&amp;#REF!,D133&amp;"9"))</f>
        <v>ZZZ9</v>
      </c>
      <c r="L133">
        <f t="shared" si="3"/>
        <v>999</v>
      </c>
      <c r="M133">
        <f t="shared" si="4"/>
        <v>999</v>
      </c>
      <c r="N133"/>
      <c r="O133"/>
      <c r="P133">
        <f t="shared" si="5"/>
        <v>999</v>
      </c>
      <c r="Q133" s="107"/>
    </row>
    <row r="134" spans="1:17" s="11" customFormat="1" ht="18.899999999999999" customHeight="1" x14ac:dyDescent="0.25">
      <c r="A134">
        <v>128</v>
      </c>
      <c r="B134" s="105"/>
      <c r="C134" s="105"/>
      <c r="D134" s="106"/>
      <c r="E134"/>
      <c r="F134"/>
      <c r="G134"/>
      <c r="H134"/>
      <c r="I134"/>
      <c r="J134" t="e">
        <f>IF(AND(Q134="",#REF!&gt;0,#REF!&lt;5),K134,)</f>
        <v>#REF!</v>
      </c>
      <c r="K134" t="str">
        <f>IF(D134="","ZZZ9",IF(AND(#REF!&gt;0,#REF!&lt;5),D134&amp;#REF!,D134&amp;"9"))</f>
        <v>ZZZ9</v>
      </c>
      <c r="L134">
        <f t="shared" si="3"/>
        <v>999</v>
      </c>
      <c r="M134">
        <f t="shared" si="4"/>
        <v>999</v>
      </c>
      <c r="N134"/>
      <c r="O134"/>
      <c r="P134">
        <f t="shared" si="5"/>
        <v>999</v>
      </c>
      <c r="Q134"/>
    </row>
    <row r="135" spans="1:17" x14ac:dyDescent="0.25">
      <c r="A135">
        <v>129</v>
      </c>
      <c r="B135" s="105"/>
      <c r="C135" s="105"/>
      <c r="D135" s="106"/>
      <c r="E135"/>
      <c r="F135"/>
      <c r="G135"/>
      <c r="H135"/>
      <c r="I135"/>
      <c r="J135" t="e">
        <f>IF(AND(Q135="",#REF!&gt;0,#REF!&lt;5),K135,)</f>
        <v>#REF!</v>
      </c>
      <c r="K135" t="str">
        <f>IF(D135="","ZZZ9",IF(AND(#REF!&gt;0,#REF!&lt;5),D135&amp;#REF!,D135&amp;"9"))</f>
        <v>ZZZ9</v>
      </c>
      <c r="L135">
        <f t="shared" si="3"/>
        <v>999</v>
      </c>
      <c r="M135">
        <f t="shared" si="4"/>
        <v>999</v>
      </c>
      <c r="N135"/>
      <c r="O135"/>
      <c r="P135">
        <f t="shared" si="5"/>
        <v>999</v>
      </c>
      <c r="Q135" s="107"/>
    </row>
    <row r="136" spans="1:17" x14ac:dyDescent="0.25">
      <c r="A136">
        <v>130</v>
      </c>
      <c r="B136" s="105"/>
      <c r="C136" s="105"/>
      <c r="D136" s="106"/>
      <c r="E136"/>
      <c r="F136"/>
      <c r="G136"/>
      <c r="H136"/>
      <c r="I136"/>
      <c r="J136" t="e">
        <f>IF(AND(Q136="",#REF!&gt;0,#REF!&lt;5),K136,)</f>
        <v>#REF!</v>
      </c>
      <c r="K136" t="str">
        <f>IF(D136="","ZZZ9",IF(AND(#REF!&gt;0,#REF!&lt;5),D136&amp;#REF!,D136&amp;"9"))</f>
        <v>ZZZ9</v>
      </c>
      <c r="L136">
        <f t="shared" si="3"/>
        <v>999</v>
      </c>
      <c r="M136">
        <f t="shared" si="4"/>
        <v>999</v>
      </c>
      <c r="N136"/>
      <c r="O136"/>
      <c r="P136">
        <f t="shared" si="5"/>
        <v>999</v>
      </c>
      <c r="Q136" s="107"/>
    </row>
    <row r="137" spans="1:17" x14ac:dyDescent="0.25">
      <c r="A137">
        <v>131</v>
      </c>
      <c r="B137" s="105"/>
      <c r="C137" s="105"/>
      <c r="D137" s="106"/>
      <c r="E137"/>
      <c r="F137"/>
      <c r="G137"/>
      <c r="H137"/>
      <c r="I137"/>
      <c r="J137" t="e">
        <f>IF(AND(Q137="",#REF!&gt;0,#REF!&lt;5),K137,)</f>
        <v>#REF!</v>
      </c>
      <c r="K137" t="str">
        <f>IF(D137="","ZZZ9",IF(AND(#REF!&gt;0,#REF!&lt;5),D137&amp;#REF!,D137&amp;"9"))</f>
        <v>ZZZ9</v>
      </c>
      <c r="L137">
        <f t="shared" si="3"/>
        <v>999</v>
      </c>
      <c r="M137">
        <f t="shared" si="4"/>
        <v>999</v>
      </c>
      <c r="N137"/>
      <c r="O137"/>
      <c r="P137">
        <f t="shared" si="5"/>
        <v>999</v>
      </c>
      <c r="Q137" s="107"/>
    </row>
    <row r="138" spans="1:17" x14ac:dyDescent="0.25">
      <c r="A138">
        <v>132</v>
      </c>
      <c r="B138" s="105"/>
      <c r="C138" s="105"/>
      <c r="D138" s="106"/>
      <c r="E138"/>
      <c r="F138"/>
      <c r="G138"/>
      <c r="H138"/>
      <c r="I138"/>
      <c r="J138" t="e">
        <f>IF(AND(Q138="",#REF!&gt;0,#REF!&lt;5),K138,)</f>
        <v>#REF!</v>
      </c>
      <c r="K138" t="str">
        <f>IF(D138="","ZZZ9",IF(AND(#REF!&gt;0,#REF!&lt;5),D138&amp;#REF!,D138&amp;"9"))</f>
        <v>ZZZ9</v>
      </c>
      <c r="L138">
        <f t="shared" si="3"/>
        <v>999</v>
      </c>
      <c r="M138">
        <f t="shared" si="4"/>
        <v>999</v>
      </c>
      <c r="N138"/>
      <c r="O138"/>
      <c r="P138">
        <f t="shared" si="5"/>
        <v>999</v>
      </c>
      <c r="Q138" s="107"/>
    </row>
    <row r="139" spans="1:17" x14ac:dyDescent="0.25">
      <c r="A139">
        <v>133</v>
      </c>
      <c r="B139" s="105"/>
      <c r="C139" s="105"/>
      <c r="D139" s="106"/>
      <c r="E139"/>
      <c r="F139"/>
      <c r="G139"/>
      <c r="H139"/>
      <c r="I139"/>
      <c r="J139" t="e">
        <f>IF(AND(Q139="",#REF!&gt;0,#REF!&lt;5),K139,)</f>
        <v>#REF!</v>
      </c>
      <c r="K139" t="str">
        <f>IF(D139="","ZZZ9",IF(AND(#REF!&gt;0,#REF!&lt;5),D139&amp;#REF!,D139&amp;"9"))</f>
        <v>ZZZ9</v>
      </c>
      <c r="L139">
        <f t="shared" si="3"/>
        <v>999</v>
      </c>
      <c r="M139">
        <f t="shared" si="4"/>
        <v>999</v>
      </c>
      <c r="N139"/>
      <c r="O139"/>
      <c r="P139">
        <f t="shared" si="5"/>
        <v>999</v>
      </c>
      <c r="Q139" s="107"/>
    </row>
    <row r="140" spans="1:17" x14ac:dyDescent="0.25">
      <c r="A140">
        <v>134</v>
      </c>
      <c r="B140" s="105"/>
      <c r="C140" s="105"/>
      <c r="D140" s="106"/>
      <c r="E140"/>
      <c r="F140"/>
      <c r="G140"/>
      <c r="H140"/>
      <c r="I140"/>
      <c r="J140" t="e">
        <f>IF(AND(Q140="",#REF!&gt;0,#REF!&lt;5),K140,)</f>
        <v>#REF!</v>
      </c>
      <c r="K140" t="str">
        <f>IF(D140="","ZZZ9",IF(AND(#REF!&gt;0,#REF!&lt;5),D140&amp;#REF!,D140&amp;"9"))</f>
        <v>ZZZ9</v>
      </c>
      <c r="L140">
        <f t="shared" si="3"/>
        <v>999</v>
      </c>
      <c r="M140">
        <f t="shared" si="4"/>
        <v>999</v>
      </c>
      <c r="N140"/>
      <c r="O140"/>
      <c r="P140">
        <f t="shared" si="5"/>
        <v>999</v>
      </c>
      <c r="Q140" s="107"/>
    </row>
    <row r="141" spans="1:17" x14ac:dyDescent="0.25">
      <c r="A141">
        <v>135</v>
      </c>
      <c r="B141" s="105"/>
      <c r="C141" s="105"/>
      <c r="D141" s="106"/>
      <c r="E141"/>
      <c r="F141"/>
      <c r="G141"/>
      <c r="H141"/>
      <c r="I141"/>
      <c r="J141" t="e">
        <f>IF(AND(Q141="",#REF!&gt;0,#REF!&lt;5),K141,)</f>
        <v>#REF!</v>
      </c>
      <c r="K141" t="str">
        <f>IF(D141="","ZZZ9",IF(AND(#REF!&gt;0,#REF!&lt;5),D141&amp;#REF!,D141&amp;"9"))</f>
        <v>ZZZ9</v>
      </c>
      <c r="L141">
        <f t="shared" si="3"/>
        <v>999</v>
      </c>
      <c r="M141">
        <f t="shared" si="4"/>
        <v>999</v>
      </c>
      <c r="N141"/>
      <c r="O141"/>
      <c r="P141">
        <f t="shared" si="5"/>
        <v>999</v>
      </c>
      <c r="Q141"/>
    </row>
    <row r="142" spans="1:17" x14ac:dyDescent="0.25">
      <c r="A142">
        <v>136</v>
      </c>
      <c r="B142" s="105"/>
      <c r="C142" s="105"/>
      <c r="D142" s="106"/>
      <c r="E142"/>
      <c r="F142"/>
      <c r="G142"/>
      <c r="H142"/>
      <c r="I142"/>
      <c r="J142" t="e">
        <f>IF(AND(Q142="",#REF!&gt;0,#REF!&lt;5),K142,)</f>
        <v>#REF!</v>
      </c>
      <c r="K142" t="str">
        <f>IF(D142="","ZZZ9",IF(AND(#REF!&gt;0,#REF!&lt;5),D142&amp;#REF!,D142&amp;"9"))</f>
        <v>ZZZ9</v>
      </c>
      <c r="L142">
        <f t="shared" si="3"/>
        <v>999</v>
      </c>
      <c r="M142">
        <f t="shared" si="4"/>
        <v>999</v>
      </c>
      <c r="N142"/>
      <c r="O142"/>
      <c r="P142">
        <f t="shared" si="5"/>
        <v>999</v>
      </c>
      <c r="Q142" s="107"/>
    </row>
    <row r="143" spans="1:17" x14ac:dyDescent="0.25">
      <c r="A143">
        <v>137</v>
      </c>
      <c r="B143" s="105"/>
      <c r="C143" s="105"/>
      <c r="D143" s="106"/>
      <c r="E143"/>
      <c r="F143"/>
      <c r="G143"/>
      <c r="H143"/>
      <c r="I143"/>
      <c r="J143" t="e">
        <f>IF(AND(Q143="",#REF!&gt;0,#REF!&lt;5),K143,)</f>
        <v>#REF!</v>
      </c>
      <c r="K143" t="str">
        <f>IF(D143="","ZZZ9",IF(AND(#REF!&gt;0,#REF!&lt;5),D143&amp;#REF!,D143&amp;"9"))</f>
        <v>ZZZ9</v>
      </c>
      <c r="L143">
        <f t="shared" si="3"/>
        <v>999</v>
      </c>
      <c r="M143">
        <f t="shared" si="4"/>
        <v>999</v>
      </c>
      <c r="N143"/>
      <c r="O143"/>
      <c r="P143">
        <f t="shared" si="5"/>
        <v>999</v>
      </c>
      <c r="Q143" s="107"/>
    </row>
    <row r="144" spans="1:17" x14ac:dyDescent="0.25">
      <c r="A144">
        <v>138</v>
      </c>
      <c r="B144" s="105"/>
      <c r="C144" s="105"/>
      <c r="D144" s="106"/>
      <c r="E144"/>
      <c r="F144"/>
      <c r="G144"/>
      <c r="H144"/>
      <c r="I144"/>
      <c r="J144" t="e">
        <f>IF(AND(Q144="",#REF!&gt;0,#REF!&lt;5),K144,)</f>
        <v>#REF!</v>
      </c>
      <c r="K144" t="str">
        <f>IF(D144="","ZZZ9",IF(AND(#REF!&gt;0,#REF!&lt;5),D144&amp;#REF!,D144&amp;"9"))</f>
        <v>ZZZ9</v>
      </c>
      <c r="L144">
        <f t="shared" si="3"/>
        <v>999</v>
      </c>
      <c r="M144">
        <f t="shared" si="4"/>
        <v>999</v>
      </c>
      <c r="N144"/>
      <c r="O144"/>
      <c r="P144">
        <f t="shared" si="5"/>
        <v>999</v>
      </c>
      <c r="Q144" s="107"/>
    </row>
    <row r="145" spans="1:17" x14ac:dyDescent="0.25">
      <c r="A145">
        <v>139</v>
      </c>
      <c r="B145" s="105"/>
      <c r="C145" s="105"/>
      <c r="D145" s="106"/>
      <c r="E145"/>
      <c r="F145"/>
      <c r="G145"/>
      <c r="H145"/>
      <c r="I145"/>
      <c r="J145" t="e">
        <f>IF(AND(Q145="",#REF!&gt;0,#REF!&lt;5),K145,)</f>
        <v>#REF!</v>
      </c>
      <c r="K145" t="str">
        <f>IF(D145="","ZZZ9",IF(AND(#REF!&gt;0,#REF!&lt;5),D145&amp;#REF!,D145&amp;"9"))</f>
        <v>ZZZ9</v>
      </c>
      <c r="L145">
        <f t="shared" si="3"/>
        <v>999</v>
      </c>
      <c r="M145">
        <f t="shared" si="4"/>
        <v>999</v>
      </c>
      <c r="N145"/>
      <c r="O145"/>
      <c r="P145">
        <f t="shared" si="5"/>
        <v>999</v>
      </c>
      <c r="Q145" s="107"/>
    </row>
    <row r="146" spans="1:17" x14ac:dyDescent="0.25">
      <c r="A146">
        <v>140</v>
      </c>
      <c r="B146" s="105"/>
      <c r="C146" s="105"/>
      <c r="D146" s="106"/>
      <c r="E146"/>
      <c r="F146"/>
      <c r="G146"/>
      <c r="H146"/>
      <c r="I146"/>
      <c r="J146" t="e">
        <f>IF(AND(Q146="",#REF!&gt;0,#REF!&lt;5),K146,)</f>
        <v>#REF!</v>
      </c>
      <c r="K146" t="str">
        <f>IF(D146="","ZZZ9",IF(AND(#REF!&gt;0,#REF!&lt;5),D146&amp;#REF!,D146&amp;"9"))</f>
        <v>ZZZ9</v>
      </c>
      <c r="L146">
        <f t="shared" si="3"/>
        <v>999</v>
      </c>
      <c r="M146">
        <f t="shared" si="4"/>
        <v>999</v>
      </c>
      <c r="N146"/>
      <c r="O146"/>
      <c r="P146">
        <f t="shared" si="5"/>
        <v>999</v>
      </c>
      <c r="Q146" s="107"/>
    </row>
    <row r="147" spans="1:17" x14ac:dyDescent="0.25">
      <c r="A147">
        <v>141</v>
      </c>
      <c r="B147" s="105"/>
      <c r="C147" s="105"/>
      <c r="D147" s="106"/>
      <c r="E147"/>
      <c r="F147"/>
      <c r="G147"/>
      <c r="H147"/>
      <c r="I147"/>
      <c r="J147" t="e">
        <f>IF(AND(Q147="",#REF!&gt;0,#REF!&lt;5),K147,)</f>
        <v>#REF!</v>
      </c>
      <c r="K147" t="str">
        <f>IF(D147="","ZZZ9",IF(AND(#REF!&gt;0,#REF!&lt;5),D147&amp;#REF!,D147&amp;"9"))</f>
        <v>ZZZ9</v>
      </c>
      <c r="L147">
        <f t="shared" si="3"/>
        <v>999</v>
      </c>
      <c r="M147">
        <f t="shared" si="4"/>
        <v>999</v>
      </c>
      <c r="N147"/>
      <c r="O147"/>
      <c r="P147">
        <f t="shared" si="5"/>
        <v>999</v>
      </c>
      <c r="Q147" s="107"/>
    </row>
    <row r="148" spans="1:17" x14ac:dyDescent="0.25">
      <c r="A148">
        <v>142</v>
      </c>
      <c r="B148" s="105"/>
      <c r="C148" s="105"/>
      <c r="D148" s="106"/>
      <c r="E148"/>
      <c r="F148"/>
      <c r="G148"/>
      <c r="H148"/>
      <c r="I148"/>
      <c r="J148" t="e">
        <f>IF(AND(Q148="",#REF!&gt;0,#REF!&lt;5),K148,)</f>
        <v>#REF!</v>
      </c>
      <c r="K148" t="str">
        <f>IF(D148="","ZZZ9",IF(AND(#REF!&gt;0,#REF!&lt;5),D148&amp;#REF!,D148&amp;"9"))</f>
        <v>ZZZ9</v>
      </c>
      <c r="L148">
        <f t="shared" si="3"/>
        <v>999</v>
      </c>
      <c r="M148">
        <f t="shared" si="4"/>
        <v>999</v>
      </c>
      <c r="N148"/>
      <c r="O148"/>
      <c r="P148">
        <f t="shared" si="5"/>
        <v>999</v>
      </c>
      <c r="Q148"/>
    </row>
    <row r="149" spans="1:17" x14ac:dyDescent="0.25">
      <c r="A149">
        <v>143</v>
      </c>
      <c r="B149" s="105"/>
      <c r="C149" s="105"/>
      <c r="D149" s="106"/>
      <c r="E149"/>
      <c r="F149"/>
      <c r="G149"/>
      <c r="H149"/>
      <c r="I149"/>
      <c r="J149" t="e">
        <f>IF(AND(Q149="",#REF!&gt;0,#REF!&lt;5),K149,)</f>
        <v>#REF!</v>
      </c>
      <c r="K149" t="str">
        <f>IF(D149="","ZZZ9",IF(AND(#REF!&gt;0,#REF!&lt;5),D149&amp;#REF!,D149&amp;"9"))</f>
        <v>ZZZ9</v>
      </c>
      <c r="L149">
        <f t="shared" si="3"/>
        <v>999</v>
      </c>
      <c r="M149">
        <f t="shared" si="4"/>
        <v>999</v>
      </c>
      <c r="N149"/>
      <c r="O149"/>
      <c r="P149">
        <f t="shared" si="5"/>
        <v>999</v>
      </c>
      <c r="Q149" s="107"/>
    </row>
    <row r="150" spans="1:17" x14ac:dyDescent="0.25">
      <c r="A150">
        <v>144</v>
      </c>
      <c r="B150" s="105"/>
      <c r="C150" s="105"/>
      <c r="D150" s="106"/>
      <c r="E150"/>
      <c r="F150"/>
      <c r="G150"/>
      <c r="H150"/>
      <c r="I150"/>
      <c r="J150" t="e">
        <f>IF(AND(Q150="",#REF!&gt;0,#REF!&lt;5),K150,)</f>
        <v>#REF!</v>
      </c>
      <c r="K150" t="str">
        <f>IF(D150="","ZZZ9",IF(AND(#REF!&gt;0,#REF!&lt;5),D150&amp;#REF!,D150&amp;"9"))</f>
        <v>ZZZ9</v>
      </c>
      <c r="L150">
        <f t="shared" si="3"/>
        <v>999</v>
      </c>
      <c r="M150">
        <f t="shared" si="4"/>
        <v>999</v>
      </c>
      <c r="N150"/>
      <c r="O150"/>
      <c r="P150">
        <f t="shared" si="5"/>
        <v>999</v>
      </c>
      <c r="Q150" s="107"/>
    </row>
    <row r="151" spans="1:17" x14ac:dyDescent="0.25">
      <c r="A151">
        <v>145</v>
      </c>
      <c r="B151" s="105"/>
      <c r="C151" s="105"/>
      <c r="D151" s="106"/>
      <c r="E151"/>
      <c r="F151"/>
      <c r="G151"/>
      <c r="H151"/>
      <c r="I151"/>
      <c r="J151" t="e">
        <f>IF(AND(Q151="",#REF!&gt;0,#REF!&lt;5),K151,)</f>
        <v>#REF!</v>
      </c>
      <c r="K151" t="str">
        <f>IF(D151="","ZZZ9",IF(AND(#REF!&gt;0,#REF!&lt;5),D151&amp;#REF!,D151&amp;"9"))</f>
        <v>ZZZ9</v>
      </c>
      <c r="L151">
        <f t="shared" si="3"/>
        <v>999</v>
      </c>
      <c r="M151">
        <f t="shared" si="4"/>
        <v>999</v>
      </c>
      <c r="N151"/>
      <c r="O151"/>
      <c r="P151">
        <f t="shared" si="5"/>
        <v>999</v>
      </c>
      <c r="Q151" s="107"/>
    </row>
    <row r="152" spans="1:17" x14ac:dyDescent="0.25">
      <c r="A152">
        <v>146</v>
      </c>
      <c r="B152" s="105"/>
      <c r="C152" s="105"/>
      <c r="D152" s="106"/>
      <c r="E152"/>
      <c r="F152"/>
      <c r="G152"/>
      <c r="H152"/>
      <c r="I152"/>
      <c r="J152" t="e">
        <f>IF(AND(Q152="",#REF!&gt;0,#REF!&lt;5),K152,)</f>
        <v>#REF!</v>
      </c>
      <c r="K152" t="str">
        <f>IF(D152="","ZZZ9",IF(AND(#REF!&gt;0,#REF!&lt;5),D152&amp;#REF!,D152&amp;"9"))</f>
        <v>ZZZ9</v>
      </c>
      <c r="L152">
        <f t="shared" si="3"/>
        <v>999</v>
      </c>
      <c r="M152">
        <f t="shared" si="4"/>
        <v>999</v>
      </c>
      <c r="N152"/>
      <c r="O152"/>
      <c r="P152">
        <f t="shared" si="5"/>
        <v>999</v>
      </c>
      <c r="Q152" s="107"/>
    </row>
    <row r="153" spans="1:17" x14ac:dyDescent="0.25">
      <c r="A153">
        <v>147</v>
      </c>
      <c r="B153" s="105"/>
      <c r="C153" s="105"/>
      <c r="D153" s="106"/>
      <c r="E153"/>
      <c r="F153"/>
      <c r="G153"/>
      <c r="H153"/>
      <c r="I153"/>
      <c r="J153" t="e">
        <f>IF(AND(Q153="",#REF!&gt;0,#REF!&lt;5),K153,)</f>
        <v>#REF!</v>
      </c>
      <c r="K153" t="str">
        <f>IF(D153="","ZZZ9",IF(AND(#REF!&gt;0,#REF!&lt;5),D153&amp;#REF!,D153&amp;"9"))</f>
        <v>ZZZ9</v>
      </c>
      <c r="L153">
        <f t="shared" si="3"/>
        <v>999</v>
      </c>
      <c r="M153">
        <f t="shared" si="4"/>
        <v>999</v>
      </c>
      <c r="N153"/>
      <c r="O153"/>
      <c r="P153">
        <f t="shared" si="5"/>
        <v>999</v>
      </c>
      <c r="Q153" s="107"/>
    </row>
    <row r="154" spans="1:17" x14ac:dyDescent="0.25">
      <c r="A154">
        <v>148</v>
      </c>
      <c r="B154" s="105"/>
      <c r="C154" s="105"/>
      <c r="D154" s="106"/>
      <c r="E154"/>
      <c r="F154"/>
      <c r="G154"/>
      <c r="H154"/>
      <c r="I154"/>
      <c r="J154" t="e">
        <f>IF(AND(Q154="",#REF!&gt;0,#REF!&lt;5),K154,)</f>
        <v>#REF!</v>
      </c>
      <c r="K154" t="str">
        <f>IF(D154="","ZZZ9",IF(AND(#REF!&gt;0,#REF!&lt;5),D154&amp;#REF!,D154&amp;"9"))</f>
        <v>ZZZ9</v>
      </c>
      <c r="L154">
        <f t="shared" si="3"/>
        <v>999</v>
      </c>
      <c r="M154">
        <f t="shared" si="4"/>
        <v>999</v>
      </c>
      <c r="N154"/>
      <c r="O154"/>
      <c r="P154">
        <f t="shared" si="5"/>
        <v>999</v>
      </c>
      <c r="Q154" s="107"/>
    </row>
    <row r="155" spans="1:17" x14ac:dyDescent="0.25">
      <c r="A155">
        <v>149</v>
      </c>
      <c r="B155" s="105"/>
      <c r="C155" s="105"/>
      <c r="D155" s="106"/>
      <c r="E155"/>
      <c r="F155"/>
      <c r="G155"/>
      <c r="H155"/>
      <c r="I155"/>
      <c r="J155" t="e">
        <f>IF(AND(Q155="",#REF!&gt;0,#REF!&lt;5),K155,)</f>
        <v>#REF!</v>
      </c>
      <c r="K155" t="str">
        <f>IF(D155="","ZZZ9",IF(AND(#REF!&gt;0,#REF!&lt;5),D155&amp;#REF!,D155&amp;"9"))</f>
        <v>ZZZ9</v>
      </c>
      <c r="L155">
        <f t="shared" si="3"/>
        <v>999</v>
      </c>
      <c r="M155">
        <f t="shared" si="4"/>
        <v>999</v>
      </c>
      <c r="N155"/>
      <c r="O155"/>
      <c r="P155">
        <f t="shared" si="5"/>
        <v>999</v>
      </c>
      <c r="Q155" s="107"/>
    </row>
    <row r="156" spans="1:17" x14ac:dyDescent="0.25">
      <c r="A156">
        <v>150</v>
      </c>
      <c r="B156" s="105"/>
      <c r="C156" s="105"/>
      <c r="D156" s="106"/>
      <c r="E156"/>
      <c r="F156"/>
      <c r="G156"/>
      <c r="H156"/>
      <c r="I156"/>
      <c r="J156" t="e">
        <f>IF(AND(Q156="",#REF!&gt;0,#REF!&lt;5),K156,)</f>
        <v>#REF!</v>
      </c>
      <c r="K156" t="str">
        <f>IF(D156="","ZZZ9",IF(AND(#REF!&gt;0,#REF!&lt;5),D156&amp;#REF!,D156&amp;"9"))</f>
        <v>ZZZ9</v>
      </c>
      <c r="L156">
        <f t="shared" si="3"/>
        <v>999</v>
      </c>
      <c r="M156">
        <f t="shared" si="4"/>
        <v>999</v>
      </c>
      <c r="N156"/>
      <c r="O156"/>
      <c r="P156">
        <f t="shared" si="5"/>
        <v>999</v>
      </c>
      <c r="Q156" s="107"/>
    </row>
  </sheetData>
  <conditionalFormatting sqref="E7:E156">
    <cfRule type="expression" dxfId="842" priority="14" stopIfTrue="1">
      <formula>AND(ROUNDDOWN(($A$4-E7)/365.25,0)&lt;=13,G7&lt;&gt;"OK")</formula>
    </cfRule>
    <cfRule type="expression" dxfId="841" priority="15" stopIfTrue="1">
      <formula>AND(ROUNDDOWN(($A$4-E7)/365.25,0)&lt;=14,G7&lt;&gt;"OK")</formula>
    </cfRule>
    <cfRule type="expression" dxfId="840" priority="16" stopIfTrue="1">
      <formula>AND(ROUNDDOWN(($A$4-E7)/365.25,0)&lt;=17,G7&lt;&gt;"OK")</formula>
    </cfRule>
  </conditionalFormatting>
  <conditionalFormatting sqref="J7:J156">
    <cfRule type="cellIs" dxfId="839" priority="17" stopIfTrue="1" operator="equal">
      <formula>"Z"</formula>
    </cfRule>
  </conditionalFormatting>
  <conditionalFormatting sqref="A7:D156">
    <cfRule type="expression" dxfId="838" priority="18" stopIfTrue="1">
      <formula>$Q7&gt;=1</formula>
    </cfRule>
  </conditionalFormatting>
  <conditionalFormatting sqref="E7:E14">
    <cfRule type="expression" dxfId="837" priority="11" stopIfTrue="1">
      <formula>AND(ROUNDDOWN(($A$4-E7)/365.25,0)&lt;=13,G7&lt;&gt;"OK")</formula>
    </cfRule>
    <cfRule type="expression" dxfId="836" priority="12" stopIfTrue="1">
      <formula>AND(ROUNDDOWN(($A$4-E7)/365.25,0)&lt;=14,G7&lt;&gt;"OK")</formula>
    </cfRule>
    <cfRule type="expression" dxfId="835" priority="13" stopIfTrue="1">
      <formula>AND(ROUNDDOWN(($A$4-E7)/365.25,0)&lt;=17,G7&lt;&gt;"OK")</formula>
    </cfRule>
  </conditionalFormatting>
  <conditionalFormatting sqref="J7:J14">
    <cfRule type="cellIs" dxfId="834" priority="10" stopIfTrue="1" operator="equal">
      <formula>"Z"</formula>
    </cfRule>
  </conditionalFormatting>
  <conditionalFormatting sqref="B7:D14">
    <cfRule type="expression" dxfId="833" priority="9" stopIfTrue="1">
      <formula>$Q7&gt;=1</formula>
    </cfRule>
  </conditionalFormatting>
  <conditionalFormatting sqref="E7:E14">
    <cfRule type="expression" dxfId="832" priority="6" stopIfTrue="1">
      <formula>AND(ROUNDDOWN(($A$4-E7)/365.25,0)&lt;=13,G7&lt;&gt;"OK")</formula>
    </cfRule>
    <cfRule type="expression" dxfId="831" priority="7" stopIfTrue="1">
      <formula>AND(ROUNDDOWN(($A$4-E7)/365.25,0)&lt;=14,G7&lt;&gt;"OK")</formula>
    </cfRule>
    <cfRule type="expression" dxfId="830" priority="8" stopIfTrue="1">
      <formula>AND(ROUNDDOWN(($A$4-E7)/365.25,0)&lt;=17,G7&lt;&gt;"OK")</formula>
    </cfRule>
  </conditionalFormatting>
  <conditionalFormatting sqref="B7:D14">
    <cfRule type="expression" dxfId="829" priority="5" stopIfTrue="1">
      <formula>$Q7&gt;=1</formula>
    </cfRule>
  </conditionalFormatting>
  <conditionalFormatting sqref="E7:E27 E29:E37">
    <cfRule type="expression" dxfId="828" priority="2" stopIfTrue="1">
      <formula>AND(ROUNDDOWN(($A$4-E7)/365.25,0)&lt;=13,G7&lt;&gt;"OK")</formula>
    </cfRule>
    <cfRule type="expression" dxfId="827" priority="3" stopIfTrue="1">
      <formula>AND(ROUNDDOWN(($A$4-E7)/365.25,0)&lt;=14,G7&lt;&gt;"OK")</formula>
    </cfRule>
    <cfRule type="expression" dxfId="826" priority="4" stopIfTrue="1">
      <formula>AND(ROUNDDOWN(($A$4-E7)/365.25,0)&lt;=17,G7&lt;&gt;"OK")</formula>
    </cfRule>
  </conditionalFormatting>
  <conditionalFormatting sqref="B7:D37">
    <cfRule type="expression" dxfId="825" priority="1" stopIfTrue="1">
      <formula>$Q7&gt;=1</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80289" r:id="rId3"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27"/>
  <sheetViews>
    <sheetView workbookViewId="0">
      <selection activeCell="M23" sqref="M23"/>
    </sheetView>
  </sheetViews>
  <sheetFormatPr defaultRowHeight="13.2" x14ac:dyDescent="0.25"/>
  <cols>
    <col min="1" max="1" width="8.55468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935" t="s">
        <v>239</v>
      </c>
      <c r="B1" s="935"/>
      <c r="C1" s="935"/>
      <c r="D1" s="935"/>
      <c r="E1" s="935"/>
      <c r="F1" s="935"/>
      <c r="H1" t="s">
        <v>123</v>
      </c>
      <c r="O1" t="s">
        <v>71</v>
      </c>
      <c r="AB1" t="e">
        <f>IF(Y5=1,CONCATENATE(VLOOKUP(Y3,AA16:AH27,2)),CONCATENATE(VLOOKUP(Y3,AA2:AK13,2)))</f>
        <v>#N/A</v>
      </c>
      <c r="AC1" t="e">
        <f>IF(Y5=1,CONCATENATE(VLOOKUP(Y3,AA16:AK27,3)),CONCATENATE(VLOOKUP(Y3,AA2:AK13,3)))</f>
        <v>#N/A</v>
      </c>
      <c r="AD1" t="e">
        <f>IF(Y5=1,CONCATENATE(VLOOKUP(Y3,AA16:AK27,4)),CONCATENATE(VLOOKUP(Y3,AA2:AK13,4)))</f>
        <v>#N/A</v>
      </c>
      <c r="AE1" t="e">
        <f>IF(Y5=1,CONCATENATE(VLOOKUP(Y3,AA16:AK27,5)),CONCATENATE(VLOOKUP(Y3,AA2:AK13,5)))</f>
        <v>#N/A</v>
      </c>
      <c r="AF1" t="e">
        <f>IF(Y5=1,CONCATENATE(VLOOKUP(Y3,AA16:AK27,6)),CONCATENATE(VLOOKUP(Y3,AA2:AK13,6)))</f>
        <v>#N/A</v>
      </c>
      <c r="AG1" t="e">
        <f>IF(Y5=1,CONCATENATE(VLOOKUP(Y3,AA16:AK27,7)),CONCATENATE(VLOOKUP(Y3,AA2:AK13,7)))</f>
        <v>#N/A</v>
      </c>
      <c r="AH1" t="e">
        <f>IF(Y5=1,CONCATENATE(VLOOKUP(Y3,AA16:AK27,8)),CONCATENATE(VLOOKUP(Y3,AA2:AK13,8)))</f>
        <v>#N/A</v>
      </c>
      <c r="AI1" t="e">
        <f>IF(Y5=1,CONCATENATE(VLOOKUP(Y3,AA16:AK27,9)),CONCATENATE(VLOOKUP(Y3,AA2:AK13,9)))</f>
        <v>#N/A</v>
      </c>
      <c r="AJ1" t="e">
        <f>IF(Y5=1,CONCATENATE(VLOOKUP(Y3,AA16:AK27,10)),CONCATENATE(VLOOKUP(Y3,AA2:AK13,10)))</f>
        <v>#N/A</v>
      </c>
      <c r="AK1" t="e">
        <f>IF(Y5=1,CONCATENATE(VLOOKUP(Y3,AA16:AK27,11)),CONCATENATE(VLOOKUP(Y3,AA2:AK13,11)))</f>
        <v>#N/A</v>
      </c>
    </row>
    <row r="2" spans="1:37" x14ac:dyDescent="0.25">
      <c r="A2" s="514" t="s">
        <v>122</v>
      </c>
      <c r="C2" t="s">
        <v>371</v>
      </c>
      <c r="AA2" t="s">
        <v>164</v>
      </c>
      <c r="AB2">
        <v>150</v>
      </c>
      <c r="AC2">
        <v>120</v>
      </c>
      <c r="AD2">
        <v>100</v>
      </c>
      <c r="AE2">
        <v>80</v>
      </c>
      <c r="AF2">
        <v>70</v>
      </c>
      <c r="AG2">
        <v>60</v>
      </c>
      <c r="AH2">
        <v>55</v>
      </c>
      <c r="AI2">
        <v>50</v>
      </c>
      <c r="AJ2">
        <v>45</v>
      </c>
      <c r="AK2">
        <v>40</v>
      </c>
    </row>
    <row r="3" spans="1:37" x14ac:dyDescent="0.25">
      <c r="A3" s="55" t="s">
        <v>82</v>
      </c>
      <c r="B3" s="55"/>
      <c r="C3" s="55"/>
      <c r="D3" s="55"/>
      <c r="E3" s="55" t="s">
        <v>79</v>
      </c>
      <c r="F3" s="55"/>
      <c r="G3" s="55"/>
      <c r="H3" s="55" t="s">
        <v>87</v>
      </c>
      <c r="I3" s="55"/>
      <c r="K3" s="55"/>
      <c r="L3" s="56" t="s">
        <v>88</v>
      </c>
      <c r="M3" s="55"/>
      <c r="Q3" t="s">
        <v>178</v>
      </c>
      <c r="R3" t="s">
        <v>184</v>
      </c>
      <c r="Y3">
        <f>IF(H4="OB","A",IF(H4="IX","W",H4))</f>
        <v>0</v>
      </c>
      <c r="AA3" t="s">
        <v>194</v>
      </c>
      <c r="AB3">
        <v>120</v>
      </c>
      <c r="AC3">
        <v>90</v>
      </c>
      <c r="AD3">
        <v>65</v>
      </c>
      <c r="AE3">
        <v>55</v>
      </c>
      <c r="AF3">
        <v>50</v>
      </c>
      <c r="AG3">
        <v>45</v>
      </c>
      <c r="AH3">
        <v>40</v>
      </c>
      <c r="AI3">
        <v>35</v>
      </c>
      <c r="AJ3">
        <v>25</v>
      </c>
      <c r="AK3">
        <v>20</v>
      </c>
    </row>
    <row r="4" spans="1:37" ht="13.8" thickBot="1" x14ac:dyDescent="0.3">
      <c r="A4" s="936" t="s">
        <v>238</v>
      </c>
      <c r="B4" s="936"/>
      <c r="C4" s="936"/>
      <c r="E4" t="s">
        <v>352</v>
      </c>
      <c r="L4" t="s">
        <v>311</v>
      </c>
      <c r="Q4" t="s">
        <v>185</v>
      </c>
      <c r="R4" t="s">
        <v>180</v>
      </c>
      <c r="AA4" t="s">
        <v>195</v>
      </c>
      <c r="AB4">
        <v>90</v>
      </c>
      <c r="AC4">
        <v>60</v>
      </c>
      <c r="AD4">
        <v>45</v>
      </c>
      <c r="AE4">
        <v>34</v>
      </c>
      <c r="AF4">
        <v>27</v>
      </c>
      <c r="AG4">
        <v>22</v>
      </c>
      <c r="AH4">
        <v>18</v>
      </c>
      <c r="AI4">
        <v>15</v>
      </c>
      <c r="AJ4">
        <v>12</v>
      </c>
      <c r="AK4">
        <v>9</v>
      </c>
    </row>
    <row r="5" spans="1:37" x14ac:dyDescent="0.25">
      <c r="A5" s="37"/>
      <c r="B5" s="37" t="s">
        <v>118</v>
      </c>
      <c r="C5" s="582" t="s">
        <v>162</v>
      </c>
      <c r="D5" s="37" t="s">
        <v>105</v>
      </c>
      <c r="E5" s="37" t="s">
        <v>167</v>
      </c>
      <c r="F5" s="37"/>
      <c r="G5" s="37" t="s">
        <v>86</v>
      </c>
      <c r="H5" s="37"/>
      <c r="I5" s="37" t="s">
        <v>90</v>
      </c>
      <c r="J5" s="37"/>
      <c r="K5" t="s">
        <v>168</v>
      </c>
      <c r="L5" t="s">
        <v>169</v>
      </c>
      <c r="M5" t="s">
        <v>170</v>
      </c>
      <c r="Q5" t="s">
        <v>186</v>
      </c>
      <c r="R5" t="s">
        <v>182</v>
      </c>
      <c r="Y5">
        <f>IF(OR(Altalanos!$A$8="F1",Altalanos!$A$8="F2",Altalanos!$A$8="N1",Altalanos!$A$8="N2"),1,2)</f>
        <v>2</v>
      </c>
      <c r="AA5" t="s">
        <v>196</v>
      </c>
      <c r="AB5">
        <v>60</v>
      </c>
      <c r="AC5">
        <v>40</v>
      </c>
      <c r="AD5">
        <v>30</v>
      </c>
      <c r="AE5">
        <v>20</v>
      </c>
      <c r="AF5">
        <v>18</v>
      </c>
      <c r="AG5">
        <v>15</v>
      </c>
      <c r="AH5">
        <v>12</v>
      </c>
      <c r="AI5">
        <v>10</v>
      </c>
      <c r="AJ5">
        <v>8</v>
      </c>
      <c r="AK5">
        <v>6</v>
      </c>
    </row>
    <row r="6" spans="1:37" x14ac:dyDescent="0.25">
      <c r="C6" s="627"/>
      <c r="AA6" t="s">
        <v>197</v>
      </c>
      <c r="AB6">
        <v>40</v>
      </c>
      <c r="AC6">
        <v>25</v>
      </c>
      <c r="AD6">
        <v>18</v>
      </c>
      <c r="AE6">
        <v>13</v>
      </c>
      <c r="AF6">
        <v>10</v>
      </c>
      <c r="AG6">
        <v>8</v>
      </c>
      <c r="AH6">
        <v>6</v>
      </c>
      <c r="AI6">
        <v>5</v>
      </c>
      <c r="AJ6">
        <v>4</v>
      </c>
      <c r="AK6">
        <v>3</v>
      </c>
    </row>
    <row r="7" spans="1:37" x14ac:dyDescent="0.25">
      <c r="A7" t="s">
        <v>164</v>
      </c>
      <c r="B7">
        <v>3</v>
      </c>
      <c r="C7" s="584">
        <f>IF($B7="","",VLOOKUP($B7,'1MD ELO III.csport F A'!$A$7:$O$22,5))</f>
        <v>0</v>
      </c>
      <c r="D7" s="584">
        <f>IF($B7="","",VLOOKUP($B7,'1MD ELO III.csport F A'!$A$7:$O$22,15))</f>
        <v>0</v>
      </c>
      <c r="E7" s="579" t="str">
        <f>UPPER(IF($B7="","",VLOOKUP($B7,'1MD ELO VI.csport L A'!$A$7:$O$22,2)))</f>
        <v>FODOR</v>
      </c>
      <c r="F7" s="585"/>
      <c r="G7" s="579" t="str">
        <f>IF($B7="","",VLOOKUP($B7,'1MD ELO VI.csport L A'!$A$7:$O$22,3))</f>
        <v>Noémi</v>
      </c>
      <c r="H7" s="585"/>
      <c r="I7" s="579">
        <f>IF($B7="","",VLOOKUP($B7,'1MD ELO III.csport F A'!$A$7:$O$22,4))</f>
        <v>0</v>
      </c>
      <c r="L7" t="str">
        <f>IF(K7="","",CONCATENATE(VLOOKUP($Y$3,$AB$1:$AK$1,K7)," pont"))</f>
        <v/>
      </c>
      <c r="AA7" t="s">
        <v>198</v>
      </c>
      <c r="AB7">
        <v>25</v>
      </c>
      <c r="AC7">
        <v>15</v>
      </c>
      <c r="AD7">
        <v>13</v>
      </c>
      <c r="AE7">
        <v>8</v>
      </c>
      <c r="AF7">
        <v>6</v>
      </c>
      <c r="AG7">
        <v>4</v>
      </c>
      <c r="AH7">
        <v>3</v>
      </c>
      <c r="AI7">
        <v>2</v>
      </c>
      <c r="AJ7">
        <v>1</v>
      </c>
      <c r="AK7">
        <v>0</v>
      </c>
    </row>
    <row r="8" spans="1:37" x14ac:dyDescent="0.25">
      <c r="C8" s="599"/>
      <c r="D8" s="599"/>
      <c r="E8" s="599"/>
      <c r="F8" s="599"/>
      <c r="G8" s="599"/>
      <c r="H8" s="599"/>
      <c r="I8" s="599"/>
      <c r="AA8" t="s">
        <v>199</v>
      </c>
      <c r="AB8">
        <v>15</v>
      </c>
      <c r="AC8">
        <v>10</v>
      </c>
      <c r="AD8">
        <v>7</v>
      </c>
      <c r="AE8">
        <v>5</v>
      </c>
      <c r="AF8">
        <v>4</v>
      </c>
      <c r="AG8">
        <v>3</v>
      </c>
      <c r="AH8">
        <v>2</v>
      </c>
      <c r="AI8">
        <v>1</v>
      </c>
      <c r="AJ8">
        <v>0</v>
      </c>
      <c r="AK8">
        <v>0</v>
      </c>
    </row>
    <row r="9" spans="1:37" x14ac:dyDescent="0.25">
      <c r="A9" t="s">
        <v>165</v>
      </c>
      <c r="B9">
        <v>2</v>
      </c>
      <c r="C9" s="584">
        <f>IF($B9="","",VLOOKUP($B9,'1MD ELO III.csport F A'!$A$7:$O$22,5))</f>
        <v>0</v>
      </c>
      <c r="D9" s="584">
        <f>IF($B9="","",VLOOKUP($B9,'1MD ELO III.csport F A'!$A$7:$O$22,15))</f>
        <v>0</v>
      </c>
      <c r="E9" s="579" t="str">
        <f>UPPER(IF($B9="","",VLOOKUP($B9,'1MD ELO VI.csport L A'!$A$7:$O$22,2)))</f>
        <v>NÁDASY</v>
      </c>
      <c r="F9" s="585"/>
      <c r="G9" s="579" t="str">
        <f>IF($B9="","",VLOOKUP($B9,'1MD ELO VI.csport L A'!$A$7:$O$22,3))</f>
        <v>Réka Sarolta</v>
      </c>
      <c r="H9" s="585"/>
      <c r="I9" s="579">
        <f>IF($B9="","",VLOOKUP($B9,'1MD ELO III.csport F A'!$A$7:$O$22,4))</f>
        <v>0</v>
      </c>
      <c r="L9" t="str">
        <f>IF(K9="","",CONCATENATE(VLOOKUP($Y$3,$AB$1:$AK$1,K9)," pont"))</f>
        <v/>
      </c>
      <c r="AA9" t="s">
        <v>200</v>
      </c>
      <c r="AB9">
        <v>10</v>
      </c>
      <c r="AC9">
        <v>6</v>
      </c>
      <c r="AD9">
        <v>4</v>
      </c>
      <c r="AE9">
        <v>2</v>
      </c>
      <c r="AF9">
        <v>1</v>
      </c>
      <c r="AG9">
        <v>0</v>
      </c>
      <c r="AH9">
        <v>0</v>
      </c>
      <c r="AI9">
        <v>0</v>
      </c>
      <c r="AJ9">
        <v>0</v>
      </c>
      <c r="AK9">
        <v>0</v>
      </c>
    </row>
    <row r="10" spans="1:37" x14ac:dyDescent="0.25">
      <c r="C10" s="599"/>
      <c r="D10" s="599"/>
      <c r="E10" s="599"/>
      <c r="F10" s="599"/>
      <c r="G10" s="599"/>
      <c r="H10" s="599"/>
      <c r="I10" s="599"/>
      <c r="AA10" t="s">
        <v>201</v>
      </c>
      <c r="AB10">
        <v>6</v>
      </c>
      <c r="AC10">
        <v>3</v>
      </c>
      <c r="AD10">
        <v>2</v>
      </c>
      <c r="AE10">
        <v>1</v>
      </c>
      <c r="AF10">
        <v>0</v>
      </c>
      <c r="AG10">
        <v>0</v>
      </c>
      <c r="AH10">
        <v>0</v>
      </c>
      <c r="AI10">
        <v>0</v>
      </c>
      <c r="AJ10">
        <v>0</v>
      </c>
      <c r="AK10">
        <v>0</v>
      </c>
    </row>
    <row r="11" spans="1:37" x14ac:dyDescent="0.25">
      <c r="A11" t="s">
        <v>166</v>
      </c>
      <c r="B11">
        <v>1</v>
      </c>
      <c r="C11" s="584">
        <f>IF($B11="","",VLOOKUP($B11,'1MD ELO III.csport F A'!$A$7:$O$22,5))</f>
        <v>0</v>
      </c>
      <c r="D11" s="584">
        <f>IF($B11="","",VLOOKUP($B11,'1MD ELO III.csport F A'!$A$7:$O$22,15))</f>
        <v>0</v>
      </c>
      <c r="E11" s="579" t="str">
        <f>UPPER(IF($B11="","",VLOOKUP($B11,'1MD ELO VI.csport L A'!$A$7:$O$22,2)))</f>
        <v>BERNSCHERER</v>
      </c>
      <c r="F11" s="585"/>
      <c r="G11" s="579" t="str">
        <f>IF($B11="","",VLOOKUP($B11,'1MD ELO VI.csport L A'!$A$7:$O$22,3))</f>
        <v>Anna Barbara</v>
      </c>
      <c r="H11" s="585"/>
      <c r="I11" s="579">
        <f>IF($B11="","",VLOOKUP($B11,'1MD ELO III.csport F A'!$A$7:$O$22,4))</f>
        <v>0</v>
      </c>
      <c r="L11" t="str">
        <f>IF(K11="","",CONCATENATE(VLOOKUP($Y$3,$AB$1:$AK$1,K11)," pont"))</f>
        <v/>
      </c>
      <c r="AA11" t="s">
        <v>206</v>
      </c>
      <c r="AB11">
        <v>3</v>
      </c>
      <c r="AC11">
        <v>2</v>
      </c>
      <c r="AD11">
        <v>1</v>
      </c>
      <c r="AE11">
        <v>0</v>
      </c>
      <c r="AF11">
        <v>0</v>
      </c>
      <c r="AG11">
        <v>0</v>
      </c>
      <c r="AH11">
        <v>0</v>
      </c>
      <c r="AI11">
        <v>0</v>
      </c>
      <c r="AJ11">
        <v>0</v>
      </c>
      <c r="AK11">
        <v>0</v>
      </c>
    </row>
    <row r="12" spans="1:37" x14ac:dyDescent="0.25">
      <c r="K12" s="825" t="s">
        <v>513</v>
      </c>
      <c r="AA12" t="s">
        <v>202</v>
      </c>
      <c r="AB12">
        <v>0</v>
      </c>
      <c r="AC12">
        <v>0</v>
      </c>
      <c r="AD12">
        <v>0</v>
      </c>
      <c r="AE12">
        <v>0</v>
      </c>
      <c r="AF12">
        <v>0</v>
      </c>
      <c r="AG12">
        <v>0</v>
      </c>
      <c r="AH12">
        <v>0</v>
      </c>
      <c r="AI12">
        <v>0</v>
      </c>
      <c r="AJ12">
        <v>0</v>
      </c>
      <c r="AK12">
        <v>0</v>
      </c>
    </row>
    <row r="13" spans="1:37" x14ac:dyDescent="0.25">
      <c r="K13" s="825" t="s">
        <v>514</v>
      </c>
      <c r="AA13" t="s">
        <v>203</v>
      </c>
      <c r="AB13">
        <v>0</v>
      </c>
      <c r="AC13">
        <v>0</v>
      </c>
      <c r="AD13">
        <v>0</v>
      </c>
      <c r="AE13">
        <v>0</v>
      </c>
      <c r="AF13">
        <v>0</v>
      </c>
      <c r="AG13">
        <v>0</v>
      </c>
      <c r="AH13">
        <v>0</v>
      </c>
      <c r="AI13">
        <v>0</v>
      </c>
      <c r="AJ13">
        <v>0</v>
      </c>
      <c r="AK13">
        <v>0</v>
      </c>
    </row>
    <row r="14" spans="1:37" x14ac:dyDescent="0.25">
      <c r="K14" s="825" t="s">
        <v>515</v>
      </c>
    </row>
    <row r="16" spans="1:37" x14ac:dyDescent="0.25">
      <c r="AA16" t="s">
        <v>164</v>
      </c>
      <c r="AB16">
        <v>300</v>
      </c>
      <c r="AC16">
        <v>250</v>
      </c>
      <c r="AD16">
        <v>220</v>
      </c>
      <c r="AE16">
        <v>180</v>
      </c>
      <c r="AF16">
        <v>160</v>
      </c>
      <c r="AG16">
        <v>150</v>
      </c>
      <c r="AH16">
        <v>140</v>
      </c>
      <c r="AI16">
        <v>130</v>
      </c>
      <c r="AJ16">
        <v>120</v>
      </c>
      <c r="AK16">
        <v>110</v>
      </c>
    </row>
    <row r="17" spans="1:37" x14ac:dyDescent="0.25">
      <c r="AA17" t="s">
        <v>194</v>
      </c>
      <c r="AB17">
        <v>250</v>
      </c>
      <c r="AC17">
        <v>200</v>
      </c>
      <c r="AD17">
        <v>160</v>
      </c>
      <c r="AE17">
        <v>140</v>
      </c>
      <c r="AF17">
        <v>120</v>
      </c>
      <c r="AG17">
        <v>110</v>
      </c>
      <c r="AH17">
        <v>100</v>
      </c>
      <c r="AI17">
        <v>90</v>
      </c>
      <c r="AJ17">
        <v>80</v>
      </c>
      <c r="AK17">
        <v>70</v>
      </c>
    </row>
    <row r="18" spans="1:37" ht="18.75" customHeight="1" x14ac:dyDescent="0.25">
      <c r="B18" s="937"/>
      <c r="C18" s="937"/>
      <c r="D18" s="938" t="str">
        <f>E7</f>
        <v>FODOR</v>
      </c>
      <c r="E18" s="938"/>
      <c r="F18" s="938" t="str">
        <f>E9</f>
        <v>NÁDASY</v>
      </c>
      <c r="G18" s="938"/>
      <c r="H18" s="938" t="str">
        <f>E11</f>
        <v>BERNSCHERER</v>
      </c>
      <c r="I18" s="938"/>
      <c r="K18" s="826" t="s">
        <v>450</v>
      </c>
      <c r="AA18" t="s">
        <v>195</v>
      </c>
      <c r="AB18">
        <v>200</v>
      </c>
      <c r="AC18">
        <v>150</v>
      </c>
      <c r="AD18">
        <v>130</v>
      </c>
      <c r="AE18">
        <v>110</v>
      </c>
      <c r="AF18">
        <v>95</v>
      </c>
      <c r="AG18">
        <v>80</v>
      </c>
      <c r="AH18">
        <v>70</v>
      </c>
      <c r="AI18">
        <v>60</v>
      </c>
      <c r="AJ18">
        <v>55</v>
      </c>
      <c r="AK18">
        <v>50</v>
      </c>
    </row>
    <row r="19" spans="1:37" ht="18.75" customHeight="1" x14ac:dyDescent="0.25">
      <c r="A19" t="s">
        <v>164</v>
      </c>
      <c r="B19" s="941" t="str">
        <f>E7</f>
        <v>FODOR</v>
      </c>
      <c r="C19" s="941"/>
      <c r="D19" s="940"/>
      <c r="E19" s="940"/>
      <c r="F19" s="942" t="s">
        <v>395</v>
      </c>
      <c r="G19" s="943"/>
      <c r="H19" s="942" t="s">
        <v>427</v>
      </c>
      <c r="I19" s="943"/>
      <c r="K19" s="825" t="s">
        <v>516</v>
      </c>
      <c r="AA19" t="s">
        <v>196</v>
      </c>
      <c r="AB19">
        <v>150</v>
      </c>
      <c r="AC19">
        <v>120</v>
      </c>
      <c r="AD19">
        <v>100</v>
      </c>
      <c r="AE19">
        <v>80</v>
      </c>
      <c r="AF19">
        <v>70</v>
      </c>
      <c r="AG19">
        <v>60</v>
      </c>
      <c r="AH19">
        <v>55</v>
      </c>
      <c r="AI19">
        <v>50</v>
      </c>
      <c r="AJ19">
        <v>45</v>
      </c>
      <c r="AK19">
        <v>40</v>
      </c>
    </row>
    <row r="20" spans="1:37" ht="18.75" customHeight="1" x14ac:dyDescent="0.25">
      <c r="A20" t="s">
        <v>165</v>
      </c>
      <c r="B20" s="941" t="str">
        <f>E9</f>
        <v>NÁDASY</v>
      </c>
      <c r="C20" s="941"/>
      <c r="D20" s="942" t="s">
        <v>394</v>
      </c>
      <c r="E20" s="943"/>
      <c r="F20" s="940"/>
      <c r="G20" s="940"/>
      <c r="H20" s="942" t="s">
        <v>429</v>
      </c>
      <c r="I20" s="943"/>
      <c r="K20" s="825" t="s">
        <v>514</v>
      </c>
      <c r="AA20" t="s">
        <v>197</v>
      </c>
      <c r="AB20">
        <v>120</v>
      </c>
      <c r="AC20">
        <v>90</v>
      </c>
      <c r="AD20">
        <v>65</v>
      </c>
      <c r="AE20">
        <v>55</v>
      </c>
      <c r="AF20">
        <v>50</v>
      </c>
      <c r="AG20">
        <v>45</v>
      </c>
      <c r="AH20">
        <v>40</v>
      </c>
      <c r="AI20">
        <v>35</v>
      </c>
      <c r="AJ20">
        <v>25</v>
      </c>
      <c r="AK20">
        <v>20</v>
      </c>
    </row>
    <row r="21" spans="1:37" ht="18.75" customHeight="1" x14ac:dyDescent="0.25">
      <c r="A21" t="s">
        <v>166</v>
      </c>
      <c r="B21" s="941" t="str">
        <f>E11</f>
        <v>BERNSCHERER</v>
      </c>
      <c r="C21" s="941"/>
      <c r="D21" s="942" t="s">
        <v>428</v>
      </c>
      <c r="E21" s="943"/>
      <c r="F21" s="942" t="s">
        <v>430</v>
      </c>
      <c r="G21" s="943"/>
      <c r="H21" s="940"/>
      <c r="I21" s="940"/>
      <c r="AA21" t="s">
        <v>198</v>
      </c>
      <c r="AB21">
        <v>90</v>
      </c>
      <c r="AC21">
        <v>60</v>
      </c>
      <c r="AD21">
        <v>45</v>
      </c>
      <c r="AE21">
        <v>34</v>
      </c>
      <c r="AF21">
        <v>27</v>
      </c>
      <c r="AG21">
        <v>22</v>
      </c>
      <c r="AH21">
        <v>18</v>
      </c>
      <c r="AI21">
        <v>15</v>
      </c>
      <c r="AJ21">
        <v>12</v>
      </c>
      <c r="AK21">
        <v>9</v>
      </c>
    </row>
    <row r="22" spans="1:37" x14ac:dyDescent="0.25">
      <c r="AA22" t="s">
        <v>199</v>
      </c>
      <c r="AB22">
        <v>60</v>
      </c>
      <c r="AC22">
        <v>40</v>
      </c>
      <c r="AD22">
        <v>30</v>
      </c>
      <c r="AE22">
        <v>20</v>
      </c>
      <c r="AF22">
        <v>18</v>
      </c>
      <c r="AG22">
        <v>15</v>
      </c>
      <c r="AH22">
        <v>12</v>
      </c>
      <c r="AI22">
        <v>10</v>
      </c>
      <c r="AJ22">
        <v>8</v>
      </c>
      <c r="AK22">
        <v>6</v>
      </c>
    </row>
    <row r="23" spans="1:37" x14ac:dyDescent="0.25">
      <c r="AA23" t="s">
        <v>200</v>
      </c>
      <c r="AB23">
        <v>40</v>
      </c>
      <c r="AC23">
        <v>25</v>
      </c>
      <c r="AD23">
        <v>18</v>
      </c>
      <c r="AE23">
        <v>13</v>
      </c>
      <c r="AF23">
        <v>8</v>
      </c>
      <c r="AG23">
        <v>7</v>
      </c>
      <c r="AH23">
        <v>6</v>
      </c>
      <c r="AI23">
        <v>5</v>
      </c>
      <c r="AJ23">
        <v>4</v>
      </c>
      <c r="AK23">
        <v>3</v>
      </c>
    </row>
    <row r="24" spans="1:37" x14ac:dyDescent="0.25">
      <c r="AA24" t="s">
        <v>201</v>
      </c>
      <c r="AB24">
        <v>25</v>
      </c>
      <c r="AC24">
        <v>15</v>
      </c>
      <c r="AD24">
        <v>13</v>
      </c>
      <c r="AE24">
        <v>7</v>
      </c>
      <c r="AF24">
        <v>6</v>
      </c>
      <c r="AG24">
        <v>5</v>
      </c>
      <c r="AH24">
        <v>4</v>
      </c>
      <c r="AI24">
        <v>3</v>
      </c>
      <c r="AJ24">
        <v>2</v>
      </c>
      <c r="AK24">
        <v>1</v>
      </c>
    </row>
    <row r="25" spans="1:37" x14ac:dyDescent="0.25">
      <c r="AA25" t="s">
        <v>206</v>
      </c>
      <c r="AB25">
        <v>15</v>
      </c>
      <c r="AC25">
        <v>10</v>
      </c>
      <c r="AD25">
        <v>8</v>
      </c>
      <c r="AE25">
        <v>4</v>
      </c>
      <c r="AF25">
        <v>3</v>
      </c>
      <c r="AG25">
        <v>2</v>
      </c>
      <c r="AH25">
        <v>1</v>
      </c>
      <c r="AI25">
        <v>0</v>
      </c>
      <c r="AJ25">
        <v>0</v>
      </c>
      <c r="AK25">
        <v>0</v>
      </c>
    </row>
    <row r="26" spans="1:37" x14ac:dyDescent="0.25">
      <c r="AA26" t="s">
        <v>202</v>
      </c>
      <c r="AB26">
        <v>10</v>
      </c>
      <c r="AC26">
        <v>6</v>
      </c>
      <c r="AD26">
        <v>4</v>
      </c>
      <c r="AE26">
        <v>2</v>
      </c>
      <c r="AF26">
        <v>1</v>
      </c>
      <c r="AG26">
        <v>0</v>
      </c>
      <c r="AH26">
        <v>0</v>
      </c>
      <c r="AI26">
        <v>0</v>
      </c>
      <c r="AJ26">
        <v>0</v>
      </c>
      <c r="AK26">
        <v>0</v>
      </c>
    </row>
    <row r="27" spans="1:37" x14ac:dyDescent="0.25">
      <c r="AA27" t="s">
        <v>203</v>
      </c>
      <c r="AB27">
        <v>3</v>
      </c>
      <c r="AC27">
        <v>2</v>
      </c>
      <c r="AD27">
        <v>1</v>
      </c>
      <c r="AE27">
        <v>0</v>
      </c>
      <c r="AF27">
        <v>0</v>
      </c>
      <c r="AG27">
        <v>0</v>
      </c>
      <c r="AH27">
        <v>0</v>
      </c>
      <c r="AI27">
        <v>0</v>
      </c>
      <c r="AJ27">
        <v>0</v>
      </c>
      <c r="AK27">
        <v>0</v>
      </c>
    </row>
  </sheetData>
  <mergeCells count="18">
    <mergeCell ref="F20:G20"/>
    <mergeCell ref="H20:I20"/>
    <mergeCell ref="A1:F1"/>
    <mergeCell ref="A4:C4"/>
    <mergeCell ref="B18:C18"/>
    <mergeCell ref="D18:E18"/>
    <mergeCell ref="F18:G18"/>
    <mergeCell ref="H18:I18"/>
    <mergeCell ref="B21:C21"/>
    <mergeCell ref="D21:E21"/>
    <mergeCell ref="F21:G21"/>
    <mergeCell ref="H21:I21"/>
    <mergeCell ref="B19:C19"/>
    <mergeCell ref="D19:E19"/>
    <mergeCell ref="F19:G19"/>
    <mergeCell ref="H19:I19"/>
    <mergeCell ref="B20:C20"/>
    <mergeCell ref="D20:E20"/>
  </mergeCells>
  <conditionalFormatting sqref="E7 E9 E11">
    <cfRule type="cellIs" dxfId="824" priority="1" stopIfTrue="1" operator="equal">
      <formula>"Bye"</formula>
    </cfRule>
  </conditionalFormatting>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Q156"/>
  <sheetViews>
    <sheetView workbookViewId="0">
      <selection activeCell="A3" sqref="A3"/>
    </sheetView>
  </sheetViews>
  <sheetFormatPr defaultRowHeight="13.2" x14ac:dyDescent="0.25"/>
  <cols>
    <col min="1" max="1" width="3.44140625" customWidth="1"/>
    <col min="2" max="2" width="28.6640625" customWidth="1"/>
    <col min="3" max="3" width="16.109375" bestFit="1" customWidth="1"/>
    <col min="4" max="4" width="12" style="45" customWidth="1"/>
    <col min="5" max="5" width="10.5546875" style="727" customWidth="1"/>
    <col min="6" max="6" width="6.109375" style="102" hidden="1" customWidth="1"/>
    <col min="7" max="7" width="28.66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25">
      <c r="B1" s="93" t="s">
        <v>240</v>
      </c>
      <c r="C1" s="93"/>
      <c r="D1"/>
      <c r="E1" t="s">
        <v>123</v>
      </c>
      <c r="F1"/>
      <c r="G1"/>
      <c r="H1"/>
      <c r="I1"/>
      <c r="J1"/>
      <c r="K1"/>
      <c r="L1"/>
      <c r="M1"/>
      <c r="N1"/>
      <c r="O1"/>
      <c r="P1"/>
      <c r="Q1"/>
    </row>
    <row r="2" spans="1:17" ht="13.8" thickBot="1" x14ac:dyDescent="0.3">
      <c r="B2" s="96" t="s">
        <v>122</v>
      </c>
      <c r="C2" s="96" t="s">
        <v>360</v>
      </c>
      <c r="D2"/>
      <c r="E2" t="s">
        <v>94</v>
      </c>
      <c r="F2" s="103"/>
      <c r="G2" s="103"/>
      <c r="H2"/>
      <c r="I2"/>
      <c r="J2" s="94"/>
      <c r="K2" s="94"/>
      <c r="L2" s="94"/>
      <c r="M2" s="94"/>
      <c r="N2" s="111"/>
      <c r="O2" s="86"/>
      <c r="P2" s="86"/>
      <c r="Q2" s="111"/>
    </row>
    <row r="3" spans="1:17" s="2" customFormat="1" ht="13.8" thickBot="1" x14ac:dyDescent="0.3">
      <c r="A3" t="s">
        <v>121</v>
      </c>
      <c r="B3"/>
      <c r="C3"/>
      <c r="D3"/>
      <c r="E3"/>
      <c r="F3"/>
      <c r="G3"/>
      <c r="H3"/>
      <c r="I3"/>
      <c r="J3"/>
      <c r="K3"/>
      <c r="L3"/>
      <c r="M3"/>
      <c r="N3" t="s">
        <v>92</v>
      </c>
      <c r="O3"/>
      <c r="P3"/>
      <c r="Q3"/>
    </row>
    <row r="4" spans="1:17" s="2" customFormat="1" x14ac:dyDescent="0.25">
      <c r="A4" s="55" t="s">
        <v>82</v>
      </c>
      <c r="B4" s="55"/>
      <c r="C4" s="53" t="s">
        <v>79</v>
      </c>
      <c r="D4" s="55" t="s">
        <v>87</v>
      </c>
      <c r="E4" s="88"/>
      <c r="G4"/>
      <c r="H4" s="737" t="s">
        <v>88</v>
      </c>
      <c r="I4"/>
      <c r="J4"/>
      <c r="K4"/>
      <c r="L4"/>
      <c r="M4"/>
      <c r="N4"/>
      <c r="O4"/>
      <c r="P4"/>
      <c r="Q4"/>
    </row>
    <row r="5" spans="1:17" s="2" customFormat="1" ht="13.8" thickBot="1" x14ac:dyDescent="0.3">
      <c r="A5" t="s">
        <v>238</v>
      </c>
      <c r="B5"/>
      <c r="C5" s="97" t="s">
        <v>352</v>
      </c>
      <c r="D5" s="98" t="str">
        <f>Altalanos!$D$10</f>
        <v xml:space="preserve">  </v>
      </c>
      <c r="E5" s="98"/>
      <c r="F5" s="98"/>
      <c r="G5" s="98"/>
      <c r="H5" t="s">
        <v>311</v>
      </c>
      <c r="I5" s="738"/>
      <c r="J5"/>
      <c r="K5" s="89"/>
      <c r="L5" s="89"/>
      <c r="M5" s="89"/>
      <c r="N5"/>
      <c r="O5" s="98"/>
      <c r="P5" s="98"/>
      <c r="Q5" s="816"/>
    </row>
    <row r="6" spans="1:17" ht="30" customHeight="1" thickBot="1" x14ac:dyDescent="0.3">
      <c r="A6" t="s">
        <v>95</v>
      </c>
      <c r="B6" t="s">
        <v>85</v>
      </c>
      <c r="C6" t="s">
        <v>86</v>
      </c>
      <c r="D6" t="s">
        <v>90</v>
      </c>
      <c r="E6" t="s">
        <v>91</v>
      </c>
      <c r="F6" t="s">
        <v>96</v>
      </c>
      <c r="G6" t="s">
        <v>213</v>
      </c>
      <c r="H6" t="s">
        <v>97</v>
      </c>
      <c r="I6"/>
      <c r="J6" t="s">
        <v>74</v>
      </c>
      <c r="K6" t="s">
        <v>72</v>
      </c>
      <c r="L6" t="s">
        <v>1</v>
      </c>
      <c r="M6" t="s">
        <v>73</v>
      </c>
      <c r="N6" t="s">
        <v>117</v>
      </c>
      <c r="O6" t="s">
        <v>99</v>
      </c>
      <c r="P6" t="s">
        <v>2</v>
      </c>
      <c r="Q6" t="s">
        <v>100</v>
      </c>
    </row>
    <row r="7" spans="1:17" s="11" customFormat="1" ht="18.899999999999999" customHeight="1" x14ac:dyDescent="0.25">
      <c r="A7">
        <v>1</v>
      </c>
      <c r="B7" s="105" t="s">
        <v>361</v>
      </c>
      <c r="C7" s="105" t="s">
        <v>362</v>
      </c>
      <c r="D7" s="106"/>
      <c r="E7"/>
      <c r="F7"/>
      <c r="G7"/>
      <c r="H7" s="106"/>
      <c r="I7" s="106"/>
      <c r="J7"/>
      <c r="K7"/>
      <c r="L7"/>
      <c r="M7"/>
      <c r="N7"/>
      <c r="O7" s="767"/>
      <c r="P7"/>
      <c r="Q7" s="107"/>
    </row>
    <row r="8" spans="1:17" s="11" customFormat="1" ht="18.899999999999999" customHeight="1" x14ac:dyDescent="0.25">
      <c r="A8">
        <v>2</v>
      </c>
      <c r="B8" s="105" t="s">
        <v>363</v>
      </c>
      <c r="C8" s="105" t="s">
        <v>364</v>
      </c>
      <c r="D8" s="106"/>
      <c r="E8"/>
      <c r="F8"/>
      <c r="G8"/>
      <c r="H8" s="106"/>
      <c r="I8" s="106"/>
      <c r="J8"/>
      <c r="K8"/>
      <c r="L8"/>
      <c r="M8"/>
      <c r="N8"/>
      <c r="O8" s="106"/>
      <c r="P8"/>
      <c r="Q8" s="107"/>
    </row>
    <row r="9" spans="1:17" s="11" customFormat="1" ht="18.899999999999999" customHeight="1" x14ac:dyDescent="0.25">
      <c r="A9">
        <v>3</v>
      </c>
      <c r="B9" s="105" t="s">
        <v>365</v>
      </c>
      <c r="C9" s="105" t="s">
        <v>366</v>
      </c>
      <c r="D9" s="106"/>
      <c r="E9"/>
      <c r="F9"/>
      <c r="G9"/>
      <c r="H9" s="106"/>
      <c r="I9" s="106"/>
      <c r="J9"/>
      <c r="K9"/>
      <c r="L9"/>
      <c r="M9"/>
      <c r="N9"/>
      <c r="O9" s="106"/>
      <c r="P9"/>
      <c r="Q9"/>
    </row>
    <row r="10" spans="1:17" s="11" customFormat="1" ht="18.899999999999999" customHeight="1" x14ac:dyDescent="0.25">
      <c r="A10">
        <v>4</v>
      </c>
      <c r="B10" s="105" t="s">
        <v>365</v>
      </c>
      <c r="C10" s="105" t="s">
        <v>367</v>
      </c>
      <c r="D10" s="106"/>
      <c r="E10"/>
      <c r="F10"/>
      <c r="G10"/>
      <c r="H10" s="106"/>
      <c r="I10" s="106"/>
      <c r="J10"/>
      <c r="K10"/>
      <c r="L10"/>
      <c r="M10"/>
      <c r="N10"/>
      <c r="O10" s="106"/>
      <c r="P10"/>
      <c r="Q10"/>
    </row>
    <row r="11" spans="1:17" s="11" customFormat="1" ht="18.899999999999999" customHeight="1" x14ac:dyDescent="0.25">
      <c r="A11">
        <v>5</v>
      </c>
      <c r="B11" s="105"/>
      <c r="C11" s="105"/>
      <c r="D11" s="106"/>
      <c r="E11"/>
      <c r="F11"/>
      <c r="G11"/>
      <c r="H11" s="106"/>
      <c r="I11" s="106"/>
      <c r="J11"/>
      <c r="K11"/>
      <c r="L11"/>
      <c r="M11"/>
      <c r="N11"/>
      <c r="O11" s="106"/>
      <c r="P11"/>
      <c r="Q11"/>
    </row>
    <row r="12" spans="1:17" s="11" customFormat="1" ht="18.899999999999999" customHeight="1" x14ac:dyDescent="0.25">
      <c r="A12">
        <v>6</v>
      </c>
      <c r="B12" s="105"/>
      <c r="C12" s="105"/>
      <c r="D12" s="106"/>
      <c r="E12"/>
      <c r="F12"/>
      <c r="G12"/>
      <c r="H12" s="106"/>
      <c r="I12" s="106"/>
      <c r="J12"/>
      <c r="K12"/>
      <c r="L12"/>
      <c r="M12"/>
      <c r="N12"/>
      <c r="O12" s="106"/>
      <c r="P12"/>
      <c r="Q12"/>
    </row>
    <row r="13" spans="1:17" s="11" customFormat="1" ht="18.899999999999999" customHeight="1" x14ac:dyDescent="0.25">
      <c r="A13">
        <v>7</v>
      </c>
      <c r="B13" s="105"/>
      <c r="C13" s="105"/>
      <c r="D13" s="106"/>
      <c r="E13"/>
      <c r="F13"/>
      <c r="G13"/>
      <c r="H13" s="106"/>
      <c r="I13" s="106"/>
      <c r="J13"/>
      <c r="K13"/>
      <c r="L13"/>
      <c r="M13"/>
      <c r="N13"/>
      <c r="O13" s="106"/>
      <c r="P13"/>
      <c r="Q13"/>
    </row>
    <row r="14" spans="1:17" s="11" customFormat="1" ht="18.899999999999999" customHeight="1" x14ac:dyDescent="0.25">
      <c r="A14">
        <v>8</v>
      </c>
      <c r="B14" s="105"/>
      <c r="C14" s="105"/>
      <c r="D14" s="106"/>
      <c r="E14"/>
      <c r="F14"/>
      <c r="G14"/>
      <c r="H14" s="106"/>
      <c r="I14" s="106"/>
      <c r="J14"/>
      <c r="K14"/>
      <c r="L14"/>
      <c r="M14"/>
      <c r="N14"/>
      <c r="O14" s="106"/>
      <c r="P14"/>
      <c r="Q14"/>
    </row>
    <row r="15" spans="1:17" s="11" customFormat="1" ht="18.899999999999999" customHeight="1" x14ac:dyDescent="0.25">
      <c r="A15">
        <v>9</v>
      </c>
      <c r="B15" s="105"/>
      <c r="C15" s="105"/>
      <c r="D15" s="106"/>
      <c r="E15"/>
      <c r="F15"/>
      <c r="G15"/>
      <c r="H15" s="106"/>
      <c r="I15" s="106"/>
      <c r="J15"/>
      <c r="K15"/>
      <c r="L15"/>
      <c r="M15"/>
      <c r="N15"/>
      <c r="O15" s="106"/>
      <c r="P15" s="107"/>
      <c r="Q15" s="107"/>
    </row>
    <row r="16" spans="1:17" s="11" customFormat="1" ht="18.899999999999999" customHeight="1" x14ac:dyDescent="0.25">
      <c r="A16">
        <v>10</v>
      </c>
      <c r="B16" s="765"/>
      <c r="C16" s="105"/>
      <c r="D16" s="106"/>
      <c r="E16"/>
      <c r="F16"/>
      <c r="G16"/>
      <c r="H16" s="106"/>
      <c r="I16" s="106"/>
      <c r="J16"/>
      <c r="K16"/>
      <c r="L16"/>
      <c r="M16"/>
      <c r="N16"/>
      <c r="O16" s="106"/>
      <c r="P16"/>
      <c r="Q16" s="107"/>
    </row>
    <row r="17" spans="1:17" s="11" customFormat="1" ht="18.899999999999999" customHeight="1" x14ac:dyDescent="0.25">
      <c r="A17">
        <v>11</v>
      </c>
      <c r="B17" s="105"/>
      <c r="C17" s="105"/>
      <c r="D17" s="106"/>
      <c r="E17"/>
      <c r="F17"/>
      <c r="G17"/>
      <c r="H17" s="106"/>
      <c r="I17" s="106"/>
      <c r="J17"/>
      <c r="K17"/>
      <c r="L17"/>
      <c r="M17"/>
      <c r="N17"/>
      <c r="O17" s="106"/>
      <c r="P17"/>
      <c r="Q17" s="107"/>
    </row>
    <row r="18" spans="1:17" s="11" customFormat="1" ht="18.899999999999999" customHeight="1" x14ac:dyDescent="0.25">
      <c r="A18">
        <v>12</v>
      </c>
      <c r="B18" s="105"/>
      <c r="C18" s="105"/>
      <c r="D18" s="106"/>
      <c r="E18"/>
      <c r="F18"/>
      <c r="G18"/>
      <c r="H18" s="106"/>
      <c r="I18" s="106"/>
      <c r="J18"/>
      <c r="K18"/>
      <c r="L18"/>
      <c r="M18"/>
      <c r="N18"/>
      <c r="O18" s="106"/>
      <c r="P18"/>
      <c r="Q18" s="107"/>
    </row>
    <row r="19" spans="1:17" s="11" customFormat="1" ht="18.899999999999999" customHeight="1" x14ac:dyDescent="0.25">
      <c r="A19">
        <v>13</v>
      </c>
      <c r="B19" s="105"/>
      <c r="C19" s="105"/>
      <c r="D19" s="106"/>
      <c r="E19"/>
      <c r="F19"/>
      <c r="G19"/>
      <c r="H19" s="106"/>
      <c r="I19" s="106"/>
      <c r="J19"/>
      <c r="K19"/>
      <c r="L19"/>
      <c r="M19"/>
      <c r="N19"/>
      <c r="O19" s="106"/>
      <c r="P19"/>
      <c r="Q19" s="107"/>
    </row>
    <row r="20" spans="1:17" s="11" customFormat="1" ht="18.899999999999999" customHeight="1" x14ac:dyDescent="0.25">
      <c r="A20">
        <v>14</v>
      </c>
      <c r="B20" s="105"/>
      <c r="C20" s="105"/>
      <c r="D20" s="106"/>
      <c r="E20"/>
      <c r="F20"/>
      <c r="G20"/>
      <c r="H20" s="106"/>
      <c r="I20" s="106"/>
      <c r="J20"/>
      <c r="K20"/>
      <c r="L20"/>
      <c r="M20"/>
      <c r="N20"/>
      <c r="O20" s="106"/>
      <c r="P20"/>
      <c r="Q20" s="107"/>
    </row>
    <row r="21" spans="1:17" s="11" customFormat="1" ht="18.899999999999999" customHeight="1" x14ac:dyDescent="0.25">
      <c r="A21">
        <v>15</v>
      </c>
      <c r="B21" s="105"/>
      <c r="C21" s="105"/>
      <c r="D21" s="106"/>
      <c r="E21"/>
      <c r="F21"/>
      <c r="G21"/>
      <c r="H21" s="106"/>
      <c r="I21" s="106"/>
      <c r="J21"/>
      <c r="K21"/>
      <c r="L21"/>
      <c r="M21"/>
      <c r="N21"/>
      <c r="O21" s="106"/>
      <c r="P21"/>
      <c r="Q21" s="107"/>
    </row>
    <row r="22" spans="1:17" s="11" customFormat="1" ht="18.899999999999999" customHeight="1" x14ac:dyDescent="0.25">
      <c r="A22">
        <v>16</v>
      </c>
      <c r="B22" s="105"/>
      <c r="C22" s="105"/>
      <c r="D22" s="106"/>
      <c r="E22"/>
      <c r="F22"/>
      <c r="G22"/>
      <c r="H22" s="106"/>
      <c r="I22" s="106"/>
      <c r="J22"/>
      <c r="K22"/>
      <c r="L22"/>
      <c r="M22"/>
      <c r="N22"/>
      <c r="O22" s="106"/>
      <c r="P22"/>
      <c r="Q22" s="107"/>
    </row>
    <row r="23" spans="1:17" s="11" customFormat="1" ht="18.899999999999999" customHeight="1" x14ac:dyDescent="0.25">
      <c r="A23">
        <v>17</v>
      </c>
      <c r="B23" s="105"/>
      <c r="C23" s="105"/>
      <c r="D23" s="106"/>
      <c r="E23"/>
      <c r="F23"/>
      <c r="G23"/>
      <c r="H23" s="106"/>
      <c r="I23" s="106"/>
      <c r="J23"/>
      <c r="K23"/>
      <c r="L23"/>
      <c r="M23"/>
      <c r="N23"/>
      <c r="O23" s="106"/>
      <c r="P23"/>
      <c r="Q23" s="107"/>
    </row>
    <row r="24" spans="1:17" s="11" customFormat="1" ht="18.899999999999999" customHeight="1" x14ac:dyDescent="0.25">
      <c r="A24">
        <v>18</v>
      </c>
      <c r="B24" s="105"/>
      <c r="C24" s="105"/>
      <c r="D24" s="106"/>
      <c r="E24"/>
      <c r="F24"/>
      <c r="G24"/>
      <c r="H24" s="106"/>
      <c r="I24" s="106"/>
      <c r="J24"/>
      <c r="K24"/>
      <c r="L24"/>
      <c r="M24"/>
      <c r="N24"/>
      <c r="O24" s="106"/>
      <c r="P24"/>
      <c r="Q24" s="107"/>
    </row>
    <row r="25" spans="1:17" s="11" customFormat="1" ht="18.899999999999999" customHeight="1" x14ac:dyDescent="0.25">
      <c r="A25">
        <v>19</v>
      </c>
      <c r="B25" s="105"/>
      <c r="C25" s="105"/>
      <c r="D25" s="106"/>
      <c r="E25"/>
      <c r="F25"/>
      <c r="G25"/>
      <c r="H25" s="106"/>
      <c r="I25" s="106"/>
      <c r="J25"/>
      <c r="K25"/>
      <c r="L25"/>
      <c r="M25"/>
      <c r="N25"/>
      <c r="O25" s="106"/>
      <c r="P25"/>
      <c r="Q25" s="107"/>
    </row>
    <row r="26" spans="1:17" s="11" customFormat="1" ht="18.899999999999999" customHeight="1" x14ac:dyDescent="0.25">
      <c r="A26">
        <v>20</v>
      </c>
      <c r="B26" s="105"/>
      <c r="C26" s="105"/>
      <c r="D26" s="106"/>
      <c r="E26"/>
      <c r="F26"/>
      <c r="G26"/>
      <c r="H26" s="106"/>
      <c r="I26" s="106"/>
      <c r="J26"/>
      <c r="K26"/>
      <c r="L26"/>
      <c r="M26"/>
      <c r="N26"/>
      <c r="O26" s="106"/>
      <c r="P26"/>
      <c r="Q26" s="107"/>
    </row>
    <row r="27" spans="1:17" s="11" customFormat="1" ht="18.899999999999999" customHeight="1" x14ac:dyDescent="0.25">
      <c r="A27">
        <v>21</v>
      </c>
      <c r="B27" s="105"/>
      <c r="C27" s="105"/>
      <c r="D27" s="106"/>
      <c r="E27"/>
      <c r="F27"/>
      <c r="G27"/>
      <c r="H27" s="106"/>
      <c r="I27" s="106"/>
      <c r="J27"/>
      <c r="K27"/>
      <c r="L27"/>
      <c r="M27"/>
      <c r="N27"/>
      <c r="O27" s="106"/>
      <c r="P27"/>
      <c r="Q27" s="107"/>
    </row>
    <row r="28" spans="1:17" s="11" customFormat="1" ht="18.899999999999999" customHeight="1" x14ac:dyDescent="0.25">
      <c r="A28">
        <v>22</v>
      </c>
      <c r="B28" s="105"/>
      <c r="C28" s="105"/>
      <c r="D28" s="106"/>
      <c r="E28" s="773"/>
      <c r="F28" s="739"/>
      <c r="G28" s="740"/>
      <c r="H28" s="106"/>
      <c r="I28" s="106"/>
      <c r="J28"/>
      <c r="K28"/>
      <c r="L28"/>
      <c r="M28"/>
      <c r="N28"/>
      <c r="O28" s="106"/>
      <c r="P28"/>
      <c r="Q28" s="107"/>
    </row>
    <row r="29" spans="1:17" s="11" customFormat="1" ht="18.899999999999999" customHeight="1" x14ac:dyDescent="0.25">
      <c r="A29">
        <v>23</v>
      </c>
      <c r="B29" s="105"/>
      <c r="C29" s="105"/>
      <c r="D29" s="106"/>
      <c r="E29" s="774"/>
      <c r="F29"/>
      <c r="G29"/>
      <c r="H29" s="106"/>
      <c r="I29" s="106"/>
      <c r="J29"/>
      <c r="K29"/>
      <c r="L29"/>
      <c r="M29"/>
      <c r="N29"/>
      <c r="O29" s="106"/>
      <c r="P29"/>
      <c r="Q29" s="107"/>
    </row>
    <row r="30" spans="1:17" s="11" customFormat="1" ht="18.899999999999999" customHeight="1" x14ac:dyDescent="0.25">
      <c r="A30">
        <v>24</v>
      </c>
      <c r="B30" s="105"/>
      <c r="C30" s="105"/>
      <c r="D30" s="106"/>
      <c r="E30"/>
      <c r="F30"/>
      <c r="G30"/>
      <c r="H30" s="106"/>
      <c r="I30" s="106"/>
      <c r="J30"/>
      <c r="K30"/>
      <c r="L30"/>
      <c r="M30"/>
      <c r="N30"/>
      <c r="O30" s="106"/>
      <c r="P30"/>
      <c r="Q30" s="107"/>
    </row>
    <row r="31" spans="1:17" s="11" customFormat="1" ht="18.899999999999999" customHeight="1" x14ac:dyDescent="0.25">
      <c r="A31">
        <v>25</v>
      </c>
      <c r="B31" s="105"/>
      <c r="C31" s="105"/>
      <c r="D31" s="106"/>
      <c r="E31"/>
      <c r="F31"/>
      <c r="G31"/>
      <c r="H31" s="106"/>
      <c r="I31" s="106"/>
      <c r="J31"/>
      <c r="K31"/>
      <c r="L31"/>
      <c r="M31"/>
      <c r="N31"/>
      <c r="O31" s="106"/>
      <c r="P31"/>
      <c r="Q31" s="107"/>
    </row>
    <row r="32" spans="1:17" s="11" customFormat="1" ht="18.899999999999999" customHeight="1" x14ac:dyDescent="0.25">
      <c r="A32">
        <v>26</v>
      </c>
      <c r="B32" s="105"/>
      <c r="C32" s="105"/>
      <c r="D32" s="106"/>
      <c r="E32" s="736"/>
      <c r="F32"/>
      <c r="G32"/>
      <c r="H32" s="106"/>
      <c r="I32" s="106"/>
      <c r="J32"/>
      <c r="K32"/>
      <c r="L32"/>
      <c r="M32"/>
      <c r="N32"/>
      <c r="O32" s="106"/>
      <c r="P32"/>
      <c r="Q32" s="107"/>
    </row>
    <row r="33" spans="1:17" s="11" customFormat="1" ht="18.899999999999999" customHeight="1" x14ac:dyDescent="0.25">
      <c r="A33">
        <v>27</v>
      </c>
      <c r="B33" s="105"/>
      <c r="C33" s="105"/>
      <c r="D33" s="106"/>
      <c r="E33"/>
      <c r="F33"/>
      <c r="G33"/>
      <c r="H33" s="106"/>
      <c r="I33" s="106"/>
      <c r="J33"/>
      <c r="K33"/>
      <c r="L33"/>
      <c r="M33"/>
      <c r="N33"/>
      <c r="O33" s="106"/>
      <c r="P33"/>
      <c r="Q33" s="107"/>
    </row>
    <row r="34" spans="1:17" s="11" customFormat="1" ht="18.899999999999999" customHeight="1" x14ac:dyDescent="0.25">
      <c r="A34">
        <v>28</v>
      </c>
      <c r="B34" s="105"/>
      <c r="C34" s="105"/>
      <c r="D34" s="106"/>
      <c r="E34"/>
      <c r="F34"/>
      <c r="G34"/>
      <c r="H34" s="106"/>
      <c r="I34" s="106"/>
      <c r="J34"/>
      <c r="K34"/>
      <c r="L34"/>
      <c r="M34"/>
      <c r="N34"/>
      <c r="O34" s="106"/>
      <c r="P34"/>
      <c r="Q34" s="107"/>
    </row>
    <row r="35" spans="1:17" s="11" customFormat="1" ht="18.899999999999999" customHeight="1" x14ac:dyDescent="0.25">
      <c r="A35">
        <v>29</v>
      </c>
      <c r="B35" s="105"/>
      <c r="C35" s="105"/>
      <c r="D35" s="106"/>
      <c r="E35"/>
      <c r="F35"/>
      <c r="G35"/>
      <c r="H35" s="106"/>
      <c r="I35" s="106"/>
      <c r="J35"/>
      <c r="K35"/>
      <c r="L35"/>
      <c r="M35"/>
      <c r="N35"/>
      <c r="O35" s="106"/>
      <c r="P35"/>
      <c r="Q35" s="107"/>
    </row>
    <row r="36" spans="1:17" s="11" customFormat="1" ht="18.899999999999999" customHeight="1" x14ac:dyDescent="0.25">
      <c r="A36">
        <v>30</v>
      </c>
      <c r="B36" s="105"/>
      <c r="C36" s="105"/>
      <c r="D36" s="106"/>
      <c r="E36"/>
      <c r="F36"/>
      <c r="G36"/>
      <c r="H36" s="106"/>
      <c r="I36" s="106"/>
      <c r="J36"/>
      <c r="K36"/>
      <c r="L36"/>
      <c r="M36"/>
      <c r="N36"/>
      <c r="O36" s="106"/>
      <c r="P36"/>
      <c r="Q36" s="107"/>
    </row>
    <row r="37" spans="1:17" s="11" customFormat="1" ht="18.899999999999999" customHeight="1" x14ac:dyDescent="0.25">
      <c r="A37">
        <v>31</v>
      </c>
      <c r="B37" s="105"/>
      <c r="C37" s="105"/>
      <c r="D37" s="106"/>
      <c r="E37"/>
      <c r="F37"/>
      <c r="G37"/>
      <c r="H37" s="106"/>
      <c r="I37" s="106"/>
      <c r="J37"/>
      <c r="K37"/>
      <c r="L37"/>
      <c r="M37"/>
      <c r="N37"/>
      <c r="O37" s="106"/>
      <c r="P37"/>
      <c r="Q37" s="107"/>
    </row>
    <row r="38" spans="1:17" s="11" customFormat="1" ht="18.899999999999999" customHeight="1" x14ac:dyDescent="0.25">
      <c r="A38">
        <v>32</v>
      </c>
      <c r="B38" s="105"/>
      <c r="C38" s="105"/>
      <c r="D38" s="106"/>
      <c r="E38"/>
      <c r="F38"/>
      <c r="G38"/>
      <c r="H38"/>
      <c r="I38"/>
      <c r="J38"/>
      <c r="K38"/>
      <c r="L38"/>
      <c r="M38"/>
      <c r="N38"/>
      <c r="O38" s="107"/>
      <c r="P38"/>
      <c r="Q38" s="107"/>
    </row>
    <row r="39" spans="1:17" s="11" customFormat="1" ht="18.899999999999999" customHeight="1" x14ac:dyDescent="0.25">
      <c r="A39">
        <v>33</v>
      </c>
      <c r="B39" s="105"/>
      <c r="C39" s="105"/>
      <c r="D39" s="106"/>
      <c r="E39"/>
      <c r="F39"/>
      <c r="G39"/>
      <c r="H39"/>
      <c r="I39"/>
      <c r="J39"/>
      <c r="K39"/>
      <c r="L39"/>
      <c r="M39"/>
      <c r="N39"/>
      <c r="O39"/>
      <c r="P39"/>
      <c r="Q39" s="107"/>
    </row>
    <row r="40" spans="1:17" s="11" customFormat="1" ht="18.899999999999999" customHeight="1" x14ac:dyDescent="0.25">
      <c r="A40">
        <v>34</v>
      </c>
      <c r="B40" s="105"/>
      <c r="C40" s="105"/>
      <c r="D40" s="106"/>
      <c r="E40"/>
      <c r="F40"/>
      <c r="G40"/>
      <c r="H40"/>
      <c r="I40"/>
      <c r="J40" t="e">
        <f>IF(AND(Q40="",#REF!&gt;0,#REF!&lt;5),K40,)</f>
        <v>#REF!</v>
      </c>
      <c r="K40" t="str">
        <f>IF(D40="","ZZZ9",IF(AND(#REF!&gt;0,#REF!&lt;5),D40&amp;#REF!,D40&amp;"9"))</f>
        <v>ZZZ9</v>
      </c>
      <c r="L40">
        <f t="shared" ref="L40:L103" si="0">IF(Q40="",999,Q40)</f>
        <v>999</v>
      </c>
      <c r="M40">
        <f t="shared" ref="M40:M103" si="1">IF(P40=999,999,1)</f>
        <v>999</v>
      </c>
      <c r="N40"/>
      <c r="O40"/>
      <c r="P40">
        <f t="shared" ref="P40:P103" si="2">IF(N40="DA",1,IF(N40="WC",2,IF(N40="SE",3,IF(N40="Q",4,IF(N40="LL",5,999)))))</f>
        <v>999</v>
      </c>
      <c r="Q40" s="107"/>
    </row>
    <row r="41" spans="1:17" s="11" customFormat="1" ht="18.899999999999999" customHeight="1" x14ac:dyDescent="0.25">
      <c r="A41">
        <v>35</v>
      </c>
      <c r="B41" s="105"/>
      <c r="C41" s="105"/>
      <c r="D41" s="106"/>
      <c r="E41"/>
      <c r="F41"/>
      <c r="G41"/>
      <c r="H41"/>
      <c r="I41"/>
      <c r="J41" t="e">
        <f>IF(AND(Q41="",#REF!&gt;0,#REF!&lt;5),K41,)</f>
        <v>#REF!</v>
      </c>
      <c r="K41" t="str">
        <f>IF(D41="","ZZZ9",IF(AND(#REF!&gt;0,#REF!&lt;5),D41&amp;#REF!,D41&amp;"9"))</f>
        <v>ZZZ9</v>
      </c>
      <c r="L41">
        <f t="shared" si="0"/>
        <v>999</v>
      </c>
      <c r="M41">
        <f t="shared" si="1"/>
        <v>999</v>
      </c>
      <c r="N41"/>
      <c r="O41"/>
      <c r="P41">
        <f t="shared" si="2"/>
        <v>999</v>
      </c>
      <c r="Q41" s="107"/>
    </row>
    <row r="42" spans="1:17" s="11" customFormat="1" ht="18.899999999999999" customHeight="1" x14ac:dyDescent="0.25">
      <c r="A42">
        <v>36</v>
      </c>
      <c r="B42" s="105"/>
      <c r="C42" s="105"/>
      <c r="D42" s="106"/>
      <c r="E42"/>
      <c r="F42"/>
      <c r="G42"/>
      <c r="H42"/>
      <c r="I42"/>
      <c r="J42" t="e">
        <f>IF(AND(Q42="",#REF!&gt;0,#REF!&lt;5),K42,)</f>
        <v>#REF!</v>
      </c>
      <c r="K42" t="str">
        <f>IF(D42="","ZZZ9",IF(AND(#REF!&gt;0,#REF!&lt;5),D42&amp;#REF!,D42&amp;"9"))</f>
        <v>ZZZ9</v>
      </c>
      <c r="L42">
        <f t="shared" si="0"/>
        <v>999</v>
      </c>
      <c r="M42">
        <f t="shared" si="1"/>
        <v>999</v>
      </c>
      <c r="N42"/>
      <c r="O42"/>
      <c r="P42">
        <f t="shared" si="2"/>
        <v>999</v>
      </c>
      <c r="Q42" s="107"/>
    </row>
    <row r="43" spans="1:17" s="11" customFormat="1" ht="18.899999999999999" customHeight="1" x14ac:dyDescent="0.25">
      <c r="A43">
        <v>37</v>
      </c>
      <c r="B43" s="105"/>
      <c r="C43" s="105"/>
      <c r="D43" s="106"/>
      <c r="E43"/>
      <c r="F43"/>
      <c r="G43"/>
      <c r="H43"/>
      <c r="I43"/>
      <c r="J43" t="e">
        <f>IF(AND(Q43="",#REF!&gt;0,#REF!&lt;5),K43,)</f>
        <v>#REF!</v>
      </c>
      <c r="K43" t="str">
        <f>IF(D43="","ZZZ9",IF(AND(#REF!&gt;0,#REF!&lt;5),D43&amp;#REF!,D43&amp;"9"))</f>
        <v>ZZZ9</v>
      </c>
      <c r="L43">
        <f t="shared" si="0"/>
        <v>999</v>
      </c>
      <c r="M43">
        <f t="shared" si="1"/>
        <v>999</v>
      </c>
      <c r="N43"/>
      <c r="O43"/>
      <c r="P43">
        <f t="shared" si="2"/>
        <v>999</v>
      </c>
      <c r="Q43" s="107"/>
    </row>
    <row r="44" spans="1:17" s="11" customFormat="1" ht="18.899999999999999" customHeight="1" x14ac:dyDescent="0.25">
      <c r="A44">
        <v>38</v>
      </c>
      <c r="B44" s="105"/>
      <c r="C44" s="105"/>
      <c r="D44" s="106"/>
      <c r="E44"/>
      <c r="F44"/>
      <c r="G44"/>
      <c r="H44"/>
      <c r="I44"/>
      <c r="J44" t="e">
        <f>IF(AND(Q44="",#REF!&gt;0,#REF!&lt;5),K44,)</f>
        <v>#REF!</v>
      </c>
      <c r="K44" t="str">
        <f>IF(D44="","ZZZ9",IF(AND(#REF!&gt;0,#REF!&lt;5),D44&amp;#REF!,D44&amp;"9"))</f>
        <v>ZZZ9</v>
      </c>
      <c r="L44">
        <f t="shared" si="0"/>
        <v>999</v>
      </c>
      <c r="M44">
        <f t="shared" si="1"/>
        <v>999</v>
      </c>
      <c r="N44"/>
      <c r="O44"/>
      <c r="P44">
        <f t="shared" si="2"/>
        <v>999</v>
      </c>
      <c r="Q44" s="107"/>
    </row>
    <row r="45" spans="1:17" s="11" customFormat="1" ht="18.899999999999999" customHeight="1" x14ac:dyDescent="0.25">
      <c r="A45">
        <v>39</v>
      </c>
      <c r="B45" s="105"/>
      <c r="C45" s="105"/>
      <c r="D45" s="106"/>
      <c r="E45"/>
      <c r="F45"/>
      <c r="G45"/>
      <c r="H45"/>
      <c r="I45"/>
      <c r="J45" t="e">
        <f>IF(AND(Q45="",#REF!&gt;0,#REF!&lt;5),K45,)</f>
        <v>#REF!</v>
      </c>
      <c r="K45" t="str">
        <f>IF(D45="","ZZZ9",IF(AND(#REF!&gt;0,#REF!&lt;5),D45&amp;#REF!,D45&amp;"9"))</f>
        <v>ZZZ9</v>
      </c>
      <c r="L45">
        <f t="shared" si="0"/>
        <v>999</v>
      </c>
      <c r="M45">
        <f t="shared" si="1"/>
        <v>999</v>
      </c>
      <c r="N45"/>
      <c r="O45"/>
      <c r="P45">
        <f t="shared" si="2"/>
        <v>999</v>
      </c>
      <c r="Q45" s="107"/>
    </row>
    <row r="46" spans="1:17" s="11" customFormat="1" ht="18.899999999999999" customHeight="1" x14ac:dyDescent="0.25">
      <c r="A46">
        <v>40</v>
      </c>
      <c r="B46" s="105"/>
      <c r="C46" s="105"/>
      <c r="D46" s="106"/>
      <c r="E46"/>
      <c r="F46"/>
      <c r="G46"/>
      <c r="H46"/>
      <c r="I46"/>
      <c r="J46" t="e">
        <f>IF(AND(Q46="",#REF!&gt;0,#REF!&lt;5),K46,)</f>
        <v>#REF!</v>
      </c>
      <c r="K46" t="str">
        <f>IF(D46="","ZZZ9",IF(AND(#REF!&gt;0,#REF!&lt;5),D46&amp;#REF!,D46&amp;"9"))</f>
        <v>ZZZ9</v>
      </c>
      <c r="L46">
        <f t="shared" si="0"/>
        <v>999</v>
      </c>
      <c r="M46">
        <f t="shared" si="1"/>
        <v>999</v>
      </c>
      <c r="N46"/>
      <c r="O46"/>
      <c r="P46">
        <f t="shared" si="2"/>
        <v>999</v>
      </c>
      <c r="Q46" s="107"/>
    </row>
    <row r="47" spans="1:17" s="11" customFormat="1" ht="18.899999999999999" customHeight="1" x14ac:dyDescent="0.25">
      <c r="A47">
        <v>41</v>
      </c>
      <c r="B47" s="105"/>
      <c r="C47" s="105"/>
      <c r="D47" s="106"/>
      <c r="E47"/>
      <c r="F47"/>
      <c r="G47"/>
      <c r="H47"/>
      <c r="I47"/>
      <c r="J47" t="e">
        <f>IF(AND(Q47="",#REF!&gt;0,#REF!&lt;5),K47,)</f>
        <v>#REF!</v>
      </c>
      <c r="K47" t="str">
        <f>IF(D47="","ZZZ9",IF(AND(#REF!&gt;0,#REF!&lt;5),D47&amp;#REF!,D47&amp;"9"))</f>
        <v>ZZZ9</v>
      </c>
      <c r="L47">
        <f t="shared" si="0"/>
        <v>999</v>
      </c>
      <c r="M47">
        <f t="shared" si="1"/>
        <v>999</v>
      </c>
      <c r="N47"/>
      <c r="O47"/>
      <c r="P47">
        <f t="shared" si="2"/>
        <v>999</v>
      </c>
      <c r="Q47" s="107"/>
    </row>
    <row r="48" spans="1:17" s="11" customFormat="1" ht="18.899999999999999" customHeight="1" x14ac:dyDescent="0.25">
      <c r="A48">
        <v>42</v>
      </c>
      <c r="B48" s="105"/>
      <c r="C48" s="105"/>
      <c r="D48" s="106"/>
      <c r="E48"/>
      <c r="F48"/>
      <c r="G48"/>
      <c r="H48"/>
      <c r="I48"/>
      <c r="J48" t="e">
        <f>IF(AND(Q48="",#REF!&gt;0,#REF!&lt;5),K48,)</f>
        <v>#REF!</v>
      </c>
      <c r="K48" t="str">
        <f>IF(D48="","ZZZ9",IF(AND(#REF!&gt;0,#REF!&lt;5),D48&amp;#REF!,D48&amp;"9"))</f>
        <v>ZZZ9</v>
      </c>
      <c r="L48">
        <f t="shared" si="0"/>
        <v>999</v>
      </c>
      <c r="M48">
        <f t="shared" si="1"/>
        <v>999</v>
      </c>
      <c r="N48"/>
      <c r="O48"/>
      <c r="P48">
        <f t="shared" si="2"/>
        <v>999</v>
      </c>
      <c r="Q48" s="107"/>
    </row>
    <row r="49" spans="1:17" s="11" customFormat="1" ht="18.899999999999999" customHeight="1" x14ac:dyDescent="0.25">
      <c r="A49">
        <v>43</v>
      </c>
      <c r="B49" s="105"/>
      <c r="C49" s="105"/>
      <c r="D49" s="106"/>
      <c r="E49"/>
      <c r="F49"/>
      <c r="G49"/>
      <c r="H49"/>
      <c r="I49"/>
      <c r="J49" t="e">
        <f>IF(AND(Q49="",#REF!&gt;0,#REF!&lt;5),K49,)</f>
        <v>#REF!</v>
      </c>
      <c r="K49" t="str">
        <f>IF(D49="","ZZZ9",IF(AND(#REF!&gt;0,#REF!&lt;5),D49&amp;#REF!,D49&amp;"9"))</f>
        <v>ZZZ9</v>
      </c>
      <c r="L49">
        <f t="shared" si="0"/>
        <v>999</v>
      </c>
      <c r="M49">
        <f t="shared" si="1"/>
        <v>999</v>
      </c>
      <c r="N49"/>
      <c r="O49"/>
      <c r="P49">
        <f t="shared" si="2"/>
        <v>999</v>
      </c>
      <c r="Q49" s="107"/>
    </row>
    <row r="50" spans="1:17" s="11" customFormat="1" ht="18.899999999999999" customHeight="1" x14ac:dyDescent="0.25">
      <c r="A50">
        <v>44</v>
      </c>
      <c r="B50" s="105"/>
      <c r="C50" s="105"/>
      <c r="D50" s="106"/>
      <c r="E50"/>
      <c r="F50"/>
      <c r="G50"/>
      <c r="H50"/>
      <c r="I50"/>
      <c r="J50" t="e">
        <f>IF(AND(Q50="",#REF!&gt;0,#REF!&lt;5),K50,)</f>
        <v>#REF!</v>
      </c>
      <c r="K50" t="str">
        <f>IF(D50="","ZZZ9",IF(AND(#REF!&gt;0,#REF!&lt;5),D50&amp;#REF!,D50&amp;"9"))</f>
        <v>ZZZ9</v>
      </c>
      <c r="L50">
        <f t="shared" si="0"/>
        <v>999</v>
      </c>
      <c r="M50">
        <f t="shared" si="1"/>
        <v>999</v>
      </c>
      <c r="N50"/>
      <c r="O50"/>
      <c r="P50">
        <f t="shared" si="2"/>
        <v>999</v>
      </c>
      <c r="Q50" s="107"/>
    </row>
    <row r="51" spans="1:17" s="11" customFormat="1" ht="18.899999999999999" customHeight="1" x14ac:dyDescent="0.25">
      <c r="A51">
        <v>45</v>
      </c>
      <c r="B51" s="105"/>
      <c r="C51" s="105"/>
      <c r="D51" s="106"/>
      <c r="E51"/>
      <c r="F51"/>
      <c r="G51"/>
      <c r="H51"/>
      <c r="I51"/>
      <c r="J51" t="e">
        <f>IF(AND(Q51="",#REF!&gt;0,#REF!&lt;5),K51,)</f>
        <v>#REF!</v>
      </c>
      <c r="K51" t="str">
        <f>IF(D51="","ZZZ9",IF(AND(#REF!&gt;0,#REF!&lt;5),D51&amp;#REF!,D51&amp;"9"))</f>
        <v>ZZZ9</v>
      </c>
      <c r="L51">
        <f t="shared" si="0"/>
        <v>999</v>
      </c>
      <c r="M51">
        <f t="shared" si="1"/>
        <v>999</v>
      </c>
      <c r="N51"/>
      <c r="O51"/>
      <c r="P51">
        <f t="shared" si="2"/>
        <v>999</v>
      </c>
      <c r="Q51" s="107"/>
    </row>
    <row r="52" spans="1:17" s="11" customFormat="1" ht="18.899999999999999" customHeight="1" x14ac:dyDescent="0.25">
      <c r="A52">
        <v>46</v>
      </c>
      <c r="B52" s="105"/>
      <c r="C52" s="105"/>
      <c r="D52" s="106"/>
      <c r="E52"/>
      <c r="F52"/>
      <c r="G52"/>
      <c r="H52"/>
      <c r="I52"/>
      <c r="J52" t="e">
        <f>IF(AND(Q52="",#REF!&gt;0,#REF!&lt;5),K52,)</f>
        <v>#REF!</v>
      </c>
      <c r="K52" t="str">
        <f>IF(D52="","ZZZ9",IF(AND(#REF!&gt;0,#REF!&lt;5),D52&amp;#REF!,D52&amp;"9"))</f>
        <v>ZZZ9</v>
      </c>
      <c r="L52">
        <f t="shared" si="0"/>
        <v>999</v>
      </c>
      <c r="M52">
        <f t="shared" si="1"/>
        <v>999</v>
      </c>
      <c r="N52"/>
      <c r="O52"/>
      <c r="P52">
        <f t="shared" si="2"/>
        <v>999</v>
      </c>
      <c r="Q52" s="107"/>
    </row>
    <row r="53" spans="1:17" s="11" customFormat="1" ht="18.899999999999999" customHeight="1" x14ac:dyDescent="0.25">
      <c r="A53">
        <v>47</v>
      </c>
      <c r="B53" s="105"/>
      <c r="C53" s="105"/>
      <c r="D53" s="106"/>
      <c r="E53"/>
      <c r="F53"/>
      <c r="G53"/>
      <c r="H53"/>
      <c r="I53"/>
      <c r="J53" t="e">
        <f>IF(AND(Q53="",#REF!&gt;0,#REF!&lt;5),K53,)</f>
        <v>#REF!</v>
      </c>
      <c r="K53" t="str">
        <f>IF(D53="","ZZZ9",IF(AND(#REF!&gt;0,#REF!&lt;5),D53&amp;#REF!,D53&amp;"9"))</f>
        <v>ZZZ9</v>
      </c>
      <c r="L53">
        <f t="shared" si="0"/>
        <v>999</v>
      </c>
      <c r="M53">
        <f t="shared" si="1"/>
        <v>999</v>
      </c>
      <c r="N53"/>
      <c r="O53"/>
      <c r="P53">
        <f t="shared" si="2"/>
        <v>999</v>
      </c>
      <c r="Q53" s="107"/>
    </row>
    <row r="54" spans="1:17" s="11" customFormat="1" ht="18.899999999999999" customHeight="1" x14ac:dyDescent="0.25">
      <c r="A54">
        <v>48</v>
      </c>
      <c r="B54" s="105"/>
      <c r="C54" s="105"/>
      <c r="D54" s="106"/>
      <c r="E54"/>
      <c r="F54"/>
      <c r="G54"/>
      <c r="H54"/>
      <c r="I54"/>
      <c r="J54" t="e">
        <f>IF(AND(Q54="",#REF!&gt;0,#REF!&lt;5),K54,)</f>
        <v>#REF!</v>
      </c>
      <c r="K54" t="str">
        <f>IF(D54="","ZZZ9",IF(AND(#REF!&gt;0,#REF!&lt;5),D54&amp;#REF!,D54&amp;"9"))</f>
        <v>ZZZ9</v>
      </c>
      <c r="L54">
        <f t="shared" si="0"/>
        <v>999</v>
      </c>
      <c r="M54">
        <f t="shared" si="1"/>
        <v>999</v>
      </c>
      <c r="N54"/>
      <c r="O54"/>
      <c r="P54">
        <f t="shared" si="2"/>
        <v>999</v>
      </c>
      <c r="Q54" s="107"/>
    </row>
    <row r="55" spans="1:17" s="11" customFormat="1" ht="18.899999999999999" customHeight="1" x14ac:dyDescent="0.25">
      <c r="A55">
        <v>49</v>
      </c>
      <c r="B55" s="105"/>
      <c r="C55" s="105"/>
      <c r="D55" s="106"/>
      <c r="E55"/>
      <c r="F55"/>
      <c r="G55"/>
      <c r="H55"/>
      <c r="I55"/>
      <c r="J55" t="e">
        <f>IF(AND(Q55="",#REF!&gt;0,#REF!&lt;5),K55,)</f>
        <v>#REF!</v>
      </c>
      <c r="K55" t="str">
        <f>IF(D55="","ZZZ9",IF(AND(#REF!&gt;0,#REF!&lt;5),D55&amp;#REF!,D55&amp;"9"))</f>
        <v>ZZZ9</v>
      </c>
      <c r="L55">
        <f t="shared" si="0"/>
        <v>999</v>
      </c>
      <c r="M55">
        <f t="shared" si="1"/>
        <v>999</v>
      </c>
      <c r="N55"/>
      <c r="O55"/>
      <c r="P55">
        <f t="shared" si="2"/>
        <v>999</v>
      </c>
      <c r="Q55" s="107"/>
    </row>
    <row r="56" spans="1:17" s="11" customFormat="1" ht="18.899999999999999" customHeight="1" x14ac:dyDescent="0.25">
      <c r="A56">
        <v>50</v>
      </c>
      <c r="B56" s="105"/>
      <c r="C56" s="105"/>
      <c r="D56" s="106"/>
      <c r="E56"/>
      <c r="F56"/>
      <c r="G56"/>
      <c r="H56"/>
      <c r="I56"/>
      <c r="J56" t="e">
        <f>IF(AND(Q56="",#REF!&gt;0,#REF!&lt;5),K56,)</f>
        <v>#REF!</v>
      </c>
      <c r="K56" t="str">
        <f>IF(D56="","ZZZ9",IF(AND(#REF!&gt;0,#REF!&lt;5),D56&amp;#REF!,D56&amp;"9"))</f>
        <v>ZZZ9</v>
      </c>
      <c r="L56">
        <f t="shared" si="0"/>
        <v>999</v>
      </c>
      <c r="M56">
        <f t="shared" si="1"/>
        <v>999</v>
      </c>
      <c r="N56"/>
      <c r="O56"/>
      <c r="P56">
        <f t="shared" si="2"/>
        <v>999</v>
      </c>
      <c r="Q56" s="107"/>
    </row>
    <row r="57" spans="1:17" s="11" customFormat="1" ht="18.899999999999999" customHeight="1" x14ac:dyDescent="0.25">
      <c r="A57">
        <v>51</v>
      </c>
      <c r="B57" s="105"/>
      <c r="C57" s="105"/>
      <c r="D57" s="106"/>
      <c r="E57"/>
      <c r="F57"/>
      <c r="G57"/>
      <c r="H57"/>
      <c r="I57"/>
      <c r="J57" t="e">
        <f>IF(AND(Q57="",#REF!&gt;0,#REF!&lt;5),K57,)</f>
        <v>#REF!</v>
      </c>
      <c r="K57" t="str">
        <f>IF(D57="","ZZZ9",IF(AND(#REF!&gt;0,#REF!&lt;5),D57&amp;#REF!,D57&amp;"9"))</f>
        <v>ZZZ9</v>
      </c>
      <c r="L57">
        <f t="shared" si="0"/>
        <v>999</v>
      </c>
      <c r="M57">
        <f t="shared" si="1"/>
        <v>999</v>
      </c>
      <c r="N57"/>
      <c r="O57"/>
      <c r="P57">
        <f t="shared" si="2"/>
        <v>999</v>
      </c>
      <c r="Q57" s="107"/>
    </row>
    <row r="58" spans="1:17" s="11" customFormat="1" ht="18.899999999999999" customHeight="1" x14ac:dyDescent="0.25">
      <c r="A58">
        <v>52</v>
      </c>
      <c r="B58" s="105"/>
      <c r="C58" s="105"/>
      <c r="D58" s="106"/>
      <c r="E58"/>
      <c r="F58"/>
      <c r="G58"/>
      <c r="H58"/>
      <c r="I58"/>
      <c r="J58" t="e">
        <f>IF(AND(Q58="",#REF!&gt;0,#REF!&lt;5),K58,)</f>
        <v>#REF!</v>
      </c>
      <c r="K58" t="str">
        <f>IF(D58="","ZZZ9",IF(AND(#REF!&gt;0,#REF!&lt;5),D58&amp;#REF!,D58&amp;"9"))</f>
        <v>ZZZ9</v>
      </c>
      <c r="L58">
        <f t="shared" si="0"/>
        <v>999</v>
      </c>
      <c r="M58">
        <f t="shared" si="1"/>
        <v>999</v>
      </c>
      <c r="N58"/>
      <c r="O58"/>
      <c r="P58">
        <f t="shared" si="2"/>
        <v>999</v>
      </c>
      <c r="Q58" s="107"/>
    </row>
    <row r="59" spans="1:17" s="11" customFormat="1" ht="18.899999999999999" customHeight="1" x14ac:dyDescent="0.25">
      <c r="A59">
        <v>53</v>
      </c>
      <c r="B59" s="105"/>
      <c r="C59" s="105"/>
      <c r="D59" s="106"/>
      <c r="E59"/>
      <c r="F59"/>
      <c r="G59"/>
      <c r="H59"/>
      <c r="I59"/>
      <c r="J59" t="e">
        <f>IF(AND(Q59="",#REF!&gt;0,#REF!&lt;5),K59,)</f>
        <v>#REF!</v>
      </c>
      <c r="K59" t="str">
        <f>IF(D59="","ZZZ9",IF(AND(#REF!&gt;0,#REF!&lt;5),D59&amp;#REF!,D59&amp;"9"))</f>
        <v>ZZZ9</v>
      </c>
      <c r="L59">
        <f t="shared" si="0"/>
        <v>999</v>
      </c>
      <c r="M59">
        <f t="shared" si="1"/>
        <v>999</v>
      </c>
      <c r="N59"/>
      <c r="O59"/>
      <c r="P59">
        <f t="shared" si="2"/>
        <v>999</v>
      </c>
      <c r="Q59" s="107"/>
    </row>
    <row r="60" spans="1:17" s="11" customFormat="1" ht="18.899999999999999" customHeight="1" x14ac:dyDescent="0.25">
      <c r="A60">
        <v>54</v>
      </c>
      <c r="B60" s="105"/>
      <c r="C60" s="105"/>
      <c r="D60" s="106"/>
      <c r="E60"/>
      <c r="F60"/>
      <c r="G60"/>
      <c r="H60"/>
      <c r="I60"/>
      <c r="J60" t="e">
        <f>IF(AND(Q60="",#REF!&gt;0,#REF!&lt;5),K60,)</f>
        <v>#REF!</v>
      </c>
      <c r="K60" t="str">
        <f>IF(D60="","ZZZ9",IF(AND(#REF!&gt;0,#REF!&lt;5),D60&amp;#REF!,D60&amp;"9"))</f>
        <v>ZZZ9</v>
      </c>
      <c r="L60">
        <f t="shared" si="0"/>
        <v>999</v>
      </c>
      <c r="M60">
        <f t="shared" si="1"/>
        <v>999</v>
      </c>
      <c r="N60"/>
      <c r="O60"/>
      <c r="P60">
        <f t="shared" si="2"/>
        <v>999</v>
      </c>
      <c r="Q60" s="107"/>
    </row>
    <row r="61" spans="1:17" s="11" customFormat="1" ht="18.899999999999999" customHeight="1" x14ac:dyDescent="0.25">
      <c r="A61">
        <v>55</v>
      </c>
      <c r="B61" s="105"/>
      <c r="C61" s="105"/>
      <c r="D61" s="106"/>
      <c r="E61"/>
      <c r="F61"/>
      <c r="G61"/>
      <c r="H61"/>
      <c r="I61"/>
      <c r="J61" t="e">
        <f>IF(AND(Q61="",#REF!&gt;0,#REF!&lt;5),K61,)</f>
        <v>#REF!</v>
      </c>
      <c r="K61" t="str">
        <f>IF(D61="","ZZZ9",IF(AND(#REF!&gt;0,#REF!&lt;5),D61&amp;#REF!,D61&amp;"9"))</f>
        <v>ZZZ9</v>
      </c>
      <c r="L61">
        <f t="shared" si="0"/>
        <v>999</v>
      </c>
      <c r="M61">
        <f t="shared" si="1"/>
        <v>999</v>
      </c>
      <c r="N61"/>
      <c r="O61"/>
      <c r="P61">
        <f t="shared" si="2"/>
        <v>999</v>
      </c>
      <c r="Q61" s="107"/>
    </row>
    <row r="62" spans="1:17" s="11" customFormat="1" ht="18.899999999999999" customHeight="1" x14ac:dyDescent="0.25">
      <c r="A62">
        <v>56</v>
      </c>
      <c r="B62" s="105"/>
      <c r="C62" s="105"/>
      <c r="D62" s="106"/>
      <c r="E62"/>
      <c r="F62"/>
      <c r="G62"/>
      <c r="H62"/>
      <c r="I62"/>
      <c r="J62" t="e">
        <f>IF(AND(Q62="",#REF!&gt;0,#REF!&lt;5),K62,)</f>
        <v>#REF!</v>
      </c>
      <c r="K62" t="str">
        <f>IF(D62="","ZZZ9",IF(AND(#REF!&gt;0,#REF!&lt;5),D62&amp;#REF!,D62&amp;"9"))</f>
        <v>ZZZ9</v>
      </c>
      <c r="L62">
        <f t="shared" si="0"/>
        <v>999</v>
      </c>
      <c r="M62">
        <f t="shared" si="1"/>
        <v>999</v>
      </c>
      <c r="N62"/>
      <c r="O62"/>
      <c r="P62">
        <f t="shared" si="2"/>
        <v>999</v>
      </c>
      <c r="Q62" s="107"/>
    </row>
    <row r="63" spans="1:17" s="11" customFormat="1" ht="18.899999999999999" customHeight="1" x14ac:dyDescent="0.25">
      <c r="A63">
        <v>57</v>
      </c>
      <c r="B63" s="105"/>
      <c r="C63" s="105"/>
      <c r="D63" s="106"/>
      <c r="E63"/>
      <c r="F63"/>
      <c r="G63"/>
      <c r="H63"/>
      <c r="I63"/>
      <c r="J63" t="e">
        <f>IF(AND(Q63="",#REF!&gt;0,#REF!&lt;5),K63,)</f>
        <v>#REF!</v>
      </c>
      <c r="K63" t="str">
        <f>IF(D63="","ZZZ9",IF(AND(#REF!&gt;0,#REF!&lt;5),D63&amp;#REF!,D63&amp;"9"))</f>
        <v>ZZZ9</v>
      </c>
      <c r="L63">
        <f t="shared" si="0"/>
        <v>999</v>
      </c>
      <c r="M63">
        <f t="shared" si="1"/>
        <v>999</v>
      </c>
      <c r="N63"/>
      <c r="O63"/>
      <c r="P63">
        <f t="shared" si="2"/>
        <v>999</v>
      </c>
      <c r="Q63" s="107"/>
    </row>
    <row r="64" spans="1:17" s="11" customFormat="1" ht="18.899999999999999" customHeight="1" x14ac:dyDescent="0.25">
      <c r="A64">
        <v>58</v>
      </c>
      <c r="B64" s="105"/>
      <c r="C64" s="105"/>
      <c r="D64" s="106"/>
      <c r="E64"/>
      <c r="F64"/>
      <c r="G64"/>
      <c r="H64"/>
      <c r="I64"/>
      <c r="J64" t="e">
        <f>IF(AND(Q64="",#REF!&gt;0,#REF!&lt;5),K64,)</f>
        <v>#REF!</v>
      </c>
      <c r="K64" t="str">
        <f>IF(D64="","ZZZ9",IF(AND(#REF!&gt;0,#REF!&lt;5),D64&amp;#REF!,D64&amp;"9"))</f>
        <v>ZZZ9</v>
      </c>
      <c r="L64">
        <f t="shared" si="0"/>
        <v>999</v>
      </c>
      <c r="M64">
        <f t="shared" si="1"/>
        <v>999</v>
      </c>
      <c r="N64"/>
      <c r="O64"/>
      <c r="P64">
        <f t="shared" si="2"/>
        <v>999</v>
      </c>
      <c r="Q64" s="107"/>
    </row>
    <row r="65" spans="1:17" s="11" customFormat="1" ht="18.899999999999999" customHeight="1" x14ac:dyDescent="0.25">
      <c r="A65">
        <v>59</v>
      </c>
      <c r="B65" s="105"/>
      <c r="C65" s="105"/>
      <c r="D65" s="106"/>
      <c r="E65"/>
      <c r="F65"/>
      <c r="G65"/>
      <c r="H65"/>
      <c r="I65"/>
      <c r="J65" t="e">
        <f>IF(AND(Q65="",#REF!&gt;0,#REF!&lt;5),K65,)</f>
        <v>#REF!</v>
      </c>
      <c r="K65" t="str">
        <f>IF(D65="","ZZZ9",IF(AND(#REF!&gt;0,#REF!&lt;5),D65&amp;#REF!,D65&amp;"9"))</f>
        <v>ZZZ9</v>
      </c>
      <c r="L65">
        <f t="shared" si="0"/>
        <v>999</v>
      </c>
      <c r="M65">
        <f t="shared" si="1"/>
        <v>999</v>
      </c>
      <c r="N65"/>
      <c r="O65"/>
      <c r="P65">
        <f t="shared" si="2"/>
        <v>999</v>
      </c>
      <c r="Q65" s="107"/>
    </row>
    <row r="66" spans="1:17" s="11" customFormat="1" ht="18.899999999999999" customHeight="1" x14ac:dyDescent="0.25">
      <c r="A66">
        <v>60</v>
      </c>
      <c r="B66" s="105"/>
      <c r="C66" s="105"/>
      <c r="D66" s="106"/>
      <c r="E66"/>
      <c r="F66"/>
      <c r="G66"/>
      <c r="H66"/>
      <c r="I66"/>
      <c r="J66" t="e">
        <f>IF(AND(Q66="",#REF!&gt;0,#REF!&lt;5),K66,)</f>
        <v>#REF!</v>
      </c>
      <c r="K66" t="str">
        <f>IF(D66="","ZZZ9",IF(AND(#REF!&gt;0,#REF!&lt;5),D66&amp;#REF!,D66&amp;"9"))</f>
        <v>ZZZ9</v>
      </c>
      <c r="L66">
        <f t="shared" si="0"/>
        <v>999</v>
      </c>
      <c r="M66">
        <f t="shared" si="1"/>
        <v>999</v>
      </c>
      <c r="N66"/>
      <c r="O66"/>
      <c r="P66">
        <f t="shared" si="2"/>
        <v>999</v>
      </c>
      <c r="Q66" s="107"/>
    </row>
    <row r="67" spans="1:17" s="11" customFormat="1" ht="18.899999999999999" customHeight="1" x14ac:dyDescent="0.25">
      <c r="A67">
        <v>61</v>
      </c>
      <c r="B67" s="105"/>
      <c r="C67" s="105"/>
      <c r="D67" s="106"/>
      <c r="E67"/>
      <c r="F67"/>
      <c r="G67"/>
      <c r="H67"/>
      <c r="I67"/>
      <c r="J67" t="e">
        <f>IF(AND(Q67="",#REF!&gt;0,#REF!&lt;5),K67,)</f>
        <v>#REF!</v>
      </c>
      <c r="K67" t="str">
        <f>IF(D67="","ZZZ9",IF(AND(#REF!&gt;0,#REF!&lt;5),D67&amp;#REF!,D67&amp;"9"))</f>
        <v>ZZZ9</v>
      </c>
      <c r="L67">
        <f t="shared" si="0"/>
        <v>999</v>
      </c>
      <c r="M67">
        <f t="shared" si="1"/>
        <v>999</v>
      </c>
      <c r="N67"/>
      <c r="O67"/>
      <c r="P67">
        <f t="shared" si="2"/>
        <v>999</v>
      </c>
      <c r="Q67" s="107"/>
    </row>
    <row r="68" spans="1:17" s="11" customFormat="1" ht="18.899999999999999" customHeight="1" x14ac:dyDescent="0.25">
      <c r="A68">
        <v>62</v>
      </c>
      <c r="B68" s="105"/>
      <c r="C68" s="105"/>
      <c r="D68" s="106"/>
      <c r="E68"/>
      <c r="F68"/>
      <c r="G68"/>
      <c r="H68"/>
      <c r="I68"/>
      <c r="J68" t="e">
        <f>IF(AND(Q68="",#REF!&gt;0,#REF!&lt;5),K68,)</f>
        <v>#REF!</v>
      </c>
      <c r="K68" t="str">
        <f>IF(D68="","ZZZ9",IF(AND(#REF!&gt;0,#REF!&lt;5),D68&amp;#REF!,D68&amp;"9"))</f>
        <v>ZZZ9</v>
      </c>
      <c r="L68">
        <f t="shared" si="0"/>
        <v>999</v>
      </c>
      <c r="M68">
        <f t="shared" si="1"/>
        <v>999</v>
      </c>
      <c r="N68"/>
      <c r="O68"/>
      <c r="P68">
        <f t="shared" si="2"/>
        <v>999</v>
      </c>
      <c r="Q68" s="107"/>
    </row>
    <row r="69" spans="1:17" s="11" customFormat="1" ht="18.899999999999999" customHeight="1" x14ac:dyDescent="0.25">
      <c r="A69">
        <v>63</v>
      </c>
      <c r="B69" s="105"/>
      <c r="C69" s="105"/>
      <c r="D69" s="106"/>
      <c r="E69"/>
      <c r="F69"/>
      <c r="G69"/>
      <c r="H69"/>
      <c r="I69"/>
      <c r="J69" t="e">
        <f>IF(AND(Q69="",#REF!&gt;0,#REF!&lt;5),K69,)</f>
        <v>#REF!</v>
      </c>
      <c r="K69" t="str">
        <f>IF(D69="","ZZZ9",IF(AND(#REF!&gt;0,#REF!&lt;5),D69&amp;#REF!,D69&amp;"9"))</f>
        <v>ZZZ9</v>
      </c>
      <c r="L69">
        <f t="shared" si="0"/>
        <v>999</v>
      </c>
      <c r="M69">
        <f t="shared" si="1"/>
        <v>999</v>
      </c>
      <c r="N69"/>
      <c r="O69"/>
      <c r="P69">
        <f t="shared" si="2"/>
        <v>999</v>
      </c>
      <c r="Q69" s="107"/>
    </row>
    <row r="70" spans="1:17" s="11" customFormat="1" ht="18.899999999999999" customHeight="1" x14ac:dyDescent="0.25">
      <c r="A70">
        <v>64</v>
      </c>
      <c r="B70" s="105"/>
      <c r="C70" s="105"/>
      <c r="D70" s="106"/>
      <c r="E70"/>
      <c r="F70"/>
      <c r="G70"/>
      <c r="H70"/>
      <c r="I70"/>
      <c r="J70" t="e">
        <f>IF(AND(Q70="",#REF!&gt;0,#REF!&lt;5),K70,)</f>
        <v>#REF!</v>
      </c>
      <c r="K70" t="str">
        <f>IF(D70="","ZZZ9",IF(AND(#REF!&gt;0,#REF!&lt;5),D70&amp;#REF!,D70&amp;"9"))</f>
        <v>ZZZ9</v>
      </c>
      <c r="L70">
        <f t="shared" si="0"/>
        <v>999</v>
      </c>
      <c r="M70">
        <f t="shared" si="1"/>
        <v>999</v>
      </c>
      <c r="N70"/>
      <c r="O70"/>
      <c r="P70">
        <f t="shared" si="2"/>
        <v>999</v>
      </c>
      <c r="Q70" s="107"/>
    </row>
    <row r="71" spans="1:17" s="11" customFormat="1" ht="18.899999999999999" customHeight="1" x14ac:dyDescent="0.25">
      <c r="A71">
        <v>65</v>
      </c>
      <c r="B71" s="105"/>
      <c r="C71" s="105"/>
      <c r="D71" s="106"/>
      <c r="E71"/>
      <c r="F71"/>
      <c r="G71"/>
      <c r="H71"/>
      <c r="I71"/>
      <c r="J71" t="e">
        <f>IF(AND(Q71="",#REF!&gt;0,#REF!&lt;5),K71,)</f>
        <v>#REF!</v>
      </c>
      <c r="K71" t="str">
        <f>IF(D71="","ZZZ9",IF(AND(#REF!&gt;0,#REF!&lt;5),D71&amp;#REF!,D71&amp;"9"))</f>
        <v>ZZZ9</v>
      </c>
      <c r="L71">
        <f t="shared" si="0"/>
        <v>999</v>
      </c>
      <c r="M71">
        <f t="shared" si="1"/>
        <v>999</v>
      </c>
      <c r="N71"/>
      <c r="O71"/>
      <c r="P71">
        <f t="shared" si="2"/>
        <v>999</v>
      </c>
      <c r="Q71" s="107"/>
    </row>
    <row r="72" spans="1:17" s="11" customFormat="1" ht="18.899999999999999" customHeight="1" x14ac:dyDescent="0.25">
      <c r="A72">
        <v>66</v>
      </c>
      <c r="B72" s="105"/>
      <c r="C72" s="105"/>
      <c r="D72" s="106"/>
      <c r="E72"/>
      <c r="F72"/>
      <c r="G72"/>
      <c r="H72"/>
      <c r="I72"/>
      <c r="J72" t="e">
        <f>IF(AND(Q72="",#REF!&gt;0,#REF!&lt;5),K72,)</f>
        <v>#REF!</v>
      </c>
      <c r="K72" t="str">
        <f>IF(D72="","ZZZ9",IF(AND(#REF!&gt;0,#REF!&lt;5),D72&amp;#REF!,D72&amp;"9"))</f>
        <v>ZZZ9</v>
      </c>
      <c r="L72">
        <f t="shared" si="0"/>
        <v>999</v>
      </c>
      <c r="M72">
        <f t="shared" si="1"/>
        <v>999</v>
      </c>
      <c r="N72"/>
      <c r="O72"/>
      <c r="P72">
        <f t="shared" si="2"/>
        <v>999</v>
      </c>
      <c r="Q72" s="107"/>
    </row>
    <row r="73" spans="1:17" s="11" customFormat="1" ht="18.899999999999999" customHeight="1" x14ac:dyDescent="0.25">
      <c r="A73">
        <v>67</v>
      </c>
      <c r="B73" s="105"/>
      <c r="C73" s="105"/>
      <c r="D73" s="106"/>
      <c r="E73"/>
      <c r="F73"/>
      <c r="G73"/>
      <c r="H73"/>
      <c r="I73"/>
      <c r="J73" t="e">
        <f>IF(AND(Q73="",#REF!&gt;0,#REF!&lt;5),K73,)</f>
        <v>#REF!</v>
      </c>
      <c r="K73" t="str">
        <f>IF(D73="","ZZZ9",IF(AND(#REF!&gt;0,#REF!&lt;5),D73&amp;#REF!,D73&amp;"9"))</f>
        <v>ZZZ9</v>
      </c>
      <c r="L73">
        <f t="shared" si="0"/>
        <v>999</v>
      </c>
      <c r="M73">
        <f t="shared" si="1"/>
        <v>999</v>
      </c>
      <c r="N73"/>
      <c r="O73"/>
      <c r="P73">
        <f t="shared" si="2"/>
        <v>999</v>
      </c>
      <c r="Q73" s="107"/>
    </row>
    <row r="74" spans="1:17" s="11" customFormat="1" ht="18.899999999999999" customHeight="1" x14ac:dyDescent="0.25">
      <c r="A74">
        <v>68</v>
      </c>
      <c r="B74" s="105"/>
      <c r="C74" s="105"/>
      <c r="D74" s="106"/>
      <c r="E74"/>
      <c r="F74"/>
      <c r="G74"/>
      <c r="H74"/>
      <c r="I74"/>
      <c r="J74" t="e">
        <f>IF(AND(Q74="",#REF!&gt;0,#REF!&lt;5),K74,)</f>
        <v>#REF!</v>
      </c>
      <c r="K74" t="str">
        <f>IF(D74="","ZZZ9",IF(AND(#REF!&gt;0,#REF!&lt;5),D74&amp;#REF!,D74&amp;"9"))</f>
        <v>ZZZ9</v>
      </c>
      <c r="L74">
        <f t="shared" si="0"/>
        <v>999</v>
      </c>
      <c r="M74">
        <f t="shared" si="1"/>
        <v>999</v>
      </c>
      <c r="N74"/>
      <c r="O74"/>
      <c r="P74">
        <f t="shared" si="2"/>
        <v>999</v>
      </c>
      <c r="Q74" s="107"/>
    </row>
    <row r="75" spans="1:17" s="11" customFormat="1" ht="18.899999999999999" customHeight="1" x14ac:dyDescent="0.25">
      <c r="A75">
        <v>69</v>
      </c>
      <c r="B75" s="105"/>
      <c r="C75" s="105"/>
      <c r="D75" s="106"/>
      <c r="E75"/>
      <c r="F75"/>
      <c r="G75"/>
      <c r="H75"/>
      <c r="I75"/>
      <c r="J75" t="e">
        <f>IF(AND(Q75="",#REF!&gt;0,#REF!&lt;5),K75,)</f>
        <v>#REF!</v>
      </c>
      <c r="K75" t="str">
        <f>IF(D75="","ZZZ9",IF(AND(#REF!&gt;0,#REF!&lt;5),D75&amp;#REF!,D75&amp;"9"))</f>
        <v>ZZZ9</v>
      </c>
      <c r="L75">
        <f t="shared" si="0"/>
        <v>999</v>
      </c>
      <c r="M75">
        <f t="shared" si="1"/>
        <v>999</v>
      </c>
      <c r="N75"/>
      <c r="O75"/>
      <c r="P75">
        <f t="shared" si="2"/>
        <v>999</v>
      </c>
      <c r="Q75" s="107"/>
    </row>
    <row r="76" spans="1:17" s="11" customFormat="1" ht="18.899999999999999" customHeight="1" x14ac:dyDescent="0.25">
      <c r="A76">
        <v>70</v>
      </c>
      <c r="B76" s="105"/>
      <c r="C76" s="105"/>
      <c r="D76" s="106"/>
      <c r="E76"/>
      <c r="F76"/>
      <c r="G76"/>
      <c r="H76"/>
      <c r="I76"/>
      <c r="J76" t="e">
        <f>IF(AND(Q76="",#REF!&gt;0,#REF!&lt;5),K76,)</f>
        <v>#REF!</v>
      </c>
      <c r="K76" t="str">
        <f>IF(D76="","ZZZ9",IF(AND(#REF!&gt;0,#REF!&lt;5),D76&amp;#REF!,D76&amp;"9"))</f>
        <v>ZZZ9</v>
      </c>
      <c r="L76">
        <f t="shared" si="0"/>
        <v>999</v>
      </c>
      <c r="M76">
        <f t="shared" si="1"/>
        <v>999</v>
      </c>
      <c r="N76"/>
      <c r="O76"/>
      <c r="P76">
        <f t="shared" si="2"/>
        <v>999</v>
      </c>
      <c r="Q76" s="107"/>
    </row>
    <row r="77" spans="1:17" s="11" customFormat="1" ht="18.899999999999999" customHeight="1" x14ac:dyDescent="0.25">
      <c r="A77">
        <v>71</v>
      </c>
      <c r="B77" s="105"/>
      <c r="C77" s="105"/>
      <c r="D77" s="106"/>
      <c r="E77"/>
      <c r="F77"/>
      <c r="G77"/>
      <c r="H77"/>
      <c r="I77"/>
      <c r="J77" t="e">
        <f>IF(AND(Q77="",#REF!&gt;0,#REF!&lt;5),K77,)</f>
        <v>#REF!</v>
      </c>
      <c r="K77" t="str">
        <f>IF(D77="","ZZZ9",IF(AND(#REF!&gt;0,#REF!&lt;5),D77&amp;#REF!,D77&amp;"9"))</f>
        <v>ZZZ9</v>
      </c>
      <c r="L77">
        <f t="shared" si="0"/>
        <v>999</v>
      </c>
      <c r="M77">
        <f t="shared" si="1"/>
        <v>999</v>
      </c>
      <c r="N77"/>
      <c r="O77"/>
      <c r="P77">
        <f t="shared" si="2"/>
        <v>999</v>
      </c>
      <c r="Q77" s="107"/>
    </row>
    <row r="78" spans="1:17" s="11" customFormat="1" ht="18.899999999999999" customHeight="1" x14ac:dyDescent="0.25">
      <c r="A78">
        <v>72</v>
      </c>
      <c r="B78" s="105"/>
      <c r="C78" s="105"/>
      <c r="D78" s="106"/>
      <c r="E78"/>
      <c r="F78"/>
      <c r="G78"/>
      <c r="H78"/>
      <c r="I78"/>
      <c r="J78" t="e">
        <f>IF(AND(Q78="",#REF!&gt;0,#REF!&lt;5),K78,)</f>
        <v>#REF!</v>
      </c>
      <c r="K78" t="str">
        <f>IF(D78="","ZZZ9",IF(AND(#REF!&gt;0,#REF!&lt;5),D78&amp;#REF!,D78&amp;"9"))</f>
        <v>ZZZ9</v>
      </c>
      <c r="L78">
        <f t="shared" si="0"/>
        <v>999</v>
      </c>
      <c r="M78">
        <f t="shared" si="1"/>
        <v>999</v>
      </c>
      <c r="N78"/>
      <c r="O78"/>
      <c r="P78">
        <f t="shared" si="2"/>
        <v>999</v>
      </c>
      <c r="Q78" s="107"/>
    </row>
    <row r="79" spans="1:17" s="11" customFormat="1" ht="18.899999999999999" customHeight="1" x14ac:dyDescent="0.25">
      <c r="A79">
        <v>73</v>
      </c>
      <c r="B79" s="105"/>
      <c r="C79" s="105"/>
      <c r="D79" s="106"/>
      <c r="E79"/>
      <c r="F79"/>
      <c r="G79"/>
      <c r="H79"/>
      <c r="I79"/>
      <c r="J79" t="e">
        <f>IF(AND(Q79="",#REF!&gt;0,#REF!&lt;5),K79,)</f>
        <v>#REF!</v>
      </c>
      <c r="K79" t="str">
        <f>IF(D79="","ZZZ9",IF(AND(#REF!&gt;0,#REF!&lt;5),D79&amp;#REF!,D79&amp;"9"))</f>
        <v>ZZZ9</v>
      </c>
      <c r="L79">
        <f t="shared" si="0"/>
        <v>999</v>
      </c>
      <c r="M79">
        <f t="shared" si="1"/>
        <v>999</v>
      </c>
      <c r="N79"/>
      <c r="O79"/>
      <c r="P79">
        <f t="shared" si="2"/>
        <v>999</v>
      </c>
      <c r="Q79" s="107"/>
    </row>
    <row r="80" spans="1:17" s="11" customFormat="1" ht="18.899999999999999" customHeight="1" x14ac:dyDescent="0.25">
      <c r="A80">
        <v>74</v>
      </c>
      <c r="B80" s="105"/>
      <c r="C80" s="105"/>
      <c r="D80" s="106"/>
      <c r="E80"/>
      <c r="F80"/>
      <c r="G80"/>
      <c r="H80"/>
      <c r="I80"/>
      <c r="J80" t="e">
        <f>IF(AND(Q80="",#REF!&gt;0,#REF!&lt;5),K80,)</f>
        <v>#REF!</v>
      </c>
      <c r="K80" t="str">
        <f>IF(D80="","ZZZ9",IF(AND(#REF!&gt;0,#REF!&lt;5),D80&amp;#REF!,D80&amp;"9"))</f>
        <v>ZZZ9</v>
      </c>
      <c r="L80">
        <f t="shared" si="0"/>
        <v>999</v>
      </c>
      <c r="M80">
        <f t="shared" si="1"/>
        <v>999</v>
      </c>
      <c r="N80"/>
      <c r="O80"/>
      <c r="P80">
        <f t="shared" si="2"/>
        <v>999</v>
      </c>
      <c r="Q80" s="107"/>
    </row>
    <row r="81" spans="1:17" s="11" customFormat="1" ht="18.899999999999999" customHeight="1" x14ac:dyDescent="0.25">
      <c r="A81">
        <v>75</v>
      </c>
      <c r="B81" s="105"/>
      <c r="C81" s="105"/>
      <c r="D81" s="106"/>
      <c r="E81"/>
      <c r="F81"/>
      <c r="G81"/>
      <c r="H81"/>
      <c r="I81"/>
      <c r="J81" t="e">
        <f>IF(AND(Q81="",#REF!&gt;0,#REF!&lt;5),K81,)</f>
        <v>#REF!</v>
      </c>
      <c r="K81" t="str">
        <f>IF(D81="","ZZZ9",IF(AND(#REF!&gt;0,#REF!&lt;5),D81&amp;#REF!,D81&amp;"9"))</f>
        <v>ZZZ9</v>
      </c>
      <c r="L81">
        <f t="shared" si="0"/>
        <v>999</v>
      </c>
      <c r="M81">
        <f t="shared" si="1"/>
        <v>999</v>
      </c>
      <c r="N81"/>
      <c r="O81"/>
      <c r="P81">
        <f t="shared" si="2"/>
        <v>999</v>
      </c>
      <c r="Q81" s="107"/>
    </row>
    <row r="82" spans="1:17" s="11" customFormat="1" ht="18.899999999999999" customHeight="1" x14ac:dyDescent="0.25">
      <c r="A82">
        <v>76</v>
      </c>
      <c r="B82" s="105"/>
      <c r="C82" s="105"/>
      <c r="D82" s="106"/>
      <c r="E82"/>
      <c r="F82"/>
      <c r="G82"/>
      <c r="H82"/>
      <c r="I82"/>
      <c r="J82" t="e">
        <f>IF(AND(Q82="",#REF!&gt;0,#REF!&lt;5),K82,)</f>
        <v>#REF!</v>
      </c>
      <c r="K82" t="str">
        <f>IF(D82="","ZZZ9",IF(AND(#REF!&gt;0,#REF!&lt;5),D82&amp;#REF!,D82&amp;"9"))</f>
        <v>ZZZ9</v>
      </c>
      <c r="L82">
        <f t="shared" si="0"/>
        <v>999</v>
      </c>
      <c r="M82">
        <f t="shared" si="1"/>
        <v>999</v>
      </c>
      <c r="N82"/>
      <c r="O82"/>
      <c r="P82">
        <f t="shared" si="2"/>
        <v>999</v>
      </c>
      <c r="Q82" s="107"/>
    </row>
    <row r="83" spans="1:17" s="11" customFormat="1" ht="18.899999999999999" customHeight="1" x14ac:dyDescent="0.25">
      <c r="A83">
        <v>77</v>
      </c>
      <c r="B83" s="105"/>
      <c r="C83" s="105"/>
      <c r="D83" s="106"/>
      <c r="E83"/>
      <c r="F83"/>
      <c r="G83"/>
      <c r="H83"/>
      <c r="I83"/>
      <c r="J83" t="e">
        <f>IF(AND(Q83="",#REF!&gt;0,#REF!&lt;5),K83,)</f>
        <v>#REF!</v>
      </c>
      <c r="K83" t="str">
        <f>IF(D83="","ZZZ9",IF(AND(#REF!&gt;0,#REF!&lt;5),D83&amp;#REF!,D83&amp;"9"))</f>
        <v>ZZZ9</v>
      </c>
      <c r="L83">
        <f t="shared" si="0"/>
        <v>999</v>
      </c>
      <c r="M83">
        <f t="shared" si="1"/>
        <v>999</v>
      </c>
      <c r="N83"/>
      <c r="O83"/>
      <c r="P83">
        <f t="shared" si="2"/>
        <v>999</v>
      </c>
      <c r="Q83" s="107"/>
    </row>
    <row r="84" spans="1:17" s="11" customFormat="1" ht="18.899999999999999" customHeight="1" x14ac:dyDescent="0.25">
      <c r="A84">
        <v>78</v>
      </c>
      <c r="B84" s="105"/>
      <c r="C84" s="105"/>
      <c r="D84" s="106"/>
      <c r="E84"/>
      <c r="F84"/>
      <c r="G84"/>
      <c r="H84"/>
      <c r="I84"/>
      <c r="J84" t="e">
        <f>IF(AND(Q84="",#REF!&gt;0,#REF!&lt;5),K84,)</f>
        <v>#REF!</v>
      </c>
      <c r="K84" t="str">
        <f>IF(D84="","ZZZ9",IF(AND(#REF!&gt;0,#REF!&lt;5),D84&amp;#REF!,D84&amp;"9"))</f>
        <v>ZZZ9</v>
      </c>
      <c r="L84">
        <f t="shared" si="0"/>
        <v>999</v>
      </c>
      <c r="M84">
        <f t="shared" si="1"/>
        <v>999</v>
      </c>
      <c r="N84"/>
      <c r="O84"/>
      <c r="P84">
        <f t="shared" si="2"/>
        <v>999</v>
      </c>
      <c r="Q84" s="107"/>
    </row>
    <row r="85" spans="1:17" s="11" customFormat="1" ht="18.899999999999999" customHeight="1" x14ac:dyDescent="0.25">
      <c r="A85">
        <v>79</v>
      </c>
      <c r="B85" s="105"/>
      <c r="C85" s="105"/>
      <c r="D85" s="106"/>
      <c r="E85"/>
      <c r="F85"/>
      <c r="G85"/>
      <c r="H85"/>
      <c r="I85"/>
      <c r="J85" t="e">
        <f>IF(AND(Q85="",#REF!&gt;0,#REF!&lt;5),K85,)</f>
        <v>#REF!</v>
      </c>
      <c r="K85" t="str">
        <f>IF(D85="","ZZZ9",IF(AND(#REF!&gt;0,#REF!&lt;5),D85&amp;#REF!,D85&amp;"9"))</f>
        <v>ZZZ9</v>
      </c>
      <c r="L85">
        <f t="shared" si="0"/>
        <v>999</v>
      </c>
      <c r="M85">
        <f t="shared" si="1"/>
        <v>999</v>
      </c>
      <c r="N85"/>
      <c r="O85"/>
      <c r="P85">
        <f t="shared" si="2"/>
        <v>999</v>
      </c>
      <c r="Q85" s="107"/>
    </row>
    <row r="86" spans="1:17" s="11" customFormat="1" ht="18.899999999999999" customHeight="1" x14ac:dyDescent="0.25">
      <c r="A86">
        <v>80</v>
      </c>
      <c r="B86" s="105"/>
      <c r="C86" s="105"/>
      <c r="D86" s="106"/>
      <c r="E86"/>
      <c r="F86"/>
      <c r="G86"/>
      <c r="H86"/>
      <c r="I86"/>
      <c r="J86" t="e">
        <f>IF(AND(Q86="",#REF!&gt;0,#REF!&lt;5),K86,)</f>
        <v>#REF!</v>
      </c>
      <c r="K86" t="str">
        <f>IF(D86="","ZZZ9",IF(AND(#REF!&gt;0,#REF!&lt;5),D86&amp;#REF!,D86&amp;"9"))</f>
        <v>ZZZ9</v>
      </c>
      <c r="L86">
        <f t="shared" si="0"/>
        <v>999</v>
      </c>
      <c r="M86">
        <f t="shared" si="1"/>
        <v>999</v>
      </c>
      <c r="N86"/>
      <c r="O86"/>
      <c r="P86">
        <f t="shared" si="2"/>
        <v>999</v>
      </c>
      <c r="Q86" s="107"/>
    </row>
    <row r="87" spans="1:17" s="11" customFormat="1" ht="18.899999999999999" customHeight="1" x14ac:dyDescent="0.25">
      <c r="A87">
        <v>81</v>
      </c>
      <c r="B87" s="105"/>
      <c r="C87" s="105"/>
      <c r="D87" s="106"/>
      <c r="E87"/>
      <c r="F87"/>
      <c r="G87"/>
      <c r="H87"/>
      <c r="I87"/>
      <c r="J87" t="e">
        <f>IF(AND(Q87="",#REF!&gt;0,#REF!&lt;5),K87,)</f>
        <v>#REF!</v>
      </c>
      <c r="K87" t="str">
        <f>IF(D87="","ZZZ9",IF(AND(#REF!&gt;0,#REF!&lt;5),D87&amp;#REF!,D87&amp;"9"))</f>
        <v>ZZZ9</v>
      </c>
      <c r="L87">
        <f t="shared" si="0"/>
        <v>999</v>
      </c>
      <c r="M87">
        <f t="shared" si="1"/>
        <v>999</v>
      </c>
      <c r="N87"/>
      <c r="O87"/>
      <c r="P87">
        <f t="shared" si="2"/>
        <v>999</v>
      </c>
      <c r="Q87" s="107"/>
    </row>
    <row r="88" spans="1:17" s="11" customFormat="1" ht="18.899999999999999" customHeight="1" x14ac:dyDescent="0.25">
      <c r="A88">
        <v>82</v>
      </c>
      <c r="B88" s="105"/>
      <c r="C88" s="105"/>
      <c r="D88" s="106"/>
      <c r="E88"/>
      <c r="F88"/>
      <c r="G88"/>
      <c r="H88"/>
      <c r="I88"/>
      <c r="J88" t="e">
        <f>IF(AND(Q88="",#REF!&gt;0,#REF!&lt;5),K88,)</f>
        <v>#REF!</v>
      </c>
      <c r="K88" t="str">
        <f>IF(D88="","ZZZ9",IF(AND(#REF!&gt;0,#REF!&lt;5),D88&amp;#REF!,D88&amp;"9"))</f>
        <v>ZZZ9</v>
      </c>
      <c r="L88">
        <f t="shared" si="0"/>
        <v>999</v>
      </c>
      <c r="M88">
        <f t="shared" si="1"/>
        <v>999</v>
      </c>
      <c r="N88"/>
      <c r="O88"/>
      <c r="P88">
        <f t="shared" si="2"/>
        <v>999</v>
      </c>
      <c r="Q88" s="107"/>
    </row>
    <row r="89" spans="1:17" s="11" customFormat="1" ht="18.899999999999999" customHeight="1" x14ac:dyDescent="0.25">
      <c r="A89">
        <v>83</v>
      </c>
      <c r="B89" s="105"/>
      <c r="C89" s="105"/>
      <c r="D89" s="106"/>
      <c r="E89"/>
      <c r="F89"/>
      <c r="G89"/>
      <c r="H89"/>
      <c r="I89"/>
      <c r="J89" t="e">
        <f>IF(AND(Q89="",#REF!&gt;0,#REF!&lt;5),K89,)</f>
        <v>#REF!</v>
      </c>
      <c r="K89" t="str">
        <f>IF(D89="","ZZZ9",IF(AND(#REF!&gt;0,#REF!&lt;5),D89&amp;#REF!,D89&amp;"9"))</f>
        <v>ZZZ9</v>
      </c>
      <c r="L89">
        <f t="shared" si="0"/>
        <v>999</v>
      </c>
      <c r="M89">
        <f t="shared" si="1"/>
        <v>999</v>
      </c>
      <c r="N89"/>
      <c r="O89"/>
      <c r="P89">
        <f t="shared" si="2"/>
        <v>999</v>
      </c>
      <c r="Q89" s="107"/>
    </row>
    <row r="90" spans="1:17" s="11" customFormat="1" ht="18.899999999999999" customHeight="1" x14ac:dyDescent="0.25">
      <c r="A90">
        <v>84</v>
      </c>
      <c r="B90" s="105"/>
      <c r="C90" s="105"/>
      <c r="D90" s="106"/>
      <c r="E90"/>
      <c r="F90"/>
      <c r="G90"/>
      <c r="H90"/>
      <c r="I90"/>
      <c r="J90" t="e">
        <f>IF(AND(Q90="",#REF!&gt;0,#REF!&lt;5),K90,)</f>
        <v>#REF!</v>
      </c>
      <c r="K90" t="str">
        <f>IF(D90="","ZZZ9",IF(AND(#REF!&gt;0,#REF!&lt;5),D90&amp;#REF!,D90&amp;"9"))</f>
        <v>ZZZ9</v>
      </c>
      <c r="L90">
        <f t="shared" si="0"/>
        <v>999</v>
      </c>
      <c r="M90">
        <f t="shared" si="1"/>
        <v>999</v>
      </c>
      <c r="N90"/>
      <c r="O90"/>
      <c r="P90">
        <f t="shared" si="2"/>
        <v>999</v>
      </c>
      <c r="Q90" s="107"/>
    </row>
    <row r="91" spans="1:17" s="11" customFormat="1" ht="18.899999999999999" customHeight="1" x14ac:dyDescent="0.25">
      <c r="A91">
        <v>85</v>
      </c>
      <c r="B91" s="105"/>
      <c r="C91" s="105"/>
      <c r="D91" s="106"/>
      <c r="E91"/>
      <c r="F91"/>
      <c r="G91"/>
      <c r="H91"/>
      <c r="I91"/>
      <c r="J91" t="e">
        <f>IF(AND(Q91="",#REF!&gt;0,#REF!&lt;5),K91,)</f>
        <v>#REF!</v>
      </c>
      <c r="K91" t="str">
        <f>IF(D91="","ZZZ9",IF(AND(#REF!&gt;0,#REF!&lt;5),D91&amp;#REF!,D91&amp;"9"))</f>
        <v>ZZZ9</v>
      </c>
      <c r="L91">
        <f t="shared" si="0"/>
        <v>999</v>
      </c>
      <c r="M91">
        <f t="shared" si="1"/>
        <v>999</v>
      </c>
      <c r="N91"/>
      <c r="O91"/>
      <c r="P91">
        <f t="shared" si="2"/>
        <v>999</v>
      </c>
      <c r="Q91" s="107"/>
    </row>
    <row r="92" spans="1:17" s="11" customFormat="1" ht="18.899999999999999" customHeight="1" x14ac:dyDescent="0.25">
      <c r="A92">
        <v>86</v>
      </c>
      <c r="B92" s="105"/>
      <c r="C92" s="105"/>
      <c r="D92" s="106"/>
      <c r="E92"/>
      <c r="F92"/>
      <c r="G92"/>
      <c r="H92"/>
      <c r="I92"/>
      <c r="J92" t="e">
        <f>IF(AND(Q92="",#REF!&gt;0,#REF!&lt;5),K92,)</f>
        <v>#REF!</v>
      </c>
      <c r="K92" t="str">
        <f>IF(D92="","ZZZ9",IF(AND(#REF!&gt;0,#REF!&lt;5),D92&amp;#REF!,D92&amp;"9"))</f>
        <v>ZZZ9</v>
      </c>
      <c r="L92">
        <f t="shared" si="0"/>
        <v>999</v>
      </c>
      <c r="M92">
        <f t="shared" si="1"/>
        <v>999</v>
      </c>
      <c r="N92"/>
      <c r="O92"/>
      <c r="P92">
        <f t="shared" si="2"/>
        <v>999</v>
      </c>
      <c r="Q92" s="107"/>
    </row>
    <row r="93" spans="1:17" s="11" customFormat="1" ht="18.899999999999999" customHeight="1" x14ac:dyDescent="0.25">
      <c r="A93">
        <v>87</v>
      </c>
      <c r="B93" s="105"/>
      <c r="C93" s="105"/>
      <c r="D93" s="106"/>
      <c r="E93"/>
      <c r="F93"/>
      <c r="G93"/>
      <c r="H93"/>
      <c r="I93"/>
      <c r="J93" t="e">
        <f>IF(AND(Q93="",#REF!&gt;0,#REF!&lt;5),K93,)</f>
        <v>#REF!</v>
      </c>
      <c r="K93" t="str">
        <f>IF(D93="","ZZZ9",IF(AND(#REF!&gt;0,#REF!&lt;5),D93&amp;#REF!,D93&amp;"9"))</f>
        <v>ZZZ9</v>
      </c>
      <c r="L93">
        <f t="shared" si="0"/>
        <v>999</v>
      </c>
      <c r="M93">
        <f t="shared" si="1"/>
        <v>999</v>
      </c>
      <c r="N93"/>
      <c r="O93"/>
      <c r="P93">
        <f t="shared" si="2"/>
        <v>999</v>
      </c>
      <c r="Q93" s="107"/>
    </row>
    <row r="94" spans="1:17" s="11" customFormat="1" ht="18.899999999999999" customHeight="1" x14ac:dyDescent="0.25">
      <c r="A94">
        <v>88</v>
      </c>
      <c r="B94" s="105"/>
      <c r="C94" s="105"/>
      <c r="D94" s="106"/>
      <c r="E94"/>
      <c r="F94"/>
      <c r="G94"/>
      <c r="H94"/>
      <c r="I94"/>
      <c r="J94" t="e">
        <f>IF(AND(Q94="",#REF!&gt;0,#REF!&lt;5),K94,)</f>
        <v>#REF!</v>
      </c>
      <c r="K94" t="str">
        <f>IF(D94="","ZZZ9",IF(AND(#REF!&gt;0,#REF!&lt;5),D94&amp;#REF!,D94&amp;"9"))</f>
        <v>ZZZ9</v>
      </c>
      <c r="L94">
        <f t="shared" si="0"/>
        <v>999</v>
      </c>
      <c r="M94">
        <f t="shared" si="1"/>
        <v>999</v>
      </c>
      <c r="N94"/>
      <c r="O94"/>
      <c r="P94">
        <f t="shared" si="2"/>
        <v>999</v>
      </c>
      <c r="Q94" s="107"/>
    </row>
    <row r="95" spans="1:17" s="11" customFormat="1" ht="18.899999999999999" customHeight="1" x14ac:dyDescent="0.25">
      <c r="A95">
        <v>89</v>
      </c>
      <c r="B95" s="105"/>
      <c r="C95" s="105"/>
      <c r="D95" s="106"/>
      <c r="E95"/>
      <c r="F95"/>
      <c r="G95"/>
      <c r="H95"/>
      <c r="I95"/>
      <c r="J95" t="e">
        <f>IF(AND(Q95="",#REF!&gt;0,#REF!&lt;5),K95,)</f>
        <v>#REF!</v>
      </c>
      <c r="K95" t="str">
        <f>IF(D95="","ZZZ9",IF(AND(#REF!&gt;0,#REF!&lt;5),D95&amp;#REF!,D95&amp;"9"))</f>
        <v>ZZZ9</v>
      </c>
      <c r="L95">
        <f t="shared" si="0"/>
        <v>999</v>
      </c>
      <c r="M95">
        <f t="shared" si="1"/>
        <v>999</v>
      </c>
      <c r="N95"/>
      <c r="O95"/>
      <c r="P95">
        <f t="shared" si="2"/>
        <v>999</v>
      </c>
      <c r="Q95" s="107"/>
    </row>
    <row r="96" spans="1:17" s="11" customFormat="1" ht="18.899999999999999" customHeight="1" x14ac:dyDescent="0.25">
      <c r="A96">
        <v>90</v>
      </c>
      <c r="B96" s="105"/>
      <c r="C96" s="105"/>
      <c r="D96" s="106"/>
      <c r="E96"/>
      <c r="F96"/>
      <c r="G96"/>
      <c r="H96"/>
      <c r="I96"/>
      <c r="J96" t="e">
        <f>IF(AND(Q96="",#REF!&gt;0,#REF!&lt;5),K96,)</f>
        <v>#REF!</v>
      </c>
      <c r="K96" t="str">
        <f>IF(D96="","ZZZ9",IF(AND(#REF!&gt;0,#REF!&lt;5),D96&amp;#REF!,D96&amp;"9"))</f>
        <v>ZZZ9</v>
      </c>
      <c r="L96">
        <f t="shared" si="0"/>
        <v>999</v>
      </c>
      <c r="M96">
        <f t="shared" si="1"/>
        <v>999</v>
      </c>
      <c r="N96"/>
      <c r="O96"/>
      <c r="P96">
        <f t="shared" si="2"/>
        <v>999</v>
      </c>
      <c r="Q96" s="107"/>
    </row>
    <row r="97" spans="1:17" s="11" customFormat="1" ht="18.899999999999999" customHeight="1" x14ac:dyDescent="0.25">
      <c r="A97">
        <v>91</v>
      </c>
      <c r="B97" s="105"/>
      <c r="C97" s="105"/>
      <c r="D97" s="106"/>
      <c r="E97"/>
      <c r="F97"/>
      <c r="G97"/>
      <c r="H97"/>
      <c r="I97"/>
      <c r="J97" t="e">
        <f>IF(AND(Q97="",#REF!&gt;0,#REF!&lt;5),K97,)</f>
        <v>#REF!</v>
      </c>
      <c r="K97" t="str">
        <f>IF(D97="","ZZZ9",IF(AND(#REF!&gt;0,#REF!&lt;5),D97&amp;#REF!,D97&amp;"9"))</f>
        <v>ZZZ9</v>
      </c>
      <c r="L97">
        <f t="shared" si="0"/>
        <v>999</v>
      </c>
      <c r="M97">
        <f t="shared" si="1"/>
        <v>999</v>
      </c>
      <c r="N97"/>
      <c r="O97"/>
      <c r="P97">
        <f t="shared" si="2"/>
        <v>999</v>
      </c>
      <c r="Q97" s="107"/>
    </row>
    <row r="98" spans="1:17" s="11" customFormat="1" ht="18.899999999999999" customHeight="1" x14ac:dyDescent="0.25">
      <c r="A98">
        <v>92</v>
      </c>
      <c r="B98" s="105"/>
      <c r="C98" s="105"/>
      <c r="D98" s="106"/>
      <c r="E98"/>
      <c r="F98"/>
      <c r="G98"/>
      <c r="H98"/>
      <c r="I98"/>
      <c r="J98" t="e">
        <f>IF(AND(Q98="",#REF!&gt;0,#REF!&lt;5),K98,)</f>
        <v>#REF!</v>
      </c>
      <c r="K98" t="str">
        <f>IF(D98="","ZZZ9",IF(AND(#REF!&gt;0,#REF!&lt;5),D98&amp;#REF!,D98&amp;"9"))</f>
        <v>ZZZ9</v>
      </c>
      <c r="L98">
        <f t="shared" si="0"/>
        <v>999</v>
      </c>
      <c r="M98">
        <f t="shared" si="1"/>
        <v>999</v>
      </c>
      <c r="N98"/>
      <c r="O98"/>
      <c r="P98">
        <f t="shared" si="2"/>
        <v>999</v>
      </c>
      <c r="Q98" s="107"/>
    </row>
    <row r="99" spans="1:17" s="11" customFormat="1" ht="18.899999999999999" customHeight="1" x14ac:dyDescent="0.25">
      <c r="A99">
        <v>93</v>
      </c>
      <c r="B99" s="105"/>
      <c r="C99" s="105"/>
      <c r="D99" s="106"/>
      <c r="E99"/>
      <c r="F99"/>
      <c r="G99"/>
      <c r="H99"/>
      <c r="I99"/>
      <c r="J99" t="e">
        <f>IF(AND(Q99="",#REF!&gt;0,#REF!&lt;5),K99,)</f>
        <v>#REF!</v>
      </c>
      <c r="K99" t="str">
        <f>IF(D99="","ZZZ9",IF(AND(#REF!&gt;0,#REF!&lt;5),D99&amp;#REF!,D99&amp;"9"))</f>
        <v>ZZZ9</v>
      </c>
      <c r="L99">
        <f t="shared" si="0"/>
        <v>999</v>
      </c>
      <c r="M99">
        <f t="shared" si="1"/>
        <v>999</v>
      </c>
      <c r="N99"/>
      <c r="O99"/>
      <c r="P99">
        <f t="shared" si="2"/>
        <v>999</v>
      </c>
      <c r="Q99" s="107"/>
    </row>
    <row r="100" spans="1:17" s="11" customFormat="1" ht="18.899999999999999" customHeight="1" x14ac:dyDescent="0.25">
      <c r="A100">
        <v>94</v>
      </c>
      <c r="B100" s="105"/>
      <c r="C100" s="105"/>
      <c r="D100" s="106"/>
      <c r="E100"/>
      <c r="F100"/>
      <c r="G100"/>
      <c r="H100"/>
      <c r="I100"/>
      <c r="J100" t="e">
        <f>IF(AND(Q100="",#REF!&gt;0,#REF!&lt;5),K100,)</f>
        <v>#REF!</v>
      </c>
      <c r="K100" t="str">
        <f>IF(D100="","ZZZ9",IF(AND(#REF!&gt;0,#REF!&lt;5),D100&amp;#REF!,D100&amp;"9"))</f>
        <v>ZZZ9</v>
      </c>
      <c r="L100">
        <f t="shared" si="0"/>
        <v>999</v>
      </c>
      <c r="M100">
        <f t="shared" si="1"/>
        <v>999</v>
      </c>
      <c r="N100"/>
      <c r="O100"/>
      <c r="P100">
        <f t="shared" si="2"/>
        <v>999</v>
      </c>
      <c r="Q100" s="107"/>
    </row>
    <row r="101" spans="1:17" s="11" customFormat="1" ht="18.899999999999999" customHeight="1" x14ac:dyDescent="0.25">
      <c r="A101">
        <v>95</v>
      </c>
      <c r="B101" s="105"/>
      <c r="C101" s="105"/>
      <c r="D101" s="106"/>
      <c r="E101"/>
      <c r="F101"/>
      <c r="G101"/>
      <c r="H101"/>
      <c r="I101"/>
      <c r="J101" t="e">
        <f>IF(AND(Q101="",#REF!&gt;0,#REF!&lt;5),K101,)</f>
        <v>#REF!</v>
      </c>
      <c r="K101" t="str">
        <f>IF(D101="","ZZZ9",IF(AND(#REF!&gt;0,#REF!&lt;5),D101&amp;#REF!,D101&amp;"9"))</f>
        <v>ZZZ9</v>
      </c>
      <c r="L101">
        <f t="shared" si="0"/>
        <v>999</v>
      </c>
      <c r="M101">
        <f t="shared" si="1"/>
        <v>999</v>
      </c>
      <c r="N101"/>
      <c r="O101"/>
      <c r="P101">
        <f t="shared" si="2"/>
        <v>999</v>
      </c>
      <c r="Q101" s="107"/>
    </row>
    <row r="102" spans="1:17" s="11" customFormat="1" ht="18.899999999999999" customHeight="1" x14ac:dyDescent="0.25">
      <c r="A102">
        <v>96</v>
      </c>
      <c r="B102" s="105"/>
      <c r="C102" s="105"/>
      <c r="D102" s="106"/>
      <c r="E102"/>
      <c r="F102"/>
      <c r="G102"/>
      <c r="H102"/>
      <c r="I102"/>
      <c r="J102" t="e">
        <f>IF(AND(Q102="",#REF!&gt;0,#REF!&lt;5),K102,)</f>
        <v>#REF!</v>
      </c>
      <c r="K102" t="str">
        <f>IF(D102="","ZZZ9",IF(AND(#REF!&gt;0,#REF!&lt;5),D102&amp;#REF!,D102&amp;"9"))</f>
        <v>ZZZ9</v>
      </c>
      <c r="L102">
        <f t="shared" si="0"/>
        <v>999</v>
      </c>
      <c r="M102">
        <f t="shared" si="1"/>
        <v>999</v>
      </c>
      <c r="N102"/>
      <c r="O102"/>
      <c r="P102">
        <f t="shared" si="2"/>
        <v>999</v>
      </c>
      <c r="Q102" s="107"/>
    </row>
    <row r="103" spans="1:17" s="11" customFormat="1" ht="18.899999999999999" customHeight="1" x14ac:dyDescent="0.25">
      <c r="A103">
        <v>97</v>
      </c>
      <c r="B103" s="105"/>
      <c r="C103" s="105"/>
      <c r="D103" s="106"/>
      <c r="E103"/>
      <c r="F103"/>
      <c r="G103"/>
      <c r="H103"/>
      <c r="I103"/>
      <c r="J103" t="e">
        <f>IF(AND(Q103="",#REF!&gt;0,#REF!&lt;5),K103,)</f>
        <v>#REF!</v>
      </c>
      <c r="K103" t="str">
        <f>IF(D103="","ZZZ9",IF(AND(#REF!&gt;0,#REF!&lt;5),D103&amp;#REF!,D103&amp;"9"))</f>
        <v>ZZZ9</v>
      </c>
      <c r="L103">
        <f t="shared" si="0"/>
        <v>999</v>
      </c>
      <c r="M103">
        <f t="shared" si="1"/>
        <v>999</v>
      </c>
      <c r="N103"/>
      <c r="O103"/>
      <c r="P103">
        <f t="shared" si="2"/>
        <v>999</v>
      </c>
      <c r="Q103" s="107"/>
    </row>
    <row r="104" spans="1:17" s="11" customFormat="1" ht="18.899999999999999" customHeight="1" x14ac:dyDescent="0.25">
      <c r="A104">
        <v>98</v>
      </c>
      <c r="B104" s="105"/>
      <c r="C104" s="105"/>
      <c r="D104" s="106"/>
      <c r="E104"/>
      <c r="F104"/>
      <c r="G104"/>
      <c r="H104"/>
      <c r="I104"/>
      <c r="J104" t="e">
        <f>IF(AND(Q104="",#REF!&gt;0,#REF!&lt;5),K104,)</f>
        <v>#REF!</v>
      </c>
      <c r="K104" t="str">
        <f>IF(D104="","ZZZ9",IF(AND(#REF!&gt;0,#REF!&lt;5),D104&amp;#REF!,D104&amp;"9"))</f>
        <v>ZZZ9</v>
      </c>
      <c r="L104">
        <f t="shared" ref="L104:L156" si="3">IF(Q104="",999,Q104)</f>
        <v>999</v>
      </c>
      <c r="M104">
        <f t="shared" ref="M104:M156" si="4">IF(P104=999,999,1)</f>
        <v>999</v>
      </c>
      <c r="N104"/>
      <c r="O104"/>
      <c r="P104">
        <f t="shared" ref="P104:P156" si="5">IF(N104="DA",1,IF(N104="WC",2,IF(N104="SE",3,IF(N104="Q",4,IF(N104="LL",5,999)))))</f>
        <v>999</v>
      </c>
      <c r="Q104" s="107"/>
    </row>
    <row r="105" spans="1:17" s="11" customFormat="1" ht="18.899999999999999" customHeight="1" x14ac:dyDescent="0.25">
      <c r="A105">
        <v>99</v>
      </c>
      <c r="B105" s="105"/>
      <c r="C105" s="105"/>
      <c r="D105" s="106"/>
      <c r="E105"/>
      <c r="F105"/>
      <c r="G105"/>
      <c r="H105"/>
      <c r="I105"/>
      <c r="J105" t="e">
        <f>IF(AND(Q105="",#REF!&gt;0,#REF!&lt;5),K105,)</f>
        <v>#REF!</v>
      </c>
      <c r="K105" t="str">
        <f>IF(D105="","ZZZ9",IF(AND(#REF!&gt;0,#REF!&lt;5),D105&amp;#REF!,D105&amp;"9"))</f>
        <v>ZZZ9</v>
      </c>
      <c r="L105">
        <f t="shared" si="3"/>
        <v>999</v>
      </c>
      <c r="M105">
        <f t="shared" si="4"/>
        <v>999</v>
      </c>
      <c r="N105"/>
      <c r="O105"/>
      <c r="P105">
        <f t="shared" si="5"/>
        <v>999</v>
      </c>
      <c r="Q105" s="107"/>
    </row>
    <row r="106" spans="1:17" s="11" customFormat="1" ht="18.899999999999999" customHeight="1" x14ac:dyDescent="0.25">
      <c r="A106">
        <v>100</v>
      </c>
      <c r="B106" s="105"/>
      <c r="C106" s="105"/>
      <c r="D106" s="106"/>
      <c r="E106"/>
      <c r="F106"/>
      <c r="G106"/>
      <c r="H106"/>
      <c r="I106"/>
      <c r="J106" t="e">
        <f>IF(AND(Q106="",#REF!&gt;0,#REF!&lt;5),K106,)</f>
        <v>#REF!</v>
      </c>
      <c r="K106" t="str">
        <f>IF(D106="","ZZZ9",IF(AND(#REF!&gt;0,#REF!&lt;5),D106&amp;#REF!,D106&amp;"9"))</f>
        <v>ZZZ9</v>
      </c>
      <c r="L106">
        <f t="shared" si="3"/>
        <v>999</v>
      </c>
      <c r="M106">
        <f t="shared" si="4"/>
        <v>999</v>
      </c>
      <c r="N106"/>
      <c r="O106"/>
      <c r="P106">
        <f t="shared" si="5"/>
        <v>999</v>
      </c>
      <c r="Q106" s="107"/>
    </row>
    <row r="107" spans="1:17" s="11" customFormat="1" ht="18.899999999999999" customHeight="1" x14ac:dyDescent="0.25">
      <c r="A107">
        <v>101</v>
      </c>
      <c r="B107" s="105"/>
      <c r="C107" s="105"/>
      <c r="D107" s="106"/>
      <c r="E107"/>
      <c r="F107"/>
      <c r="G107"/>
      <c r="H107"/>
      <c r="I107"/>
      <c r="J107" t="e">
        <f>IF(AND(Q107="",#REF!&gt;0,#REF!&lt;5),K107,)</f>
        <v>#REF!</v>
      </c>
      <c r="K107" t="str">
        <f>IF(D107="","ZZZ9",IF(AND(#REF!&gt;0,#REF!&lt;5),D107&amp;#REF!,D107&amp;"9"))</f>
        <v>ZZZ9</v>
      </c>
      <c r="L107">
        <f t="shared" si="3"/>
        <v>999</v>
      </c>
      <c r="M107">
        <f t="shared" si="4"/>
        <v>999</v>
      </c>
      <c r="N107"/>
      <c r="O107"/>
      <c r="P107">
        <f t="shared" si="5"/>
        <v>999</v>
      </c>
      <c r="Q107" s="107"/>
    </row>
    <row r="108" spans="1:17" s="11" customFormat="1" ht="18.899999999999999" customHeight="1" x14ac:dyDescent="0.25">
      <c r="A108">
        <v>102</v>
      </c>
      <c r="B108" s="105"/>
      <c r="C108" s="105"/>
      <c r="D108" s="106"/>
      <c r="E108"/>
      <c r="F108"/>
      <c r="G108"/>
      <c r="H108"/>
      <c r="I108"/>
      <c r="J108" t="e">
        <f>IF(AND(Q108="",#REF!&gt;0,#REF!&lt;5),K108,)</f>
        <v>#REF!</v>
      </c>
      <c r="K108" t="str">
        <f>IF(D108="","ZZZ9",IF(AND(#REF!&gt;0,#REF!&lt;5),D108&amp;#REF!,D108&amp;"9"))</f>
        <v>ZZZ9</v>
      </c>
      <c r="L108">
        <f t="shared" si="3"/>
        <v>999</v>
      </c>
      <c r="M108">
        <f t="shared" si="4"/>
        <v>999</v>
      </c>
      <c r="N108"/>
      <c r="O108"/>
      <c r="P108">
        <f t="shared" si="5"/>
        <v>999</v>
      </c>
      <c r="Q108" s="107"/>
    </row>
    <row r="109" spans="1:17" s="11" customFormat="1" ht="18.899999999999999" customHeight="1" x14ac:dyDescent="0.25">
      <c r="A109">
        <v>103</v>
      </c>
      <c r="B109" s="105"/>
      <c r="C109" s="105"/>
      <c r="D109" s="106"/>
      <c r="E109"/>
      <c r="F109"/>
      <c r="G109"/>
      <c r="H109"/>
      <c r="I109"/>
      <c r="J109" t="e">
        <f>IF(AND(Q109="",#REF!&gt;0,#REF!&lt;5),K109,)</f>
        <v>#REF!</v>
      </c>
      <c r="K109" t="str">
        <f>IF(D109="","ZZZ9",IF(AND(#REF!&gt;0,#REF!&lt;5),D109&amp;#REF!,D109&amp;"9"))</f>
        <v>ZZZ9</v>
      </c>
      <c r="L109">
        <f t="shared" si="3"/>
        <v>999</v>
      </c>
      <c r="M109">
        <f t="shared" si="4"/>
        <v>999</v>
      </c>
      <c r="N109"/>
      <c r="O109"/>
      <c r="P109">
        <f t="shared" si="5"/>
        <v>999</v>
      </c>
      <c r="Q109" s="107"/>
    </row>
    <row r="110" spans="1:17" s="11" customFormat="1" ht="18.899999999999999" customHeight="1" x14ac:dyDescent="0.25">
      <c r="A110">
        <v>104</v>
      </c>
      <c r="B110" s="105"/>
      <c r="C110" s="105"/>
      <c r="D110" s="106"/>
      <c r="E110"/>
      <c r="F110"/>
      <c r="G110"/>
      <c r="H110"/>
      <c r="I110"/>
      <c r="J110" t="e">
        <f>IF(AND(Q110="",#REF!&gt;0,#REF!&lt;5),K110,)</f>
        <v>#REF!</v>
      </c>
      <c r="K110" t="str">
        <f>IF(D110="","ZZZ9",IF(AND(#REF!&gt;0,#REF!&lt;5),D110&amp;#REF!,D110&amp;"9"))</f>
        <v>ZZZ9</v>
      </c>
      <c r="L110">
        <f t="shared" si="3"/>
        <v>999</v>
      </c>
      <c r="M110">
        <f t="shared" si="4"/>
        <v>999</v>
      </c>
      <c r="N110"/>
      <c r="O110"/>
      <c r="P110">
        <f t="shared" si="5"/>
        <v>999</v>
      </c>
      <c r="Q110" s="107"/>
    </row>
    <row r="111" spans="1:17" s="11" customFormat="1" ht="18.899999999999999" customHeight="1" x14ac:dyDescent="0.25">
      <c r="A111">
        <v>105</v>
      </c>
      <c r="B111" s="105"/>
      <c r="C111" s="105"/>
      <c r="D111" s="106"/>
      <c r="E111"/>
      <c r="F111"/>
      <c r="G111"/>
      <c r="H111"/>
      <c r="I111"/>
      <c r="J111" t="e">
        <f>IF(AND(Q111="",#REF!&gt;0,#REF!&lt;5),K111,)</f>
        <v>#REF!</v>
      </c>
      <c r="K111" t="str">
        <f>IF(D111="","ZZZ9",IF(AND(#REF!&gt;0,#REF!&lt;5),D111&amp;#REF!,D111&amp;"9"))</f>
        <v>ZZZ9</v>
      </c>
      <c r="L111">
        <f t="shared" si="3"/>
        <v>999</v>
      </c>
      <c r="M111">
        <f t="shared" si="4"/>
        <v>999</v>
      </c>
      <c r="N111"/>
      <c r="O111"/>
      <c r="P111">
        <f t="shared" si="5"/>
        <v>999</v>
      </c>
      <c r="Q111" s="107"/>
    </row>
    <row r="112" spans="1:17" s="11" customFormat="1" ht="18.899999999999999" customHeight="1" x14ac:dyDescent="0.25">
      <c r="A112">
        <v>106</v>
      </c>
      <c r="B112" s="105"/>
      <c r="C112" s="105"/>
      <c r="D112" s="106"/>
      <c r="E112"/>
      <c r="F112"/>
      <c r="G112"/>
      <c r="H112"/>
      <c r="I112"/>
      <c r="J112" t="e">
        <f>IF(AND(Q112="",#REF!&gt;0,#REF!&lt;5),K112,)</f>
        <v>#REF!</v>
      </c>
      <c r="K112" t="str">
        <f>IF(D112="","ZZZ9",IF(AND(#REF!&gt;0,#REF!&lt;5),D112&amp;#REF!,D112&amp;"9"))</f>
        <v>ZZZ9</v>
      </c>
      <c r="L112">
        <f t="shared" si="3"/>
        <v>999</v>
      </c>
      <c r="M112">
        <f t="shared" si="4"/>
        <v>999</v>
      </c>
      <c r="N112"/>
      <c r="O112"/>
      <c r="P112">
        <f t="shared" si="5"/>
        <v>999</v>
      </c>
      <c r="Q112" s="107"/>
    </row>
    <row r="113" spans="1:17" s="11" customFormat="1" ht="18.899999999999999" customHeight="1" x14ac:dyDescent="0.25">
      <c r="A113">
        <v>107</v>
      </c>
      <c r="B113" s="105"/>
      <c r="C113" s="105"/>
      <c r="D113" s="106"/>
      <c r="E113"/>
      <c r="F113"/>
      <c r="G113"/>
      <c r="H113"/>
      <c r="I113"/>
      <c r="J113" t="e">
        <f>IF(AND(Q113="",#REF!&gt;0,#REF!&lt;5),K113,)</f>
        <v>#REF!</v>
      </c>
      <c r="K113" t="str">
        <f>IF(D113="","ZZZ9",IF(AND(#REF!&gt;0,#REF!&lt;5),D113&amp;#REF!,D113&amp;"9"))</f>
        <v>ZZZ9</v>
      </c>
      <c r="L113">
        <f t="shared" si="3"/>
        <v>999</v>
      </c>
      <c r="M113">
        <f t="shared" si="4"/>
        <v>999</v>
      </c>
      <c r="N113"/>
      <c r="O113"/>
      <c r="P113">
        <f t="shared" si="5"/>
        <v>999</v>
      </c>
      <c r="Q113" s="107"/>
    </row>
    <row r="114" spans="1:17" s="11" customFormat="1" ht="18.899999999999999" customHeight="1" x14ac:dyDescent="0.25">
      <c r="A114">
        <v>108</v>
      </c>
      <c r="B114" s="105"/>
      <c r="C114" s="105"/>
      <c r="D114" s="106"/>
      <c r="E114"/>
      <c r="F114"/>
      <c r="G114"/>
      <c r="H114"/>
      <c r="I114"/>
      <c r="J114" t="e">
        <f>IF(AND(Q114="",#REF!&gt;0,#REF!&lt;5),K114,)</f>
        <v>#REF!</v>
      </c>
      <c r="K114" t="str">
        <f>IF(D114="","ZZZ9",IF(AND(#REF!&gt;0,#REF!&lt;5),D114&amp;#REF!,D114&amp;"9"))</f>
        <v>ZZZ9</v>
      </c>
      <c r="L114">
        <f t="shared" si="3"/>
        <v>999</v>
      </c>
      <c r="M114">
        <f t="shared" si="4"/>
        <v>999</v>
      </c>
      <c r="N114"/>
      <c r="O114"/>
      <c r="P114">
        <f t="shared" si="5"/>
        <v>999</v>
      </c>
      <c r="Q114" s="107"/>
    </row>
    <row r="115" spans="1:17" s="11" customFormat="1" ht="18.899999999999999" customHeight="1" x14ac:dyDescent="0.25">
      <c r="A115">
        <v>109</v>
      </c>
      <c r="B115" s="105"/>
      <c r="C115" s="105"/>
      <c r="D115" s="106"/>
      <c r="E115"/>
      <c r="F115"/>
      <c r="G115"/>
      <c r="H115"/>
      <c r="I115"/>
      <c r="J115" t="e">
        <f>IF(AND(Q115="",#REF!&gt;0,#REF!&lt;5),K115,)</f>
        <v>#REF!</v>
      </c>
      <c r="K115" t="str">
        <f>IF(D115="","ZZZ9",IF(AND(#REF!&gt;0,#REF!&lt;5),D115&amp;#REF!,D115&amp;"9"))</f>
        <v>ZZZ9</v>
      </c>
      <c r="L115">
        <f t="shared" si="3"/>
        <v>999</v>
      </c>
      <c r="M115">
        <f t="shared" si="4"/>
        <v>999</v>
      </c>
      <c r="N115"/>
      <c r="O115"/>
      <c r="P115">
        <f t="shared" si="5"/>
        <v>999</v>
      </c>
      <c r="Q115" s="107"/>
    </row>
    <row r="116" spans="1:17" s="11" customFormat="1" ht="18.899999999999999" customHeight="1" x14ac:dyDescent="0.25">
      <c r="A116">
        <v>110</v>
      </c>
      <c r="B116" s="105"/>
      <c r="C116" s="105"/>
      <c r="D116" s="106"/>
      <c r="E116"/>
      <c r="F116"/>
      <c r="G116"/>
      <c r="H116"/>
      <c r="I116"/>
      <c r="J116" t="e">
        <f>IF(AND(Q116="",#REF!&gt;0,#REF!&lt;5),K116,)</f>
        <v>#REF!</v>
      </c>
      <c r="K116" t="str">
        <f>IF(D116="","ZZZ9",IF(AND(#REF!&gt;0,#REF!&lt;5),D116&amp;#REF!,D116&amp;"9"))</f>
        <v>ZZZ9</v>
      </c>
      <c r="L116">
        <f t="shared" si="3"/>
        <v>999</v>
      </c>
      <c r="M116">
        <f t="shared" si="4"/>
        <v>999</v>
      </c>
      <c r="N116"/>
      <c r="O116"/>
      <c r="P116">
        <f t="shared" si="5"/>
        <v>999</v>
      </c>
      <c r="Q116" s="107"/>
    </row>
    <row r="117" spans="1:17" s="11" customFormat="1" ht="18.899999999999999" customHeight="1" x14ac:dyDescent="0.25">
      <c r="A117">
        <v>111</v>
      </c>
      <c r="B117" s="105"/>
      <c r="C117" s="105"/>
      <c r="D117" s="106"/>
      <c r="E117"/>
      <c r="F117"/>
      <c r="G117"/>
      <c r="H117"/>
      <c r="I117"/>
      <c r="J117" t="e">
        <f>IF(AND(Q117="",#REF!&gt;0,#REF!&lt;5),K117,)</f>
        <v>#REF!</v>
      </c>
      <c r="K117" t="str">
        <f>IF(D117="","ZZZ9",IF(AND(#REF!&gt;0,#REF!&lt;5),D117&amp;#REF!,D117&amp;"9"))</f>
        <v>ZZZ9</v>
      </c>
      <c r="L117">
        <f t="shared" si="3"/>
        <v>999</v>
      </c>
      <c r="M117">
        <f t="shared" si="4"/>
        <v>999</v>
      </c>
      <c r="N117"/>
      <c r="O117"/>
      <c r="P117">
        <f t="shared" si="5"/>
        <v>999</v>
      </c>
      <c r="Q117" s="107"/>
    </row>
    <row r="118" spans="1:17" s="11" customFormat="1" ht="18.899999999999999" customHeight="1" x14ac:dyDescent="0.25">
      <c r="A118">
        <v>112</v>
      </c>
      <c r="B118" s="105"/>
      <c r="C118" s="105"/>
      <c r="D118" s="106"/>
      <c r="E118"/>
      <c r="F118"/>
      <c r="G118"/>
      <c r="H118"/>
      <c r="I118"/>
      <c r="J118" t="e">
        <f>IF(AND(Q118="",#REF!&gt;0,#REF!&lt;5),K118,)</f>
        <v>#REF!</v>
      </c>
      <c r="K118" t="str">
        <f>IF(D118="","ZZZ9",IF(AND(#REF!&gt;0,#REF!&lt;5),D118&amp;#REF!,D118&amp;"9"))</f>
        <v>ZZZ9</v>
      </c>
      <c r="L118">
        <f t="shared" si="3"/>
        <v>999</v>
      </c>
      <c r="M118">
        <f t="shared" si="4"/>
        <v>999</v>
      </c>
      <c r="N118"/>
      <c r="O118"/>
      <c r="P118">
        <f t="shared" si="5"/>
        <v>999</v>
      </c>
      <c r="Q118" s="107"/>
    </row>
    <row r="119" spans="1:17" s="11" customFormat="1" ht="18.899999999999999" customHeight="1" x14ac:dyDescent="0.25">
      <c r="A119">
        <v>113</v>
      </c>
      <c r="B119" s="105"/>
      <c r="C119" s="105"/>
      <c r="D119" s="106"/>
      <c r="E119"/>
      <c r="F119"/>
      <c r="G119"/>
      <c r="H119"/>
      <c r="I119"/>
      <c r="J119" t="e">
        <f>IF(AND(Q119="",#REF!&gt;0,#REF!&lt;5),K119,)</f>
        <v>#REF!</v>
      </c>
      <c r="K119" t="str">
        <f>IF(D119="","ZZZ9",IF(AND(#REF!&gt;0,#REF!&lt;5),D119&amp;#REF!,D119&amp;"9"))</f>
        <v>ZZZ9</v>
      </c>
      <c r="L119">
        <f t="shared" si="3"/>
        <v>999</v>
      </c>
      <c r="M119">
        <f t="shared" si="4"/>
        <v>999</v>
      </c>
      <c r="N119"/>
      <c r="O119"/>
      <c r="P119">
        <f t="shared" si="5"/>
        <v>999</v>
      </c>
      <c r="Q119" s="107"/>
    </row>
    <row r="120" spans="1:17" s="11" customFormat="1" ht="18.899999999999999" customHeight="1" x14ac:dyDescent="0.25">
      <c r="A120">
        <v>114</v>
      </c>
      <c r="B120" s="105"/>
      <c r="C120" s="105"/>
      <c r="D120" s="106"/>
      <c r="E120"/>
      <c r="F120"/>
      <c r="G120"/>
      <c r="H120"/>
      <c r="I120"/>
      <c r="J120" t="e">
        <f>IF(AND(Q120="",#REF!&gt;0,#REF!&lt;5),K120,)</f>
        <v>#REF!</v>
      </c>
      <c r="K120" t="str">
        <f>IF(D120="","ZZZ9",IF(AND(#REF!&gt;0,#REF!&lt;5),D120&amp;#REF!,D120&amp;"9"))</f>
        <v>ZZZ9</v>
      </c>
      <c r="L120">
        <f t="shared" si="3"/>
        <v>999</v>
      </c>
      <c r="M120">
        <f t="shared" si="4"/>
        <v>999</v>
      </c>
      <c r="N120"/>
      <c r="O120"/>
      <c r="P120">
        <f t="shared" si="5"/>
        <v>999</v>
      </c>
      <c r="Q120" s="107"/>
    </row>
    <row r="121" spans="1:17" s="11" customFormat="1" ht="18.899999999999999" customHeight="1" x14ac:dyDescent="0.25">
      <c r="A121">
        <v>115</v>
      </c>
      <c r="B121" s="105"/>
      <c r="C121" s="105"/>
      <c r="D121" s="106"/>
      <c r="E121"/>
      <c r="F121"/>
      <c r="G121"/>
      <c r="H121"/>
      <c r="I121"/>
      <c r="J121" t="e">
        <f>IF(AND(Q121="",#REF!&gt;0,#REF!&lt;5),K121,)</f>
        <v>#REF!</v>
      </c>
      <c r="K121" t="str">
        <f>IF(D121="","ZZZ9",IF(AND(#REF!&gt;0,#REF!&lt;5),D121&amp;#REF!,D121&amp;"9"))</f>
        <v>ZZZ9</v>
      </c>
      <c r="L121">
        <f t="shared" si="3"/>
        <v>999</v>
      </c>
      <c r="M121">
        <f t="shared" si="4"/>
        <v>999</v>
      </c>
      <c r="N121"/>
      <c r="O121"/>
      <c r="P121">
        <f t="shared" si="5"/>
        <v>999</v>
      </c>
      <c r="Q121" s="107"/>
    </row>
    <row r="122" spans="1:17" s="11" customFormat="1" ht="18.899999999999999" customHeight="1" x14ac:dyDescent="0.25">
      <c r="A122">
        <v>116</v>
      </c>
      <c r="B122" s="105"/>
      <c r="C122" s="105"/>
      <c r="D122" s="106"/>
      <c r="E122"/>
      <c r="F122"/>
      <c r="G122"/>
      <c r="H122"/>
      <c r="I122"/>
      <c r="J122" t="e">
        <f>IF(AND(Q122="",#REF!&gt;0,#REF!&lt;5),K122,)</f>
        <v>#REF!</v>
      </c>
      <c r="K122" t="str">
        <f>IF(D122="","ZZZ9",IF(AND(#REF!&gt;0,#REF!&lt;5),D122&amp;#REF!,D122&amp;"9"))</f>
        <v>ZZZ9</v>
      </c>
      <c r="L122">
        <f t="shared" si="3"/>
        <v>999</v>
      </c>
      <c r="M122">
        <f t="shared" si="4"/>
        <v>999</v>
      </c>
      <c r="N122"/>
      <c r="O122"/>
      <c r="P122">
        <f t="shared" si="5"/>
        <v>999</v>
      </c>
      <c r="Q122" s="107"/>
    </row>
    <row r="123" spans="1:17" s="11" customFormat="1" ht="18.899999999999999" customHeight="1" x14ac:dyDescent="0.25">
      <c r="A123">
        <v>117</v>
      </c>
      <c r="B123" s="105"/>
      <c r="C123" s="105"/>
      <c r="D123" s="106"/>
      <c r="E123"/>
      <c r="F123"/>
      <c r="G123"/>
      <c r="H123"/>
      <c r="I123"/>
      <c r="J123" t="e">
        <f>IF(AND(Q123="",#REF!&gt;0,#REF!&lt;5),K123,)</f>
        <v>#REF!</v>
      </c>
      <c r="K123" t="str">
        <f>IF(D123="","ZZZ9",IF(AND(#REF!&gt;0,#REF!&lt;5),D123&amp;#REF!,D123&amp;"9"))</f>
        <v>ZZZ9</v>
      </c>
      <c r="L123">
        <f t="shared" si="3"/>
        <v>999</v>
      </c>
      <c r="M123">
        <f t="shared" si="4"/>
        <v>999</v>
      </c>
      <c r="N123"/>
      <c r="O123"/>
      <c r="P123">
        <f t="shared" si="5"/>
        <v>999</v>
      </c>
      <c r="Q123" s="107"/>
    </row>
    <row r="124" spans="1:17" s="11" customFormat="1" ht="18.899999999999999" customHeight="1" x14ac:dyDescent="0.25">
      <c r="A124">
        <v>118</v>
      </c>
      <c r="B124" s="105"/>
      <c r="C124" s="105"/>
      <c r="D124" s="106"/>
      <c r="E124"/>
      <c r="F124"/>
      <c r="G124"/>
      <c r="H124"/>
      <c r="I124"/>
      <c r="J124" t="e">
        <f>IF(AND(Q124="",#REF!&gt;0,#REF!&lt;5),K124,)</f>
        <v>#REF!</v>
      </c>
      <c r="K124" t="str">
        <f>IF(D124="","ZZZ9",IF(AND(#REF!&gt;0,#REF!&lt;5),D124&amp;#REF!,D124&amp;"9"))</f>
        <v>ZZZ9</v>
      </c>
      <c r="L124">
        <f t="shared" si="3"/>
        <v>999</v>
      </c>
      <c r="M124">
        <f t="shared" si="4"/>
        <v>999</v>
      </c>
      <c r="N124"/>
      <c r="O124"/>
      <c r="P124">
        <f t="shared" si="5"/>
        <v>999</v>
      </c>
      <c r="Q124" s="107"/>
    </row>
    <row r="125" spans="1:17" s="11" customFormat="1" ht="18.899999999999999" customHeight="1" x14ac:dyDescent="0.25">
      <c r="A125">
        <v>119</v>
      </c>
      <c r="B125" s="105"/>
      <c r="C125" s="105"/>
      <c r="D125" s="106"/>
      <c r="E125"/>
      <c r="F125"/>
      <c r="G125"/>
      <c r="H125"/>
      <c r="I125"/>
      <c r="J125" t="e">
        <f>IF(AND(Q125="",#REF!&gt;0,#REF!&lt;5),K125,)</f>
        <v>#REF!</v>
      </c>
      <c r="K125" t="str">
        <f>IF(D125="","ZZZ9",IF(AND(#REF!&gt;0,#REF!&lt;5),D125&amp;#REF!,D125&amp;"9"))</f>
        <v>ZZZ9</v>
      </c>
      <c r="L125">
        <f t="shared" si="3"/>
        <v>999</v>
      </c>
      <c r="M125">
        <f t="shared" si="4"/>
        <v>999</v>
      </c>
      <c r="N125"/>
      <c r="O125"/>
      <c r="P125">
        <f t="shared" si="5"/>
        <v>999</v>
      </c>
      <c r="Q125" s="107"/>
    </row>
    <row r="126" spans="1:17" s="11" customFormat="1" ht="18.899999999999999" customHeight="1" x14ac:dyDescent="0.25">
      <c r="A126">
        <v>120</v>
      </c>
      <c r="B126" s="105"/>
      <c r="C126" s="105"/>
      <c r="D126" s="106"/>
      <c r="E126"/>
      <c r="F126"/>
      <c r="G126"/>
      <c r="H126"/>
      <c r="I126"/>
      <c r="J126" t="e">
        <f>IF(AND(Q126="",#REF!&gt;0,#REF!&lt;5),K126,)</f>
        <v>#REF!</v>
      </c>
      <c r="K126" t="str">
        <f>IF(D126="","ZZZ9",IF(AND(#REF!&gt;0,#REF!&lt;5),D126&amp;#REF!,D126&amp;"9"))</f>
        <v>ZZZ9</v>
      </c>
      <c r="L126">
        <f t="shared" si="3"/>
        <v>999</v>
      </c>
      <c r="M126">
        <f t="shared" si="4"/>
        <v>999</v>
      </c>
      <c r="N126"/>
      <c r="O126"/>
      <c r="P126">
        <f t="shared" si="5"/>
        <v>999</v>
      </c>
      <c r="Q126" s="107"/>
    </row>
    <row r="127" spans="1:17" s="11" customFormat="1" ht="18.899999999999999" customHeight="1" x14ac:dyDescent="0.25">
      <c r="A127">
        <v>121</v>
      </c>
      <c r="B127" s="105"/>
      <c r="C127" s="105"/>
      <c r="D127" s="106"/>
      <c r="E127"/>
      <c r="F127"/>
      <c r="G127"/>
      <c r="H127"/>
      <c r="I127"/>
      <c r="J127" t="e">
        <f>IF(AND(Q127="",#REF!&gt;0,#REF!&lt;5),K127,)</f>
        <v>#REF!</v>
      </c>
      <c r="K127" t="str">
        <f>IF(D127="","ZZZ9",IF(AND(#REF!&gt;0,#REF!&lt;5),D127&amp;#REF!,D127&amp;"9"))</f>
        <v>ZZZ9</v>
      </c>
      <c r="L127">
        <f t="shared" si="3"/>
        <v>999</v>
      </c>
      <c r="M127">
        <f t="shared" si="4"/>
        <v>999</v>
      </c>
      <c r="N127"/>
      <c r="O127"/>
      <c r="P127">
        <f t="shared" si="5"/>
        <v>999</v>
      </c>
      <c r="Q127" s="107"/>
    </row>
    <row r="128" spans="1:17" s="11" customFormat="1" ht="18.899999999999999" customHeight="1" x14ac:dyDescent="0.25">
      <c r="A128">
        <v>122</v>
      </c>
      <c r="B128" s="105"/>
      <c r="C128" s="105"/>
      <c r="D128" s="106"/>
      <c r="E128"/>
      <c r="F128"/>
      <c r="G128"/>
      <c r="H128"/>
      <c r="I128"/>
      <c r="J128" t="e">
        <f>IF(AND(Q128="",#REF!&gt;0,#REF!&lt;5),K128,)</f>
        <v>#REF!</v>
      </c>
      <c r="K128" t="str">
        <f>IF(D128="","ZZZ9",IF(AND(#REF!&gt;0,#REF!&lt;5),D128&amp;#REF!,D128&amp;"9"))</f>
        <v>ZZZ9</v>
      </c>
      <c r="L128">
        <f t="shared" si="3"/>
        <v>999</v>
      </c>
      <c r="M128">
        <f t="shared" si="4"/>
        <v>999</v>
      </c>
      <c r="N128"/>
      <c r="O128"/>
      <c r="P128">
        <f t="shared" si="5"/>
        <v>999</v>
      </c>
      <c r="Q128" s="107"/>
    </row>
    <row r="129" spans="1:17" s="11" customFormat="1" ht="18.899999999999999" customHeight="1" x14ac:dyDescent="0.25">
      <c r="A129">
        <v>123</v>
      </c>
      <c r="B129" s="105"/>
      <c r="C129" s="105"/>
      <c r="D129" s="106"/>
      <c r="E129"/>
      <c r="F129"/>
      <c r="G129"/>
      <c r="H129"/>
      <c r="I129"/>
      <c r="J129" t="e">
        <f>IF(AND(Q129="",#REF!&gt;0,#REF!&lt;5),K129,)</f>
        <v>#REF!</v>
      </c>
      <c r="K129" t="str">
        <f>IF(D129="","ZZZ9",IF(AND(#REF!&gt;0,#REF!&lt;5),D129&amp;#REF!,D129&amp;"9"))</f>
        <v>ZZZ9</v>
      </c>
      <c r="L129">
        <f t="shared" si="3"/>
        <v>999</v>
      </c>
      <c r="M129">
        <f t="shared" si="4"/>
        <v>999</v>
      </c>
      <c r="N129"/>
      <c r="O129"/>
      <c r="P129">
        <f t="shared" si="5"/>
        <v>999</v>
      </c>
      <c r="Q129" s="107"/>
    </row>
    <row r="130" spans="1:17" s="11" customFormat="1" ht="18.899999999999999" customHeight="1" x14ac:dyDescent="0.25">
      <c r="A130">
        <v>124</v>
      </c>
      <c r="B130" s="105"/>
      <c r="C130" s="105"/>
      <c r="D130" s="106"/>
      <c r="E130"/>
      <c r="F130"/>
      <c r="G130"/>
      <c r="H130"/>
      <c r="I130"/>
      <c r="J130" t="e">
        <f>IF(AND(Q130="",#REF!&gt;0,#REF!&lt;5),K130,)</f>
        <v>#REF!</v>
      </c>
      <c r="K130" t="str">
        <f>IF(D130="","ZZZ9",IF(AND(#REF!&gt;0,#REF!&lt;5),D130&amp;#REF!,D130&amp;"9"))</f>
        <v>ZZZ9</v>
      </c>
      <c r="L130">
        <f t="shared" si="3"/>
        <v>999</v>
      </c>
      <c r="M130">
        <f t="shared" si="4"/>
        <v>999</v>
      </c>
      <c r="N130"/>
      <c r="O130"/>
      <c r="P130">
        <f t="shared" si="5"/>
        <v>999</v>
      </c>
      <c r="Q130" s="107"/>
    </row>
    <row r="131" spans="1:17" s="11" customFormat="1" ht="18.899999999999999" customHeight="1" x14ac:dyDescent="0.25">
      <c r="A131">
        <v>125</v>
      </c>
      <c r="B131" s="105"/>
      <c r="C131" s="105"/>
      <c r="D131" s="106"/>
      <c r="E131"/>
      <c r="F131"/>
      <c r="G131"/>
      <c r="H131"/>
      <c r="I131"/>
      <c r="J131" t="e">
        <f>IF(AND(Q131="",#REF!&gt;0,#REF!&lt;5),K131,)</f>
        <v>#REF!</v>
      </c>
      <c r="K131" t="str">
        <f>IF(D131="","ZZZ9",IF(AND(#REF!&gt;0,#REF!&lt;5),D131&amp;#REF!,D131&amp;"9"))</f>
        <v>ZZZ9</v>
      </c>
      <c r="L131">
        <f t="shared" si="3"/>
        <v>999</v>
      </c>
      <c r="M131">
        <f t="shared" si="4"/>
        <v>999</v>
      </c>
      <c r="N131"/>
      <c r="O131"/>
      <c r="P131">
        <f t="shared" si="5"/>
        <v>999</v>
      </c>
      <c r="Q131" s="107"/>
    </row>
    <row r="132" spans="1:17" s="11" customFormat="1" ht="18.899999999999999" customHeight="1" x14ac:dyDescent="0.25">
      <c r="A132">
        <v>126</v>
      </c>
      <c r="B132" s="105"/>
      <c r="C132" s="105"/>
      <c r="D132" s="106"/>
      <c r="E132"/>
      <c r="F132"/>
      <c r="G132"/>
      <c r="H132"/>
      <c r="I132"/>
      <c r="J132" t="e">
        <f>IF(AND(Q132="",#REF!&gt;0,#REF!&lt;5),K132,)</f>
        <v>#REF!</v>
      </c>
      <c r="K132" t="str">
        <f>IF(D132="","ZZZ9",IF(AND(#REF!&gt;0,#REF!&lt;5),D132&amp;#REF!,D132&amp;"9"))</f>
        <v>ZZZ9</v>
      </c>
      <c r="L132">
        <f t="shared" si="3"/>
        <v>999</v>
      </c>
      <c r="M132">
        <f t="shared" si="4"/>
        <v>999</v>
      </c>
      <c r="N132"/>
      <c r="O132"/>
      <c r="P132">
        <f t="shared" si="5"/>
        <v>999</v>
      </c>
      <c r="Q132" s="107"/>
    </row>
    <row r="133" spans="1:17" s="11" customFormat="1" ht="18.899999999999999" customHeight="1" x14ac:dyDescent="0.25">
      <c r="A133">
        <v>127</v>
      </c>
      <c r="B133" s="105"/>
      <c r="C133" s="105"/>
      <c r="D133" s="106"/>
      <c r="E133"/>
      <c r="F133"/>
      <c r="G133"/>
      <c r="H133"/>
      <c r="I133"/>
      <c r="J133" t="e">
        <f>IF(AND(Q133="",#REF!&gt;0,#REF!&lt;5),K133,)</f>
        <v>#REF!</v>
      </c>
      <c r="K133" t="str">
        <f>IF(D133="","ZZZ9",IF(AND(#REF!&gt;0,#REF!&lt;5),D133&amp;#REF!,D133&amp;"9"))</f>
        <v>ZZZ9</v>
      </c>
      <c r="L133">
        <f t="shared" si="3"/>
        <v>999</v>
      </c>
      <c r="M133">
        <f t="shared" si="4"/>
        <v>999</v>
      </c>
      <c r="N133"/>
      <c r="O133"/>
      <c r="P133">
        <f t="shared" si="5"/>
        <v>999</v>
      </c>
      <c r="Q133" s="107"/>
    </row>
    <row r="134" spans="1:17" s="11" customFormat="1" ht="18.899999999999999" customHeight="1" x14ac:dyDescent="0.25">
      <c r="A134">
        <v>128</v>
      </c>
      <c r="B134" s="105"/>
      <c r="C134" s="105"/>
      <c r="D134" s="106"/>
      <c r="E134"/>
      <c r="F134"/>
      <c r="G134"/>
      <c r="H134"/>
      <c r="I134"/>
      <c r="J134" t="e">
        <f>IF(AND(Q134="",#REF!&gt;0,#REF!&lt;5),K134,)</f>
        <v>#REF!</v>
      </c>
      <c r="K134" t="str">
        <f>IF(D134="","ZZZ9",IF(AND(#REF!&gt;0,#REF!&lt;5),D134&amp;#REF!,D134&amp;"9"))</f>
        <v>ZZZ9</v>
      </c>
      <c r="L134">
        <f t="shared" si="3"/>
        <v>999</v>
      </c>
      <c r="M134">
        <f t="shared" si="4"/>
        <v>999</v>
      </c>
      <c r="N134"/>
      <c r="O134"/>
      <c r="P134">
        <f t="shared" si="5"/>
        <v>999</v>
      </c>
      <c r="Q134"/>
    </row>
    <row r="135" spans="1:17" x14ac:dyDescent="0.25">
      <c r="A135">
        <v>129</v>
      </c>
      <c r="B135" s="105"/>
      <c r="C135" s="105"/>
      <c r="D135" s="106"/>
      <c r="E135"/>
      <c r="F135"/>
      <c r="G135"/>
      <c r="H135"/>
      <c r="I135"/>
      <c r="J135" t="e">
        <f>IF(AND(Q135="",#REF!&gt;0,#REF!&lt;5),K135,)</f>
        <v>#REF!</v>
      </c>
      <c r="K135" t="str">
        <f>IF(D135="","ZZZ9",IF(AND(#REF!&gt;0,#REF!&lt;5),D135&amp;#REF!,D135&amp;"9"))</f>
        <v>ZZZ9</v>
      </c>
      <c r="L135">
        <f t="shared" si="3"/>
        <v>999</v>
      </c>
      <c r="M135">
        <f t="shared" si="4"/>
        <v>999</v>
      </c>
      <c r="N135"/>
      <c r="O135"/>
      <c r="P135">
        <f t="shared" si="5"/>
        <v>999</v>
      </c>
      <c r="Q135" s="107"/>
    </row>
    <row r="136" spans="1:17" x14ac:dyDescent="0.25">
      <c r="A136">
        <v>130</v>
      </c>
      <c r="B136" s="105"/>
      <c r="C136" s="105"/>
      <c r="D136" s="106"/>
      <c r="E136"/>
      <c r="F136"/>
      <c r="G136"/>
      <c r="H136"/>
      <c r="I136"/>
      <c r="J136" t="e">
        <f>IF(AND(Q136="",#REF!&gt;0,#REF!&lt;5),K136,)</f>
        <v>#REF!</v>
      </c>
      <c r="K136" t="str">
        <f>IF(D136="","ZZZ9",IF(AND(#REF!&gt;0,#REF!&lt;5),D136&amp;#REF!,D136&amp;"9"))</f>
        <v>ZZZ9</v>
      </c>
      <c r="L136">
        <f t="shared" si="3"/>
        <v>999</v>
      </c>
      <c r="M136">
        <f t="shared" si="4"/>
        <v>999</v>
      </c>
      <c r="N136"/>
      <c r="O136"/>
      <c r="P136">
        <f t="shared" si="5"/>
        <v>999</v>
      </c>
      <c r="Q136" s="107"/>
    </row>
    <row r="137" spans="1:17" x14ac:dyDescent="0.25">
      <c r="A137">
        <v>131</v>
      </c>
      <c r="B137" s="105"/>
      <c r="C137" s="105"/>
      <c r="D137" s="106"/>
      <c r="E137"/>
      <c r="F137"/>
      <c r="G137"/>
      <c r="H137"/>
      <c r="I137"/>
      <c r="J137" t="e">
        <f>IF(AND(Q137="",#REF!&gt;0,#REF!&lt;5),K137,)</f>
        <v>#REF!</v>
      </c>
      <c r="K137" t="str">
        <f>IF(D137="","ZZZ9",IF(AND(#REF!&gt;0,#REF!&lt;5),D137&amp;#REF!,D137&amp;"9"))</f>
        <v>ZZZ9</v>
      </c>
      <c r="L137">
        <f t="shared" si="3"/>
        <v>999</v>
      </c>
      <c r="M137">
        <f t="shared" si="4"/>
        <v>999</v>
      </c>
      <c r="N137"/>
      <c r="O137"/>
      <c r="P137">
        <f t="shared" si="5"/>
        <v>999</v>
      </c>
      <c r="Q137" s="107"/>
    </row>
    <row r="138" spans="1:17" x14ac:dyDescent="0.25">
      <c r="A138">
        <v>132</v>
      </c>
      <c r="B138" s="105"/>
      <c r="C138" s="105"/>
      <c r="D138" s="106"/>
      <c r="E138"/>
      <c r="F138"/>
      <c r="G138"/>
      <c r="H138"/>
      <c r="I138"/>
      <c r="J138" t="e">
        <f>IF(AND(Q138="",#REF!&gt;0,#REF!&lt;5),K138,)</f>
        <v>#REF!</v>
      </c>
      <c r="K138" t="str">
        <f>IF(D138="","ZZZ9",IF(AND(#REF!&gt;0,#REF!&lt;5),D138&amp;#REF!,D138&amp;"9"))</f>
        <v>ZZZ9</v>
      </c>
      <c r="L138">
        <f t="shared" si="3"/>
        <v>999</v>
      </c>
      <c r="M138">
        <f t="shared" si="4"/>
        <v>999</v>
      </c>
      <c r="N138"/>
      <c r="O138"/>
      <c r="P138">
        <f t="shared" si="5"/>
        <v>999</v>
      </c>
      <c r="Q138" s="107"/>
    </row>
    <row r="139" spans="1:17" x14ac:dyDescent="0.25">
      <c r="A139">
        <v>133</v>
      </c>
      <c r="B139" s="105"/>
      <c r="C139" s="105"/>
      <c r="D139" s="106"/>
      <c r="E139"/>
      <c r="F139"/>
      <c r="G139"/>
      <c r="H139"/>
      <c r="I139"/>
      <c r="J139" t="e">
        <f>IF(AND(Q139="",#REF!&gt;0,#REF!&lt;5),K139,)</f>
        <v>#REF!</v>
      </c>
      <c r="K139" t="str">
        <f>IF(D139="","ZZZ9",IF(AND(#REF!&gt;0,#REF!&lt;5),D139&amp;#REF!,D139&amp;"9"))</f>
        <v>ZZZ9</v>
      </c>
      <c r="L139">
        <f t="shared" si="3"/>
        <v>999</v>
      </c>
      <c r="M139">
        <f t="shared" si="4"/>
        <v>999</v>
      </c>
      <c r="N139"/>
      <c r="O139"/>
      <c r="P139">
        <f t="shared" si="5"/>
        <v>999</v>
      </c>
      <c r="Q139" s="107"/>
    </row>
    <row r="140" spans="1:17" x14ac:dyDescent="0.25">
      <c r="A140">
        <v>134</v>
      </c>
      <c r="B140" s="105"/>
      <c r="C140" s="105"/>
      <c r="D140" s="106"/>
      <c r="E140"/>
      <c r="F140"/>
      <c r="G140"/>
      <c r="H140"/>
      <c r="I140"/>
      <c r="J140" t="e">
        <f>IF(AND(Q140="",#REF!&gt;0,#REF!&lt;5),K140,)</f>
        <v>#REF!</v>
      </c>
      <c r="K140" t="str">
        <f>IF(D140="","ZZZ9",IF(AND(#REF!&gt;0,#REF!&lt;5),D140&amp;#REF!,D140&amp;"9"))</f>
        <v>ZZZ9</v>
      </c>
      <c r="L140">
        <f t="shared" si="3"/>
        <v>999</v>
      </c>
      <c r="M140">
        <f t="shared" si="4"/>
        <v>999</v>
      </c>
      <c r="N140"/>
      <c r="O140"/>
      <c r="P140">
        <f t="shared" si="5"/>
        <v>999</v>
      </c>
      <c r="Q140" s="107"/>
    </row>
    <row r="141" spans="1:17" x14ac:dyDescent="0.25">
      <c r="A141">
        <v>135</v>
      </c>
      <c r="B141" s="105"/>
      <c r="C141" s="105"/>
      <c r="D141" s="106"/>
      <c r="E141"/>
      <c r="F141"/>
      <c r="G141"/>
      <c r="H141"/>
      <c r="I141"/>
      <c r="J141" t="e">
        <f>IF(AND(Q141="",#REF!&gt;0,#REF!&lt;5),K141,)</f>
        <v>#REF!</v>
      </c>
      <c r="K141" t="str">
        <f>IF(D141="","ZZZ9",IF(AND(#REF!&gt;0,#REF!&lt;5),D141&amp;#REF!,D141&amp;"9"))</f>
        <v>ZZZ9</v>
      </c>
      <c r="L141">
        <f t="shared" si="3"/>
        <v>999</v>
      </c>
      <c r="M141">
        <f t="shared" si="4"/>
        <v>999</v>
      </c>
      <c r="N141"/>
      <c r="O141"/>
      <c r="P141">
        <f t="shared" si="5"/>
        <v>999</v>
      </c>
      <c r="Q141"/>
    </row>
    <row r="142" spans="1:17" x14ac:dyDescent="0.25">
      <c r="A142">
        <v>136</v>
      </c>
      <c r="B142" s="105"/>
      <c r="C142" s="105"/>
      <c r="D142" s="106"/>
      <c r="E142"/>
      <c r="F142"/>
      <c r="G142"/>
      <c r="H142"/>
      <c r="I142"/>
      <c r="J142" t="e">
        <f>IF(AND(Q142="",#REF!&gt;0,#REF!&lt;5),K142,)</f>
        <v>#REF!</v>
      </c>
      <c r="K142" t="str">
        <f>IF(D142="","ZZZ9",IF(AND(#REF!&gt;0,#REF!&lt;5),D142&amp;#REF!,D142&amp;"9"))</f>
        <v>ZZZ9</v>
      </c>
      <c r="L142">
        <f t="shared" si="3"/>
        <v>999</v>
      </c>
      <c r="M142">
        <f t="shared" si="4"/>
        <v>999</v>
      </c>
      <c r="N142"/>
      <c r="O142"/>
      <c r="P142">
        <f t="shared" si="5"/>
        <v>999</v>
      </c>
      <c r="Q142" s="107"/>
    </row>
    <row r="143" spans="1:17" x14ac:dyDescent="0.25">
      <c r="A143">
        <v>137</v>
      </c>
      <c r="B143" s="105"/>
      <c r="C143" s="105"/>
      <c r="D143" s="106"/>
      <c r="E143"/>
      <c r="F143"/>
      <c r="G143"/>
      <c r="H143"/>
      <c r="I143"/>
      <c r="J143" t="e">
        <f>IF(AND(Q143="",#REF!&gt;0,#REF!&lt;5),K143,)</f>
        <v>#REF!</v>
      </c>
      <c r="K143" t="str">
        <f>IF(D143="","ZZZ9",IF(AND(#REF!&gt;0,#REF!&lt;5),D143&amp;#REF!,D143&amp;"9"))</f>
        <v>ZZZ9</v>
      </c>
      <c r="L143">
        <f t="shared" si="3"/>
        <v>999</v>
      </c>
      <c r="M143">
        <f t="shared" si="4"/>
        <v>999</v>
      </c>
      <c r="N143"/>
      <c r="O143"/>
      <c r="P143">
        <f t="shared" si="5"/>
        <v>999</v>
      </c>
      <c r="Q143" s="107"/>
    </row>
    <row r="144" spans="1:17" x14ac:dyDescent="0.25">
      <c r="A144">
        <v>138</v>
      </c>
      <c r="B144" s="105"/>
      <c r="C144" s="105"/>
      <c r="D144" s="106"/>
      <c r="E144"/>
      <c r="F144"/>
      <c r="G144"/>
      <c r="H144"/>
      <c r="I144"/>
      <c r="J144" t="e">
        <f>IF(AND(Q144="",#REF!&gt;0,#REF!&lt;5),K144,)</f>
        <v>#REF!</v>
      </c>
      <c r="K144" t="str">
        <f>IF(D144="","ZZZ9",IF(AND(#REF!&gt;0,#REF!&lt;5),D144&amp;#REF!,D144&amp;"9"))</f>
        <v>ZZZ9</v>
      </c>
      <c r="L144">
        <f t="shared" si="3"/>
        <v>999</v>
      </c>
      <c r="M144">
        <f t="shared" si="4"/>
        <v>999</v>
      </c>
      <c r="N144"/>
      <c r="O144"/>
      <c r="P144">
        <f t="shared" si="5"/>
        <v>999</v>
      </c>
      <c r="Q144" s="107"/>
    </row>
    <row r="145" spans="1:17" x14ac:dyDescent="0.25">
      <c r="A145">
        <v>139</v>
      </c>
      <c r="B145" s="105"/>
      <c r="C145" s="105"/>
      <c r="D145" s="106"/>
      <c r="E145"/>
      <c r="F145"/>
      <c r="G145"/>
      <c r="H145"/>
      <c r="I145"/>
      <c r="J145" t="e">
        <f>IF(AND(Q145="",#REF!&gt;0,#REF!&lt;5),K145,)</f>
        <v>#REF!</v>
      </c>
      <c r="K145" t="str">
        <f>IF(D145="","ZZZ9",IF(AND(#REF!&gt;0,#REF!&lt;5),D145&amp;#REF!,D145&amp;"9"))</f>
        <v>ZZZ9</v>
      </c>
      <c r="L145">
        <f t="shared" si="3"/>
        <v>999</v>
      </c>
      <c r="M145">
        <f t="shared" si="4"/>
        <v>999</v>
      </c>
      <c r="N145"/>
      <c r="O145"/>
      <c r="P145">
        <f t="shared" si="5"/>
        <v>999</v>
      </c>
      <c r="Q145" s="107"/>
    </row>
    <row r="146" spans="1:17" x14ac:dyDescent="0.25">
      <c r="A146">
        <v>140</v>
      </c>
      <c r="B146" s="105"/>
      <c r="C146" s="105"/>
      <c r="D146" s="106"/>
      <c r="E146"/>
      <c r="F146"/>
      <c r="G146"/>
      <c r="H146"/>
      <c r="I146"/>
      <c r="J146" t="e">
        <f>IF(AND(Q146="",#REF!&gt;0,#REF!&lt;5),K146,)</f>
        <v>#REF!</v>
      </c>
      <c r="K146" t="str">
        <f>IF(D146="","ZZZ9",IF(AND(#REF!&gt;0,#REF!&lt;5),D146&amp;#REF!,D146&amp;"9"))</f>
        <v>ZZZ9</v>
      </c>
      <c r="L146">
        <f t="shared" si="3"/>
        <v>999</v>
      </c>
      <c r="M146">
        <f t="shared" si="4"/>
        <v>999</v>
      </c>
      <c r="N146"/>
      <c r="O146"/>
      <c r="P146">
        <f t="shared" si="5"/>
        <v>999</v>
      </c>
      <c r="Q146" s="107"/>
    </row>
    <row r="147" spans="1:17" x14ac:dyDescent="0.25">
      <c r="A147">
        <v>141</v>
      </c>
      <c r="B147" s="105"/>
      <c r="C147" s="105"/>
      <c r="D147" s="106"/>
      <c r="E147"/>
      <c r="F147"/>
      <c r="G147"/>
      <c r="H147"/>
      <c r="I147"/>
      <c r="J147" t="e">
        <f>IF(AND(Q147="",#REF!&gt;0,#REF!&lt;5),K147,)</f>
        <v>#REF!</v>
      </c>
      <c r="K147" t="str">
        <f>IF(D147="","ZZZ9",IF(AND(#REF!&gt;0,#REF!&lt;5),D147&amp;#REF!,D147&amp;"9"))</f>
        <v>ZZZ9</v>
      </c>
      <c r="L147">
        <f t="shared" si="3"/>
        <v>999</v>
      </c>
      <c r="M147">
        <f t="shared" si="4"/>
        <v>999</v>
      </c>
      <c r="N147"/>
      <c r="O147"/>
      <c r="P147">
        <f t="shared" si="5"/>
        <v>999</v>
      </c>
      <c r="Q147" s="107"/>
    </row>
    <row r="148" spans="1:17" x14ac:dyDescent="0.25">
      <c r="A148">
        <v>142</v>
      </c>
      <c r="B148" s="105"/>
      <c r="C148" s="105"/>
      <c r="D148" s="106"/>
      <c r="E148"/>
      <c r="F148"/>
      <c r="G148"/>
      <c r="H148"/>
      <c r="I148"/>
      <c r="J148" t="e">
        <f>IF(AND(Q148="",#REF!&gt;0,#REF!&lt;5),K148,)</f>
        <v>#REF!</v>
      </c>
      <c r="K148" t="str">
        <f>IF(D148="","ZZZ9",IF(AND(#REF!&gt;0,#REF!&lt;5),D148&amp;#REF!,D148&amp;"9"))</f>
        <v>ZZZ9</v>
      </c>
      <c r="L148">
        <f t="shared" si="3"/>
        <v>999</v>
      </c>
      <c r="M148">
        <f t="shared" si="4"/>
        <v>999</v>
      </c>
      <c r="N148"/>
      <c r="O148"/>
      <c r="P148">
        <f t="shared" si="5"/>
        <v>999</v>
      </c>
      <c r="Q148"/>
    </row>
    <row r="149" spans="1:17" x14ac:dyDescent="0.25">
      <c r="A149">
        <v>143</v>
      </c>
      <c r="B149" s="105"/>
      <c r="C149" s="105"/>
      <c r="D149" s="106"/>
      <c r="E149"/>
      <c r="F149"/>
      <c r="G149"/>
      <c r="H149"/>
      <c r="I149"/>
      <c r="J149" t="e">
        <f>IF(AND(Q149="",#REF!&gt;0,#REF!&lt;5),K149,)</f>
        <v>#REF!</v>
      </c>
      <c r="K149" t="str">
        <f>IF(D149="","ZZZ9",IF(AND(#REF!&gt;0,#REF!&lt;5),D149&amp;#REF!,D149&amp;"9"))</f>
        <v>ZZZ9</v>
      </c>
      <c r="L149">
        <f t="shared" si="3"/>
        <v>999</v>
      </c>
      <c r="M149">
        <f t="shared" si="4"/>
        <v>999</v>
      </c>
      <c r="N149"/>
      <c r="O149"/>
      <c r="P149">
        <f t="shared" si="5"/>
        <v>999</v>
      </c>
      <c r="Q149" s="107"/>
    </row>
    <row r="150" spans="1:17" x14ac:dyDescent="0.25">
      <c r="A150">
        <v>144</v>
      </c>
      <c r="B150" s="105"/>
      <c r="C150" s="105"/>
      <c r="D150" s="106"/>
      <c r="E150"/>
      <c r="F150"/>
      <c r="G150"/>
      <c r="H150"/>
      <c r="I150"/>
      <c r="J150" t="e">
        <f>IF(AND(Q150="",#REF!&gt;0,#REF!&lt;5),K150,)</f>
        <v>#REF!</v>
      </c>
      <c r="K150" t="str">
        <f>IF(D150="","ZZZ9",IF(AND(#REF!&gt;0,#REF!&lt;5),D150&amp;#REF!,D150&amp;"9"))</f>
        <v>ZZZ9</v>
      </c>
      <c r="L150">
        <f t="shared" si="3"/>
        <v>999</v>
      </c>
      <c r="M150">
        <f t="shared" si="4"/>
        <v>999</v>
      </c>
      <c r="N150"/>
      <c r="O150"/>
      <c r="P150">
        <f t="shared" si="5"/>
        <v>999</v>
      </c>
      <c r="Q150" s="107"/>
    </row>
    <row r="151" spans="1:17" x14ac:dyDescent="0.25">
      <c r="A151">
        <v>145</v>
      </c>
      <c r="B151" s="105"/>
      <c r="C151" s="105"/>
      <c r="D151" s="106"/>
      <c r="E151"/>
      <c r="F151"/>
      <c r="G151"/>
      <c r="H151"/>
      <c r="I151"/>
      <c r="J151" t="e">
        <f>IF(AND(Q151="",#REF!&gt;0,#REF!&lt;5),K151,)</f>
        <v>#REF!</v>
      </c>
      <c r="K151" t="str">
        <f>IF(D151="","ZZZ9",IF(AND(#REF!&gt;0,#REF!&lt;5),D151&amp;#REF!,D151&amp;"9"))</f>
        <v>ZZZ9</v>
      </c>
      <c r="L151">
        <f t="shared" si="3"/>
        <v>999</v>
      </c>
      <c r="M151">
        <f t="shared" si="4"/>
        <v>999</v>
      </c>
      <c r="N151"/>
      <c r="O151"/>
      <c r="P151">
        <f t="shared" si="5"/>
        <v>999</v>
      </c>
      <c r="Q151" s="107"/>
    </row>
    <row r="152" spans="1:17" x14ac:dyDescent="0.25">
      <c r="A152">
        <v>146</v>
      </c>
      <c r="B152" s="105"/>
      <c r="C152" s="105"/>
      <c r="D152" s="106"/>
      <c r="E152"/>
      <c r="F152"/>
      <c r="G152"/>
      <c r="H152"/>
      <c r="I152"/>
      <c r="J152" t="e">
        <f>IF(AND(Q152="",#REF!&gt;0,#REF!&lt;5),K152,)</f>
        <v>#REF!</v>
      </c>
      <c r="K152" t="str">
        <f>IF(D152="","ZZZ9",IF(AND(#REF!&gt;0,#REF!&lt;5),D152&amp;#REF!,D152&amp;"9"))</f>
        <v>ZZZ9</v>
      </c>
      <c r="L152">
        <f t="shared" si="3"/>
        <v>999</v>
      </c>
      <c r="M152">
        <f t="shared" si="4"/>
        <v>999</v>
      </c>
      <c r="N152"/>
      <c r="O152"/>
      <c r="P152">
        <f t="shared" si="5"/>
        <v>999</v>
      </c>
      <c r="Q152" s="107"/>
    </row>
    <row r="153" spans="1:17" x14ac:dyDescent="0.25">
      <c r="A153">
        <v>147</v>
      </c>
      <c r="B153" s="105"/>
      <c r="C153" s="105"/>
      <c r="D153" s="106"/>
      <c r="E153"/>
      <c r="F153"/>
      <c r="G153"/>
      <c r="H153"/>
      <c r="I153"/>
      <c r="J153" t="e">
        <f>IF(AND(Q153="",#REF!&gt;0,#REF!&lt;5),K153,)</f>
        <v>#REF!</v>
      </c>
      <c r="K153" t="str">
        <f>IF(D153="","ZZZ9",IF(AND(#REF!&gt;0,#REF!&lt;5),D153&amp;#REF!,D153&amp;"9"))</f>
        <v>ZZZ9</v>
      </c>
      <c r="L153">
        <f t="shared" si="3"/>
        <v>999</v>
      </c>
      <c r="M153">
        <f t="shared" si="4"/>
        <v>999</v>
      </c>
      <c r="N153"/>
      <c r="O153"/>
      <c r="P153">
        <f t="shared" si="5"/>
        <v>999</v>
      </c>
      <c r="Q153" s="107"/>
    </row>
    <row r="154" spans="1:17" x14ac:dyDescent="0.25">
      <c r="A154">
        <v>148</v>
      </c>
      <c r="B154" s="105"/>
      <c r="C154" s="105"/>
      <c r="D154" s="106"/>
      <c r="E154"/>
      <c r="F154"/>
      <c r="G154"/>
      <c r="H154"/>
      <c r="I154"/>
      <c r="J154" t="e">
        <f>IF(AND(Q154="",#REF!&gt;0,#REF!&lt;5),K154,)</f>
        <v>#REF!</v>
      </c>
      <c r="K154" t="str">
        <f>IF(D154="","ZZZ9",IF(AND(#REF!&gt;0,#REF!&lt;5),D154&amp;#REF!,D154&amp;"9"))</f>
        <v>ZZZ9</v>
      </c>
      <c r="L154">
        <f t="shared" si="3"/>
        <v>999</v>
      </c>
      <c r="M154">
        <f t="shared" si="4"/>
        <v>999</v>
      </c>
      <c r="N154"/>
      <c r="O154"/>
      <c r="P154">
        <f t="shared" si="5"/>
        <v>999</v>
      </c>
      <c r="Q154" s="107"/>
    </row>
    <row r="155" spans="1:17" x14ac:dyDescent="0.25">
      <c r="A155">
        <v>149</v>
      </c>
      <c r="B155" s="105"/>
      <c r="C155" s="105"/>
      <c r="D155" s="106"/>
      <c r="E155"/>
      <c r="F155"/>
      <c r="G155"/>
      <c r="H155"/>
      <c r="I155"/>
      <c r="J155" t="e">
        <f>IF(AND(Q155="",#REF!&gt;0,#REF!&lt;5),K155,)</f>
        <v>#REF!</v>
      </c>
      <c r="K155" t="str">
        <f>IF(D155="","ZZZ9",IF(AND(#REF!&gt;0,#REF!&lt;5),D155&amp;#REF!,D155&amp;"9"))</f>
        <v>ZZZ9</v>
      </c>
      <c r="L155">
        <f t="shared" si="3"/>
        <v>999</v>
      </c>
      <c r="M155">
        <f t="shared" si="4"/>
        <v>999</v>
      </c>
      <c r="N155"/>
      <c r="O155"/>
      <c r="P155">
        <f t="shared" si="5"/>
        <v>999</v>
      </c>
      <c r="Q155" s="107"/>
    </row>
    <row r="156" spans="1:17" x14ac:dyDescent="0.25">
      <c r="A156">
        <v>150</v>
      </c>
      <c r="B156" s="105"/>
      <c r="C156" s="105"/>
      <c r="D156" s="106"/>
      <c r="E156"/>
      <c r="F156"/>
      <c r="G156"/>
      <c r="H156"/>
      <c r="I156"/>
      <c r="J156" t="e">
        <f>IF(AND(Q156="",#REF!&gt;0,#REF!&lt;5),K156,)</f>
        <v>#REF!</v>
      </c>
      <c r="K156" t="str">
        <f>IF(D156="","ZZZ9",IF(AND(#REF!&gt;0,#REF!&lt;5),D156&amp;#REF!,D156&amp;"9"))</f>
        <v>ZZZ9</v>
      </c>
      <c r="L156">
        <f t="shared" si="3"/>
        <v>999</v>
      </c>
      <c r="M156">
        <f t="shared" si="4"/>
        <v>999</v>
      </c>
      <c r="N156"/>
      <c r="O156"/>
      <c r="P156">
        <f t="shared" si="5"/>
        <v>999</v>
      </c>
      <c r="Q156" s="107"/>
    </row>
  </sheetData>
  <conditionalFormatting sqref="E7:E156">
    <cfRule type="expression" dxfId="823" priority="14" stopIfTrue="1">
      <formula>AND(ROUNDDOWN(($A$4-E7)/365.25,0)&lt;=13,G7&lt;&gt;"OK")</formula>
    </cfRule>
    <cfRule type="expression" dxfId="822" priority="15" stopIfTrue="1">
      <formula>AND(ROUNDDOWN(($A$4-E7)/365.25,0)&lt;=14,G7&lt;&gt;"OK")</formula>
    </cfRule>
    <cfRule type="expression" dxfId="821" priority="16" stopIfTrue="1">
      <formula>AND(ROUNDDOWN(($A$4-E7)/365.25,0)&lt;=17,G7&lt;&gt;"OK")</formula>
    </cfRule>
  </conditionalFormatting>
  <conditionalFormatting sqref="J7:J156">
    <cfRule type="cellIs" dxfId="820" priority="17" stopIfTrue="1" operator="equal">
      <formula>"Z"</formula>
    </cfRule>
  </conditionalFormatting>
  <conditionalFormatting sqref="A7:D156">
    <cfRule type="expression" dxfId="819" priority="18" stopIfTrue="1">
      <formula>$Q7&gt;=1</formula>
    </cfRule>
  </conditionalFormatting>
  <conditionalFormatting sqref="E7:E14">
    <cfRule type="expression" dxfId="818" priority="11" stopIfTrue="1">
      <formula>AND(ROUNDDOWN(($A$4-E7)/365.25,0)&lt;=13,G7&lt;&gt;"OK")</formula>
    </cfRule>
    <cfRule type="expression" dxfId="817" priority="12" stopIfTrue="1">
      <formula>AND(ROUNDDOWN(($A$4-E7)/365.25,0)&lt;=14,G7&lt;&gt;"OK")</formula>
    </cfRule>
    <cfRule type="expression" dxfId="816" priority="13" stopIfTrue="1">
      <formula>AND(ROUNDDOWN(($A$4-E7)/365.25,0)&lt;=17,G7&lt;&gt;"OK")</formula>
    </cfRule>
  </conditionalFormatting>
  <conditionalFormatting sqref="J7:J14">
    <cfRule type="cellIs" dxfId="815" priority="10" stopIfTrue="1" operator="equal">
      <formula>"Z"</formula>
    </cfRule>
  </conditionalFormatting>
  <conditionalFormatting sqref="B7:D14">
    <cfRule type="expression" dxfId="814" priority="9" stopIfTrue="1">
      <formula>$Q7&gt;=1</formula>
    </cfRule>
  </conditionalFormatting>
  <conditionalFormatting sqref="E7:E14">
    <cfRule type="expression" dxfId="813" priority="6" stopIfTrue="1">
      <formula>AND(ROUNDDOWN(($A$4-E7)/365.25,0)&lt;=13,G7&lt;&gt;"OK")</formula>
    </cfRule>
    <cfRule type="expression" dxfId="812" priority="7" stopIfTrue="1">
      <formula>AND(ROUNDDOWN(($A$4-E7)/365.25,0)&lt;=14,G7&lt;&gt;"OK")</formula>
    </cfRule>
    <cfRule type="expression" dxfId="811" priority="8" stopIfTrue="1">
      <formula>AND(ROUNDDOWN(($A$4-E7)/365.25,0)&lt;=17,G7&lt;&gt;"OK")</formula>
    </cfRule>
  </conditionalFormatting>
  <conditionalFormatting sqref="B7:D14">
    <cfRule type="expression" dxfId="810" priority="5" stopIfTrue="1">
      <formula>$Q7&gt;=1</formula>
    </cfRule>
  </conditionalFormatting>
  <conditionalFormatting sqref="E7:E27 E29:E37">
    <cfRule type="expression" dxfId="809" priority="2" stopIfTrue="1">
      <formula>AND(ROUNDDOWN(($A$4-E7)/365.25,0)&lt;=13,G7&lt;&gt;"OK")</formula>
    </cfRule>
    <cfRule type="expression" dxfId="808" priority="3" stopIfTrue="1">
      <formula>AND(ROUNDDOWN(($A$4-E7)/365.25,0)&lt;=14,G7&lt;&gt;"OK")</formula>
    </cfRule>
    <cfRule type="expression" dxfId="807" priority="4" stopIfTrue="1">
      <formula>AND(ROUNDDOWN(($A$4-E7)/365.25,0)&lt;=17,G7&lt;&gt;"OK")</formula>
    </cfRule>
  </conditionalFormatting>
  <conditionalFormatting sqref="B7:D37">
    <cfRule type="expression" dxfId="806" priority="1" stopIfTrue="1">
      <formula>$Q7&gt;=1</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81313" r:id="rId3"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3">
    <tabColor indexed="19"/>
    <pageSetUpPr fitToPage="1"/>
  </sheetPr>
  <dimension ref="A1:U80"/>
  <sheetViews>
    <sheetView showGridLines="0" showZeros="0" workbookViewId="0">
      <selection activeCell="A6" sqref="A6"/>
    </sheetView>
  </sheetViews>
  <sheetFormatPr defaultRowHeight="13.2"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9.88671875" customWidth="1"/>
    <col min="12" max="12" width="1.6640625" style="134" customWidth="1"/>
    <col min="13" max="13" width="9.88671875" customWidth="1"/>
    <col min="14" max="14" width="1.6640625" style="135" customWidth="1"/>
    <col min="15" max="15" width="9.88671875" customWidth="1"/>
    <col min="16" max="16" width="1.6640625" style="134" customWidth="1"/>
    <col min="17" max="17" width="9.88671875" customWidth="1"/>
    <col min="18" max="18" width="1.6640625" style="135" customWidth="1"/>
    <col min="19" max="19" width="0" hidden="1" customWidth="1"/>
    <col min="20" max="20" width="8.6640625" customWidth="1"/>
    <col min="21" max="21" width="9.109375" hidden="1" customWidth="1"/>
  </cols>
  <sheetData>
    <row r="1" spans="1:21" s="136" customFormat="1" ht="21.75" customHeight="1" x14ac:dyDescent="0.4">
      <c r="A1" s="93" t="str">
        <f>Altalanos!$A$6</f>
        <v>Diákolinmpia Pest Vármegye</v>
      </c>
      <c r="B1" s="93"/>
      <c r="C1" s="139"/>
      <c r="D1" s="139"/>
      <c r="E1" s="139"/>
      <c r="F1" s="139"/>
      <c r="G1" s="139"/>
      <c r="H1" s="139"/>
      <c r="I1" s="384"/>
      <c r="J1" s="140"/>
      <c r="K1" s="120" t="s">
        <v>115</v>
      </c>
      <c r="L1" s="120"/>
      <c r="M1" s="94"/>
      <c r="N1" s="140" t="s">
        <v>3</v>
      </c>
      <c r="O1" s="140" t="s">
        <v>3</v>
      </c>
      <c r="P1" s="140"/>
      <c r="Q1" s="139"/>
      <c r="R1" s="140"/>
    </row>
    <row r="2" spans="1:21" s="108" customFormat="1" x14ac:dyDescent="0.25">
      <c r="A2" s="96" t="s">
        <v>122</v>
      </c>
      <c r="B2" s="96"/>
      <c r="C2" s="96"/>
      <c r="D2" s="464"/>
      <c r="E2" s="464">
        <f>Altalanos!$A$8</f>
        <v>0</v>
      </c>
      <c r="F2" s="96"/>
      <c r="G2" s="141"/>
      <c r="H2" s="110"/>
      <c r="I2" s="110"/>
      <c r="J2" s="142"/>
      <c r="K2" s="438" t="s">
        <v>227</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925">
        <f>Altalanos!$A$10</f>
        <v>0</v>
      </c>
      <c r="B4" s="925"/>
      <c r="C4" s="925"/>
      <c r="D4" s="432"/>
      <c r="E4" s="146"/>
      <c r="F4" s="146"/>
      <c r="G4" s="146">
        <f>Altalanos!$C$10</f>
        <v>0</v>
      </c>
      <c r="H4" s="100"/>
      <c r="I4" s="146"/>
      <c r="J4" s="147"/>
      <c r="K4" s="148" t="str">
        <f>Altalanos!$D$10</f>
        <v xml:space="preserve">  </v>
      </c>
      <c r="L4" s="147"/>
      <c r="M4" s="463"/>
      <c r="N4" s="147"/>
      <c r="O4" s="146"/>
      <c r="P4" s="147"/>
      <c r="Q4" s="146"/>
      <c r="R4" s="89" t="str">
        <f>Altalanos!$E$10</f>
        <v>Dénes Tibor</v>
      </c>
    </row>
    <row r="5" spans="1:21" s="19" customFormat="1" ht="9.6" x14ac:dyDescent="0.25">
      <c r="A5" s="150"/>
      <c r="B5" s="151" t="s">
        <v>4</v>
      </c>
      <c r="C5" s="459" t="s">
        <v>105</v>
      </c>
      <c r="D5" s="151" t="s">
        <v>104</v>
      </c>
      <c r="E5" s="151" t="s">
        <v>118</v>
      </c>
      <c r="F5" s="152" t="s">
        <v>85</v>
      </c>
      <c r="G5" s="152" t="s">
        <v>86</v>
      </c>
      <c r="H5" s="152"/>
      <c r="I5" s="152" t="s">
        <v>90</v>
      </c>
      <c r="J5" s="152"/>
      <c r="K5" s="151" t="s">
        <v>102</v>
      </c>
      <c r="L5" s="153"/>
      <c r="M5" s="151" t="s">
        <v>103</v>
      </c>
      <c r="N5" s="153"/>
      <c r="O5" s="151"/>
      <c r="P5" s="153"/>
      <c r="Q5" s="151"/>
      <c r="R5" s="154"/>
    </row>
    <row r="6" spans="1:21" s="790" customFormat="1" ht="14.25" customHeight="1" thickBot="1" x14ac:dyDescent="0.3">
      <c r="A6" s="783"/>
      <c r="B6" s="784"/>
      <c r="C6" s="785"/>
      <c r="D6" s="785"/>
      <c r="E6" s="784"/>
      <c r="F6" s="786"/>
      <c r="G6" s="786"/>
      <c r="H6" s="787"/>
      <c r="I6" s="786"/>
      <c r="J6" s="788"/>
      <c r="K6" s="784"/>
      <c r="L6" s="788"/>
      <c r="M6" s="784"/>
      <c r="N6" s="788"/>
      <c r="O6" s="784"/>
      <c r="P6" s="788"/>
      <c r="Q6" s="784"/>
      <c r="R6" s="789"/>
    </row>
    <row r="7" spans="1:21" s="38" customFormat="1" ht="10.5" customHeight="1" x14ac:dyDescent="0.25">
      <c r="A7" s="157">
        <v>1</v>
      </c>
      <c r="B7" s="390" t="str">
        <f>IF($E7="","",VLOOKUP($E7,'1Q ELO'!$A$7:$M$30,12))</f>
        <v/>
      </c>
      <c r="C7" s="390" t="str">
        <f>IF($E7="","",VLOOKUP($E7,'1Q ELO'!$A$7:$M$30,13))</f>
        <v/>
      </c>
      <c r="D7" s="446" t="str">
        <f>IF($E7="","",VLOOKUP($E7,'1Q ELO'!$A$7:$M$30,5))</f>
        <v/>
      </c>
      <c r="E7" s="159"/>
      <c r="F7" s="160" t="str">
        <f>UPPER(IF($E7="","",VLOOKUP($E7,'1Q ELO'!$A$7:$M$30,2)))</f>
        <v/>
      </c>
      <c r="G7" s="160" t="str">
        <f>IF($E7="","",VLOOKUP($E7,'1Q ELO'!$A$7:$M$30,3))</f>
        <v/>
      </c>
      <c r="H7" s="160"/>
      <c r="I7" s="160" t="str">
        <f>IF($E7="","",VLOOKUP($E7,'1Q ELO'!$A$7:$M$30,4))</f>
        <v/>
      </c>
      <c r="J7" s="162"/>
      <c r="K7" s="161"/>
      <c r="L7" s="161"/>
      <c r="M7" s="161"/>
      <c r="N7" s="161"/>
      <c r="O7" s="164"/>
      <c r="P7" s="166"/>
      <c r="Q7" s="167"/>
      <c r="R7" s="168"/>
      <c r="S7" s="169"/>
      <c r="U7" s="170" t="str">
        <f>Birók!P21</f>
        <v>Bíró</v>
      </c>
    </row>
    <row r="8" spans="1:21" s="38" customFormat="1" ht="9.6" customHeight="1" x14ac:dyDescent="0.25">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ELO'!$A$7:$M$30,12))</f>
        <v/>
      </c>
      <c r="C9" s="390" t="str">
        <f>IF($E9="","",VLOOKUP($E9,'1Q ELO'!$A$7:$M$30,13))</f>
        <v/>
      </c>
      <c r="D9" s="446" t="str">
        <f>IF($E9="","",VLOOKUP($E9,'1Q ELO'!$A$7:$M$30,5))</f>
        <v/>
      </c>
      <c r="E9" s="159"/>
      <c r="F9" s="487" t="str">
        <f>UPPER(IF($E9="","",VLOOKUP($E9,'1Q ELO'!$A$7:$M$30,2)))</f>
        <v/>
      </c>
      <c r="G9" s="179" t="str">
        <f>IF($E9="","",VLOOKUP($E9,'1Q ELO'!$A$7:$M$30,3))</f>
        <v/>
      </c>
      <c r="H9" s="179"/>
      <c r="I9" s="179" t="str">
        <f>IF($E9="","",VLOOKUP($E9,'1Q ELO'!$A$7:$M$30,4))</f>
        <v/>
      </c>
      <c r="J9" s="180"/>
      <c r="K9" s="161"/>
      <c r="L9" s="181"/>
      <c r="M9" s="161"/>
      <c r="N9" s="161"/>
      <c r="O9" s="164"/>
      <c r="P9" s="166"/>
      <c r="Q9" s="167"/>
      <c r="R9" s="168"/>
      <c r="S9" s="169"/>
      <c r="U9" s="178" t="str">
        <f>Birók!P23</f>
        <v xml:space="preserve"> </v>
      </c>
    </row>
    <row r="10" spans="1:21" s="38" customFormat="1" ht="9.6" customHeight="1" x14ac:dyDescent="0.25">
      <c r="A10" s="171"/>
      <c r="B10" s="460"/>
      <c r="C10" s="460"/>
      <c r="D10" s="456"/>
      <c r="E10" s="182"/>
      <c r="F10" s="173"/>
      <c r="G10" s="173"/>
      <c r="H10" s="174"/>
      <c r="I10" s="173"/>
      <c r="J10" s="183"/>
      <c r="K10" s="175"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5">
      <c r="A11" s="171">
        <v>3</v>
      </c>
      <c r="B11" s="390" t="str">
        <f>IF($E11="","",VLOOKUP($E11,'1Q ELO'!$A$7:$M$30,12))</f>
        <v/>
      </c>
      <c r="C11" s="390" t="str">
        <f>IF($E11="","",VLOOKUP($E11,'1Q ELO'!$A$7:$M$30,13))</f>
        <v/>
      </c>
      <c r="D11" s="446" t="str">
        <f>IF($E11="","",VLOOKUP($E11,'1Q ELO'!$A$7:$M$30,5))</f>
        <v/>
      </c>
      <c r="E11" s="159"/>
      <c r="F11" s="179" t="str">
        <f>UPPER(IF($E11="","",VLOOKUP($E11,'1Q ELO'!$A$7:$M$30,2)))</f>
        <v/>
      </c>
      <c r="G11" s="179" t="str">
        <f>IF($E11="","",VLOOKUP($E11,'1Q ELO'!$A$7:$M$30,3))</f>
        <v/>
      </c>
      <c r="H11" s="179"/>
      <c r="I11" s="179" t="str">
        <f>IF($E11="","",VLOOKUP($E11,'1Q ELO'!$A$7:$M$30,4))</f>
        <v/>
      </c>
      <c r="J11" s="162"/>
      <c r="K11" s="161"/>
      <c r="L11" s="187"/>
      <c r="M11" s="161"/>
      <c r="N11" s="690"/>
      <c r="O11" s="690"/>
      <c r="P11" s="690"/>
      <c r="Q11" s="414"/>
      <c r="R11" s="396"/>
      <c r="S11" s="697"/>
      <c r="T11" s="698"/>
      <c r="U11" s="695" t="str">
        <f>Birók!P25</f>
        <v xml:space="preserve"> </v>
      </c>
    </row>
    <row r="12" spans="1:21" s="38" customFormat="1" ht="9.6" customHeight="1" x14ac:dyDescent="0.25">
      <c r="A12" s="171"/>
      <c r="B12" s="460"/>
      <c r="C12" s="460"/>
      <c r="D12" s="456"/>
      <c r="E12" s="182"/>
      <c r="F12" s="173"/>
      <c r="G12" s="173"/>
      <c r="H12" s="174"/>
      <c r="I12" s="175" t="s">
        <v>0</v>
      </c>
      <c r="J12" s="176"/>
      <c r="K12" s="177" t="str">
        <f>UPPER(IF(OR(J12="a",J12="as"),F11,IF(OR(J12="b",J12="bs"),F13,)))</f>
        <v/>
      </c>
      <c r="L12" s="189"/>
      <c r="M12" s="161"/>
      <c r="N12" s="690"/>
      <c r="O12" s="690"/>
      <c r="P12" s="690"/>
      <c r="Q12" s="414"/>
      <c r="R12" s="396"/>
      <c r="S12" s="697"/>
      <c r="T12" s="698"/>
      <c r="U12" s="695" t="str">
        <f>Birók!P26</f>
        <v xml:space="preserve"> </v>
      </c>
    </row>
    <row r="13" spans="1:21" s="38" customFormat="1" ht="9.6" customHeight="1" x14ac:dyDescent="0.25">
      <c r="A13" s="171">
        <v>4</v>
      </c>
      <c r="B13" s="390" t="str">
        <f>IF($E13="","",VLOOKUP($E13,'1Q ELO'!$A$7:$M$30,12))</f>
        <v/>
      </c>
      <c r="C13" s="390" t="str">
        <f>IF($E13="","",VLOOKUP($E13,'1Q ELO'!$A$7:$M$30,13))</f>
        <v/>
      </c>
      <c r="D13" s="446" t="str">
        <f>IF($E13="","",VLOOKUP($E13,'1Q ELO'!$A$7:$M$30,5))</f>
        <v/>
      </c>
      <c r="E13" s="159"/>
      <c r="F13" s="179" t="str">
        <f>UPPER(IF($E13="","",VLOOKUP($E13,'1Q ELO'!$A$7:$M$30,2)))</f>
        <v/>
      </c>
      <c r="G13" s="179" t="str">
        <f>IF($E13="","",VLOOKUP($E13,'1Q ELO'!$A$7:$M$30,3))</f>
        <v/>
      </c>
      <c r="H13" s="179"/>
      <c r="I13" s="179" t="str">
        <f>IF($E13="","",VLOOKUP($E13,'1Q ELO'!$A$7:$M$30,4))</f>
        <v/>
      </c>
      <c r="J13" s="190"/>
      <c r="K13" s="161"/>
      <c r="L13" s="161"/>
      <c r="M13" s="161"/>
      <c r="N13" s="690"/>
      <c r="O13" s="690"/>
      <c r="P13" s="690"/>
      <c r="Q13" s="414"/>
      <c r="R13" s="396"/>
      <c r="S13" s="697"/>
      <c r="T13" s="698"/>
      <c r="U13" s="695" t="str">
        <f>Birók!P27</f>
        <v xml:space="preserve"> </v>
      </c>
    </row>
    <row r="14" spans="1:21" s="38" customFormat="1" ht="9.6" customHeight="1" x14ac:dyDescent="0.25">
      <c r="A14" s="171"/>
      <c r="B14" s="460"/>
      <c r="C14" s="460"/>
      <c r="D14" s="456"/>
      <c r="E14" s="182"/>
      <c r="F14" s="161"/>
      <c r="G14" s="161"/>
      <c r="H14" s="70"/>
      <c r="I14" s="191"/>
      <c r="J14" s="183"/>
      <c r="K14" s="161"/>
      <c r="L14" s="161"/>
      <c r="M14" s="690"/>
      <c r="N14" s="414"/>
      <c r="O14" s="396"/>
      <c r="P14" s="697"/>
      <c r="Q14" s="698"/>
      <c r="R14" s="698"/>
    </row>
    <row r="15" spans="1:21" s="38" customFormat="1" ht="9.6" customHeight="1" x14ac:dyDescent="0.25">
      <c r="A15" s="581">
        <v>5</v>
      </c>
      <c r="B15" s="390" t="str">
        <f>IF($E15="","",VLOOKUP($E15,'1Q ELO'!$A$7:$M$30,12))</f>
        <v/>
      </c>
      <c r="C15" s="390" t="str">
        <f>IF($E15="","",VLOOKUP($E15,'1Q ELO'!$A$7:$M$30,13))</f>
        <v/>
      </c>
      <c r="D15" s="446" t="str">
        <f>IF($E15="","",VLOOKUP($E15,'1Q ELO'!$A$7:$M$30,5))</f>
        <v/>
      </c>
      <c r="E15" s="159"/>
      <c r="F15" s="680" t="str">
        <f>UPPER(IF($E15="","",VLOOKUP($E15,'1Q ELO'!$A$7:$M$30,2)))</f>
        <v/>
      </c>
      <c r="G15" s="680" t="str">
        <f>IF($E15="","",VLOOKUP($E15,'1Q ELO'!$A$7:$M$30,3))</f>
        <v/>
      </c>
      <c r="H15" s="680"/>
      <c r="I15" s="680" t="str">
        <f>IF($E15="","",VLOOKUP($E15,'1Q ELO'!$A$7:$M$30,4))</f>
        <v/>
      </c>
      <c r="J15" s="192"/>
      <c r="K15" s="161"/>
      <c r="L15" s="161"/>
      <c r="M15" s="161"/>
      <c r="N15" s="690"/>
      <c r="O15" s="691"/>
      <c r="P15" s="690"/>
      <c r="Q15" s="414"/>
      <c r="R15" s="396"/>
      <c r="S15" s="697"/>
      <c r="T15" s="698"/>
      <c r="U15" s="695" t="str">
        <f>Birók!P29</f>
        <v xml:space="preserve"> </v>
      </c>
    </row>
    <row r="16" spans="1:21" s="38" customFormat="1" ht="9.6" customHeight="1" thickBot="1" x14ac:dyDescent="0.3">
      <c r="A16" s="171"/>
      <c r="B16" s="460"/>
      <c r="C16" s="460"/>
      <c r="D16" s="456"/>
      <c r="E16" s="182"/>
      <c r="F16" s="173"/>
      <c r="G16" s="173"/>
      <c r="H16" s="174"/>
      <c r="I16" s="175" t="s">
        <v>0</v>
      </c>
      <c r="J16" s="176"/>
      <c r="K16" s="177" t="str">
        <f>UPPER(IF(OR(J16="a",J16="as"),F15,IF(OR(J16="b",J16="bs"),F17,)))</f>
        <v/>
      </c>
      <c r="L16" s="177"/>
      <c r="M16" s="161"/>
      <c r="N16" s="690"/>
      <c r="O16" s="690"/>
      <c r="P16" s="690"/>
      <c r="Q16" s="414"/>
      <c r="R16" s="396"/>
      <c r="S16" s="697"/>
      <c r="T16" s="698"/>
      <c r="U16" s="696" t="str">
        <f>Birók!P30</f>
        <v>Egyik sem</v>
      </c>
    </row>
    <row r="17" spans="1:20" s="38" customFormat="1" ht="9.6" customHeight="1" x14ac:dyDescent="0.25">
      <c r="A17" s="171">
        <v>6</v>
      </c>
      <c r="B17" s="390" t="str">
        <f>IF($E17="","",VLOOKUP($E17,'1Q ELO'!$A$7:$M$30,12))</f>
        <v/>
      </c>
      <c r="C17" s="390" t="str">
        <f>IF($E17="","",VLOOKUP($E17,'1Q ELO'!$A$7:$M$30,13))</f>
        <v/>
      </c>
      <c r="D17" s="446" t="str">
        <f>IF($E17="","",VLOOKUP($E17,'1Q ELO'!$A$7:$M$30,5))</f>
        <v/>
      </c>
      <c r="E17" s="159"/>
      <c r="F17" s="179" t="str">
        <f>UPPER(IF($E17="","",VLOOKUP($E17,'1Q ELO'!$A$7:$M$30,2)))</f>
        <v/>
      </c>
      <c r="G17" s="179" t="str">
        <f>IF($E17="","",VLOOKUP($E17,'1Q ELO'!$A$7:$M$30,3))</f>
        <v/>
      </c>
      <c r="H17" s="179"/>
      <c r="I17" s="179" t="str">
        <f>IF($E17="","",VLOOKUP($E17,'1Q ELO'!$A$7:$M$30,4))</f>
        <v/>
      </c>
      <c r="J17" s="180"/>
      <c r="K17" s="161"/>
      <c r="L17" s="181"/>
      <c r="M17" s="161"/>
      <c r="N17" s="690"/>
      <c r="O17" s="690"/>
      <c r="P17" s="690"/>
      <c r="Q17" s="414"/>
      <c r="R17" s="396"/>
      <c r="S17" s="697"/>
      <c r="T17" s="698"/>
    </row>
    <row r="18" spans="1:20" s="38" customFormat="1" ht="9.6" customHeight="1" x14ac:dyDescent="0.25">
      <c r="A18" s="171"/>
      <c r="B18" s="460"/>
      <c r="C18" s="460"/>
      <c r="D18" s="456"/>
      <c r="E18" s="182"/>
      <c r="F18" s="173"/>
      <c r="G18" s="173"/>
      <c r="H18" s="174"/>
      <c r="I18" s="161"/>
      <c r="J18" s="183"/>
      <c r="K18" s="175" t="s">
        <v>0</v>
      </c>
      <c r="L18" s="184"/>
      <c r="M18" s="177" t="str">
        <f>UPPER(IF(OR(L18="a",L18="as"),K16,IF(OR(L18="b",L18="bs"),K20,)))</f>
        <v/>
      </c>
      <c r="N18" s="185"/>
      <c r="O18" s="690"/>
      <c r="P18" s="690"/>
      <c r="Q18" s="414"/>
      <c r="R18" s="396"/>
      <c r="S18" s="697"/>
      <c r="T18" s="698"/>
    </row>
    <row r="19" spans="1:20" s="38" customFormat="1" ht="9.6" customHeight="1" x14ac:dyDescent="0.25">
      <c r="A19" s="171">
        <v>7</v>
      </c>
      <c r="B19" s="390" t="str">
        <f>IF($E19="","",VLOOKUP($E19,'1Q ELO'!$A$7:$M$30,12))</f>
        <v/>
      </c>
      <c r="C19" s="390" t="str">
        <f>IF($E19="","",VLOOKUP($E19,'1Q ELO'!$A$7:$M$30,13))</f>
        <v/>
      </c>
      <c r="D19" s="446" t="str">
        <f>IF($E19="","",VLOOKUP($E19,'1Q ELO'!$A$7:$M$30,5))</f>
        <v/>
      </c>
      <c r="E19" s="159"/>
      <c r="F19" s="179" t="str">
        <f>UPPER(IF($E19="","",VLOOKUP($E19,'1Q ELO'!$A$7:$M$30,2)))</f>
        <v/>
      </c>
      <c r="G19" s="179" t="str">
        <f>IF($E19="","",VLOOKUP($E19,'1Q ELO'!$A$7:$M$30,3))</f>
        <v/>
      </c>
      <c r="H19" s="179"/>
      <c r="I19" s="179" t="str">
        <f>IF($E19="","",VLOOKUP($E19,'1Q ELO'!$A$7:$M$30,4))</f>
        <v/>
      </c>
      <c r="J19" s="162"/>
      <c r="K19" s="161"/>
      <c r="L19" s="187"/>
      <c r="M19" s="161"/>
      <c r="N19" s="186"/>
      <c r="O19" s="690"/>
      <c r="P19" s="690"/>
      <c r="Q19" s="414"/>
      <c r="R19" s="396"/>
      <c r="S19" s="697"/>
      <c r="T19" s="698"/>
    </row>
    <row r="20" spans="1:20" s="38" customFormat="1" ht="9.6" customHeight="1" x14ac:dyDescent="0.25">
      <c r="A20" s="171"/>
      <c r="B20" s="460"/>
      <c r="C20" s="460"/>
      <c r="D20" s="456"/>
      <c r="E20" s="172"/>
      <c r="F20" s="173"/>
      <c r="G20" s="173"/>
      <c r="H20" s="174"/>
      <c r="I20" s="175" t="s">
        <v>0</v>
      </c>
      <c r="J20" s="176"/>
      <c r="K20" s="177" t="str">
        <f>UPPER(IF(OR(J20="a",J20="as"),F19,IF(OR(J20="b",J20="bs"),F21,)))</f>
        <v/>
      </c>
      <c r="L20" s="189"/>
      <c r="M20" s="161"/>
      <c r="N20" s="186"/>
      <c r="O20" s="690"/>
      <c r="P20" s="690"/>
      <c r="Q20" s="414"/>
      <c r="R20" s="396"/>
      <c r="S20" s="697"/>
      <c r="T20" s="698"/>
    </row>
    <row r="21" spans="1:20" s="38" customFormat="1" ht="9.6" customHeight="1" x14ac:dyDescent="0.25">
      <c r="A21" s="171">
        <v>8</v>
      </c>
      <c r="B21" s="390" t="str">
        <f>IF($E21="","",VLOOKUP($E21,'1Q ELO'!$A$7:$M$30,12))</f>
        <v/>
      </c>
      <c r="C21" s="390" t="str">
        <f>IF($E21="","",VLOOKUP($E21,'1Q ELO'!$A$7:$M$30,13))</f>
        <v/>
      </c>
      <c r="D21" s="446" t="str">
        <f>IF($E21="","",VLOOKUP($E21,'1Q ELO'!$A$7:$M$30,5))</f>
        <v/>
      </c>
      <c r="E21" s="159"/>
      <c r="F21" s="179" t="str">
        <f>UPPER(IF($E21="","",VLOOKUP($E21,'1Q ELO'!$A$7:$M$30,2)))</f>
        <v/>
      </c>
      <c r="G21" s="179" t="str">
        <f>IF($E21="","",VLOOKUP($E21,'1Q ELO'!$A$7:$M$30,3))</f>
        <v/>
      </c>
      <c r="H21" s="179"/>
      <c r="I21" s="179" t="str">
        <f>IF($E21="","",VLOOKUP($E21,'1Q ELO'!$A$7:$M$30,4))</f>
        <v/>
      </c>
      <c r="J21" s="190"/>
      <c r="K21" s="161"/>
      <c r="L21" s="161"/>
      <c r="M21" s="161"/>
      <c r="N21" s="186"/>
      <c r="O21" s="690"/>
      <c r="P21" s="690"/>
      <c r="Q21" s="414"/>
      <c r="R21" s="396"/>
      <c r="S21" s="697"/>
      <c r="T21" s="698"/>
    </row>
    <row r="22" spans="1:20" s="38" customFormat="1" ht="9.6" customHeight="1" x14ac:dyDescent="0.25">
      <c r="A22" s="171"/>
      <c r="B22" s="390"/>
      <c r="C22" s="709"/>
      <c r="D22" s="710"/>
      <c r="E22" s="708"/>
      <c r="F22" s="711"/>
      <c r="G22" s="711"/>
      <c r="H22" s="711"/>
      <c r="I22" s="711"/>
      <c r="J22" s="192"/>
      <c r="K22" s="161"/>
      <c r="L22" s="161"/>
      <c r="M22" s="161"/>
      <c r="N22" s="186"/>
      <c r="O22" s="690"/>
      <c r="P22" s="690"/>
      <c r="Q22" s="414"/>
      <c r="R22" s="396"/>
      <c r="S22" s="697"/>
      <c r="T22" s="698"/>
    </row>
    <row r="23" spans="1:20" s="38" customFormat="1" ht="9.6" customHeight="1" x14ac:dyDescent="0.25">
      <c r="A23" s="209" t="s">
        <v>105</v>
      </c>
      <c r="B23" s="210"/>
      <c r="C23" s="210"/>
      <c r="D23" s="451"/>
      <c r="E23" s="212" t="s">
        <v>6</v>
      </c>
      <c r="F23" s="213" t="s">
        <v>107</v>
      </c>
      <c r="G23" s="212"/>
      <c r="H23" s="214"/>
      <c r="I23" s="215"/>
      <c r="J23" s="212" t="s">
        <v>6</v>
      </c>
      <c r="K23" s="213" t="s">
        <v>108</v>
      </c>
      <c r="L23" s="216"/>
      <c r="M23" s="213" t="s">
        <v>109</v>
      </c>
      <c r="N23" s="217"/>
      <c r="O23" s="218" t="s">
        <v>110</v>
      </c>
      <c r="P23" s="218"/>
      <c r="Q23" s="219"/>
      <c r="R23" s="220"/>
    </row>
    <row r="24" spans="1:20" s="38" customFormat="1" ht="9.6" customHeight="1" x14ac:dyDescent="0.25">
      <c r="A24" s="452" t="s">
        <v>106</v>
      </c>
      <c r="B24" s="453"/>
      <c r="C24" s="454"/>
      <c r="D24" s="455"/>
      <c r="E24" s="224">
        <v>1</v>
      </c>
      <c r="F24" s="92" t="str">
        <f>IF(E24&gt;$R$31,,UPPER(VLOOKUP(E24,'1Q ELO'!$A$7:$O$134,2)))</f>
        <v/>
      </c>
      <c r="G24" s="225"/>
      <c r="H24" s="92"/>
      <c r="I24" s="91"/>
      <c r="J24" s="226" t="s">
        <v>7</v>
      </c>
      <c r="K24" s="221"/>
      <c r="L24" s="227"/>
      <c r="M24" s="221"/>
      <c r="N24" s="228"/>
      <c r="O24" s="229" t="s">
        <v>111</v>
      </c>
      <c r="P24" s="230"/>
      <c r="Q24" s="230"/>
      <c r="R24" s="231"/>
    </row>
    <row r="25" spans="1:20" s="38" customFormat="1" ht="9.6" customHeight="1" x14ac:dyDescent="0.25">
      <c r="A25" s="236" t="s">
        <v>119</v>
      </c>
      <c r="B25" s="234"/>
      <c r="C25" s="448"/>
      <c r="D25" s="237"/>
      <c r="E25" s="224">
        <v>2</v>
      </c>
      <c r="F25" s="92" t="str">
        <f>IF(E25&gt;$R$31,,UPPER(VLOOKUP(E25,'1Q ELO'!$A$7:$O$134,2)))</f>
        <v/>
      </c>
      <c r="G25" s="225"/>
      <c r="H25" s="92"/>
      <c r="I25" s="91"/>
      <c r="J25" s="226" t="s">
        <v>8</v>
      </c>
      <c r="K25" s="221"/>
      <c r="L25" s="227"/>
      <c r="M25" s="221"/>
      <c r="N25" s="228"/>
      <c r="O25" s="232"/>
      <c r="P25" s="233"/>
      <c r="Q25" s="234"/>
      <c r="R25" s="235"/>
    </row>
    <row r="26" spans="1:20" s="38" customFormat="1" ht="9.6" customHeight="1" x14ac:dyDescent="0.25">
      <c r="A26" s="379"/>
      <c r="B26" s="380"/>
      <c r="C26" s="449"/>
      <c r="D26" s="381"/>
      <c r="E26" s="224"/>
      <c r="F26" s="92"/>
      <c r="G26" s="225"/>
      <c r="H26" s="92"/>
      <c r="I26" s="91"/>
      <c r="J26" s="226" t="s">
        <v>9</v>
      </c>
      <c r="K26" s="221"/>
      <c r="L26" s="227"/>
      <c r="M26" s="221"/>
      <c r="N26" s="228"/>
      <c r="O26" s="229" t="s">
        <v>112</v>
      </c>
      <c r="P26" s="230"/>
      <c r="Q26" s="230"/>
      <c r="R26" s="231"/>
    </row>
    <row r="27" spans="1:20" s="38" customFormat="1" ht="9.6" customHeight="1" x14ac:dyDescent="0.25">
      <c r="A27" s="238"/>
      <c r="B27" s="443"/>
      <c r="C27" s="443"/>
      <c r="D27" s="239"/>
      <c r="E27" s="224"/>
      <c r="F27" s="92"/>
      <c r="G27" s="225"/>
      <c r="H27" s="92"/>
      <c r="I27" s="91"/>
      <c r="J27" s="226" t="s">
        <v>10</v>
      </c>
      <c r="K27" s="221"/>
      <c r="L27" s="227"/>
      <c r="M27" s="221"/>
      <c r="N27" s="228"/>
      <c r="O27" s="221"/>
      <c r="P27" s="227"/>
      <c r="Q27" s="221"/>
      <c r="R27" s="228"/>
    </row>
    <row r="28" spans="1:20" s="38" customFormat="1" ht="9.6" customHeight="1" x14ac:dyDescent="0.25">
      <c r="A28" s="366"/>
      <c r="B28" s="382"/>
      <c r="C28" s="382"/>
      <c r="D28" s="450"/>
      <c r="E28" s="224"/>
      <c r="F28" s="92"/>
      <c r="G28" s="225"/>
      <c r="H28" s="92"/>
      <c r="I28" s="91"/>
      <c r="J28" s="226" t="s">
        <v>11</v>
      </c>
      <c r="K28" s="221"/>
      <c r="L28" s="227"/>
      <c r="M28" s="221"/>
      <c r="N28" s="228"/>
      <c r="O28" s="234"/>
      <c r="P28" s="233"/>
      <c r="Q28" s="234"/>
      <c r="R28" s="235"/>
    </row>
    <row r="29" spans="1:20" s="38" customFormat="1" ht="9.6" customHeight="1" x14ac:dyDescent="0.25">
      <c r="A29" s="367"/>
      <c r="B29" s="388"/>
      <c r="C29" s="443"/>
      <c r="D29" s="239"/>
      <c r="E29" s="224"/>
      <c r="F29" s="92"/>
      <c r="G29" s="225"/>
      <c r="H29" s="92"/>
      <c r="I29" s="91"/>
      <c r="J29" s="226" t="s">
        <v>12</v>
      </c>
      <c r="K29" s="221"/>
      <c r="L29" s="227"/>
      <c r="M29" s="221"/>
      <c r="N29" s="228"/>
      <c r="O29" s="229" t="s">
        <v>92</v>
      </c>
      <c r="P29" s="230"/>
      <c r="Q29" s="230"/>
      <c r="R29" s="231"/>
    </row>
    <row r="30" spans="1:20" s="38" customFormat="1" ht="9.6" customHeight="1" x14ac:dyDescent="0.25">
      <c r="A30" s="367"/>
      <c r="B30" s="388"/>
      <c r="C30" s="444"/>
      <c r="D30" s="377"/>
      <c r="E30" s="224"/>
      <c r="F30" s="92"/>
      <c r="G30" s="225"/>
      <c r="H30" s="92"/>
      <c r="I30" s="91"/>
      <c r="J30" s="226" t="s">
        <v>13</v>
      </c>
      <c r="K30" s="221"/>
      <c r="L30" s="227"/>
      <c r="M30" s="221"/>
      <c r="N30" s="228"/>
      <c r="O30" s="221"/>
      <c r="P30" s="227"/>
      <c r="Q30" s="221"/>
      <c r="R30" s="228"/>
    </row>
    <row r="31" spans="1:20" s="38" customFormat="1" ht="9.6" customHeight="1" x14ac:dyDescent="0.25">
      <c r="A31" s="368"/>
      <c r="B31" s="365"/>
      <c r="C31" s="445"/>
      <c r="D31" s="378"/>
      <c r="E31" s="240"/>
      <c r="F31" s="241"/>
      <c r="G31" s="242"/>
      <c r="H31" s="241"/>
      <c r="I31" s="243"/>
      <c r="J31" s="244" t="s">
        <v>14</v>
      </c>
      <c r="K31" s="234"/>
      <c r="L31" s="233"/>
      <c r="M31" s="234"/>
      <c r="N31" s="235"/>
      <c r="O31" s="234" t="str">
        <f>R4</f>
        <v>Dénes Tibor</v>
      </c>
      <c r="P31" s="233"/>
      <c r="Q31" s="234"/>
      <c r="R31" s="245">
        <f>MIN(6,'1Q ELO'!O5)</f>
        <v>6</v>
      </c>
    </row>
    <row r="32" spans="1:20"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4"/>
      <c r="K69"/>
      <c r="L69" s="134"/>
      <c r="M69"/>
      <c r="N69" s="135"/>
      <c r="O69"/>
      <c r="P69" s="134"/>
      <c r="Q69"/>
      <c r="R69" s="135"/>
    </row>
    <row r="70" spans="1:18" s="38" customFormat="1" ht="9.6" customHeight="1" x14ac:dyDescent="0.25">
      <c r="A70"/>
      <c r="B70"/>
      <c r="C70"/>
      <c r="D70"/>
      <c r="E70"/>
      <c r="F70"/>
      <c r="G70"/>
      <c r="H70"/>
      <c r="I70"/>
      <c r="J70" s="134"/>
      <c r="K70"/>
      <c r="L70" s="134"/>
      <c r="M70"/>
      <c r="N70" s="135"/>
      <c r="O70"/>
      <c r="P70" s="134"/>
      <c r="Q70"/>
      <c r="R70" s="135"/>
    </row>
    <row r="71" spans="1:18" s="2" customFormat="1" ht="6.75" customHeight="1" x14ac:dyDescent="0.25">
      <c r="A71"/>
      <c r="B71"/>
      <c r="C71"/>
      <c r="D71"/>
      <c r="E71"/>
      <c r="F71"/>
      <c r="G71"/>
      <c r="H71"/>
      <c r="I71"/>
      <c r="J71" s="134"/>
      <c r="K71"/>
      <c r="L71" s="134"/>
      <c r="M71"/>
      <c r="N71" s="135"/>
      <c r="O71"/>
      <c r="P71" s="134"/>
      <c r="Q71"/>
      <c r="R71" s="135"/>
    </row>
    <row r="72" spans="1:18" s="18" customFormat="1" ht="10.5" customHeight="1" x14ac:dyDescent="0.25">
      <c r="A72"/>
      <c r="B72"/>
      <c r="C72"/>
      <c r="D72"/>
      <c r="E72"/>
      <c r="F72"/>
      <c r="G72"/>
      <c r="H72"/>
      <c r="I72"/>
      <c r="J72" s="134"/>
      <c r="K72"/>
      <c r="L72" s="134"/>
      <c r="M72"/>
      <c r="N72" s="135"/>
      <c r="O72"/>
      <c r="P72" s="134"/>
      <c r="Q72"/>
      <c r="R72" s="135"/>
    </row>
    <row r="73" spans="1:18" s="18" customFormat="1" ht="9" customHeight="1" x14ac:dyDescent="0.25">
      <c r="A73"/>
      <c r="B73"/>
      <c r="C73"/>
      <c r="D73"/>
      <c r="E73"/>
      <c r="F73"/>
      <c r="G73"/>
      <c r="H73"/>
      <c r="I73"/>
      <c r="J73" s="134"/>
      <c r="K73"/>
      <c r="L73" s="134"/>
      <c r="M73"/>
      <c r="N73" s="135"/>
      <c r="O73"/>
      <c r="P73" s="134"/>
      <c r="Q73"/>
      <c r="R73" s="135"/>
    </row>
    <row r="74" spans="1:18" s="18" customFormat="1" ht="9" customHeight="1" x14ac:dyDescent="0.25">
      <c r="A74"/>
      <c r="B74"/>
      <c r="C74"/>
      <c r="D74"/>
      <c r="E74"/>
      <c r="F74"/>
      <c r="G74"/>
      <c r="H74"/>
      <c r="I74"/>
      <c r="J74" s="134"/>
      <c r="K74"/>
      <c r="L74" s="134"/>
      <c r="M74"/>
      <c r="N74" s="135"/>
      <c r="O74"/>
      <c r="P74" s="134"/>
      <c r="Q74"/>
      <c r="R74" s="135"/>
    </row>
    <row r="75" spans="1:18" s="18" customFormat="1" ht="9" customHeight="1" x14ac:dyDescent="0.25">
      <c r="A75"/>
      <c r="B75"/>
      <c r="C75"/>
      <c r="D75"/>
      <c r="E75"/>
      <c r="F75"/>
      <c r="G75"/>
      <c r="H75"/>
      <c r="I75"/>
      <c r="J75" s="134"/>
      <c r="K75"/>
      <c r="L75" s="134"/>
      <c r="M75"/>
      <c r="N75" s="135"/>
      <c r="O75"/>
      <c r="P75" s="134"/>
      <c r="Q75"/>
      <c r="R75" s="135"/>
    </row>
    <row r="76" spans="1:18" s="18" customFormat="1" ht="9" customHeight="1" x14ac:dyDescent="0.25">
      <c r="A76"/>
      <c r="B76"/>
      <c r="C76"/>
      <c r="D76"/>
      <c r="E76"/>
      <c r="F76"/>
      <c r="G76"/>
      <c r="H76"/>
      <c r="I76"/>
      <c r="J76" s="134"/>
      <c r="K76"/>
      <c r="L76" s="134"/>
      <c r="M76"/>
      <c r="N76" s="135"/>
      <c r="O76"/>
      <c r="P76" s="134"/>
      <c r="Q76"/>
      <c r="R76" s="135"/>
    </row>
    <row r="77" spans="1:18" s="18" customFormat="1" ht="9" customHeight="1" x14ac:dyDescent="0.25">
      <c r="A77"/>
      <c r="B77"/>
      <c r="C77"/>
      <c r="D77"/>
      <c r="E77"/>
      <c r="F77"/>
      <c r="G77"/>
      <c r="H77"/>
      <c r="I77"/>
      <c r="J77" s="134"/>
      <c r="K77"/>
      <c r="L77" s="134"/>
      <c r="M77"/>
      <c r="N77" s="135"/>
      <c r="O77"/>
      <c r="P77" s="134"/>
      <c r="Q77"/>
      <c r="R77" s="135"/>
    </row>
    <row r="78" spans="1:18" s="18" customFormat="1" ht="9" customHeight="1" x14ac:dyDescent="0.25">
      <c r="A78"/>
      <c r="B78"/>
      <c r="C78"/>
      <c r="D78"/>
      <c r="E78"/>
      <c r="F78"/>
      <c r="G78"/>
      <c r="H78"/>
      <c r="I78"/>
      <c r="J78" s="134"/>
      <c r="K78"/>
      <c r="L78" s="134"/>
      <c r="M78"/>
      <c r="N78" s="135"/>
      <c r="O78"/>
      <c r="P78" s="134"/>
      <c r="Q78"/>
      <c r="R78" s="135"/>
    </row>
    <row r="79" spans="1:18" s="18" customFormat="1" ht="9" customHeight="1" x14ac:dyDescent="0.25">
      <c r="A79"/>
      <c r="B79"/>
      <c r="C79"/>
      <c r="D79"/>
      <c r="E79"/>
      <c r="F79"/>
      <c r="G79"/>
      <c r="H79"/>
      <c r="I79"/>
      <c r="J79" s="134"/>
      <c r="K79"/>
      <c r="L79" s="134"/>
      <c r="M79"/>
      <c r="N79" s="135"/>
      <c r="O79"/>
      <c r="P79" s="134"/>
      <c r="Q79"/>
      <c r="R79" s="135"/>
    </row>
    <row r="80" spans="1:18" s="18" customFormat="1" ht="9" customHeight="1" x14ac:dyDescent="0.25">
      <c r="A80"/>
      <c r="B80"/>
      <c r="C80"/>
      <c r="D80"/>
      <c r="E80"/>
      <c r="F80"/>
      <c r="G80"/>
      <c r="H80"/>
      <c r="I80"/>
      <c r="J80" s="134"/>
      <c r="K80"/>
      <c r="L80" s="134"/>
      <c r="M80"/>
      <c r="N80" s="135"/>
      <c r="O80"/>
      <c r="P80" s="134"/>
      <c r="Q80"/>
      <c r="R80" s="135"/>
    </row>
  </sheetData>
  <mergeCells count="1">
    <mergeCell ref="A4:C4"/>
  </mergeCells>
  <phoneticPr fontId="72" type="noConversion"/>
  <conditionalFormatting sqref="H7 H9 H11 H13 H15 H17 H19 H21">
    <cfRule type="expression" dxfId="1265" priority="1" stopIfTrue="1">
      <formula>AND($E7&lt;9,$C7&gt;0)</formula>
    </cfRule>
  </conditionalFormatting>
  <conditionalFormatting sqref="I16 I12 K18 K10 I8 I20">
    <cfRule type="expression" dxfId="1264" priority="2" stopIfTrue="1">
      <formula>AND($O$1="CU",I8="Umpire")</formula>
    </cfRule>
    <cfRule type="expression" dxfId="1263" priority="3" stopIfTrue="1">
      <formula>AND($O$1="CU",I8&lt;&gt;"Umpire",J8&lt;&gt;"")</formula>
    </cfRule>
    <cfRule type="expression" dxfId="1262" priority="4" stopIfTrue="1">
      <formula>AND($O$1="CU",I8&lt;&gt;"Umpire")</formula>
    </cfRule>
  </conditionalFormatting>
  <conditionalFormatting sqref="M10 M18 K8 K12 K16 K20">
    <cfRule type="expression" dxfId="1261" priority="7" stopIfTrue="1">
      <formula>J8="as"</formula>
    </cfRule>
    <cfRule type="expression" dxfId="1260" priority="8" stopIfTrue="1">
      <formula>J8="bs"</formula>
    </cfRule>
  </conditionalFormatting>
  <conditionalFormatting sqref="B22">
    <cfRule type="cellIs" dxfId="1259" priority="9" stopIfTrue="1" operator="equal">
      <formula>"QA"</formula>
    </cfRule>
    <cfRule type="cellIs" dxfId="1258" priority="10" stopIfTrue="1" operator="equal">
      <formula>"DA"</formula>
    </cfRule>
  </conditionalFormatting>
  <conditionalFormatting sqref="R31 J8 J12 J16 J20 L18 L10">
    <cfRule type="expression" dxfId="1257" priority="11" stopIfTrue="1">
      <formula>$O$1="CU"</formula>
    </cfRule>
  </conditionalFormatting>
  <conditionalFormatting sqref="E7 E17 E19 E13 E15">
    <cfRule type="expression" dxfId="1256" priority="12" stopIfTrue="1">
      <formula>$E7&lt;5</formula>
    </cfRule>
  </conditionalFormatting>
  <dataValidations count="1">
    <dataValidation type="list" allowBlank="1" showInputMessage="1" sqref="I12 K10 K18 I8 I16 I2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61"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9216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43"/>
  <sheetViews>
    <sheetView topLeftCell="B4" zoomScaleNormal="100" workbookViewId="0">
      <selection activeCell="J34" sqref="J34"/>
    </sheetView>
  </sheetViews>
  <sheetFormatPr defaultRowHeight="13.2" x14ac:dyDescent="0.25"/>
  <cols>
    <col min="1" max="1" width="13.88671875" bestFit="1"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935" t="s">
        <v>239</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t="s">
        <v>385</v>
      </c>
      <c r="C2" s="515"/>
      <c r="D2" s="515"/>
      <c r="E2" s="515"/>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t="s">
        <v>238</v>
      </c>
      <c r="B4" s="936"/>
      <c r="C4" s="936"/>
      <c r="D4" s="519"/>
      <c r="E4" s="520" t="s">
        <v>377</v>
      </c>
      <c r="F4" s="520"/>
      <c r="G4" s="520"/>
      <c r="H4" s="523"/>
      <c r="I4" s="520"/>
      <c r="J4" s="522"/>
      <c r="K4" s="523"/>
      <c r="L4" s="659"/>
      <c r="M4" s="525" t="s">
        <v>311</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v>1</v>
      </c>
      <c r="C7" s="631">
        <f>IF($B7="","",VLOOKUP($B7,'1MD ELO III.csport F A'!$A$7:$O$22,5))</f>
        <v>0</v>
      </c>
      <c r="D7" s="631">
        <f>IF($B7="","",VLOOKUP($B7,'1MD ELO III.csport F A'!$A$7:$O$22,15))</f>
        <v>0</v>
      </c>
      <c r="E7" s="939" t="str">
        <f>UPPER(IF($B7="","",VLOOKUP($B7,'1MD ELO VI.csport L B'!$A$7:$O$22,2)))</f>
        <v>GULYÁS</v>
      </c>
      <c r="F7" s="939"/>
      <c r="G7" s="939" t="str">
        <f>IF($B7="","",VLOOKUP($B7,'1MD ELO VI.csport L B'!$A$7:$O$22,3))</f>
        <v>Csenge</v>
      </c>
      <c r="H7" s="939"/>
      <c r="I7" s="632">
        <f>IF($B7="","",VLOOKUP($B7,'1MD ELO III.csport F A'!$A$7:$O$22,4))</f>
        <v>0</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v>3</v>
      </c>
      <c r="C9" s="631">
        <f>IF($B9="","",VLOOKUP($B9,'1MD ELO III.csport F A'!$A$7:$O$22,5))</f>
        <v>0</v>
      </c>
      <c r="D9" s="631">
        <f>IF($B9="","",VLOOKUP($B9,'1MD ELO III.csport F A'!$A$7:$O$22,15))</f>
        <v>0</v>
      </c>
      <c r="E9" s="939" t="str">
        <f>UPPER(IF($B9="","",VLOOKUP($B9,'1MD ELO VI.csport L B'!$A$7:$O$22,2)))</f>
        <v>TÓTH</v>
      </c>
      <c r="F9" s="939"/>
      <c r="G9" s="939" t="str">
        <f>IF($B9="","",VLOOKUP($B9,'1MD ELO VI.csport L B'!$A$7:$O$22,3))</f>
        <v>Sára Laura</v>
      </c>
      <c r="H9" s="939"/>
      <c r="I9" s="632">
        <f>IF($B9="","",VLOOKUP($B9,'1MD ELO III.csport F A'!$A$7:$O$22,4))</f>
        <v>0</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v>4</v>
      </c>
      <c r="C11" s="631">
        <f>IF($B11="","",VLOOKUP($B11,'1MD ELO III.csport F A'!$A$7:$O$22,5))</f>
        <v>0</v>
      </c>
      <c r="D11" s="631">
        <f>IF($B11="","",VLOOKUP($B11,'1MD ELO III.csport F A'!$A$7:$O$22,15))</f>
        <v>0</v>
      </c>
      <c r="E11" s="939" t="str">
        <f>UPPER(IF($B11="","",VLOOKUP($B11,'1MD ELO VI.csport L B'!$A$7:$O$22,2)))</f>
        <v>TÓTH</v>
      </c>
      <c r="F11" s="939"/>
      <c r="G11" s="939" t="str">
        <f>IF($B11="","",VLOOKUP($B11,'1MD ELO VI.csport L B'!$A$7:$O$22,3))</f>
        <v>Szofia Lili</v>
      </c>
      <c r="H11" s="939"/>
      <c r="I11" s="632">
        <f>IF($B11="","",VLOOKUP($B11,'1MD ELO III.csport F A'!$A$7:$O$22,4))</f>
        <v>0</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v>2</v>
      </c>
      <c r="C13" s="631">
        <f>IF($B13="","",VLOOKUP($B13,'1MD ELO III.csport F A'!$A$7:$O$22,5))</f>
        <v>0</v>
      </c>
      <c r="D13" s="631">
        <f>IF($B13="","",VLOOKUP($B13,'1MD ELO III.csport F A'!$A$7:$O$22,15))</f>
        <v>0</v>
      </c>
      <c r="E13" s="939" t="str">
        <f>UPPER(IF($B13="","",VLOOKUP($B13,'1MD ELO VI.csport L B'!$A$7:$O$22,2)))</f>
        <v>REGŐS</v>
      </c>
      <c r="F13" s="939"/>
      <c r="G13" s="939" t="str">
        <f>IF($B13="","",VLOOKUP($B13,'1MD ELO VI.csport L B'!$A$7:$O$22,3))</f>
        <v>Anna Júlia</v>
      </c>
      <c r="H13" s="939"/>
      <c r="I13" s="632">
        <f>IF($B13="","",VLOOKUP($B13,'1MD ELO III.csport F A'!$A$7:$O$22,4))</f>
        <v>0</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GULYÁS</v>
      </c>
      <c r="E18" s="938"/>
      <c r="F18" s="938" t="str">
        <f>E9</f>
        <v>TÓTH</v>
      </c>
      <c r="G18" s="938"/>
      <c r="H18" s="938" t="str">
        <f>E11</f>
        <v>TÓTH</v>
      </c>
      <c r="I18" s="938"/>
      <c r="J18" s="938" t="str">
        <f>E13</f>
        <v>REGŐS</v>
      </c>
      <c r="K18" s="938"/>
      <c r="L18" s="559"/>
      <c r="M18" s="822" t="s">
        <v>525</v>
      </c>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GULYÁS</v>
      </c>
      <c r="C19" s="941"/>
      <c r="D19" s="940"/>
      <c r="E19" s="940"/>
      <c r="F19" s="942" t="s">
        <v>430</v>
      </c>
      <c r="G19" s="943"/>
      <c r="H19" s="942" t="s">
        <v>517</v>
      </c>
      <c r="I19" s="943"/>
      <c r="J19" s="944" t="s">
        <v>413</v>
      </c>
      <c r="K19" s="938"/>
      <c r="L19" s="559"/>
      <c r="M19" s="822" t="s">
        <v>526</v>
      </c>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9" t="s">
        <v>518</v>
      </c>
      <c r="C20" s="941"/>
      <c r="D20" s="942" t="s">
        <v>429</v>
      </c>
      <c r="E20" s="943"/>
      <c r="F20" s="940"/>
      <c r="G20" s="940"/>
      <c r="H20" s="942" t="s">
        <v>410</v>
      </c>
      <c r="I20" s="943"/>
      <c r="J20" s="942" t="s">
        <v>520</v>
      </c>
      <c r="K20" s="943"/>
      <c r="L20" s="559"/>
      <c r="M20" s="822" t="s">
        <v>527</v>
      </c>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9" t="s">
        <v>519</v>
      </c>
      <c r="C21" s="941"/>
      <c r="D21" s="942" t="s">
        <v>521</v>
      </c>
      <c r="E21" s="943"/>
      <c r="F21" s="942" t="s">
        <v>413</v>
      </c>
      <c r="G21" s="943"/>
      <c r="H21" s="940"/>
      <c r="I21" s="940"/>
      <c r="J21" s="948" t="s">
        <v>522</v>
      </c>
      <c r="K21" s="943"/>
      <c r="L21" s="559"/>
      <c r="M21" s="822" t="s">
        <v>528</v>
      </c>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941" t="str">
        <f>E13</f>
        <v>REGŐS</v>
      </c>
      <c r="C22" s="941"/>
      <c r="D22" s="942" t="s">
        <v>410</v>
      </c>
      <c r="E22" s="943"/>
      <c r="F22" s="942" t="s">
        <v>523</v>
      </c>
      <c r="G22" s="943"/>
      <c r="H22" s="947" t="s">
        <v>524</v>
      </c>
      <c r="I22" s="938"/>
      <c r="J22" s="940"/>
      <c r="K22" s="940"/>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row>
    <row r="24" spans="1:37" x14ac:dyDescent="0.25">
      <c r="J24" s="826" t="s">
        <v>450</v>
      </c>
    </row>
    <row r="25" spans="1:37" x14ac:dyDescent="0.25">
      <c r="J25" s="825" t="s">
        <v>525</v>
      </c>
    </row>
    <row r="26" spans="1:37" x14ac:dyDescent="0.25">
      <c r="J26" s="825" t="s">
        <v>526</v>
      </c>
    </row>
    <row r="30" spans="1:37" ht="17.25" customHeight="1" x14ac:dyDescent="0.25"/>
    <row r="43" spans="15:19" x14ac:dyDescent="0.25">
      <c r="O43" s="590"/>
      <c r="P43" s="590"/>
      <c r="Q43" s="590"/>
      <c r="R43" s="590"/>
      <c r="S43" s="590"/>
    </row>
  </sheetData>
  <mergeCells count="35">
    <mergeCell ref="A1:F1"/>
    <mergeCell ref="A4:C4"/>
    <mergeCell ref="E7:F7"/>
    <mergeCell ref="G7:H7"/>
    <mergeCell ref="E9:F9"/>
    <mergeCell ref="G9:H9"/>
    <mergeCell ref="J19:K19"/>
    <mergeCell ref="E11:F11"/>
    <mergeCell ref="G11:H11"/>
    <mergeCell ref="E13:F13"/>
    <mergeCell ref="G13:H13"/>
    <mergeCell ref="B18:C18"/>
    <mergeCell ref="D18:E18"/>
    <mergeCell ref="F18:G18"/>
    <mergeCell ref="H18:I18"/>
    <mergeCell ref="B21:C21"/>
    <mergeCell ref="D21:E21"/>
    <mergeCell ref="F21:G21"/>
    <mergeCell ref="H21:I21"/>
    <mergeCell ref="J21:K21"/>
    <mergeCell ref="J18:K18"/>
    <mergeCell ref="B19:C19"/>
    <mergeCell ref="D19:E19"/>
    <mergeCell ref="F19:G19"/>
    <mergeCell ref="H19:I19"/>
    <mergeCell ref="B22:C22"/>
    <mergeCell ref="D22:E22"/>
    <mergeCell ref="F22:G22"/>
    <mergeCell ref="H22:I22"/>
    <mergeCell ref="J22:K22"/>
    <mergeCell ref="B20:C20"/>
    <mergeCell ref="D20:E20"/>
    <mergeCell ref="F20:G20"/>
    <mergeCell ref="H20:I20"/>
    <mergeCell ref="J20:K20"/>
  </mergeCells>
  <conditionalFormatting sqref="E7 E9 E11 E13">
    <cfRule type="cellIs" dxfId="805" priority="1" stopIfTrue="1" operator="equal">
      <formula>"Bye"</formula>
    </cfRule>
  </conditionalFormatting>
  <pageMargins left="0.7" right="0.7" top="0.75" bottom="0.75" header="0.3" footer="0.3"/>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3">
    <tabColor indexed="11"/>
  </sheetPr>
  <dimension ref="A1:AK43"/>
  <sheetViews>
    <sheetView workbookViewId="0">
      <selection activeCell="P11" sqref="P11"/>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IF($B7="","",VLOOKUP($B7,'1MD ELO III.csport F A'!$A$7:$O$22,5))</f>
        <v/>
      </c>
      <c r="D7" s="631" t="str">
        <f>IF($B7="","",VLOOKUP($B7,'1MD ELO III.csport F A'!$A$7:$O$22,15))</f>
        <v/>
      </c>
      <c r="E7" s="939" t="str">
        <f>UPPER(IF($B7="","",VLOOKUP($B7,'1MD ELO III.csport F A'!$A$7:$O$22,2)))</f>
        <v/>
      </c>
      <c r="F7" s="939"/>
      <c r="G7" s="939" t="str">
        <f>IF($B7="","",VLOOKUP($B7,'1MD ELO III.csport F A'!$A$7:$O$22,3))</f>
        <v/>
      </c>
      <c r="H7" s="939"/>
      <c r="I7" s="632" t="str">
        <f>IF($B7="","",VLOOKUP($B7,'1MD ELO III.csport F A'!$A$7:$O$22,4))</f>
        <v/>
      </c>
      <c r="J7" s="559"/>
      <c r="K7" s="664"/>
      <c r="L7" s="658" t="str">
        <f>IF(K7="","",CONCATENATE(VLOOKUP($Y$3,$AB$1:$AK$1,K7)," pont"))</f>
        <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IF($B9="","",VLOOKUP($B9,'1MD ELO III.csport F A'!$A$7:$O$22,5))</f>
        <v/>
      </c>
      <c r="D9" s="631" t="str">
        <f>IF($B9="","",VLOOKUP($B9,'1MD ELO III.csport F A'!$A$7:$O$22,15))</f>
        <v/>
      </c>
      <c r="E9" s="939" t="str">
        <f>UPPER(IF($B9="","",VLOOKUP($B9,'1MD ELO III.csport F A'!$A$7:$O$22,2)))</f>
        <v/>
      </c>
      <c r="F9" s="939"/>
      <c r="G9" s="939" t="str">
        <f>IF($B9="","",VLOOKUP($B9,'1MD ELO III.csport F A'!$A$7:$O$22,3))</f>
        <v/>
      </c>
      <c r="H9" s="939"/>
      <c r="I9" s="632" t="str">
        <f>IF($B9="","",VLOOKUP($B9,'1MD ELO III.csport F A'!$A$7:$O$22,4))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IF($B11="","",VLOOKUP($B11,'1MD ELO III.csport F A'!$A$7:$O$22,5))</f>
        <v/>
      </c>
      <c r="D11" s="631" t="str">
        <f>IF($B11="","",VLOOKUP($B11,'1MD ELO III.csport F A'!$A$7:$O$22,15))</f>
        <v/>
      </c>
      <c r="E11" s="939" t="str">
        <f>UPPER(IF($B11="","",VLOOKUP($B11,'1MD ELO III.csport F A'!$A$7:$O$22,2)))</f>
        <v/>
      </c>
      <c r="F11" s="939"/>
      <c r="G11" s="939" t="str">
        <f>IF($B11="","",VLOOKUP($B11,'1MD ELO III.csport F A'!$A$7:$O$22,3))</f>
        <v/>
      </c>
      <c r="H11" s="939"/>
      <c r="I11" s="632" t="str">
        <f>IF($B11="","",VLOOKUP($B11,'1MD ELO III.csport F A'!$A$7:$O$22,4))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IF($B13="","",VLOOKUP($B13,'1MD ELO III.csport F A'!$A$7:$O$22,5))</f>
        <v/>
      </c>
      <c r="D13" s="631" t="str">
        <f>IF($B13="","",VLOOKUP($B13,'1MD ELO III.csport F A'!$A$7:$O$22,15))</f>
        <v/>
      </c>
      <c r="E13" s="939" t="str">
        <f>UPPER(IF($B13="","",VLOOKUP($B13,'1MD ELO III.csport F A'!$A$7:$O$22,2)))</f>
        <v/>
      </c>
      <c r="F13" s="939"/>
      <c r="G13" s="939" t="str">
        <f>IF($B13="","",VLOOKUP($B13,'1MD ELO III.csport F A'!$A$7:$O$22,3))</f>
        <v/>
      </c>
      <c r="H13" s="939"/>
      <c r="I13" s="632" t="str">
        <f>IF($B13="","",VLOOKUP($B13,'1MD ELO III.csport F A'!$A$7:$O$22,4))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x14ac:dyDescent="0.25">
      <c r="A15" s="598" t="s">
        <v>172</v>
      </c>
      <c r="B15" s="629"/>
      <c r="C15" s="631" t="str">
        <f>IF($B15="","",VLOOKUP($B15,'1MD ELO III.csport F A'!$A$7:$O$22,5))</f>
        <v/>
      </c>
      <c r="D15" s="631" t="str">
        <f>IF($B15="","",VLOOKUP($B15,'1MD ELO III.csport F A'!$A$7:$O$22,15))</f>
        <v/>
      </c>
      <c r="E15" s="939" t="str">
        <f>UPPER(IF($B15="","",VLOOKUP($B15,'1MD ELO III.csport F A'!$A$7:$O$22,2)))</f>
        <v/>
      </c>
      <c r="F15" s="939"/>
      <c r="G15" s="939" t="str">
        <f>IF($B15="","",VLOOKUP($B15,'1MD ELO III.csport F A'!$A$7:$O$22,3))</f>
        <v/>
      </c>
      <c r="H15" s="939"/>
      <c r="I15" s="632" t="str">
        <f>IF($B15="","",VLOOKUP($B15,'1MD ELO III.csport F A'!$A$7:$O$22,4))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
      </c>
      <c r="E18" s="938"/>
      <c r="F18" s="938" t="str">
        <f>E9</f>
        <v/>
      </c>
      <c r="G18" s="938"/>
      <c r="H18" s="938" t="str">
        <f>E11</f>
        <v/>
      </c>
      <c r="I18" s="938"/>
      <c r="J18" s="938" t="str">
        <f>E13</f>
        <v/>
      </c>
      <c r="K18" s="938"/>
      <c r="L18" s="938" t="str">
        <f>E15</f>
        <v/>
      </c>
      <c r="M18" s="938"/>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
      </c>
      <c r="C19" s="941"/>
      <c r="D19" s="940"/>
      <c r="E19" s="940"/>
      <c r="F19" s="943"/>
      <c r="G19" s="943"/>
      <c r="H19" s="943"/>
      <c r="I19" s="943"/>
      <c r="J19" s="938"/>
      <c r="K19" s="938"/>
      <c r="L19" s="938"/>
      <c r="M19" s="938"/>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1" t="str">
        <f>E9</f>
        <v/>
      </c>
      <c r="C20" s="941"/>
      <c r="D20" s="943"/>
      <c r="E20" s="943"/>
      <c r="F20" s="940"/>
      <c r="G20" s="940"/>
      <c r="H20" s="943"/>
      <c r="I20" s="943"/>
      <c r="J20" s="943"/>
      <c r="K20" s="943"/>
      <c r="L20" s="938"/>
      <c r="M20" s="938"/>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1" t="str">
        <f>E11</f>
        <v/>
      </c>
      <c r="C21" s="941"/>
      <c r="D21" s="943"/>
      <c r="E21" s="943"/>
      <c r="F21" s="943"/>
      <c r="G21" s="943"/>
      <c r="H21" s="940"/>
      <c r="I21" s="940"/>
      <c r="J21" s="943"/>
      <c r="K21" s="943"/>
      <c r="L21" s="943"/>
      <c r="M21" s="943"/>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941" t="str">
        <f>E13</f>
        <v/>
      </c>
      <c r="C22" s="941"/>
      <c r="D22" s="943"/>
      <c r="E22" s="943"/>
      <c r="F22" s="943"/>
      <c r="G22" s="943"/>
      <c r="H22" s="938"/>
      <c r="I22" s="938"/>
      <c r="J22" s="940"/>
      <c r="K22" s="940"/>
      <c r="L22" s="943"/>
      <c r="M22" s="943"/>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172</v>
      </c>
      <c r="B23" s="941" t="str">
        <f>E15</f>
        <v/>
      </c>
      <c r="C23" s="941"/>
      <c r="D23" s="943"/>
      <c r="E23" s="943"/>
      <c r="F23" s="943"/>
      <c r="G23" s="943"/>
      <c r="H23" s="938"/>
      <c r="I23" s="938"/>
      <c r="J23" s="938"/>
      <c r="K23" s="938"/>
      <c r="L23" s="940"/>
      <c r="M23" s="940"/>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951"/>
      <c r="F34" s="951"/>
      <c r="G34" s="619" t="s">
        <v>7</v>
      </c>
      <c r="H34" s="571"/>
      <c r="I34" s="609"/>
      <c r="J34" s="620"/>
      <c r="K34" s="565" t="s">
        <v>111</v>
      </c>
      <c r="L34" s="626"/>
      <c r="M34" s="610"/>
      <c r="O34" s="590"/>
      <c r="P34" s="602"/>
      <c r="Q34" s="602"/>
      <c r="R34" s="603"/>
      <c r="S34" s="590"/>
    </row>
    <row r="35" spans="1:19" x14ac:dyDescent="0.25">
      <c r="A35" s="574" t="s">
        <v>124</v>
      </c>
      <c r="B35" s="335"/>
      <c r="C35" s="576"/>
      <c r="D35" s="611"/>
      <c r="E35" s="950"/>
      <c r="F35" s="950"/>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Dénes Tibor</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50">
    <mergeCell ref="L18:M18"/>
    <mergeCell ref="L23:M23"/>
    <mergeCell ref="L19:M19"/>
    <mergeCell ref="L20:M20"/>
    <mergeCell ref="L21:M21"/>
    <mergeCell ref="L22:M22"/>
    <mergeCell ref="B23:C23"/>
    <mergeCell ref="D23:E23"/>
    <mergeCell ref="F23:G23"/>
    <mergeCell ref="H23:I23"/>
    <mergeCell ref="J22:K22"/>
    <mergeCell ref="E34:F34"/>
    <mergeCell ref="B22:C22"/>
    <mergeCell ref="H22:I22"/>
    <mergeCell ref="E35:F35"/>
    <mergeCell ref="E15:F15"/>
    <mergeCell ref="G15:H15"/>
    <mergeCell ref="J23:K23"/>
    <mergeCell ref="J20:K20"/>
    <mergeCell ref="J21:K21"/>
    <mergeCell ref="J18:K18"/>
    <mergeCell ref="J19:K19"/>
    <mergeCell ref="D22:E22"/>
    <mergeCell ref="F22:G22"/>
    <mergeCell ref="B21:C21"/>
    <mergeCell ref="D21:E21"/>
    <mergeCell ref="F21:G21"/>
    <mergeCell ref="H21:I21"/>
    <mergeCell ref="B20:C20"/>
    <mergeCell ref="D20:E20"/>
    <mergeCell ref="F20:G20"/>
    <mergeCell ref="H20:I20"/>
    <mergeCell ref="B19:C19"/>
    <mergeCell ref="D19:E19"/>
    <mergeCell ref="F19:G19"/>
    <mergeCell ref="H19:I19"/>
    <mergeCell ref="E13:F13"/>
    <mergeCell ref="G13:H13"/>
    <mergeCell ref="B18:C18"/>
    <mergeCell ref="D18:E18"/>
    <mergeCell ref="F18:G18"/>
    <mergeCell ref="H18:I18"/>
    <mergeCell ref="E9:F9"/>
    <mergeCell ref="G9:H9"/>
    <mergeCell ref="E11:F11"/>
    <mergeCell ref="G11:H11"/>
    <mergeCell ref="A1:F1"/>
    <mergeCell ref="A4:C4"/>
    <mergeCell ref="E7:F7"/>
    <mergeCell ref="G7:H7"/>
  </mergeCells>
  <phoneticPr fontId="72" type="noConversion"/>
  <conditionalFormatting sqref="E7 E9 E11 E13 E15">
    <cfRule type="cellIs" dxfId="804" priority="1" stopIfTrue="1" operator="equal">
      <formula>"Bye"</formula>
    </cfRule>
  </conditionalFormatting>
  <conditionalFormatting sqref="R41">
    <cfRule type="expression" dxfId="803"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4">
    <tabColor indexed="11"/>
  </sheetPr>
  <dimension ref="A1:AK49"/>
  <sheetViews>
    <sheetView workbookViewId="0">
      <selection activeCell="O13" sqref="O13"/>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59"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646" t="s">
        <v>185</v>
      </c>
      <c r="P6" s="647" t="s">
        <v>180</v>
      </c>
      <c r="Q6" s="590"/>
      <c r="R6" s="646" t="s">
        <v>185</v>
      </c>
      <c r="S6" s="760" t="s">
        <v>219</v>
      </c>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III.csport F A'!$A$7:$O$22,5))</f>
        <v/>
      </c>
      <c r="D7" s="584" t="str">
        <f>IF($B7="","",VLOOKUP($B7,'1MD ELO III.csport F A'!$A$7:$O$22,15))</f>
        <v/>
      </c>
      <c r="E7" s="580" t="str">
        <f>UPPER(IF($B7="","",VLOOKUP($B7,'1MD ELO III.csport F A'!$A$7:$O$22,2)))</f>
        <v/>
      </c>
      <c r="F7" s="583"/>
      <c r="G7" s="580" t="str">
        <f>IF($B7="","",VLOOKUP($B7,'1MD ELO III.csport F A'!$A$7:$O$22,3))</f>
        <v/>
      </c>
      <c r="H7" s="583"/>
      <c r="I7" s="580" t="str">
        <f>IF($B7="","",VLOOKUP($B7,'1MD ELO III.csport F A'!$A$7:$O$22,4))</f>
        <v/>
      </c>
      <c r="J7" s="559"/>
      <c r="K7" s="664"/>
      <c r="L7" s="658" t="str">
        <f>IF(K7="","",CONCATENATE(VLOOKUP($Y$3,$AB$1:$AK$1,K7)," pont"))</f>
        <v/>
      </c>
      <c r="M7" s="665"/>
      <c r="N7" s="590"/>
      <c r="O7" s="648" t="s">
        <v>186</v>
      </c>
      <c r="P7" s="649" t="s">
        <v>182</v>
      </c>
      <c r="Q7" s="590"/>
      <c r="R7" s="648" t="s">
        <v>186</v>
      </c>
      <c r="S7" s="761" t="s">
        <v>190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III.csport F A'!$A$7:$O$22,5))</f>
        <v/>
      </c>
      <c r="D9" s="584" t="str">
        <f>IF($B9="","",VLOOKUP($B9,'1MD ELO III.csport F A'!$A$7:$O$22,15))</f>
        <v/>
      </c>
      <c r="E9" s="579" t="str">
        <f>UPPER(IF($B9="","",VLOOKUP($B9,'1MD ELO III.csport F A'!$A$7:$O$22,2)))</f>
        <v/>
      </c>
      <c r="F9" s="585"/>
      <c r="G9" s="579" t="str">
        <f>IF($B9="","",VLOOKUP($B9,'1MD ELO III.csport F A'!$A$7:$O$22,3))</f>
        <v/>
      </c>
      <c r="H9" s="585"/>
      <c r="I9" s="579" t="str">
        <f>IF($B9="","",VLOOKUP($B9,'1MD ELO III.csport F A'!$A$7:$O$22,4))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III.csport F A'!$A$7:$O$22,5))</f>
        <v/>
      </c>
      <c r="D11" s="584" t="str">
        <f>IF($B11="","",VLOOKUP($B11,'1MD ELO III.csport F A'!$A$7:$O$22,15))</f>
        <v/>
      </c>
      <c r="E11" s="579" t="str">
        <f>UPPER(IF($B11="","",VLOOKUP($B11,'1MD ELO III.csport F A'!$A$7:$O$22,2)))</f>
        <v/>
      </c>
      <c r="F11" s="585"/>
      <c r="G11" s="579" t="str">
        <f>IF($B11="","",VLOOKUP($B11,'1MD ELO III.csport F A'!$A$7:$O$22,3))</f>
        <v/>
      </c>
      <c r="H11" s="585"/>
      <c r="I11" s="579" t="str">
        <f>IF($B11="","",VLOOKUP($B11,'1MD ELO III.csport F A'!$A$7:$O$22,4))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IF($B13="","",VLOOKUP($B13,'1MD ELO III.csport F A'!$A$7:$O$22,5))</f>
        <v/>
      </c>
      <c r="D13" s="584" t="str">
        <f>IF($B13="","",VLOOKUP($B13,'1MD ELO III.csport F A'!$A$7:$O$22,15))</f>
        <v/>
      </c>
      <c r="E13" s="580" t="str">
        <f>UPPER(IF($B13="","",VLOOKUP($B13,'1MD ELO III.csport F A'!$A$7:$O$22,2)))</f>
        <v/>
      </c>
      <c r="F13" s="583"/>
      <c r="G13" s="580" t="str">
        <f>IF($B13="","",VLOOKUP($B13,'1MD ELO III.csport F A'!$A$7:$O$22,3))</f>
        <v/>
      </c>
      <c r="H13" s="583"/>
      <c r="I13" s="580" t="str">
        <f>IF($B13="","",VLOOKUP($B13,'1MD ELO III.csport F A'!$A$7:$O$22,4))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IF($B15="","",VLOOKUP($B15,'1MD ELO III.csport F A'!$A$7:$O$22,5))</f>
        <v/>
      </c>
      <c r="D15" s="584" t="str">
        <f>IF($B15="","",VLOOKUP($B15,'1MD ELO III.csport F A'!$A$7:$O$22,15))</f>
        <v/>
      </c>
      <c r="E15" s="579" t="str">
        <f>UPPER(IF($B15="","",VLOOKUP($B15,'1MD ELO III.csport F A'!$A$7:$O$22,2)))</f>
        <v/>
      </c>
      <c r="F15" s="585"/>
      <c r="G15" s="579" t="str">
        <f>IF($B15="","",VLOOKUP($B15,'1MD ELO III.csport F A'!$A$7:$O$22,3))</f>
        <v/>
      </c>
      <c r="H15" s="585"/>
      <c r="I15" s="579" t="str">
        <f>IF($B15="","",VLOOKUP($B15,'1MD ELO III.csport F A'!$A$7:$O$22,4))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III.csport F A'!$A$7:$O$22,5))</f>
        <v/>
      </c>
      <c r="D17" s="584" t="str">
        <f>IF($B17="","",VLOOKUP($B17,'1MD ELO III.csport F A'!$A$7:$O$22,15))</f>
        <v/>
      </c>
      <c r="E17" s="579" t="str">
        <f>UPPER(IF($B17="","",VLOOKUP($B17,'1MD ELO III.csport F A'!$A$7:$O$22,2)))</f>
        <v/>
      </c>
      <c r="F17" s="585"/>
      <c r="G17" s="579" t="str">
        <f>IF($B17="","",VLOOKUP($B17,'1MD ELO III.csport F A'!$A$7:$O$22,3))</f>
        <v/>
      </c>
      <c r="H17" s="585"/>
      <c r="I17" s="579" t="str">
        <f>IF($B17="","",VLOOKUP($B17,'1MD ELO III.csport F A'!$A$7:$O$22,4))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937"/>
      <c r="C22" s="937"/>
      <c r="D22" s="938" t="str">
        <f>E7</f>
        <v/>
      </c>
      <c r="E22" s="938"/>
      <c r="F22" s="938" t="str">
        <f>E9</f>
        <v/>
      </c>
      <c r="G22" s="938"/>
      <c r="H22" s="938" t="str">
        <f>E11</f>
        <v/>
      </c>
      <c r="I22" s="93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941" t="str">
        <f>E7</f>
        <v/>
      </c>
      <c r="C23" s="941"/>
      <c r="D23" s="940"/>
      <c r="E23" s="940"/>
      <c r="F23" s="943"/>
      <c r="G23" s="943"/>
      <c r="H23" s="943"/>
      <c r="I23" s="943"/>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941" t="str">
        <f>E9</f>
        <v/>
      </c>
      <c r="C24" s="941"/>
      <c r="D24" s="943"/>
      <c r="E24" s="943"/>
      <c r="F24" s="940"/>
      <c r="G24" s="940"/>
      <c r="H24" s="943"/>
      <c r="I24" s="943"/>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941" t="str">
        <f>E11</f>
        <v/>
      </c>
      <c r="C25" s="941"/>
      <c r="D25" s="943"/>
      <c r="E25" s="943"/>
      <c r="F25" s="943"/>
      <c r="G25" s="943"/>
      <c r="H25" s="940"/>
      <c r="I25" s="940"/>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937"/>
      <c r="C27" s="937"/>
      <c r="D27" s="938" t="str">
        <f>E13</f>
        <v/>
      </c>
      <c r="E27" s="938"/>
      <c r="F27" s="938" t="str">
        <f>E15</f>
        <v/>
      </c>
      <c r="G27" s="938"/>
      <c r="H27" s="938" t="str">
        <f>E17</f>
        <v/>
      </c>
      <c r="I27" s="938"/>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941" t="str">
        <f>E13</f>
        <v/>
      </c>
      <c r="C28" s="941"/>
      <c r="D28" s="940"/>
      <c r="E28" s="940"/>
      <c r="F28" s="943"/>
      <c r="G28" s="943"/>
      <c r="H28" s="943"/>
      <c r="I28" s="943"/>
      <c r="J28" s="559"/>
      <c r="K28" s="559"/>
      <c r="L28" s="559"/>
      <c r="M28" s="638"/>
    </row>
    <row r="29" spans="1:37" ht="18.75" customHeight="1" x14ac:dyDescent="0.25">
      <c r="A29" s="634" t="s">
        <v>172</v>
      </c>
      <c r="B29" s="941" t="str">
        <f>E15</f>
        <v/>
      </c>
      <c r="C29" s="941"/>
      <c r="D29" s="943"/>
      <c r="E29" s="943"/>
      <c r="F29" s="940"/>
      <c r="G29" s="940"/>
      <c r="H29" s="943"/>
      <c r="I29" s="943"/>
      <c r="J29" s="559"/>
      <c r="K29" s="559"/>
      <c r="L29" s="559"/>
      <c r="M29" s="638"/>
    </row>
    <row r="30" spans="1:37" ht="18.75" customHeight="1" x14ac:dyDescent="0.25">
      <c r="A30" s="634" t="s">
        <v>173</v>
      </c>
      <c r="B30" s="941" t="str">
        <f>E17</f>
        <v/>
      </c>
      <c r="C30" s="941"/>
      <c r="D30" s="943"/>
      <c r="E30" s="943"/>
      <c r="F30" s="943"/>
      <c r="G30" s="943"/>
      <c r="H30" s="940"/>
      <c r="I30" s="940"/>
      <c r="J30" s="559"/>
      <c r="K30" s="559"/>
      <c r="L30" s="559"/>
      <c r="M30" s="638"/>
    </row>
    <row r="31" spans="1:37" x14ac:dyDescent="0.25">
      <c r="A31" s="559"/>
      <c r="B31" s="559"/>
      <c r="C31" s="559"/>
      <c r="D31" s="559"/>
      <c r="E31" s="559"/>
      <c r="F31" s="559"/>
      <c r="G31" s="559"/>
      <c r="H31" s="559"/>
      <c r="I31" s="559"/>
      <c r="J31" s="559"/>
      <c r="K31" s="559"/>
      <c r="L31" s="559"/>
      <c r="M31" s="559"/>
    </row>
    <row r="32" spans="1:37" x14ac:dyDescent="0.25">
      <c r="A32" s="559" t="s">
        <v>129</v>
      </c>
      <c r="B32" s="559"/>
      <c r="C32" s="952" t="str">
        <f>IF(M23=1,B23,IF(M24=1,B24,IF(M25=1,B25,"")))</f>
        <v/>
      </c>
      <c r="D32" s="952"/>
      <c r="E32" s="598" t="s">
        <v>175</v>
      </c>
      <c r="F32" s="952" t="str">
        <f>IF(M28=1,B28,IF(M29=1,B29,IF(M30=1,B30,"")))</f>
        <v/>
      </c>
      <c r="G32" s="952"/>
      <c r="H32" s="559"/>
      <c r="I32" s="537"/>
      <c r="J32" s="559"/>
      <c r="K32" s="559"/>
      <c r="L32" s="559"/>
      <c r="M32" s="559"/>
    </row>
    <row r="33" spans="1:19" x14ac:dyDescent="0.25">
      <c r="A33" s="559"/>
      <c r="B33" s="559"/>
      <c r="C33" s="559"/>
      <c r="D33" s="559"/>
      <c r="E33" s="559"/>
      <c r="F33" s="598"/>
      <c r="G33" s="598"/>
      <c r="H33" s="559"/>
      <c r="I33" s="559"/>
      <c r="J33" s="559"/>
      <c r="K33" s="559"/>
      <c r="L33" s="559"/>
      <c r="M33" s="559"/>
    </row>
    <row r="34" spans="1:19" x14ac:dyDescent="0.25">
      <c r="A34" s="559" t="s">
        <v>174</v>
      </c>
      <c r="B34" s="559"/>
      <c r="C34" s="952" t="str">
        <f>IF(M23=2,B23,IF(M24=2,B24,IF(M25=2,B25,"")))</f>
        <v/>
      </c>
      <c r="D34" s="952"/>
      <c r="E34" s="598" t="s">
        <v>175</v>
      </c>
      <c r="F34" s="952" t="str">
        <f>IF(M28=2,B28,IF(M29=2,B29,IF(M30=2,B30,"")))</f>
        <v/>
      </c>
      <c r="G34" s="952"/>
      <c r="H34" s="559"/>
      <c r="I34" s="537"/>
      <c r="J34" s="559"/>
      <c r="K34" s="559"/>
      <c r="L34" s="559"/>
      <c r="M34" s="559"/>
    </row>
    <row r="35" spans="1:19" x14ac:dyDescent="0.25">
      <c r="A35" s="559"/>
      <c r="B35" s="559"/>
      <c r="C35" s="637"/>
      <c r="D35" s="637"/>
      <c r="E35" s="598"/>
      <c r="F35" s="637"/>
      <c r="G35" s="637"/>
      <c r="H35" s="559"/>
      <c r="I35" s="559"/>
      <c r="J35" s="559"/>
      <c r="K35" s="559"/>
      <c r="L35" s="559"/>
      <c r="M35" s="559"/>
    </row>
    <row r="36" spans="1:19" x14ac:dyDescent="0.25">
      <c r="A36" s="559" t="s">
        <v>176</v>
      </c>
      <c r="B36" s="559"/>
      <c r="C36" s="952" t="str">
        <f>IF(M23=3,B23,IF(M24=3,B24,IF(M25=3,B25,"")))</f>
        <v/>
      </c>
      <c r="D36" s="952"/>
      <c r="E36" s="598" t="s">
        <v>175</v>
      </c>
      <c r="F36" s="952" t="str">
        <f>IF(M28=3,B28,IF(M29=3,B29,IF(M30=3,B30,"")))</f>
        <v/>
      </c>
      <c r="G36" s="952"/>
      <c r="H36" s="559"/>
      <c r="I36" s="537"/>
      <c r="J36" s="559"/>
      <c r="K36" s="559"/>
      <c r="L36" s="559"/>
      <c r="M36" s="559"/>
    </row>
    <row r="37" spans="1:19" x14ac:dyDescent="0.25">
      <c r="A37" s="559"/>
      <c r="B37" s="559"/>
      <c r="C37" s="559"/>
      <c r="D37" s="559"/>
      <c r="E37" s="559"/>
      <c r="F37" s="559"/>
      <c r="G37" s="559"/>
      <c r="H37" s="559"/>
      <c r="I37" s="559"/>
      <c r="J37" s="559"/>
      <c r="K37" s="559"/>
      <c r="L37" s="559"/>
      <c r="M37" s="559"/>
    </row>
    <row r="38" spans="1:19" x14ac:dyDescent="0.25">
      <c r="A38" s="559"/>
      <c r="B38" s="559"/>
      <c r="C38" s="559"/>
      <c r="D38" s="559"/>
      <c r="E38" s="559"/>
      <c r="F38" s="559"/>
      <c r="G38" s="559"/>
      <c r="H38" s="559"/>
      <c r="I38" s="559"/>
      <c r="J38" s="559"/>
      <c r="K38" s="559"/>
      <c r="L38" s="537"/>
      <c r="M38" s="559"/>
      <c r="O38" s="590"/>
      <c r="P38" s="590"/>
      <c r="Q38" s="590"/>
      <c r="R38" s="590"/>
      <c r="S38" s="590"/>
    </row>
    <row r="39" spans="1:19" x14ac:dyDescent="0.25">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x14ac:dyDescent="0.25">
      <c r="A40" s="570" t="s">
        <v>106</v>
      </c>
      <c r="B40" s="571"/>
      <c r="C40" s="573"/>
      <c r="D40" s="608">
        <v>1</v>
      </c>
      <c r="E40" s="951" t="str">
        <f>IF(D40&gt;$R$47,,UPPER(VLOOKUP(D40,'1MD ELO III.csport F A'!$A$7:$Q$134,2)))</f>
        <v>CSENDES</v>
      </c>
      <c r="F40" s="951"/>
      <c r="G40" s="619" t="s">
        <v>7</v>
      </c>
      <c r="H40" s="571"/>
      <c r="I40" s="609"/>
      <c r="J40" s="620"/>
      <c r="K40" s="565" t="s">
        <v>111</v>
      </c>
      <c r="L40" s="626"/>
      <c r="M40" s="610"/>
      <c r="O40" s="590"/>
      <c r="P40" s="602"/>
      <c r="Q40" s="602"/>
      <c r="R40" s="603"/>
      <c r="S40" s="590"/>
    </row>
    <row r="41" spans="1:19" x14ac:dyDescent="0.25">
      <c r="A41" s="574" t="s">
        <v>124</v>
      </c>
      <c r="B41" s="335"/>
      <c r="C41" s="576"/>
      <c r="D41" s="611">
        <v>2</v>
      </c>
      <c r="E41" s="950" t="str">
        <f>IF(D41&gt;$R$47,,UPPER(VLOOKUP(D41,'1MD ELO III.csport F A'!$A$7:$Q$134,2)))</f>
        <v>KOVÁCS</v>
      </c>
      <c r="F41" s="950"/>
      <c r="G41" s="621" t="s">
        <v>8</v>
      </c>
      <c r="H41" s="612"/>
      <c r="I41" s="613"/>
      <c r="J41" s="91"/>
      <c r="K41" s="623"/>
      <c r="L41" s="537"/>
      <c r="M41" s="618"/>
      <c r="O41" s="590"/>
      <c r="P41" s="603"/>
      <c r="Q41" s="604"/>
      <c r="R41" s="603"/>
      <c r="S41" s="590"/>
    </row>
    <row r="42" spans="1:19" x14ac:dyDescent="0.25">
      <c r="A42" s="379"/>
      <c r="B42" s="380"/>
      <c r="C42" s="381"/>
      <c r="D42" s="611"/>
      <c r="E42" s="615"/>
      <c r="F42" s="616"/>
      <c r="G42" s="621" t="s">
        <v>9</v>
      </c>
      <c r="H42" s="612"/>
      <c r="I42" s="613"/>
      <c r="J42" s="91"/>
      <c r="K42" s="565" t="s">
        <v>112</v>
      </c>
      <c r="L42" s="626"/>
      <c r="M42" s="610"/>
      <c r="O42" s="590"/>
      <c r="P42" s="602"/>
      <c r="Q42" s="602"/>
      <c r="R42" s="603"/>
      <c r="S42" s="590"/>
    </row>
    <row r="43" spans="1:19" x14ac:dyDescent="0.25">
      <c r="A43" s="238"/>
      <c r="B43" s="443"/>
      <c r="C43" s="239"/>
      <c r="D43" s="611"/>
      <c r="E43" s="615"/>
      <c r="F43" s="616"/>
      <c r="G43" s="621" t="s">
        <v>10</v>
      </c>
      <c r="H43" s="612"/>
      <c r="I43" s="613"/>
      <c r="J43" s="91"/>
      <c r="K43" s="624"/>
      <c r="L43" s="616"/>
      <c r="M43" s="614"/>
      <c r="O43" s="590"/>
      <c r="P43" s="603"/>
      <c r="Q43" s="604"/>
      <c r="R43" s="603"/>
      <c r="S43" s="590"/>
    </row>
    <row r="44" spans="1:19" x14ac:dyDescent="0.25">
      <c r="A44" s="366"/>
      <c r="B44" s="382"/>
      <c r="C44" s="450"/>
      <c r="D44" s="611"/>
      <c r="E44" s="615"/>
      <c r="F44" s="616"/>
      <c r="G44" s="621" t="s">
        <v>11</v>
      </c>
      <c r="H44" s="612"/>
      <c r="I44" s="613"/>
      <c r="J44" s="91"/>
      <c r="K44" s="574"/>
      <c r="L44" s="537"/>
      <c r="M44" s="618"/>
      <c r="O44" s="590"/>
      <c r="P44" s="603"/>
      <c r="Q44" s="604"/>
      <c r="R44" s="603"/>
      <c r="S44" s="590"/>
    </row>
    <row r="45" spans="1:19" x14ac:dyDescent="0.25">
      <c r="A45" s="367"/>
      <c r="B45" s="388"/>
      <c r="C45" s="239"/>
      <c r="D45" s="611"/>
      <c r="E45" s="615"/>
      <c r="F45" s="616"/>
      <c r="G45" s="621" t="s">
        <v>12</v>
      </c>
      <c r="H45" s="612"/>
      <c r="I45" s="613"/>
      <c r="J45" s="91"/>
      <c r="K45" s="565" t="s">
        <v>92</v>
      </c>
      <c r="L45" s="626"/>
      <c r="M45" s="610"/>
      <c r="O45" s="590"/>
      <c r="P45" s="602"/>
      <c r="Q45" s="602"/>
      <c r="R45" s="603"/>
      <c r="S45" s="590"/>
    </row>
    <row r="46" spans="1:19" x14ac:dyDescent="0.25">
      <c r="A46" s="367"/>
      <c r="B46" s="388"/>
      <c r="C46" s="377"/>
      <c r="D46" s="611"/>
      <c r="E46" s="615"/>
      <c r="F46" s="616"/>
      <c r="G46" s="621" t="s">
        <v>13</v>
      </c>
      <c r="H46" s="612"/>
      <c r="I46" s="613"/>
      <c r="J46" s="91"/>
      <c r="K46" s="624"/>
      <c r="L46" s="616"/>
      <c r="M46" s="614"/>
      <c r="O46" s="590"/>
      <c r="P46" s="603"/>
      <c r="Q46" s="604"/>
      <c r="R46" s="603"/>
      <c r="S46" s="590"/>
    </row>
    <row r="47" spans="1:19" x14ac:dyDescent="0.25">
      <c r="A47" s="368"/>
      <c r="B47" s="365"/>
      <c r="C47" s="378"/>
      <c r="D47" s="617"/>
      <c r="E47" s="241"/>
      <c r="F47" s="537"/>
      <c r="G47" s="622" t="s">
        <v>14</v>
      </c>
      <c r="H47" s="335"/>
      <c r="I47" s="567"/>
      <c r="J47" s="243"/>
      <c r="K47" s="574" t="str">
        <f>L4</f>
        <v>Dénes Tibor</v>
      </c>
      <c r="L47" s="537"/>
      <c r="M47" s="618"/>
      <c r="O47" s="590"/>
      <c r="P47" s="603"/>
      <c r="Q47" s="604"/>
      <c r="R47" s="605">
        <f>MIN(4,'1MD ELO III.csport F A'!Q5)</f>
        <v>4</v>
      </c>
      <c r="S47" s="590"/>
    </row>
    <row r="48" spans="1:19" x14ac:dyDescent="0.25">
      <c r="O48" s="590"/>
      <c r="P48" s="590"/>
      <c r="Q48" s="590"/>
      <c r="R48" s="590"/>
      <c r="S48" s="590"/>
    </row>
    <row r="49" spans="15:19" x14ac:dyDescent="0.25">
      <c r="O49" s="590"/>
      <c r="P49" s="590"/>
      <c r="Q49" s="590"/>
      <c r="R49" s="590"/>
      <c r="S49" s="590"/>
    </row>
  </sheetData>
  <mergeCells count="42">
    <mergeCell ref="E41:F41"/>
    <mergeCell ref="H29:I29"/>
    <mergeCell ref="B30:C30"/>
    <mergeCell ref="D30:E30"/>
    <mergeCell ref="F30:G30"/>
    <mergeCell ref="E40:F40"/>
    <mergeCell ref="F34:G34"/>
    <mergeCell ref="C34:D34"/>
    <mergeCell ref="C36:D36"/>
    <mergeCell ref="F36:G36"/>
    <mergeCell ref="C32:D32"/>
    <mergeCell ref="F32:G32"/>
    <mergeCell ref="H25:I25"/>
    <mergeCell ref="B27:C27"/>
    <mergeCell ref="D27:E27"/>
    <mergeCell ref="F27:G27"/>
    <mergeCell ref="H30:I30"/>
    <mergeCell ref="D29:E29"/>
    <mergeCell ref="F29:G29"/>
    <mergeCell ref="H27:I27"/>
    <mergeCell ref="B28:C28"/>
    <mergeCell ref="D28:E28"/>
    <mergeCell ref="B29:C29"/>
    <mergeCell ref="H24:I24"/>
    <mergeCell ref="F28:G28"/>
    <mergeCell ref="H28:I28"/>
    <mergeCell ref="H22:I22"/>
    <mergeCell ref="B23:C23"/>
    <mergeCell ref="D23:E23"/>
    <mergeCell ref="F23:G23"/>
    <mergeCell ref="H23:I23"/>
    <mergeCell ref="B25:C25"/>
    <mergeCell ref="D25:E25"/>
    <mergeCell ref="F25:G25"/>
    <mergeCell ref="A1:F1"/>
    <mergeCell ref="A4:C4"/>
    <mergeCell ref="B22:C22"/>
    <mergeCell ref="D22:E22"/>
    <mergeCell ref="F22:G22"/>
    <mergeCell ref="B24:C24"/>
    <mergeCell ref="D24:E24"/>
    <mergeCell ref="F24:G24"/>
  </mergeCells>
  <phoneticPr fontId="72" type="noConversion"/>
  <conditionalFormatting sqref="R47">
    <cfRule type="expression" dxfId="802" priority="1" stopIfTrue="1">
      <formula>$O$1="CU"</formula>
    </cfRule>
  </conditionalFormatting>
  <conditionalFormatting sqref="E7 E9 E11 E13 E15 E17">
    <cfRule type="cellIs" dxfId="801" priority="2"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5">
    <tabColor indexed="11"/>
  </sheetPr>
  <dimension ref="A1:AK51"/>
  <sheetViews>
    <sheetView workbookViewId="0">
      <selection activeCell="Q22" sqref="Q22"/>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III.csport F A'!$A$7:$O$22,5))</f>
        <v/>
      </c>
      <c r="D7" s="584" t="str">
        <f>IF($B7="","",VLOOKUP($B7,'1MD ELO III.csport F A'!$A$7:$O$22,15))</f>
        <v/>
      </c>
      <c r="E7" s="580" t="str">
        <f>UPPER(IF($B7="","",VLOOKUP($B7,'1MD ELO III.csport F A'!$A$7:$O$22,2)))</f>
        <v/>
      </c>
      <c r="F7" s="583"/>
      <c r="G7" s="580" t="str">
        <f>IF($B7="","",VLOOKUP($B7,'1MD ELO III.csport F A'!$A$7:$O$22,3))</f>
        <v/>
      </c>
      <c r="H7" s="583"/>
      <c r="I7" s="580" t="str">
        <f>IF($B7="","",VLOOKUP($B7,'1MD ELO III.csport F A'!$A$7:$O$22,4))</f>
        <v/>
      </c>
      <c r="J7" s="559"/>
      <c r="K7" s="664"/>
      <c r="L7" s="658" t="str">
        <f>IF(K7="","",CONCATENATE(VLOOKUP($Y$3,$AB$1:$AK$1,K7)," pont"))</f>
        <v/>
      </c>
      <c r="M7" s="665"/>
      <c r="N7" s="590"/>
      <c r="O7" s="590"/>
      <c r="P7" s="590"/>
      <c r="Q7" s="644" t="s">
        <v>178</v>
      </c>
      <c r="R7" s="759" t="s">
        <v>218</v>
      </c>
      <c r="S7" s="759" t="s">
        <v>220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0" t="s">
        <v>219</v>
      </c>
      <c r="S8" s="760" t="s">
        <v>221</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III.csport F A'!$A$7:$O$22,5))</f>
        <v/>
      </c>
      <c r="D9" s="584" t="str">
        <f>IF($B9="","",VLOOKUP($B9,'1MD ELO III.csport F A'!$A$7:$O$22,15))</f>
        <v/>
      </c>
      <c r="E9" s="579" t="str">
        <f>UPPER(IF($B9="","",VLOOKUP($B9,'1MD ELO III.csport F A'!$A$7:$O$22,2)))</f>
        <v/>
      </c>
      <c r="F9" s="585"/>
      <c r="G9" s="579" t="str">
        <f>IF($B9="","",VLOOKUP($B9,'1MD ELO III.csport F A'!$A$7:$O$22,3))</f>
        <v/>
      </c>
      <c r="H9" s="585"/>
      <c r="I9" s="579" t="str">
        <f>IF($B9="","",VLOOKUP($B9,'1MD ELO III.csport F A'!$A$7:$O$22,4))</f>
        <v/>
      </c>
      <c r="J9" s="559"/>
      <c r="K9" s="664"/>
      <c r="L9" s="658" t="str">
        <f>IF(K9="","",CONCATENATE(VLOOKUP($Y$3,$AB$1:$AK$1,K9)," pont"))</f>
        <v/>
      </c>
      <c r="M9" s="665"/>
      <c r="N9" s="590"/>
      <c r="O9" s="590"/>
      <c r="P9" s="590"/>
      <c r="Q9" s="648" t="s">
        <v>186</v>
      </c>
      <c r="R9" s="761" t="s">
        <v>190</v>
      </c>
      <c r="S9" s="761" t="s">
        <v>222</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III.csport F A'!$A$7:$O$22,5))</f>
        <v/>
      </c>
      <c r="D11" s="584" t="str">
        <f>IF($B11="","",VLOOKUP($B11,'1MD ELO III.csport F A'!$A$7:$O$22,15))</f>
        <v/>
      </c>
      <c r="E11" s="579" t="str">
        <f>UPPER(IF($B11="","",VLOOKUP($B11,'1MD ELO III.csport F A'!$A$7:$O$22,2)))</f>
        <v/>
      </c>
      <c r="F11" s="585"/>
      <c r="G11" s="579" t="str">
        <f>IF($B11="","",VLOOKUP($B11,'1MD ELO III.csport F A'!$A$7:$O$22,3))</f>
        <v/>
      </c>
      <c r="H11" s="585"/>
      <c r="I11" s="579" t="str">
        <f>IF($B11="","",VLOOKUP($B11,'1MD ELO III.csport F A'!$A$7:$O$22,4))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IF($B13="","",VLOOKUP($B13,'1MD ELO III.csport F A'!$A$7:$O$22,5))</f>
        <v/>
      </c>
      <c r="D13" s="584" t="str">
        <f>IF($B13="","",VLOOKUP($B13,'1MD ELO III.csport F A'!$A$7:$O$22,15))</f>
        <v/>
      </c>
      <c r="E13" s="580" t="str">
        <f>UPPER(IF($B13="","",VLOOKUP($B13,'1MD ELO III.csport F A'!$A$7:$O$22,2)))</f>
        <v/>
      </c>
      <c r="F13" s="583"/>
      <c r="G13" s="580" t="str">
        <f>IF($B13="","",VLOOKUP($B13,'1MD ELO III.csport F A'!$A$7:$O$22,3))</f>
        <v/>
      </c>
      <c r="H13" s="583"/>
      <c r="I13" s="580" t="str">
        <f>IF($B13="","",VLOOKUP($B13,'1MD ELO III.csport F A'!$A$7:$O$22,4))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IF($B15="","",VLOOKUP($B15,'1MD ELO III.csport F A'!$A$7:$O$22,5))</f>
        <v/>
      </c>
      <c r="D15" s="584" t="str">
        <f>IF($B15="","",VLOOKUP($B15,'1MD ELO III.csport F A'!$A$7:$O$22,15))</f>
        <v/>
      </c>
      <c r="E15" s="579" t="str">
        <f>UPPER(IF($B15="","",VLOOKUP($B15,'1MD ELO III.csport F A'!$A$7:$O$22,2)))</f>
        <v/>
      </c>
      <c r="F15" s="585"/>
      <c r="G15" s="579" t="str">
        <f>IF($B15="","",VLOOKUP($B15,'1MD ELO III.csport F A'!$A$7:$O$22,3))</f>
        <v/>
      </c>
      <c r="H15" s="585"/>
      <c r="I15" s="579" t="str">
        <f>IF($B15="","",VLOOKUP($B15,'1MD ELO III.csport F A'!$A$7:$O$22,4))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III.csport F A'!$A$7:$O$22,5))</f>
        <v/>
      </c>
      <c r="D17" s="584" t="str">
        <f>IF($B17="","",VLOOKUP($B17,'1MD ELO III.csport F A'!$A$7:$O$22,15))</f>
        <v/>
      </c>
      <c r="E17" s="579" t="str">
        <f>UPPER(IF($B17="","",VLOOKUP($B17,'1MD ELO III.csport F A'!$A$7:$O$22,2)))</f>
        <v/>
      </c>
      <c r="F17" s="585"/>
      <c r="G17" s="579" t="str">
        <f>IF($B17="","",VLOOKUP($B17,'1MD ELO III.csport F A'!$A$7:$O$22,3))</f>
        <v/>
      </c>
      <c r="H17" s="585"/>
      <c r="I17" s="579" t="str">
        <f>IF($B17="","",VLOOKUP($B17,'1MD ELO III.csport F A'!$A$7:$O$22,4))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98" t="s">
        <v>173</v>
      </c>
      <c r="B19" s="652"/>
      <c r="C19" s="584" t="str">
        <f>IF($B19="","",VLOOKUP($B19,'1MD ELO III.csport F A'!$A$7:$O$22,5))</f>
        <v/>
      </c>
      <c r="D19" s="584" t="str">
        <f>IF($B19="","",VLOOKUP($B19,'1MD ELO III.csport F A'!$A$7:$O$22,15))</f>
        <v/>
      </c>
      <c r="E19" s="579" t="str">
        <f>UPPER(IF($B19="","",VLOOKUP($B19,'1MD ELO III.csport F A'!$A$7:$O$22,2)))</f>
        <v/>
      </c>
      <c r="F19" s="585"/>
      <c r="G19" s="579" t="str">
        <f>IF($B19="","",VLOOKUP($B19,'1MD ELO III.csport F A'!$A$7:$O$22,3))</f>
        <v/>
      </c>
      <c r="H19" s="585"/>
      <c r="I19" s="579" t="str">
        <f>IF($B19="","",VLOOKUP($B19,'1MD ELO III.csport F A'!$A$7:$O$22,4))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937"/>
      <c r="C22" s="937"/>
      <c r="D22" s="938" t="str">
        <f>E7</f>
        <v/>
      </c>
      <c r="E22" s="938"/>
      <c r="F22" s="938" t="str">
        <f>E9</f>
        <v/>
      </c>
      <c r="G22" s="938"/>
      <c r="H22" s="938" t="str">
        <f>E11</f>
        <v/>
      </c>
      <c r="I22" s="93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941" t="str">
        <f>E7</f>
        <v/>
      </c>
      <c r="C23" s="941"/>
      <c r="D23" s="940"/>
      <c r="E23" s="940"/>
      <c r="F23" s="943"/>
      <c r="G23" s="943"/>
      <c r="H23" s="943"/>
      <c r="I23" s="943"/>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941" t="str">
        <f>E9</f>
        <v/>
      </c>
      <c r="C24" s="941"/>
      <c r="D24" s="943"/>
      <c r="E24" s="943"/>
      <c r="F24" s="940"/>
      <c r="G24" s="940"/>
      <c r="H24" s="943"/>
      <c r="I24" s="943"/>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941" t="str">
        <f>E11</f>
        <v/>
      </c>
      <c r="C25" s="941"/>
      <c r="D25" s="943"/>
      <c r="E25" s="943"/>
      <c r="F25" s="943"/>
      <c r="G25" s="943"/>
      <c r="H25" s="940"/>
      <c r="I25" s="940"/>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937"/>
      <c r="C27" s="937"/>
      <c r="D27" s="938" t="str">
        <f>E13</f>
        <v/>
      </c>
      <c r="E27" s="938"/>
      <c r="F27" s="938" t="str">
        <f>E15</f>
        <v/>
      </c>
      <c r="G27" s="938"/>
      <c r="H27" s="938" t="str">
        <f>E17</f>
        <v/>
      </c>
      <c r="I27" s="938"/>
      <c r="J27" s="938" t="str">
        <f>E19</f>
        <v/>
      </c>
      <c r="K27" s="938"/>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941" t="str">
        <f>E13</f>
        <v/>
      </c>
      <c r="C28" s="941"/>
      <c r="D28" s="940"/>
      <c r="E28" s="940"/>
      <c r="F28" s="943"/>
      <c r="G28" s="943"/>
      <c r="H28" s="943"/>
      <c r="I28" s="943"/>
      <c r="J28" s="938"/>
      <c r="K28" s="938"/>
      <c r="L28" s="559"/>
      <c r="M28" s="638"/>
    </row>
    <row r="29" spans="1:37" ht="18.75" customHeight="1" x14ac:dyDescent="0.25">
      <c r="A29" s="634" t="s">
        <v>172</v>
      </c>
      <c r="B29" s="941" t="str">
        <f>E15</f>
        <v/>
      </c>
      <c r="C29" s="941"/>
      <c r="D29" s="943"/>
      <c r="E29" s="943"/>
      <c r="F29" s="940"/>
      <c r="G29" s="940"/>
      <c r="H29" s="943"/>
      <c r="I29" s="943"/>
      <c r="J29" s="943"/>
      <c r="K29" s="943"/>
      <c r="L29" s="559"/>
      <c r="M29" s="638"/>
    </row>
    <row r="30" spans="1:37" ht="18.75" customHeight="1" x14ac:dyDescent="0.25">
      <c r="A30" s="634" t="s">
        <v>173</v>
      </c>
      <c r="B30" s="941" t="str">
        <f>E17</f>
        <v/>
      </c>
      <c r="C30" s="941"/>
      <c r="D30" s="943"/>
      <c r="E30" s="943"/>
      <c r="F30" s="943"/>
      <c r="G30" s="943"/>
      <c r="H30" s="940"/>
      <c r="I30" s="940"/>
      <c r="J30" s="943"/>
      <c r="K30" s="943"/>
      <c r="L30" s="559"/>
      <c r="M30" s="638"/>
    </row>
    <row r="31" spans="1:37" ht="18.75" customHeight="1" x14ac:dyDescent="0.25">
      <c r="A31" s="634" t="s">
        <v>177</v>
      </c>
      <c r="B31" s="941" t="str">
        <f>E19</f>
        <v/>
      </c>
      <c r="C31" s="941"/>
      <c r="D31" s="943"/>
      <c r="E31" s="943"/>
      <c r="F31" s="943"/>
      <c r="G31" s="943"/>
      <c r="H31" s="938"/>
      <c r="I31" s="938"/>
      <c r="J31" s="940"/>
      <c r="K31" s="940"/>
      <c r="L31" s="559"/>
      <c r="M31" s="638"/>
    </row>
    <row r="32" spans="1:37" ht="18.75" customHeight="1" x14ac:dyDescent="0.25">
      <c r="A32" s="640"/>
      <c r="B32" s="641"/>
      <c r="C32" s="641"/>
      <c r="D32" s="640"/>
      <c r="E32" s="640"/>
      <c r="F32" s="640"/>
      <c r="G32" s="640"/>
      <c r="H32" s="640"/>
      <c r="I32" s="640"/>
      <c r="J32" s="559"/>
      <c r="K32" s="559"/>
      <c r="L32" s="559"/>
      <c r="M32" s="642"/>
    </row>
    <row r="33" spans="1:19" x14ac:dyDescent="0.25">
      <c r="A33" s="559"/>
      <c r="B33" s="559"/>
      <c r="C33" s="559"/>
      <c r="D33" s="559"/>
      <c r="E33" s="559"/>
      <c r="F33" s="559"/>
      <c r="G33" s="559"/>
      <c r="H33" s="559"/>
      <c r="I33" s="559"/>
      <c r="J33" s="559"/>
      <c r="K33" s="559"/>
      <c r="L33" s="559"/>
      <c r="M33" s="559"/>
    </row>
    <row r="34" spans="1:19" x14ac:dyDescent="0.25">
      <c r="A34" s="559" t="s">
        <v>129</v>
      </c>
      <c r="B34" s="559"/>
      <c r="C34" s="952" t="str">
        <f>IF(M23=1,B23,IF(M24=1,B24,IF(M25=1,B25,"")))</f>
        <v/>
      </c>
      <c r="D34" s="952"/>
      <c r="E34" s="598" t="s">
        <v>175</v>
      </c>
      <c r="F34" s="952" t="str">
        <f>IF(M28=1,B28,IF(M29=1,B29,IF(M30=1,B30,IF(M31=1,B31,""))))</f>
        <v/>
      </c>
      <c r="G34" s="952"/>
      <c r="H34" s="559"/>
      <c r="I34" s="537"/>
      <c r="J34" s="559"/>
      <c r="K34" s="559"/>
      <c r="L34" s="559"/>
      <c r="M34" s="559"/>
    </row>
    <row r="35" spans="1:19" x14ac:dyDescent="0.25">
      <c r="A35" s="559"/>
      <c r="B35" s="559"/>
      <c r="C35" s="559"/>
      <c r="D35" s="559"/>
      <c r="E35" s="559"/>
      <c r="F35" s="598"/>
      <c r="G35" s="598"/>
      <c r="H35" s="559"/>
      <c r="I35" s="559"/>
      <c r="J35" s="559"/>
      <c r="K35" s="559"/>
      <c r="L35" s="559"/>
      <c r="M35" s="559"/>
    </row>
    <row r="36" spans="1:19" x14ac:dyDescent="0.25">
      <c r="A36" s="559" t="s">
        <v>174</v>
      </c>
      <c r="B36" s="559"/>
      <c r="C36" s="952" t="str">
        <f>IF(M23=2,B23,IF(M24=2,B24,IF(M25=2,B25,"")))</f>
        <v/>
      </c>
      <c r="D36" s="952"/>
      <c r="E36" s="598" t="s">
        <v>175</v>
      </c>
      <c r="F36" s="952" t="str">
        <f>IF(M28=2,B28,IF(M29=2,B29,IF(M30=2,B30,IF(M31=2,B31,""))))</f>
        <v/>
      </c>
      <c r="G36" s="952"/>
      <c r="H36" s="559"/>
      <c r="I36" s="537"/>
      <c r="J36" s="559"/>
      <c r="K36" s="559"/>
      <c r="L36" s="559"/>
      <c r="M36" s="559"/>
    </row>
    <row r="37" spans="1:19" x14ac:dyDescent="0.25">
      <c r="A37" s="559"/>
      <c r="B37" s="559"/>
      <c r="C37" s="637"/>
      <c r="D37" s="637"/>
      <c r="E37" s="598"/>
      <c r="F37" s="637"/>
      <c r="G37" s="637"/>
      <c r="H37" s="559"/>
      <c r="I37" s="559"/>
      <c r="J37" s="559"/>
      <c r="K37" s="559"/>
      <c r="L37" s="559"/>
      <c r="M37" s="559"/>
    </row>
    <row r="38" spans="1:19" x14ac:dyDescent="0.25">
      <c r="A38" s="559" t="s">
        <v>176</v>
      </c>
      <c r="B38" s="559"/>
      <c r="C38" s="952" t="str">
        <f>IF(M23=3,B23,IF(M24=3,B24,IF(M25=3,B25,"")))</f>
        <v/>
      </c>
      <c r="D38" s="952"/>
      <c r="E38" s="598" t="s">
        <v>175</v>
      </c>
      <c r="F38" s="952" t="str">
        <f>IF(M28=3,B28,IF(M29=3,B29,IF(M30=3,B30,IF(M31=3,B31,""))))</f>
        <v/>
      </c>
      <c r="G38" s="952"/>
      <c r="H38" s="559"/>
      <c r="I38" s="537"/>
      <c r="J38" s="559"/>
      <c r="K38" s="559"/>
      <c r="L38" s="559"/>
      <c r="M38" s="559"/>
    </row>
    <row r="39" spans="1:19" x14ac:dyDescent="0.25">
      <c r="A39" s="559"/>
      <c r="B39" s="559"/>
      <c r="C39" s="559"/>
      <c r="D39" s="559"/>
      <c r="E39" s="559"/>
      <c r="F39" s="559"/>
      <c r="G39" s="559"/>
      <c r="H39" s="559"/>
      <c r="I39" s="559"/>
      <c r="J39" s="559"/>
      <c r="K39" s="559"/>
      <c r="L39" s="559"/>
      <c r="M39" s="559"/>
    </row>
    <row r="40" spans="1:19" x14ac:dyDescent="0.25">
      <c r="A40" s="559"/>
      <c r="B40" s="559"/>
      <c r="C40" s="559"/>
      <c r="D40" s="559"/>
      <c r="E40" s="559"/>
      <c r="F40" s="559"/>
      <c r="G40" s="559"/>
      <c r="H40" s="559"/>
      <c r="I40" s="559"/>
      <c r="J40" s="559"/>
      <c r="K40" s="559"/>
      <c r="L40" s="537"/>
      <c r="M40" s="559"/>
      <c r="O40" s="590"/>
      <c r="P40" s="590"/>
      <c r="Q40" s="590"/>
      <c r="R40" s="590"/>
      <c r="S40" s="590"/>
    </row>
    <row r="41" spans="1:19" x14ac:dyDescent="0.25">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x14ac:dyDescent="0.25">
      <c r="A42" s="570" t="s">
        <v>106</v>
      </c>
      <c r="B42" s="571"/>
      <c r="C42" s="573"/>
      <c r="D42" s="608">
        <v>1</v>
      </c>
      <c r="E42" s="951" t="str">
        <f>IF(D42&gt;$R$44,,UPPER(VLOOKUP(D42,'1MD ELO III.csport F A'!$A$7:$Q$134,2)))</f>
        <v>CSENDES</v>
      </c>
      <c r="F42" s="951"/>
      <c r="G42" s="619" t="s">
        <v>7</v>
      </c>
      <c r="H42" s="571"/>
      <c r="I42" s="609"/>
      <c r="J42" s="620"/>
      <c r="K42" s="565" t="s">
        <v>111</v>
      </c>
      <c r="L42" s="626"/>
      <c r="M42" s="610"/>
      <c r="O42" s="590"/>
      <c r="P42" s="602"/>
      <c r="Q42" s="602"/>
      <c r="R42" s="603"/>
      <c r="S42" s="590"/>
    </row>
    <row r="43" spans="1:19" x14ac:dyDescent="0.25">
      <c r="A43" s="574" t="s">
        <v>124</v>
      </c>
      <c r="B43" s="335"/>
      <c r="C43" s="576"/>
      <c r="D43" s="611">
        <v>2</v>
      </c>
      <c r="E43" s="950" t="str">
        <f>IF(D43&gt;$R$44,,UPPER(VLOOKUP(D43,'1MD ELO III.csport F A'!$A$7:$Q$134,2)))</f>
        <v>KOVÁCS</v>
      </c>
      <c r="F43" s="950"/>
      <c r="G43" s="621" t="s">
        <v>8</v>
      </c>
      <c r="H43" s="612"/>
      <c r="I43" s="613"/>
      <c r="J43" s="91"/>
      <c r="K43" s="623"/>
      <c r="L43" s="537"/>
      <c r="M43" s="618"/>
      <c r="O43" s="590"/>
      <c r="P43" s="603"/>
      <c r="Q43" s="604"/>
      <c r="R43" s="603"/>
      <c r="S43" s="590"/>
    </row>
    <row r="44" spans="1:19" x14ac:dyDescent="0.25">
      <c r="A44" s="379"/>
      <c r="B44" s="380"/>
      <c r="C44" s="381"/>
      <c r="D44" s="611"/>
      <c r="E44" s="615"/>
      <c r="F44" s="616"/>
      <c r="G44" s="621" t="s">
        <v>9</v>
      </c>
      <c r="H44" s="612"/>
      <c r="I44" s="613"/>
      <c r="J44" s="91"/>
      <c r="K44" s="565" t="s">
        <v>112</v>
      </c>
      <c r="L44" s="626"/>
      <c r="M44" s="610"/>
      <c r="O44" s="590"/>
      <c r="P44" s="602"/>
      <c r="Q44" s="602"/>
      <c r="R44" s="605">
        <f>MIN(4,'1MD ELO III.csport F A'!Q2)</f>
        <v>4</v>
      </c>
      <c r="S44" s="590"/>
    </row>
    <row r="45" spans="1:19" x14ac:dyDescent="0.25">
      <c r="A45" s="238"/>
      <c r="B45" s="443"/>
      <c r="C45" s="239"/>
      <c r="D45" s="611"/>
      <c r="E45" s="615"/>
      <c r="F45" s="616"/>
      <c r="G45" s="621" t="s">
        <v>10</v>
      </c>
      <c r="H45" s="612"/>
      <c r="I45" s="613"/>
      <c r="J45" s="91"/>
      <c r="K45" s="624"/>
      <c r="L45" s="616"/>
      <c r="M45" s="614"/>
      <c r="O45" s="590"/>
      <c r="P45" s="603"/>
      <c r="Q45" s="604"/>
      <c r="R45" s="603"/>
      <c r="S45" s="590"/>
    </row>
    <row r="46" spans="1:19" x14ac:dyDescent="0.25">
      <c r="A46" s="366"/>
      <c r="B46" s="382"/>
      <c r="C46" s="450"/>
      <c r="D46" s="611"/>
      <c r="E46" s="615"/>
      <c r="F46" s="616"/>
      <c r="G46" s="621" t="s">
        <v>11</v>
      </c>
      <c r="H46" s="612"/>
      <c r="I46" s="613"/>
      <c r="J46" s="91"/>
      <c r="K46" s="574"/>
      <c r="L46" s="537"/>
      <c r="M46" s="618"/>
      <c r="O46" s="590"/>
      <c r="P46" s="603"/>
      <c r="Q46" s="604"/>
      <c r="R46" s="603"/>
      <c r="S46" s="590"/>
    </row>
    <row r="47" spans="1:19" x14ac:dyDescent="0.25">
      <c r="A47" s="367"/>
      <c r="B47" s="388"/>
      <c r="C47" s="239"/>
      <c r="D47" s="611"/>
      <c r="E47" s="615"/>
      <c r="F47" s="616"/>
      <c r="G47" s="621" t="s">
        <v>12</v>
      </c>
      <c r="H47" s="612"/>
      <c r="I47" s="613"/>
      <c r="J47" s="91"/>
      <c r="K47" s="565" t="s">
        <v>92</v>
      </c>
      <c r="L47" s="626"/>
      <c r="M47" s="610"/>
      <c r="O47" s="590"/>
      <c r="P47" s="602"/>
      <c r="Q47" s="602"/>
      <c r="R47" s="603"/>
      <c r="S47" s="590"/>
    </row>
    <row r="48" spans="1:19" x14ac:dyDescent="0.25">
      <c r="A48" s="367"/>
      <c r="B48" s="388"/>
      <c r="C48" s="377"/>
      <c r="D48" s="611"/>
      <c r="E48" s="615"/>
      <c r="F48" s="616"/>
      <c r="G48" s="621" t="s">
        <v>13</v>
      </c>
      <c r="H48" s="612"/>
      <c r="I48" s="613"/>
      <c r="J48" s="91"/>
      <c r="K48" s="624"/>
      <c r="L48" s="616"/>
      <c r="M48" s="614"/>
      <c r="O48" s="590"/>
      <c r="P48" s="603"/>
      <c r="Q48" s="604"/>
      <c r="R48" s="603"/>
      <c r="S48" s="590"/>
    </row>
    <row r="49" spans="1:19" x14ac:dyDescent="0.25">
      <c r="A49" s="368"/>
      <c r="B49" s="365"/>
      <c r="C49" s="378"/>
      <c r="D49" s="617"/>
      <c r="E49" s="241"/>
      <c r="F49" s="537"/>
      <c r="G49" s="622" t="s">
        <v>14</v>
      </c>
      <c r="H49" s="335"/>
      <c r="I49" s="567"/>
      <c r="J49" s="243"/>
      <c r="K49" s="574" t="str">
        <f>L4</f>
        <v>Dénes Tibor</v>
      </c>
      <c r="L49" s="537"/>
      <c r="M49" s="618"/>
      <c r="O49" s="590"/>
      <c r="P49" s="603"/>
      <c r="Q49" s="604"/>
      <c r="R49" s="605"/>
      <c r="S49" s="590"/>
    </row>
    <row r="50" spans="1:19" x14ac:dyDescent="0.25">
      <c r="O50" s="590"/>
      <c r="P50" s="590"/>
      <c r="Q50" s="590"/>
      <c r="R50" s="590"/>
      <c r="S50" s="590"/>
    </row>
    <row r="51" spans="1:19" x14ac:dyDescent="0.25">
      <c r="O51" s="590"/>
      <c r="P51" s="590"/>
      <c r="Q51" s="590"/>
      <c r="R51" s="590"/>
      <c r="S51" s="590"/>
    </row>
  </sheetData>
  <mergeCells count="51">
    <mergeCell ref="J31:K31"/>
    <mergeCell ref="B31:C31"/>
    <mergeCell ref="D31:E31"/>
    <mergeCell ref="F31:G31"/>
    <mergeCell ref="H31:I31"/>
    <mergeCell ref="J27:K27"/>
    <mergeCell ref="J28:K28"/>
    <mergeCell ref="J29:K29"/>
    <mergeCell ref="J30:K30"/>
    <mergeCell ref="B30:C30"/>
    <mergeCell ref="C38:D38"/>
    <mergeCell ref="F38:G38"/>
    <mergeCell ref="E42:F42"/>
    <mergeCell ref="E43:F43"/>
    <mergeCell ref="C34:D34"/>
    <mergeCell ref="F34:G34"/>
    <mergeCell ref="C36:D36"/>
    <mergeCell ref="F36:G36"/>
    <mergeCell ref="D30:E30"/>
    <mergeCell ref="F30:G30"/>
    <mergeCell ref="H30:I30"/>
    <mergeCell ref="B29:C29"/>
    <mergeCell ref="D29:E29"/>
    <mergeCell ref="F29:G29"/>
    <mergeCell ref="H29:I29"/>
    <mergeCell ref="B28:C28"/>
    <mergeCell ref="D28:E28"/>
    <mergeCell ref="F28:G28"/>
    <mergeCell ref="H28:I28"/>
    <mergeCell ref="B27:C27"/>
    <mergeCell ref="D27:E27"/>
    <mergeCell ref="F27:G27"/>
    <mergeCell ref="H27:I27"/>
    <mergeCell ref="B25:C25"/>
    <mergeCell ref="D25:E25"/>
    <mergeCell ref="F25:G25"/>
    <mergeCell ref="H25:I25"/>
    <mergeCell ref="B24:C24"/>
    <mergeCell ref="D24:E24"/>
    <mergeCell ref="F24:G24"/>
    <mergeCell ref="H24:I24"/>
    <mergeCell ref="H22:I22"/>
    <mergeCell ref="B23:C23"/>
    <mergeCell ref="D23:E23"/>
    <mergeCell ref="F23:G23"/>
    <mergeCell ref="H23:I23"/>
    <mergeCell ref="A1:F1"/>
    <mergeCell ref="A4:C4"/>
    <mergeCell ref="B22:C22"/>
    <mergeCell ref="D22:E22"/>
    <mergeCell ref="F22:G22"/>
  </mergeCells>
  <phoneticPr fontId="72" type="noConversion"/>
  <conditionalFormatting sqref="R49 R44">
    <cfRule type="expression" dxfId="800" priority="1" stopIfTrue="1">
      <formula>$O$1="CU"</formula>
    </cfRule>
  </conditionalFormatting>
  <conditionalFormatting sqref="E7 E9 E11 E13 E15 E17 E19">
    <cfRule type="cellIs" dxfId="799" priority="2"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56">
    <tabColor indexed="11"/>
  </sheetPr>
  <dimension ref="A1:AK54"/>
  <sheetViews>
    <sheetView workbookViewId="0">
      <selection activeCell="O10" sqref="O10"/>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5">
      <c r="A2" s="514" t="s">
        <v>122</v>
      </c>
      <c r="B2" s="515"/>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III.csport F A'!$A$7:$O$22,5))</f>
        <v/>
      </c>
      <c r="D7" s="584" t="str">
        <f>IF($B7="","",VLOOKUP($B7,'1MD ELO III.csport F A'!$A$7:$O$22,15))</f>
        <v/>
      </c>
      <c r="E7" s="580" t="str">
        <f>UPPER(IF($B7="","",VLOOKUP($B7,'1MD ELO III.csport F A'!$A$7:$O$22,2)))</f>
        <v/>
      </c>
      <c r="F7" s="583"/>
      <c r="G7" s="580" t="str">
        <f>IF($B7="","",VLOOKUP($B7,'1MD ELO III.csport F A'!$A$7:$O$22,3))</f>
        <v/>
      </c>
      <c r="H7" s="583"/>
      <c r="I7" s="580" t="str">
        <f>IF($B7="","",VLOOKUP($B7,'1MD ELO III.csport F A'!$A$7:$O$22,4))</f>
        <v/>
      </c>
      <c r="J7" s="559"/>
      <c r="K7" s="664"/>
      <c r="L7" s="658" t="str">
        <f>IF(K7="","",CONCATENATE(VLOOKUP($Y$3,$AB$1:$AK$1,K7)," pont"))</f>
        <v/>
      </c>
      <c r="M7" s="665"/>
      <c r="N7" s="590"/>
      <c r="O7" s="590"/>
      <c r="P7" s="590"/>
      <c r="Q7" s="644" t="s">
        <v>178</v>
      </c>
      <c r="R7" s="759" t="s">
        <v>223</v>
      </c>
      <c r="S7" s="759" t="s">
        <v>224</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0" t="s">
        <v>221</v>
      </c>
      <c r="S8" s="760" t="s">
        <v>225</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III.csport F A'!$A$7:$O$22,5))</f>
        <v/>
      </c>
      <c r="D9" s="584" t="str">
        <f>IF($B9="","",VLOOKUP($B9,'1MD ELO III.csport F A'!$A$7:$O$22,15))</f>
        <v/>
      </c>
      <c r="E9" s="579" t="str">
        <f>UPPER(IF($B9="","",VLOOKUP($B9,'1MD ELO III.csport F A'!$A$7:$O$22,2)))</f>
        <v/>
      </c>
      <c r="F9" s="585"/>
      <c r="G9" s="579" t="str">
        <f>IF($B9="","",VLOOKUP($B9,'1MD ELO III.csport F A'!$A$7:$O$22,3))</f>
        <v/>
      </c>
      <c r="H9" s="585"/>
      <c r="I9" s="579" t="str">
        <f>IF($B9="","",VLOOKUP($B9,'1MD ELO III.csport F A'!$A$7:$O$22,4))</f>
        <v/>
      </c>
      <c r="J9" s="559"/>
      <c r="K9" s="664"/>
      <c r="L9" s="658" t="str">
        <f>IF(K9="","",CONCATENATE(VLOOKUP($Y$3,$AB$1:$AK$1,K9)," pont"))</f>
        <v/>
      </c>
      <c r="M9" s="665"/>
      <c r="N9" s="590"/>
      <c r="O9" s="590"/>
      <c r="P9" s="590"/>
      <c r="Q9" s="648" t="s">
        <v>186</v>
      </c>
      <c r="R9" s="761" t="s">
        <v>218</v>
      </c>
      <c r="S9" s="761" t="s">
        <v>226</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III.csport F A'!$A$7:$O$22,5))</f>
        <v/>
      </c>
      <c r="D11" s="584" t="str">
        <f>IF($B11="","",VLOOKUP($B11,'1MD ELO III.csport F A'!$A$7:$O$22,15))</f>
        <v/>
      </c>
      <c r="E11" s="579" t="str">
        <f>UPPER(IF($B11="","",VLOOKUP($B11,'1MD ELO III.csport F A'!$A$7:$O$22,2)))</f>
        <v/>
      </c>
      <c r="F11" s="585"/>
      <c r="G11" s="579" t="str">
        <f>IF($B11="","",VLOOKUP($B11,'1MD ELO III.csport F A'!$A$7:$O$22,3))</f>
        <v/>
      </c>
      <c r="H11" s="585"/>
      <c r="I11" s="579" t="str">
        <f>IF($B11="","",VLOOKUP($B11,'1MD ELO III.csport F A'!$A$7:$O$22,4))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746" t="s">
        <v>171</v>
      </c>
      <c r="B13" s="749"/>
      <c r="C13" s="584" t="str">
        <f>IF($B13="","",VLOOKUP($B13,'1MD ELO III.csport F A'!$A$7:$O$22,5))</f>
        <v/>
      </c>
      <c r="D13" s="584" t="str">
        <f>IF($B13="","",VLOOKUP($B13,'1MD ELO III.csport F A'!$A$7:$O$22,15))</f>
        <v/>
      </c>
      <c r="E13" s="579" t="str">
        <f>UPPER(IF($B13="","",VLOOKUP($B13,'1MD ELO III.csport F A'!$A$7:$O$22,2)))</f>
        <v/>
      </c>
      <c r="F13" s="585"/>
      <c r="G13" s="579" t="str">
        <f>IF($B13="","",VLOOKUP($B13,'1MD ELO III.csport F A'!$A$7:$O$22,3))</f>
        <v/>
      </c>
      <c r="H13" s="585"/>
      <c r="I13" s="579" t="str">
        <f>IF($B13="","",VLOOKUP($B13,'1MD ELO III.csport F A'!$A$7:$O$22,4))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635" t="s">
        <v>172</v>
      </c>
      <c r="B15" s="748"/>
      <c r="C15" s="584" t="str">
        <f>IF($B15="","",VLOOKUP($B15,'1MD ELO III.csport F A'!$A$7:$O$22,5))</f>
        <v/>
      </c>
      <c r="D15" s="747" t="str">
        <f>IF($B15="","",VLOOKUP($B15,'1MD ELO III.csport F A'!$A$7:$O$22,15))</f>
        <v/>
      </c>
      <c r="E15" s="580" t="str">
        <f>UPPER(IF($B15="","",VLOOKUP($B15,'1MD ELO III.csport F A'!$A$7:$O$22,2)))</f>
        <v/>
      </c>
      <c r="F15" s="583"/>
      <c r="G15" s="580" t="str">
        <f>IF($B15="","",VLOOKUP($B15,'1MD ELO III.csport F A'!$A$7:$O$22,3))</f>
        <v/>
      </c>
      <c r="H15" s="583"/>
      <c r="I15" s="580" t="str">
        <f>IF($B15="","",VLOOKUP($B15,'1MD ELO III.csport F A'!$A$7:$O$22,4))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III.csport F A'!$A$7:$O$22,5))</f>
        <v/>
      </c>
      <c r="D17" s="584" t="str">
        <f>IF($B17="","",VLOOKUP($B17,'1MD ELO III.csport F A'!$A$7:$O$22,15))</f>
        <v/>
      </c>
      <c r="E17" s="579" t="str">
        <f>UPPER(IF($B17="","",VLOOKUP($B17,'1MD ELO III.csport F A'!$A$7:$O$22,2)))</f>
        <v/>
      </c>
      <c r="F17" s="585"/>
      <c r="G17" s="579" t="str">
        <f>IF($B17="","",VLOOKUP($B17,'1MD ELO III.csport F A'!$A$7:$O$22,3))</f>
        <v/>
      </c>
      <c r="H17" s="585"/>
      <c r="I17" s="579" t="str">
        <f>IF($B17="","",VLOOKUP($B17,'1MD ELO III.csport F A'!$A$7:$O$22,4))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746" t="s">
        <v>177</v>
      </c>
      <c r="B19" s="652"/>
      <c r="C19" s="584" t="str">
        <f>IF($B19="","",VLOOKUP($B19,'1MD ELO III.csport F A'!$A$7:$O$22,5))</f>
        <v/>
      </c>
      <c r="D19" s="584" t="str">
        <f>IF($B19="","",VLOOKUP($B19,'1MD ELO III.csport F A'!$A$7:$O$22,15))</f>
        <v/>
      </c>
      <c r="E19" s="579" t="str">
        <f>UPPER(IF($B19="","",VLOOKUP($B19,'1MD ELO III.csport F A'!$A$7:$O$22,2)))</f>
        <v/>
      </c>
      <c r="F19" s="585"/>
      <c r="G19" s="579" t="str">
        <f>IF($B19="","",VLOOKUP($B19,'1MD ELO III.csport F A'!$A$7:$O$22,3))</f>
        <v/>
      </c>
      <c r="H19" s="585"/>
      <c r="I19" s="579" t="str">
        <f>IF($B19="","",VLOOKUP($B19,'1MD ELO III.csport F A'!$A$7:$O$22,4))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5">
      <c r="A21" s="746" t="s">
        <v>216</v>
      </c>
      <c r="B21" s="652"/>
      <c r="C21" s="584" t="str">
        <f>IF($B21="","",VLOOKUP($B21,'1MD ELO III.csport F A'!$A$7:$O$22,5))</f>
        <v/>
      </c>
      <c r="D21" s="584" t="str">
        <f>IF($B21="","",VLOOKUP($B21,'1MD ELO III.csport F A'!$A$7:$O$22,15))</f>
        <v/>
      </c>
      <c r="E21" s="579" t="str">
        <f>UPPER(IF($B21="","",VLOOKUP($B21,'1MD ELO III.csport F A'!$A$7:$O$22,2)))</f>
        <v/>
      </c>
      <c r="F21" s="585"/>
      <c r="G21" s="579" t="str">
        <f>IF($B21="","",VLOOKUP($B21,'1MD ELO III.csport F A'!$A$7:$O$22,3))</f>
        <v/>
      </c>
      <c r="H21" s="585"/>
      <c r="I21" s="579" t="str">
        <f>IF($B21="","",VLOOKUP($B21,'1MD ELO III.csport F A'!$A$7:$O$22,4))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5">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5">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5">
      <c r="A24" s="559"/>
      <c r="B24" s="937"/>
      <c r="C24" s="937"/>
      <c r="D24" s="938" t="str">
        <f>E7</f>
        <v/>
      </c>
      <c r="E24" s="938"/>
      <c r="F24" s="938" t="str">
        <f>E9</f>
        <v/>
      </c>
      <c r="G24" s="938"/>
      <c r="H24" s="938" t="str">
        <f>E11</f>
        <v/>
      </c>
      <c r="I24" s="938"/>
      <c r="J24" s="938" t="str">
        <f>E13</f>
        <v/>
      </c>
      <c r="K24" s="938"/>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5">
      <c r="A25" s="634" t="s">
        <v>164</v>
      </c>
      <c r="B25" s="941" t="str">
        <f>E7</f>
        <v/>
      </c>
      <c r="C25" s="941"/>
      <c r="D25" s="940"/>
      <c r="E25" s="940"/>
      <c r="F25" s="943"/>
      <c r="G25" s="943"/>
      <c r="H25" s="943"/>
      <c r="I25" s="943"/>
      <c r="J25" s="938"/>
      <c r="K25" s="938"/>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5">
      <c r="A26" s="634" t="s">
        <v>165</v>
      </c>
      <c r="B26" s="941" t="str">
        <f>E9</f>
        <v/>
      </c>
      <c r="C26" s="941"/>
      <c r="D26" s="943"/>
      <c r="E26" s="943"/>
      <c r="F26" s="940"/>
      <c r="G26" s="940"/>
      <c r="H26" s="943"/>
      <c r="I26" s="943"/>
      <c r="J26" s="943"/>
      <c r="K26" s="943"/>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5">
      <c r="A27" s="634" t="s">
        <v>166</v>
      </c>
      <c r="B27" s="941" t="str">
        <f>E11</f>
        <v/>
      </c>
      <c r="C27" s="941"/>
      <c r="D27" s="943"/>
      <c r="E27" s="943"/>
      <c r="F27" s="943"/>
      <c r="G27" s="943"/>
      <c r="H27" s="940"/>
      <c r="I27" s="940"/>
      <c r="J27" s="943"/>
      <c r="K27" s="943"/>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5">
      <c r="A28" s="745" t="s">
        <v>171</v>
      </c>
      <c r="B28" s="941" t="str">
        <f>E13</f>
        <v/>
      </c>
      <c r="C28" s="941"/>
      <c r="D28" s="943"/>
      <c r="E28" s="943"/>
      <c r="F28" s="943"/>
      <c r="G28" s="943"/>
      <c r="H28" s="938"/>
      <c r="I28" s="938"/>
      <c r="J28" s="940"/>
      <c r="K28" s="940"/>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x14ac:dyDescent="0.25">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5">
      <c r="A30" s="559"/>
      <c r="B30" s="937"/>
      <c r="C30" s="937"/>
      <c r="D30" s="938" t="str">
        <f>E15</f>
        <v/>
      </c>
      <c r="E30" s="938"/>
      <c r="F30" s="938" t="str">
        <f>E17</f>
        <v/>
      </c>
      <c r="G30" s="938"/>
      <c r="H30" s="955" t="str">
        <f>E19</f>
        <v/>
      </c>
      <c r="I30" s="956"/>
      <c r="J30" s="938" t="str">
        <f>E21</f>
        <v/>
      </c>
      <c r="K30" s="938"/>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5">
      <c r="A31" s="745" t="s">
        <v>172</v>
      </c>
      <c r="B31" s="953" t="str">
        <f>E15</f>
        <v/>
      </c>
      <c r="C31" s="954"/>
      <c r="D31" s="940"/>
      <c r="E31" s="940"/>
      <c r="F31" s="943"/>
      <c r="G31" s="943"/>
      <c r="H31" s="943"/>
      <c r="I31" s="943"/>
      <c r="J31" s="938"/>
      <c r="K31" s="938"/>
      <c r="L31" s="559"/>
      <c r="M31" s="638"/>
    </row>
    <row r="32" spans="1:37" ht="18.75" customHeight="1" x14ac:dyDescent="0.25">
      <c r="A32" s="745" t="s">
        <v>173</v>
      </c>
      <c r="B32" s="941" t="str">
        <f>E17</f>
        <v/>
      </c>
      <c r="C32" s="941"/>
      <c r="D32" s="943"/>
      <c r="E32" s="943"/>
      <c r="F32" s="940"/>
      <c r="G32" s="940"/>
      <c r="H32" s="943"/>
      <c r="I32" s="943"/>
      <c r="J32" s="943"/>
      <c r="K32" s="943"/>
      <c r="L32" s="559"/>
      <c r="M32" s="638"/>
    </row>
    <row r="33" spans="1:19" ht="18.75" customHeight="1" x14ac:dyDescent="0.25">
      <c r="A33" s="745" t="s">
        <v>177</v>
      </c>
      <c r="B33" s="941" t="str">
        <f>E19</f>
        <v/>
      </c>
      <c r="C33" s="941"/>
      <c r="D33" s="943"/>
      <c r="E33" s="943"/>
      <c r="F33" s="943"/>
      <c r="G33" s="943"/>
      <c r="H33" s="940"/>
      <c r="I33" s="940"/>
      <c r="J33" s="943"/>
      <c r="K33" s="943"/>
      <c r="L33" s="559"/>
      <c r="M33" s="638"/>
    </row>
    <row r="34" spans="1:19" ht="18.75" customHeight="1" x14ac:dyDescent="0.25">
      <c r="A34" s="745" t="s">
        <v>216</v>
      </c>
      <c r="B34" s="941" t="str">
        <f>E21</f>
        <v/>
      </c>
      <c r="C34" s="941"/>
      <c r="D34" s="943"/>
      <c r="E34" s="943"/>
      <c r="F34" s="943"/>
      <c r="G34" s="943"/>
      <c r="H34" s="938"/>
      <c r="I34" s="938"/>
      <c r="J34" s="940"/>
      <c r="K34" s="940"/>
      <c r="L34" s="559"/>
      <c r="M34" s="638"/>
    </row>
    <row r="35" spans="1:19" ht="18.75" customHeight="1" x14ac:dyDescent="0.25">
      <c r="A35" s="640"/>
      <c r="B35" s="641"/>
      <c r="C35" s="641"/>
      <c r="D35" s="640"/>
      <c r="E35" s="640"/>
      <c r="F35" s="640"/>
      <c r="G35" s="640"/>
      <c r="H35" s="640"/>
      <c r="I35" s="640"/>
      <c r="J35" s="559"/>
      <c r="K35" s="559"/>
      <c r="L35" s="559"/>
      <c r="M35" s="642"/>
    </row>
    <row r="36" spans="1:19" x14ac:dyDescent="0.25">
      <c r="A36" s="559"/>
      <c r="B36" s="559"/>
      <c r="C36" s="559"/>
      <c r="D36" s="559"/>
      <c r="E36" s="559"/>
      <c r="F36" s="559"/>
      <c r="G36" s="559"/>
      <c r="H36" s="559"/>
      <c r="I36" s="559"/>
      <c r="J36" s="559"/>
      <c r="K36" s="559"/>
      <c r="L36" s="559"/>
      <c r="M36" s="559"/>
    </row>
    <row r="37" spans="1:19" x14ac:dyDescent="0.25">
      <c r="A37" s="559" t="s">
        <v>129</v>
      </c>
      <c r="B37" s="559"/>
      <c r="C37" s="952" t="str">
        <f>IF(M25=1,B25,IF(M26=1,B26,IF(M27=1,B27,IF(M28=1,B28,""))))</f>
        <v/>
      </c>
      <c r="D37" s="952"/>
      <c r="E37" s="598" t="s">
        <v>175</v>
      </c>
      <c r="F37" s="952" t="str">
        <f>IF(M31=1,B31,IF(M32=1,B32,IF(M33=1,B33,IF(M34=1,B34,""))))</f>
        <v/>
      </c>
      <c r="G37" s="952"/>
      <c r="H37" s="559"/>
      <c r="I37" s="537"/>
      <c r="J37" s="559"/>
      <c r="K37" s="559"/>
      <c r="L37" s="559"/>
      <c r="M37" s="559"/>
    </row>
    <row r="38" spans="1:19" x14ac:dyDescent="0.25">
      <c r="A38" s="559"/>
      <c r="B38" s="559"/>
      <c r="C38" s="559"/>
      <c r="D38" s="559"/>
      <c r="E38" s="559"/>
      <c r="F38" s="598"/>
      <c r="G38" s="598"/>
      <c r="H38" s="559"/>
      <c r="I38" s="559"/>
      <c r="J38" s="559"/>
      <c r="K38" s="559"/>
      <c r="L38" s="559"/>
      <c r="M38" s="559"/>
    </row>
    <row r="39" spans="1:19" x14ac:dyDescent="0.25">
      <c r="A39" s="559" t="s">
        <v>174</v>
      </c>
      <c r="B39" s="559"/>
      <c r="C39" s="952" t="str">
        <f>IF(M25=2,B25,IF(M26=2,B26,IF(M27=2,B27,IF(M28=2,B28,""))))</f>
        <v/>
      </c>
      <c r="D39" s="952"/>
      <c r="E39" s="598" t="s">
        <v>175</v>
      </c>
      <c r="F39" s="952" t="str">
        <f>IF(M31=2,B31,IF(M32=2,B32,IF(M33=2,B33,IF(M34=2,B34,""))))</f>
        <v/>
      </c>
      <c r="G39" s="952"/>
      <c r="H39" s="559"/>
      <c r="I39" s="537"/>
      <c r="J39" s="559"/>
      <c r="K39" s="559"/>
      <c r="L39" s="559"/>
      <c r="M39" s="559"/>
    </row>
    <row r="40" spans="1:19" x14ac:dyDescent="0.25">
      <c r="A40" s="559"/>
      <c r="B40" s="559"/>
      <c r="C40" s="637"/>
      <c r="D40" s="637"/>
      <c r="E40" s="598"/>
      <c r="F40" s="637"/>
      <c r="G40" s="637"/>
      <c r="H40" s="559"/>
      <c r="I40" s="559"/>
      <c r="J40" s="559"/>
      <c r="K40" s="559"/>
      <c r="L40" s="559"/>
      <c r="M40" s="559"/>
    </row>
    <row r="41" spans="1:19" x14ac:dyDescent="0.25">
      <c r="A41" s="559" t="s">
        <v>176</v>
      </c>
      <c r="B41" s="559"/>
      <c r="C41" s="952" t="str">
        <f>IF(M25=3,B25,IF(M26=3,B26,IF(M27=3,B27,IF(M28=3,B28,""))))</f>
        <v/>
      </c>
      <c r="D41" s="952"/>
      <c r="E41" s="598" t="s">
        <v>175</v>
      </c>
      <c r="F41" s="952" t="str">
        <f>IF(M31=3,B31,IF(M32=3,B32,IF(M33=3,B33,IF(M34=3,B34,""))))</f>
        <v/>
      </c>
      <c r="G41" s="952"/>
      <c r="H41" s="559"/>
      <c r="I41" s="537"/>
      <c r="J41" s="559"/>
      <c r="K41" s="559"/>
      <c r="L41" s="559"/>
      <c r="M41" s="559"/>
    </row>
    <row r="42" spans="1:19" x14ac:dyDescent="0.25">
      <c r="A42" s="559"/>
      <c r="B42" s="559"/>
      <c r="C42" s="559"/>
      <c r="D42" s="559"/>
      <c r="E42" s="559"/>
      <c r="F42" s="559"/>
      <c r="G42" s="559"/>
      <c r="H42" s="559"/>
      <c r="I42" s="559"/>
      <c r="J42" s="559"/>
      <c r="K42" s="559"/>
      <c r="L42" s="559"/>
      <c r="M42" s="559"/>
    </row>
    <row r="43" spans="1:19" x14ac:dyDescent="0.25">
      <c r="A43" s="599" t="s">
        <v>217</v>
      </c>
      <c r="B43" s="559"/>
      <c r="C43" s="952">
        <f>IF(M25=4,B25,IF(M26=4,B26,IF(M27=4,B27,IF(M28=4,B28,))))</f>
        <v>0</v>
      </c>
      <c r="D43" s="952"/>
      <c r="E43" s="598" t="s">
        <v>175</v>
      </c>
      <c r="F43" s="952" t="str">
        <f>IF(M31=3,B31,IF(M32=3,B32,IF(M33=4,B33,IF(M34=4,B34,""))))</f>
        <v/>
      </c>
      <c r="G43" s="952"/>
      <c r="H43" s="559"/>
      <c r="I43" s="537"/>
      <c r="J43" s="559"/>
      <c r="K43" s="559"/>
      <c r="L43" s="559"/>
      <c r="M43" s="559"/>
      <c r="O43" s="590"/>
      <c r="P43" s="590"/>
      <c r="Q43" s="590"/>
      <c r="R43" s="590"/>
      <c r="S43" s="590"/>
    </row>
    <row r="44" spans="1:19" x14ac:dyDescent="0.25">
      <c r="A44" s="559"/>
      <c r="B44" s="559"/>
      <c r="C44" s="559"/>
      <c r="D44" s="559"/>
      <c r="E44" s="559"/>
      <c r="F44" s="559"/>
      <c r="G44" s="559"/>
      <c r="H44" s="559"/>
      <c r="I44" s="559"/>
      <c r="J44" s="559"/>
      <c r="K44" s="559"/>
      <c r="L44" s="537"/>
      <c r="M44" s="559"/>
      <c r="O44" s="590"/>
      <c r="P44" s="600"/>
      <c r="Q44" s="600"/>
      <c r="R44" s="601"/>
      <c r="S44" s="590"/>
    </row>
    <row r="45" spans="1:19" x14ac:dyDescent="0.25">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5">
      <c r="A46" s="570" t="s">
        <v>106</v>
      </c>
      <c r="B46" s="571"/>
      <c r="C46" s="573"/>
      <c r="D46" s="608">
        <v>1</v>
      </c>
      <c r="E46" s="951" t="str">
        <f>IF(D46&gt;$R$47,,UPPER(VLOOKUP(D46,'1MD ELO III.csport F A'!$A$7:$Q$134,2)))</f>
        <v>CSENDES</v>
      </c>
      <c r="F46" s="951"/>
      <c r="G46" s="619" t="s">
        <v>7</v>
      </c>
      <c r="H46" s="571"/>
      <c r="I46" s="609"/>
      <c r="J46" s="620"/>
      <c r="K46" s="565" t="s">
        <v>111</v>
      </c>
      <c r="L46" s="626"/>
      <c r="M46" s="610"/>
      <c r="O46" s="590"/>
      <c r="P46" s="603"/>
      <c r="Q46" s="604"/>
      <c r="R46" s="603"/>
      <c r="S46" s="590"/>
    </row>
    <row r="47" spans="1:19" x14ac:dyDescent="0.25">
      <c r="A47" s="574" t="s">
        <v>124</v>
      </c>
      <c r="B47" s="335"/>
      <c r="C47" s="576"/>
      <c r="D47" s="611">
        <v>2</v>
      </c>
      <c r="E47" s="950" t="str">
        <f>IF(D47&gt;$R$47,,UPPER(VLOOKUP(D47,'1MD ELO III.csport F A'!$A$7:$Q$134,2)))</f>
        <v>KOVÁCS</v>
      </c>
      <c r="F47" s="950"/>
      <c r="G47" s="621" t="s">
        <v>8</v>
      </c>
      <c r="H47" s="612"/>
      <c r="I47" s="613"/>
      <c r="J47" s="91"/>
      <c r="K47" s="623"/>
      <c r="L47" s="537"/>
      <c r="M47" s="618"/>
      <c r="O47" s="590"/>
      <c r="P47" s="602"/>
      <c r="Q47" s="602"/>
      <c r="R47" s="605">
        <f>MIN(4,'1MD ELO III.csport F A'!Q2)</f>
        <v>4</v>
      </c>
      <c r="S47" s="590"/>
    </row>
    <row r="48" spans="1:19" x14ac:dyDescent="0.25">
      <c r="A48" s="379"/>
      <c r="B48" s="380"/>
      <c r="C48" s="381"/>
      <c r="D48" s="611"/>
      <c r="E48" s="615"/>
      <c r="F48" s="616"/>
      <c r="G48" s="621" t="s">
        <v>9</v>
      </c>
      <c r="H48" s="612"/>
      <c r="I48" s="613"/>
      <c r="J48" s="91"/>
      <c r="K48" s="565" t="s">
        <v>112</v>
      </c>
      <c r="L48" s="626"/>
      <c r="M48" s="610"/>
      <c r="O48" s="590"/>
      <c r="P48" s="603"/>
      <c r="Q48" s="604"/>
      <c r="R48" s="603"/>
      <c r="S48" s="590"/>
    </row>
    <row r="49" spans="1:19" x14ac:dyDescent="0.25">
      <c r="A49" s="238"/>
      <c r="B49" s="443"/>
      <c r="C49" s="239"/>
      <c r="D49" s="611"/>
      <c r="E49" s="615"/>
      <c r="F49" s="616"/>
      <c r="G49" s="621" t="s">
        <v>10</v>
      </c>
      <c r="H49" s="612"/>
      <c r="I49" s="613"/>
      <c r="J49" s="91"/>
      <c r="K49" s="624"/>
      <c r="L49" s="616"/>
      <c r="M49" s="614"/>
      <c r="O49" s="590"/>
      <c r="P49" s="603"/>
      <c r="Q49" s="604"/>
      <c r="R49" s="603"/>
      <c r="S49" s="590"/>
    </row>
    <row r="50" spans="1:19" x14ac:dyDescent="0.25">
      <c r="A50" s="366"/>
      <c r="B50" s="382"/>
      <c r="C50" s="450"/>
      <c r="D50" s="611"/>
      <c r="E50" s="615"/>
      <c r="F50" s="616"/>
      <c r="G50" s="621" t="s">
        <v>11</v>
      </c>
      <c r="H50" s="612"/>
      <c r="I50" s="613"/>
      <c r="J50" s="91"/>
      <c r="K50" s="574"/>
      <c r="L50" s="537"/>
      <c r="M50" s="618"/>
      <c r="O50" s="590"/>
      <c r="P50" s="602"/>
      <c r="Q50" s="602"/>
      <c r="R50" s="603"/>
      <c r="S50" s="590"/>
    </row>
    <row r="51" spans="1:19" x14ac:dyDescent="0.25">
      <c r="A51" s="367"/>
      <c r="B51" s="388"/>
      <c r="C51" s="239"/>
      <c r="D51" s="611"/>
      <c r="E51" s="615"/>
      <c r="F51" s="616"/>
      <c r="G51" s="621" t="s">
        <v>12</v>
      </c>
      <c r="H51" s="612"/>
      <c r="I51" s="613"/>
      <c r="J51" s="91"/>
      <c r="K51" s="565" t="s">
        <v>92</v>
      </c>
      <c r="L51" s="626"/>
      <c r="M51" s="610"/>
      <c r="O51" s="590"/>
      <c r="P51" s="603"/>
      <c r="Q51" s="604"/>
      <c r="R51" s="603"/>
      <c r="S51" s="590"/>
    </row>
    <row r="52" spans="1:19" x14ac:dyDescent="0.25">
      <c r="A52" s="367"/>
      <c r="B52" s="388"/>
      <c r="C52" s="377"/>
      <c r="D52" s="611"/>
      <c r="E52" s="615"/>
      <c r="F52" s="616"/>
      <c r="G52" s="621" t="s">
        <v>13</v>
      </c>
      <c r="H52" s="612"/>
      <c r="I52" s="613"/>
      <c r="J52" s="91"/>
      <c r="K52" s="624"/>
      <c r="L52" s="616"/>
      <c r="M52" s="614"/>
      <c r="O52" s="590"/>
      <c r="P52" s="603"/>
      <c r="Q52" s="604"/>
      <c r="R52" s="605"/>
      <c r="S52" s="590"/>
    </row>
    <row r="53" spans="1:19" x14ac:dyDescent="0.25">
      <c r="A53" s="368"/>
      <c r="B53" s="365"/>
      <c r="C53" s="378"/>
      <c r="D53" s="617"/>
      <c r="E53" s="241"/>
      <c r="F53" s="537"/>
      <c r="G53" s="622" t="s">
        <v>14</v>
      </c>
      <c r="H53" s="335"/>
      <c r="I53" s="567"/>
      <c r="J53" s="243"/>
      <c r="K53" s="574" t="str">
        <f>L4</f>
        <v>Dénes Tibor</v>
      </c>
      <c r="L53" s="537"/>
      <c r="M53" s="618"/>
      <c r="O53" s="590"/>
      <c r="P53" s="590"/>
      <c r="Q53" s="590"/>
      <c r="R53" s="590"/>
      <c r="S53" s="590"/>
    </row>
    <row r="54" spans="1:19" x14ac:dyDescent="0.25">
      <c r="O54" s="590"/>
      <c r="P54" s="590"/>
      <c r="Q54" s="590"/>
      <c r="R54" s="590"/>
      <c r="S54" s="590"/>
    </row>
  </sheetData>
  <mergeCells count="62">
    <mergeCell ref="A1:F1"/>
    <mergeCell ref="A4:C4"/>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30:C30"/>
    <mergeCell ref="D30:E30"/>
    <mergeCell ref="F30:G30"/>
    <mergeCell ref="H30:I30"/>
    <mergeCell ref="B28:C28"/>
    <mergeCell ref="D28:E28"/>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C37:D37"/>
    <mergeCell ref="F37:G37"/>
    <mergeCell ref="C39:D39"/>
    <mergeCell ref="F39:G39"/>
    <mergeCell ref="C41:D41"/>
    <mergeCell ref="F41:G41"/>
    <mergeCell ref="E46:F46"/>
    <mergeCell ref="E47:F47"/>
    <mergeCell ref="C43:D43"/>
    <mergeCell ref="F43:G43"/>
    <mergeCell ref="F28:G28"/>
    <mergeCell ref="H28:I28"/>
    <mergeCell ref="J24:K24"/>
    <mergeCell ref="J25:K25"/>
    <mergeCell ref="J26:K26"/>
    <mergeCell ref="J27:K27"/>
    <mergeCell ref="J28:K28"/>
  </mergeCells>
  <conditionalFormatting sqref="R52 R47">
    <cfRule type="expression" dxfId="798" priority="2" stopIfTrue="1">
      <formula>$O$1="CU"</formula>
    </cfRule>
  </conditionalFormatting>
  <conditionalFormatting sqref="E7 E9 E11 E13 E15 E17 E19:E21">
    <cfRule type="cellIs" dxfId="797"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tabColor indexed="11"/>
  </sheetPr>
  <dimension ref="A1:AS140"/>
  <sheetViews>
    <sheetView workbookViewId="0">
      <selection sqref="A1:IV65536"/>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77" customWidth="1"/>
  </cols>
  <sheetData>
    <row r="1" spans="1:45" s="136" customFormat="1" ht="21.75" customHeight="1" x14ac:dyDescent="0.25">
      <c r="A1" s="507" t="str">
        <f>Altalanos!$A$6</f>
        <v>Diákolinmpia Pest Vármegye</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x14ac:dyDescent="0.25">
      <c r="A2" s="514" t="s">
        <v>122</v>
      </c>
      <c r="B2" s="515"/>
      <c r="C2" s="515"/>
      <c r="D2" s="515"/>
      <c r="E2" s="515">
        <f>Altalanos!$A$8</f>
        <v>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x14ac:dyDescent="0.3">
      <c r="A4" s="936">
        <f>Altalanos!$A$10</f>
        <v>0</v>
      </c>
      <c r="B4" s="936"/>
      <c r="C4" s="936"/>
      <c r="D4" s="519"/>
      <c r="E4" s="520"/>
      <c r="F4" s="520"/>
      <c r="G4" s="520">
        <f>Altalanos!$C$10</f>
        <v>0</v>
      </c>
      <c r="H4" s="521"/>
      <c r="I4" s="520"/>
      <c r="J4" s="522"/>
      <c r="K4" s="523"/>
      <c r="L4" s="522"/>
      <c r="M4" s="524"/>
      <c r="N4" s="522"/>
      <c r="O4" s="520"/>
      <c r="P4" s="522"/>
      <c r="Q4" s="520"/>
      <c r="R4" s="525" t="str">
        <f>Altalanos!$E$10</f>
        <v>Dénes Tibor</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x14ac:dyDescent="0.25">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0" customFormat="1" ht="11.1" customHeight="1" thickBot="1" x14ac:dyDescent="0.3">
      <c r="A6" s="791"/>
      <c r="B6" s="792"/>
      <c r="C6" s="792"/>
      <c r="D6" s="792"/>
      <c r="E6" s="792"/>
      <c r="F6" s="791" t="str">
        <f>IF(Y3="","",CONCATENATE(VLOOKUP(Y3,AB1:AH1,4)," pont"))</f>
        <v/>
      </c>
      <c r="G6" s="793"/>
      <c r="H6" s="794"/>
      <c r="I6" s="793"/>
      <c r="J6" s="795"/>
      <c r="K6" s="792" t="str">
        <f>IF(Y3="","",CONCATENATE(VLOOKUP(Y3,AB1:AH1,3)," pont"))</f>
        <v/>
      </c>
      <c r="L6" s="795"/>
      <c r="M6" s="792" t="str">
        <f>IF(Y3="","",CONCATENATE(VLOOKUP(Y3,AB1:AH1,2)," pont"))</f>
        <v/>
      </c>
      <c r="N6" s="795"/>
      <c r="O6" s="792" t="str">
        <f>IF(Y3="","",CONCATENATE(VLOOKUP(Y3,AB1:AH1,1)," pont"))</f>
        <v/>
      </c>
      <c r="P6" s="795"/>
      <c r="Q6" s="792"/>
      <c r="R6" s="796"/>
      <c r="T6" s="797"/>
      <c r="U6" s="797"/>
      <c r="V6" s="797"/>
      <c r="W6" s="797"/>
      <c r="X6" s="797"/>
      <c r="Y6" s="798"/>
      <c r="Z6" s="798"/>
      <c r="AA6" s="798" t="s">
        <v>196</v>
      </c>
      <c r="AB6" s="799">
        <v>150</v>
      </c>
      <c r="AC6" s="799">
        <v>120</v>
      </c>
      <c r="AD6" s="799">
        <v>90</v>
      </c>
      <c r="AE6" s="799">
        <v>60</v>
      </c>
      <c r="AF6" s="799">
        <v>40</v>
      </c>
      <c r="AG6" s="799">
        <v>25</v>
      </c>
      <c r="AH6" s="799">
        <v>10</v>
      </c>
      <c r="AI6" s="800"/>
      <c r="AJ6" s="800"/>
      <c r="AK6" s="800"/>
      <c r="AL6" s="797"/>
      <c r="AM6" s="797"/>
      <c r="AN6" s="797"/>
      <c r="AO6" s="797"/>
      <c r="AP6" s="797"/>
      <c r="AQ6" s="797"/>
      <c r="AR6" s="797"/>
      <c r="AS6" s="797"/>
    </row>
    <row r="7" spans="1:45" s="38" customFormat="1" ht="12.9" customHeight="1" x14ac:dyDescent="0.25">
      <c r="A7" s="157">
        <v>1</v>
      </c>
      <c r="B7" s="526" t="str">
        <f>IF($E7="","",VLOOKUP($E7,'1MD ELO III.csport F A'!$A$7:$O$22,14))</f>
        <v/>
      </c>
      <c r="C7" s="527" t="str">
        <f>IF($E7="","",VLOOKUP($E7,'1MD ELO III.csport F A'!$A$7:$O$22,15))</f>
        <v/>
      </c>
      <c r="D7" s="527" t="str">
        <f>IF($E7="","",VLOOKUP($E7,'1MD ELO III.csport F A'!$A$7:$O$22,5))</f>
        <v/>
      </c>
      <c r="E7" s="528"/>
      <c r="F7" s="529" t="str">
        <f>UPPER(IF($E7="","",VLOOKUP($E7,'1MD ELO III.csport F A'!$A$7:$O$22,2)))</f>
        <v/>
      </c>
      <c r="G7" s="529" t="str">
        <f>IF($E7="","",VLOOKUP($E7,'1MD ELO III.csport F A'!$A$7:$O$22,3))</f>
        <v/>
      </c>
      <c r="H7" s="529"/>
      <c r="I7" s="529" t="str">
        <f>IF($E7="","",VLOOKUP($E7,'1MD ELO III.csport F A'!$A$7:$O$22,4))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 customHeight="1" x14ac:dyDescent="0.25">
      <c r="A8" s="171"/>
      <c r="B8" s="532"/>
      <c r="C8" s="533"/>
      <c r="D8" s="533"/>
      <c r="E8" s="328"/>
      <c r="F8" s="534"/>
      <c r="G8" s="534"/>
      <c r="H8" s="535"/>
      <c r="I8" s="741" t="s">
        <v>0</v>
      </c>
      <c r="J8" s="176"/>
      <c r="K8" s="536" t="str">
        <f>UPPER(IF(OR(J8="a",J8="as"),F7,IF(OR(J8="b",J8="bs"),F9,)))</f>
        <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 customHeight="1" x14ac:dyDescent="0.25">
      <c r="A9" s="171">
        <v>2</v>
      </c>
      <c r="B9" s="526" t="str">
        <f>IF($E9="","",VLOOKUP($E9,'1MD ELO III.csport F A'!$A$7:$O$22,14))</f>
        <v/>
      </c>
      <c r="C9" s="527" t="str">
        <f>IF($E9="","",VLOOKUP($E9,'1MD ELO III.csport F A'!$A$7:$O$22,15))</f>
        <v/>
      </c>
      <c r="D9" s="527" t="str">
        <f>IF($E9="","",VLOOKUP($E9,'1MD ELO III.csport F A'!$A$7:$O$22,5))</f>
        <v/>
      </c>
      <c r="E9" s="721"/>
      <c r="F9" s="579" t="str">
        <f>UPPER(IF($E9="","",VLOOKUP($E9,'1MD ELO III.csport F A'!$A$7:$O$22,2)))</f>
        <v/>
      </c>
      <c r="G9" s="579" t="str">
        <f>IF($E9="","",VLOOKUP($E9,'1MD ELO III.csport F A'!$A$7:$O$22,3))</f>
        <v/>
      </c>
      <c r="H9" s="579"/>
      <c r="I9" s="579" t="str">
        <f>IF($E9="","",VLOOKUP($E9,'1MD ELO III.csport F A'!$A$7:$O$22,4))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 customHeight="1" x14ac:dyDescent="0.25">
      <c r="A10" s="171"/>
      <c r="B10" s="532"/>
      <c r="C10" s="533"/>
      <c r="D10" s="533"/>
      <c r="E10" s="722"/>
      <c r="F10" s="723"/>
      <c r="G10" s="723"/>
      <c r="H10" s="724"/>
      <c r="I10" s="723"/>
      <c r="J10" s="540"/>
      <c r="K10" s="741" t="s">
        <v>0</v>
      </c>
      <c r="L10" s="184"/>
      <c r="M10" s="536" t="str">
        <f>UPPER(IF(OR(L10="a",L10="as"),K8,IF(OR(L10="b",L10="bs"),K12,)))</f>
        <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 customHeight="1" x14ac:dyDescent="0.25">
      <c r="A11" s="171">
        <v>3</v>
      </c>
      <c r="B11" s="526" t="str">
        <f>IF($E11="","",VLOOKUP($E11,'1MD ELO III.csport F A'!$A$7:$O$22,14))</f>
        <v/>
      </c>
      <c r="C11" s="527" t="str">
        <f>IF($E11="","",VLOOKUP($E11,'1MD ELO III.csport F A'!$A$7:$O$22,15))</f>
        <v/>
      </c>
      <c r="D11" s="527" t="str">
        <f>IF($E11="","",VLOOKUP($E11,'1MD ELO III.csport F A'!$A$7:$O$22,5))</f>
        <v/>
      </c>
      <c r="E11" s="721"/>
      <c r="F11" s="579" t="str">
        <f>UPPER(IF($E11="","",VLOOKUP($E11,'1MD ELO III.csport F A'!$A$7:$O$22,2)))</f>
        <v/>
      </c>
      <c r="G11" s="579" t="str">
        <f>IF($E11="","",VLOOKUP($E11,'1MD ELO III.csport F A'!$A$7:$O$22,3))</f>
        <v/>
      </c>
      <c r="H11" s="579"/>
      <c r="I11" s="579" t="str">
        <f>IF($E11="","",VLOOKUP($E11,'1MD ELO III.csport F A'!$A$7:$O$22,4))</f>
        <v/>
      </c>
      <c r="J11" s="530"/>
      <c r="K11" s="531"/>
      <c r="L11" s="543"/>
      <c r="M11" s="531"/>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 customHeight="1" x14ac:dyDescent="0.25">
      <c r="A12" s="171"/>
      <c r="B12" s="532"/>
      <c r="C12" s="533"/>
      <c r="D12" s="533"/>
      <c r="E12" s="722"/>
      <c r="F12" s="723"/>
      <c r="G12" s="723"/>
      <c r="H12" s="724"/>
      <c r="I12" s="741" t="s">
        <v>0</v>
      </c>
      <c r="J12" s="176"/>
      <c r="K12" s="536" t="str">
        <f>UPPER(IF(OR(J12="a",J12="as"),F11,IF(OR(J12="b",J12="bs"),F13,)))</f>
        <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 customHeight="1" x14ac:dyDescent="0.25">
      <c r="A13" s="171">
        <v>4</v>
      </c>
      <c r="B13" s="526" t="str">
        <f>IF($E13="","",VLOOKUP($E13,'1MD ELO III.csport F A'!$A$7:$O$22,14))</f>
        <v/>
      </c>
      <c r="C13" s="527" t="str">
        <f>IF($E13="","",VLOOKUP($E13,'1MD ELO III.csport F A'!$A$7:$O$22,15))</f>
        <v/>
      </c>
      <c r="D13" s="527" t="str">
        <f>IF($E13="","",VLOOKUP($E13,'1MD ELO III.csport F A'!$A$7:$O$22,5))</f>
        <v/>
      </c>
      <c r="E13" s="721"/>
      <c r="F13" s="579" t="str">
        <f>UPPER(IF($E13="","",VLOOKUP($E13,'1MD ELO III.csport F A'!$A$7:$O$22,2)))</f>
        <v/>
      </c>
      <c r="G13" s="579" t="str">
        <f>IF($E13="","",VLOOKUP($E13,'1MD ELO III.csport F A'!$A$7:$O$22,3))</f>
        <v/>
      </c>
      <c r="H13" s="579"/>
      <c r="I13" s="579" t="str">
        <f>IF($E13="","",VLOOKUP($E13,'1MD ELO III.csport F A'!$A$7:$O$22,4))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 customHeight="1" x14ac:dyDescent="0.25">
      <c r="A14" s="171"/>
      <c r="B14" s="532"/>
      <c r="C14" s="533"/>
      <c r="D14" s="533"/>
      <c r="E14" s="722"/>
      <c r="F14" s="723"/>
      <c r="G14" s="723"/>
      <c r="H14" s="724"/>
      <c r="I14" s="723"/>
      <c r="J14" s="540"/>
      <c r="K14" s="531"/>
      <c r="L14" s="531"/>
      <c r="M14" s="741" t="s">
        <v>0</v>
      </c>
      <c r="N14" s="184"/>
      <c r="O14" s="536" t="str">
        <f>UPPER(IF(OR(N14="a",N14="as"),M10,IF(OR(N14="b",N14="bs"),M18,)))</f>
        <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 customHeight="1" x14ac:dyDescent="0.25">
      <c r="A15" s="578">
        <v>5</v>
      </c>
      <c r="B15" s="526" t="str">
        <f>IF($E15="","",VLOOKUP($E15,'1MD ELO III.csport F A'!$A$7:$O$22,14))</f>
        <v/>
      </c>
      <c r="C15" s="527" t="str">
        <f>IF($E15="","",VLOOKUP($E15,'1MD ELO III.csport F A'!$A$7:$O$22,15))</f>
        <v/>
      </c>
      <c r="D15" s="527" t="str">
        <f>IF($E15="","",VLOOKUP($E15,'1MD ELO III.csport F A'!$A$7:$O$22,5))</f>
        <v/>
      </c>
      <c r="E15" s="721"/>
      <c r="F15" s="579" t="str">
        <f>UPPER(IF($E15="","",VLOOKUP($E15,'1MD ELO III.csport F A'!$A$7:$O$22,2)))</f>
        <v/>
      </c>
      <c r="G15" s="579" t="str">
        <f>IF($E15="","",VLOOKUP($E15,'1MD ELO III.csport F A'!$A$7:$O$22,3))</f>
        <v/>
      </c>
      <c r="H15" s="579"/>
      <c r="I15" s="579" t="str">
        <f>IF($E15="","",VLOOKUP($E15,'1MD ELO III.csport F A'!$A$7:$O$22,4))</f>
        <v/>
      </c>
      <c r="J15" s="548"/>
      <c r="K15" s="531"/>
      <c r="L15" s="531"/>
      <c r="M15" s="531"/>
      <c r="N15" s="544"/>
      <c r="O15" s="531"/>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 customHeight="1" thickBot="1" x14ac:dyDescent="0.3">
      <c r="A16" s="171"/>
      <c r="B16" s="532"/>
      <c r="C16" s="533"/>
      <c r="D16" s="533"/>
      <c r="E16" s="722"/>
      <c r="F16" s="723"/>
      <c r="G16" s="723"/>
      <c r="H16" s="724"/>
      <c r="I16" s="741" t="s">
        <v>0</v>
      </c>
      <c r="J16" s="176"/>
      <c r="K16" s="536" t="str">
        <f>UPPER(IF(OR(J16="a",J16="as"),F15,IF(OR(J16="b",J16="bs"),F17,)))</f>
        <v/>
      </c>
      <c r="L16" s="536"/>
      <c r="M16" s="531"/>
      <c r="N16" s="544"/>
      <c r="O16" s="741"/>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 customHeight="1" x14ac:dyDescent="0.25">
      <c r="A17" s="171">
        <v>6</v>
      </c>
      <c r="B17" s="526" t="str">
        <f>IF($E17="","",VLOOKUP($E17,'1MD ELO III.csport F A'!$A$7:$O$22,14))</f>
        <v/>
      </c>
      <c r="C17" s="527" t="str">
        <f>IF($E17="","",VLOOKUP($E17,'1MD ELO III.csport F A'!$A$7:$O$22,15))</f>
        <v/>
      </c>
      <c r="D17" s="527" t="str">
        <f>IF($E17="","",VLOOKUP($E17,'1MD ELO III.csport F A'!$A$7:$O$22,5))</f>
        <v/>
      </c>
      <c r="E17" s="721"/>
      <c r="F17" s="579" t="str">
        <f>UPPER(IF($E17="","",VLOOKUP($E17,'1MD ELO III.csport F A'!$A$7:$O$22,2)))</f>
        <v/>
      </c>
      <c r="G17" s="579" t="str">
        <f>IF($E17="","",VLOOKUP($E17,'1MD ELO III.csport F A'!$A$7:$O$22,3))</f>
        <v/>
      </c>
      <c r="H17" s="579"/>
      <c r="I17" s="579" t="str">
        <f>IF($E17="","",VLOOKUP($E17,'1MD ELO III.csport F A'!$A$7:$O$22,4))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 customHeight="1" x14ac:dyDescent="0.25">
      <c r="A18" s="171"/>
      <c r="B18" s="532"/>
      <c r="C18" s="533"/>
      <c r="D18" s="533"/>
      <c r="E18" s="722"/>
      <c r="F18" s="723"/>
      <c r="G18" s="723"/>
      <c r="H18" s="724"/>
      <c r="I18" s="723"/>
      <c r="J18" s="540"/>
      <c r="K18" s="741" t="s">
        <v>0</v>
      </c>
      <c r="L18" s="184"/>
      <c r="M18" s="536" t="str">
        <f>UPPER(IF(OR(L18="a",L18="as"),K16,IF(OR(L18="b",L18="bs"),K20,)))</f>
        <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 customHeight="1" x14ac:dyDescent="0.25">
      <c r="A19" s="171">
        <v>7</v>
      </c>
      <c r="B19" s="526" t="str">
        <f>IF($E19="","",VLOOKUP($E19,'1MD ELO III.csport F A'!$A$7:$O$22,14))</f>
        <v/>
      </c>
      <c r="C19" s="527" t="str">
        <f>IF($E19="","",VLOOKUP($E19,'1MD ELO III.csport F A'!$A$7:$O$22,15))</f>
        <v/>
      </c>
      <c r="D19" s="527" t="str">
        <f>IF($E19="","",VLOOKUP($E19,'1MD ELO III.csport F A'!$A$7:$O$22,5))</f>
        <v/>
      </c>
      <c r="E19" s="721"/>
      <c r="F19" s="579" t="str">
        <f>UPPER(IF($E19="","",VLOOKUP($E19,'1MD ELO III.csport F A'!$A$7:$O$22,2)))</f>
        <v/>
      </c>
      <c r="G19" s="579" t="str">
        <f>IF($E19="","",VLOOKUP($E19,'1MD ELO III.csport F A'!$A$7:$O$22,3))</f>
        <v/>
      </c>
      <c r="H19" s="579"/>
      <c r="I19" s="579" t="str">
        <f>IF($E19="","",VLOOKUP($E19,'1MD ELO III.csport F A'!$A$7:$O$22,4))</f>
        <v/>
      </c>
      <c r="J19" s="530"/>
      <c r="K19" s="531"/>
      <c r="L19" s="543"/>
      <c r="M19" s="531"/>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 customHeight="1" x14ac:dyDescent="0.25">
      <c r="A20" s="171"/>
      <c r="B20" s="532"/>
      <c r="C20" s="533"/>
      <c r="D20" s="533"/>
      <c r="E20" s="328"/>
      <c r="F20" s="534"/>
      <c r="G20" s="534"/>
      <c r="H20" s="535"/>
      <c r="I20" s="741" t="s">
        <v>0</v>
      </c>
      <c r="J20" s="176"/>
      <c r="K20" s="536" t="str">
        <f>UPPER(IF(OR(J20="a",J20="as"),F19,IF(OR(J20="b",J20="bs"),F21,)))</f>
        <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 customHeight="1" x14ac:dyDescent="0.25">
      <c r="A21" s="581">
        <v>8</v>
      </c>
      <c r="B21" s="526" t="str">
        <f>IF($E21="","",VLOOKUP($E21,'1MD ELO III.csport F A'!$A$7:$O$22,14))</f>
        <v/>
      </c>
      <c r="C21" s="527" t="str">
        <f>IF($E21="","",VLOOKUP($E21,'1MD ELO III.csport F A'!$A$7:$O$22,15))</f>
        <v/>
      </c>
      <c r="D21" s="527" t="str">
        <f>IF($E21="","",VLOOKUP($E21,'1MD ELO III.csport F A'!$A$7:$O$22,5))</f>
        <v/>
      </c>
      <c r="E21" s="528"/>
      <c r="F21" s="580" t="str">
        <f>UPPER(IF($E21="","",VLOOKUP($E21,'1MD ELO III.csport F A'!$A$7:$O$22,2)))</f>
        <v/>
      </c>
      <c r="G21" s="580" t="str">
        <f>IF($E21="","",VLOOKUP($E21,'1MD ELO III.csport F A'!$A$7:$O$22,3))</f>
        <v/>
      </c>
      <c r="H21" s="580"/>
      <c r="I21" s="580" t="str">
        <f>IF($E21="","",VLOOKUP($E21,'1MD ELO III.csport F A'!$A$7:$O$22,4))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x14ac:dyDescent="0.25">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x14ac:dyDescent="0.25">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x14ac:dyDescent="0.25">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x14ac:dyDescent="0.25">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x14ac:dyDescent="0.25">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x14ac:dyDescent="0.25">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x14ac:dyDescent="0.25">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x14ac:dyDescent="0.25">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x14ac:dyDescent="0.25">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x14ac:dyDescent="0.25">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x14ac:dyDescent="0.25">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x14ac:dyDescent="0.25">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x14ac:dyDescent="0.25">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x14ac:dyDescent="0.25">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x14ac:dyDescent="0.25">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x14ac:dyDescent="0.25">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x14ac:dyDescent="0.25">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x14ac:dyDescent="0.25">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x14ac:dyDescent="0.25">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x14ac:dyDescent="0.25">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x14ac:dyDescent="0.25">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x14ac:dyDescent="0.25">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x14ac:dyDescent="0.25">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x14ac:dyDescent="0.25">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x14ac:dyDescent="0.25">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x14ac:dyDescent="0.25">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x14ac:dyDescent="0.25">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x14ac:dyDescent="0.25">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x14ac:dyDescent="0.25">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x14ac:dyDescent="0.25">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x14ac:dyDescent="0.25">
      <c r="A52" s="561"/>
      <c r="B52" s="164"/>
      <c r="C52" s="164"/>
      <c r="D52" s="164"/>
      <c r="E52" s="328"/>
      <c r="F52" s="762"/>
      <c r="G52" s="762"/>
      <c r="H52" s="762"/>
      <c r="I52" s="762"/>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x14ac:dyDescent="0.25">
      <c r="A53" s="203"/>
      <c r="B53" s="203"/>
      <c r="C53" s="203"/>
      <c r="D53" s="203"/>
      <c r="E53" s="203"/>
      <c r="F53" s="763"/>
      <c r="G53" s="763"/>
      <c r="H53" s="763"/>
      <c r="I53" s="763"/>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x14ac:dyDescent="0.25">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x14ac:dyDescent="0.25">
      <c r="A55" s="570" t="s">
        <v>106</v>
      </c>
      <c r="B55" s="571"/>
      <c r="C55" s="572"/>
      <c r="D55" s="573"/>
      <c r="E55" s="225">
        <v>1</v>
      </c>
      <c r="F55" s="92" t="str">
        <f>IF(E55&gt;$R$62,,UPPER(VLOOKUP(E55,'1MD ELO III.csport F A'!$A$7:$Q$134,2)))</f>
        <v>CSENDES</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x14ac:dyDescent="0.25">
      <c r="A56" s="574" t="s">
        <v>124</v>
      </c>
      <c r="B56" s="335"/>
      <c r="C56" s="575"/>
      <c r="D56" s="576"/>
      <c r="E56" s="225">
        <v>2</v>
      </c>
      <c r="F56" s="92" t="str">
        <f>IF(E56&gt;$R$62,,UPPER(VLOOKUP(E56,'1MD ELO III.csport F A'!$A$7:$Q$134,2)))</f>
        <v>KOVÁCS</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x14ac:dyDescent="0.25">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x14ac:dyDescent="0.25">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x14ac:dyDescent="0.25">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x14ac:dyDescent="0.25">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x14ac:dyDescent="0.25">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x14ac:dyDescent="0.25">
      <c r="A62" s="368"/>
      <c r="B62" s="365"/>
      <c r="C62" s="445"/>
      <c r="D62" s="378"/>
      <c r="E62" s="242"/>
      <c r="F62" s="241"/>
      <c r="G62" s="242"/>
      <c r="H62" s="241"/>
      <c r="I62" s="243"/>
      <c r="J62" s="569" t="s">
        <v>14</v>
      </c>
      <c r="K62" s="335"/>
      <c r="L62" s="567"/>
      <c r="M62" s="335"/>
      <c r="N62" s="568"/>
      <c r="O62" s="335" t="str">
        <f>R4</f>
        <v>Dénes Tibor</v>
      </c>
      <c r="P62" s="567"/>
      <c r="Q62" s="335"/>
      <c r="R62" s="245">
        <f>MIN(4,'1MD ELO III.csport F A'!Q5)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x14ac:dyDescent="0.25">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x14ac:dyDescent="0.25">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x14ac:dyDescent="0.25">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x14ac:dyDescent="0.25">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x14ac:dyDescent="0.25">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x14ac:dyDescent="0.25">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x14ac:dyDescent="0.25">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x14ac:dyDescent="0.25">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x14ac:dyDescent="0.25">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x14ac:dyDescent="0.25">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x14ac:dyDescent="0.25">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x14ac:dyDescent="0.25">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x14ac:dyDescent="0.25">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x14ac:dyDescent="0.25">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x14ac:dyDescent="0.25">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x14ac:dyDescent="0.25">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x14ac:dyDescent="0.25">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x14ac:dyDescent="0.25">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x14ac:dyDescent="0.25">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x14ac:dyDescent="0.25">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x14ac:dyDescent="0.25">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x14ac:dyDescent="0.25">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x14ac:dyDescent="0.25">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x14ac:dyDescent="0.25">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x14ac:dyDescent="0.25">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x14ac:dyDescent="0.25">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x14ac:dyDescent="0.25">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x14ac:dyDescent="0.25">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x14ac:dyDescent="0.25">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x14ac:dyDescent="0.25">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x14ac:dyDescent="0.25">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x14ac:dyDescent="0.25">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x14ac:dyDescent="0.25">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x14ac:dyDescent="0.25">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x14ac:dyDescent="0.25">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x14ac:dyDescent="0.25">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x14ac:dyDescent="0.25">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x14ac:dyDescent="0.25">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x14ac:dyDescent="0.25">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x14ac:dyDescent="0.25">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x14ac:dyDescent="0.25">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x14ac:dyDescent="0.25">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x14ac:dyDescent="0.25">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x14ac:dyDescent="0.25">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x14ac:dyDescent="0.25">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x14ac:dyDescent="0.25">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x14ac:dyDescent="0.25">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x14ac:dyDescent="0.25">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x14ac:dyDescent="0.25">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x14ac:dyDescent="0.25">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x14ac:dyDescent="0.25">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x14ac:dyDescent="0.25">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x14ac:dyDescent="0.25">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x14ac:dyDescent="0.25">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x14ac:dyDescent="0.25">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x14ac:dyDescent="0.25">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x14ac:dyDescent="0.25">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x14ac:dyDescent="0.25">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x14ac:dyDescent="0.25">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x14ac:dyDescent="0.25">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x14ac:dyDescent="0.25">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x14ac:dyDescent="0.25">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x14ac:dyDescent="0.25">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x14ac:dyDescent="0.25">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x14ac:dyDescent="0.25">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x14ac:dyDescent="0.25">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x14ac:dyDescent="0.25">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x14ac:dyDescent="0.25">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x14ac:dyDescent="0.25">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x14ac:dyDescent="0.25">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x14ac:dyDescent="0.25">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x14ac:dyDescent="0.25">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x14ac:dyDescent="0.25">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x14ac:dyDescent="0.25">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x14ac:dyDescent="0.25">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x14ac:dyDescent="0.25">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x14ac:dyDescent="0.25">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x14ac:dyDescent="0.25">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phoneticPr fontId="72" type="noConversion"/>
  <conditionalFormatting sqref="G50:I50 G34:I34 G36:I36 G22:I22 G24:I24 G26:I26 G28:I28 G30:I30 G32:I32 H21 G38:I38 G40:I40 G42:I42 G44:I44 G46:I46 G48:I48 H7 H9 H11 H13 H15 H17 H19">
    <cfRule type="expression" dxfId="796" priority="4" stopIfTrue="1">
      <formula>AND($E7&lt;9,$C7&gt;0)</formula>
    </cfRule>
  </conditionalFormatting>
  <conditionalFormatting sqref="I23 I43 K33 I31 K41 I51 I39 K49 I47 K10 M29 M45 I27 K25 I35 I8 I12 I16 I20 K18 M14">
    <cfRule type="expression" dxfId="795" priority="5" stopIfTrue="1">
      <formula>AND($O$1="CU",I8="Umpire")</formula>
    </cfRule>
    <cfRule type="expression" dxfId="794" priority="6" stopIfTrue="1">
      <formula>AND($O$1="CU",I8&lt;&gt;"Umpire",J8&lt;&gt;"")</formula>
    </cfRule>
    <cfRule type="expression" dxfId="793" priority="7" stopIfTrue="1">
      <formula>AND($O$1="CU",I8&lt;&gt;"Umpire")</formula>
    </cfRule>
  </conditionalFormatting>
  <conditionalFormatting sqref="E36 E30 E28 E26 E24 E22 E52 E50 E32 E48 E46 E44 E42 E40 E38 E34">
    <cfRule type="expression" dxfId="792" priority="8" stopIfTrue="1">
      <formula>AND($E22&lt;9,$C22&gt;0)</formula>
    </cfRule>
  </conditionalFormatting>
  <conditionalFormatting sqref="F38 F40 F42 F44 F46 F48 F50 F36 F22 F24 F26 F28 F30 F32 F34">
    <cfRule type="cellIs" dxfId="791" priority="9" stopIfTrue="1" operator="equal">
      <formula>"Bye"</formula>
    </cfRule>
    <cfRule type="expression" dxfId="790" priority="10" stopIfTrue="1">
      <formula>AND($E22&lt;9,$C22&gt;0)</formula>
    </cfRule>
  </conditionalFormatting>
  <conditionalFormatting sqref="M10 M18 O45 M41 M49 O14 O29 M25 M33 K8 K12 K16 K20 K39 K43 K47 K51 K23 K27 K31 K35">
    <cfRule type="expression" dxfId="789" priority="11" stopIfTrue="1">
      <formula>J8="as"</formula>
    </cfRule>
    <cfRule type="expression" dxfId="788" priority="12" stopIfTrue="1">
      <formula>J8="bs"</formula>
    </cfRule>
  </conditionalFormatting>
  <conditionalFormatting sqref="B40 B42 B44 B46 B48 B50 B52 B24 B26 B28 B30 B32 B34 B36 B38 B22">
    <cfRule type="cellIs" dxfId="787" priority="13" stopIfTrue="1" operator="equal">
      <formula>"QA"</formula>
    </cfRule>
    <cfRule type="cellIs" dxfId="786" priority="14" stopIfTrue="1" operator="equal">
      <formula>"DA"</formula>
    </cfRule>
  </conditionalFormatting>
  <conditionalFormatting sqref="R62 J8 J12 J16 J20 N14 L10 L18">
    <cfRule type="expression" dxfId="785" priority="15" stopIfTrue="1">
      <formula>$O$1="CU"</formula>
    </cfRule>
  </conditionalFormatting>
  <conditionalFormatting sqref="E21 E7">
    <cfRule type="expression" dxfId="784" priority="16" stopIfTrue="1">
      <formula>$E7&lt;5</formula>
    </cfRule>
  </conditionalFormatting>
  <conditionalFormatting sqref="F19 F21 F9 F17 F15 F13 F11 F7">
    <cfRule type="cellIs" dxfId="783" priority="17" stopIfTrue="1" operator="equal">
      <formula>"Bye"</formula>
    </cfRule>
  </conditionalFormatting>
  <conditionalFormatting sqref="O16">
    <cfRule type="expression" dxfId="782" priority="1" stopIfTrue="1">
      <formula>AND($O$1="CU",O16="Umpire")</formula>
    </cfRule>
    <cfRule type="expression" dxfId="781" priority="2" stopIfTrue="1">
      <formula>AND($O$1="CU",O16&lt;&gt;"Umpire",P16&lt;&gt;"")</formula>
    </cfRule>
    <cfRule type="expression" dxfId="780"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49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2949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9">
    <tabColor indexed="11"/>
    <pageSetUpPr fitToPage="1"/>
  </sheetPr>
  <dimension ref="A1:AM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Diákolinmpia Pest Vármegye</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E2" s="96">
        <f>Altalanos!$A$8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925">
        <f>Altalanos!$A$10</f>
        <v>0</v>
      </c>
      <c r="B4" s="925"/>
      <c r="C4" s="925"/>
      <c r="D4" s="432"/>
      <c r="E4" s="146"/>
      <c r="F4" s="146"/>
      <c r="G4" s="146">
        <f>Altalanos!$C$10</f>
        <v>0</v>
      </c>
      <c r="H4" s="100"/>
      <c r="I4" s="146"/>
      <c r="J4" s="147"/>
      <c r="K4" s="148"/>
      <c r="L4" s="147"/>
      <c r="M4" s="149"/>
      <c r="N4" s="147"/>
      <c r="O4" s="146"/>
      <c r="P4" s="147"/>
      <c r="Q4" s="146"/>
      <c r="R4" s="89" t="str">
        <f>Altalanos!$E$10</f>
        <v>Dénes Tibor</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0" customFormat="1" ht="11.1" customHeight="1" thickBot="1" x14ac:dyDescent="0.3">
      <c r="A6" s="783"/>
      <c r="B6" s="792"/>
      <c r="C6" s="792"/>
      <c r="D6" s="792"/>
      <c r="E6" s="792"/>
      <c r="F6" s="791" t="str">
        <f>IF(Y3="","",CONCATENATE(AH1," / ",AG1," pont"))</f>
        <v/>
      </c>
      <c r="G6" s="793"/>
      <c r="H6" s="794"/>
      <c r="I6" s="793"/>
      <c r="J6" s="795"/>
      <c r="K6" s="792" t="str">
        <f>IF(Y3="","",CONCATENATE(AF1," pont"))</f>
        <v/>
      </c>
      <c r="L6" s="795"/>
      <c r="M6" s="792" t="str">
        <f>IF(Y3="","",CONCATENATE(AE1," pont"))</f>
        <v/>
      </c>
      <c r="N6" s="795"/>
      <c r="O6" s="792" t="str">
        <f>IF(Y3="","",CONCATENATE(AD1," pont"))</f>
        <v/>
      </c>
      <c r="P6" s="795"/>
      <c r="Q6" s="792" t="str">
        <f>IF(Y3="","",CONCATENATE(AC1," pont"))</f>
        <v/>
      </c>
      <c r="R6" s="802"/>
      <c r="Y6" s="798"/>
      <c r="Z6" s="798"/>
      <c r="AA6" s="798" t="s">
        <v>196</v>
      </c>
      <c r="AB6" s="799">
        <v>150</v>
      </c>
      <c r="AC6" s="799">
        <v>120</v>
      </c>
      <c r="AD6" s="799">
        <v>90</v>
      </c>
      <c r="AE6" s="799">
        <v>60</v>
      </c>
      <c r="AF6" s="799">
        <v>40</v>
      </c>
      <c r="AG6" s="799">
        <v>25</v>
      </c>
      <c r="AH6" s="799">
        <v>10</v>
      </c>
      <c r="AI6" s="801"/>
      <c r="AJ6" s="801"/>
      <c r="AK6" s="801"/>
    </row>
    <row r="7" spans="1:37" s="38" customFormat="1" ht="10.5" customHeight="1" x14ac:dyDescent="0.25">
      <c r="A7" s="157">
        <v>1</v>
      </c>
      <c r="B7" s="390" t="str">
        <f>IF($E7="","",VLOOKUP($E7,'1MD ELO III.csport F A'!$A$7:$O$48,14))</f>
        <v/>
      </c>
      <c r="C7" s="390" t="str">
        <f>IF($E7="","",VLOOKUP($E7,'1MD ELO III.csport F A'!$A$7:$O$48,15))</f>
        <v/>
      </c>
      <c r="D7" s="471" t="str">
        <f>IF($E7="","",VLOOKUP($E7,'1MD ELO III.csport F A'!$A$7:$O$48,5))</f>
        <v/>
      </c>
      <c r="E7" s="159"/>
      <c r="F7" s="160" t="str">
        <f>UPPER(IF($E7="","",VLOOKUP($E7,'1MD ELO III.csport F A'!$A$7:$O$48,2)))</f>
        <v/>
      </c>
      <c r="G7" s="160" t="str">
        <f>IF($E7="","",VLOOKUP($E7,'1MD ELO III.csport F A'!$A$7:$O$48,3))</f>
        <v/>
      </c>
      <c r="H7" s="160"/>
      <c r="I7" s="160" t="str">
        <f>IF($E7="","",VLOOKUP($E7,'1MD ELO III.csport F A'!$A$7:$O$48,4))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x14ac:dyDescent="0.25">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x14ac:dyDescent="0.25">
      <c r="A9" s="171">
        <v>2</v>
      </c>
      <c r="B9" s="390" t="str">
        <f>IF($E9="","",VLOOKUP($E9,'1MD ELO III.csport F A'!$A$7:$O$48,14))</f>
        <v/>
      </c>
      <c r="C9" s="390" t="str">
        <f>IF($E9="","",VLOOKUP($E9,'1MD ELO III.csport F A'!$A$7:$O$48,15))</f>
        <v/>
      </c>
      <c r="D9" s="471" t="str">
        <f>IF($E9="","",VLOOKUP($E9,'1MD ELO III.csport F A'!$A$7:$O$48,5))</f>
        <v/>
      </c>
      <c r="E9" s="159"/>
      <c r="F9" s="487" t="str">
        <f>UPPER(IF($E9="","",VLOOKUP($E9,'1MD ELO III.csport F A'!$A$7:$O$48,2)))</f>
        <v/>
      </c>
      <c r="G9" s="487" t="str">
        <f>IF($E9="","",VLOOKUP($E9,'1MD ELO III.csport F A'!$A$7:$O$48,3))</f>
        <v/>
      </c>
      <c r="H9" s="487"/>
      <c r="I9" s="487" t="str">
        <f>IF($E9="","",VLOOKUP($E9,'1MD ELO III.csport F A'!$A$7:$O$48,4))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x14ac:dyDescent="0.25">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v>3</v>
      </c>
      <c r="B11" s="390" t="str">
        <f>IF($E11="","",VLOOKUP($E11,'1MD ELO III.csport F A'!$A$7:$O$48,14))</f>
        <v/>
      </c>
      <c r="C11" s="390" t="str">
        <f>IF($E11="","",VLOOKUP($E11,'1MD ELO III.csport F A'!$A$7:$O$48,15))</f>
        <v/>
      </c>
      <c r="D11" s="471" t="str">
        <f>IF($E11="","",VLOOKUP($E11,'1MD ELO III.csport F A'!$A$7:$O$48,5))</f>
        <v/>
      </c>
      <c r="E11" s="159"/>
      <c r="F11" s="487" t="str">
        <f>UPPER(IF($E11="","",VLOOKUP($E11,'1MD ELO III.csport F A'!$A$7:$O$48,2)))</f>
        <v/>
      </c>
      <c r="G11" s="487" t="str">
        <f>IF($E11="","",VLOOKUP($E11,'1MD ELO III.csport F A'!$A$7:$O$48,3))</f>
        <v/>
      </c>
      <c r="H11" s="487"/>
      <c r="I11" s="487" t="str">
        <f>IF($E11="","",VLOOKUP($E11,'1MD ELO III.csport F A'!$A$7:$O$48,4))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171">
        <v>4</v>
      </c>
      <c r="B13" s="390" t="str">
        <f>IF($E13="","",VLOOKUP($E13,'1MD ELO III.csport F A'!$A$7:$O$48,14))</f>
        <v/>
      </c>
      <c r="C13" s="390" t="str">
        <f>IF($E13="","",VLOOKUP($E13,'1MD ELO III.csport F A'!$A$7:$O$48,15))</f>
        <v/>
      </c>
      <c r="D13" s="471" t="str">
        <f>IF($E13="","",VLOOKUP($E13,'1MD ELO III.csport F A'!$A$7:$O$48,5))</f>
        <v/>
      </c>
      <c r="E13" s="159"/>
      <c r="F13" s="487" t="str">
        <f>UPPER(IF($E13="","",VLOOKUP($E13,'1MD ELO III.csport F A'!$A$7:$O$48,2)))</f>
        <v/>
      </c>
      <c r="G13" s="487" t="str">
        <f>IF($E13="","",VLOOKUP($E13,'1MD ELO III.csport F A'!$A$7:$O$48,3))</f>
        <v/>
      </c>
      <c r="H13" s="487"/>
      <c r="I13" s="487" t="str">
        <f>IF($E13="","",VLOOKUP($E13,'1MD ELO III.csport F A'!$A$7:$O$48,4))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71">
        <v>5</v>
      </c>
      <c r="B15" s="390" t="str">
        <f>IF($E15="","",VLOOKUP($E15,'1MD ELO III.csport F A'!$A$7:$O$48,14))</f>
        <v/>
      </c>
      <c r="C15" s="390" t="str">
        <f>IF($E15="","",VLOOKUP($E15,'1MD ELO III.csport F A'!$A$7:$O$48,15))</f>
        <v/>
      </c>
      <c r="D15" s="471" t="str">
        <f>IF($E15="","",VLOOKUP($E15,'1MD ELO III.csport F A'!$A$7:$O$48,5))</f>
        <v/>
      </c>
      <c r="E15" s="159"/>
      <c r="F15" s="487" t="str">
        <f>UPPER(IF($E15="","",VLOOKUP($E15,'1MD ELO III.csport F A'!$A$7:$O$48,2)))</f>
        <v/>
      </c>
      <c r="G15" s="487" t="str">
        <f>IF($E15="","",VLOOKUP($E15,'1MD ELO III.csport F A'!$A$7:$O$48,3))</f>
        <v/>
      </c>
      <c r="H15" s="487"/>
      <c r="I15" s="487" t="str">
        <f>IF($E15="","",VLOOKUP($E15,'1MD ELO III.csport F A'!$A$7:$O$48,4))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x14ac:dyDescent="0.25">
      <c r="A17" s="171">
        <v>6</v>
      </c>
      <c r="B17" s="390" t="str">
        <f>IF($E17="","",VLOOKUP($E17,'1MD ELO III.csport F A'!$A$7:$O$48,14))</f>
        <v/>
      </c>
      <c r="C17" s="390" t="str">
        <f>IF($E17="","",VLOOKUP($E17,'1MD ELO III.csport F A'!$A$7:$O$48,15))</f>
        <v/>
      </c>
      <c r="D17" s="471" t="str">
        <f>IF($E17="","",VLOOKUP($E17,'1MD ELO III.csport F A'!$A$7:$O$48,5))</f>
        <v/>
      </c>
      <c r="E17" s="159"/>
      <c r="F17" s="487" t="str">
        <f>UPPER(IF($E17="","",VLOOKUP($E17,'1MD ELO III.csport F A'!$A$7:$O$48,2)))</f>
        <v/>
      </c>
      <c r="G17" s="487" t="str">
        <f>IF($E17="","",VLOOKUP($E17,'1MD ELO III.csport F A'!$A$7:$O$48,3))</f>
        <v/>
      </c>
      <c r="H17" s="487"/>
      <c r="I17" s="487" t="str">
        <f>IF($E17="","",VLOOKUP($E17,'1MD ELO III.csport F A'!$A$7:$O$48,4))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x14ac:dyDescent="0.25">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x14ac:dyDescent="0.25">
      <c r="A19" s="171">
        <v>7</v>
      </c>
      <c r="B19" s="390" t="str">
        <f>IF($E19="","",VLOOKUP($E19,'1MD ELO III.csport F A'!$A$7:$O$48,14))</f>
        <v/>
      </c>
      <c r="C19" s="390" t="str">
        <f>IF($E19="","",VLOOKUP($E19,'1MD ELO III.csport F A'!$A$7:$O$48,15))</f>
        <v/>
      </c>
      <c r="D19" s="471" t="str">
        <f>IF($E19="","",VLOOKUP($E19,'1MD ELO III.csport F A'!$A$7:$O$48,5))</f>
        <v/>
      </c>
      <c r="E19" s="159"/>
      <c r="F19" s="487" t="str">
        <f>UPPER(IF($E19="","",VLOOKUP($E19,'1MD ELO III.csport F A'!$A$7:$O$48,2)))</f>
        <v/>
      </c>
      <c r="G19" s="487" t="str">
        <f>IF($E19="","",VLOOKUP($E19,'1MD ELO III.csport F A'!$A$7:$O$48,3))</f>
        <v/>
      </c>
      <c r="H19" s="487"/>
      <c r="I19" s="487" t="str">
        <f>IF($E19="","",VLOOKUP($E19,'1MD ELO III.csport F A'!$A$7:$O$48,4))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x14ac:dyDescent="0.25">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x14ac:dyDescent="0.25">
      <c r="A21" s="157">
        <v>8</v>
      </c>
      <c r="B21" s="390" t="str">
        <f>IF($E21="","",VLOOKUP($E21,'1MD ELO III.csport F A'!$A$7:$O$48,14))</f>
        <v/>
      </c>
      <c r="C21" s="390" t="str">
        <f>IF($E21="","",VLOOKUP($E21,'1MD ELO III.csport F A'!$A$7:$O$48,15))</f>
        <v/>
      </c>
      <c r="D21" s="471" t="str">
        <f>IF($E21="","",VLOOKUP($E21,'1MD ELO III.csport F A'!$A$7:$O$48,5))</f>
        <v/>
      </c>
      <c r="E21" s="159"/>
      <c r="F21" s="160" t="str">
        <f>UPPER(IF($E21="","",VLOOKUP($E21,'1MD ELO III.csport F A'!$A$7:$O$48,2)))</f>
        <v/>
      </c>
      <c r="G21" s="160" t="str">
        <f>IF($E21="","",VLOOKUP($E21,'1MD ELO III.csport F A'!$A$7:$O$48,3))</f>
        <v/>
      </c>
      <c r="H21" s="160"/>
      <c r="I21" s="160" t="str">
        <f>IF($E21="","",VLOOKUP($E21,'1MD ELO III.csport F A'!$A$7:$O$48,4))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x14ac:dyDescent="0.25">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x14ac:dyDescent="0.25">
      <c r="A23" s="157">
        <v>9</v>
      </c>
      <c r="B23" s="390" t="str">
        <f>IF($E23="","",VLOOKUP($E23,'1MD ELO III.csport F A'!$A$7:$O$48,14))</f>
        <v/>
      </c>
      <c r="C23" s="390" t="str">
        <f>IF($E23="","",VLOOKUP($E23,'1MD ELO III.csport F A'!$A$7:$O$48,15))</f>
        <v/>
      </c>
      <c r="D23" s="471" t="str">
        <f>IF($E23="","",VLOOKUP($E23,'1MD ELO III.csport F A'!$A$7:$O$48,5))</f>
        <v/>
      </c>
      <c r="E23" s="159"/>
      <c r="F23" s="160" t="str">
        <f>UPPER(IF($E23="","",VLOOKUP($E23,'1MD ELO III.csport F A'!$A$7:$O$48,2)))</f>
        <v/>
      </c>
      <c r="G23" s="160" t="str">
        <f>IF($E23="","",VLOOKUP($E23,'1MD ELO III.csport F A'!$A$7:$O$48,3))</f>
        <v/>
      </c>
      <c r="H23" s="160"/>
      <c r="I23" s="160" t="str">
        <f>IF($E23="","",VLOOKUP($E23,'1MD ELO III.csport F A'!$A$7:$O$48,4))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x14ac:dyDescent="0.25">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x14ac:dyDescent="0.25">
      <c r="A25" s="171">
        <v>10</v>
      </c>
      <c r="B25" s="390" t="str">
        <f>IF($E25="","",VLOOKUP($E25,'1MD ELO III.csport F A'!$A$7:$O$48,14))</f>
        <v/>
      </c>
      <c r="C25" s="390" t="str">
        <f>IF($E25="","",VLOOKUP($E25,'1MD ELO III.csport F A'!$A$7:$O$48,15))</f>
        <v/>
      </c>
      <c r="D25" s="471" t="str">
        <f>IF($E25="","",VLOOKUP($E25,'1MD ELO III.csport F A'!$A$7:$O$48,5))</f>
        <v/>
      </c>
      <c r="E25" s="159"/>
      <c r="F25" s="487" t="str">
        <f>UPPER(IF($E25="","",VLOOKUP($E25,'1MD ELO III.csport F A'!$A$7:$O$48,2)))</f>
        <v/>
      </c>
      <c r="G25" s="487" t="str">
        <f>IF($E25="","",VLOOKUP($E25,'1MD ELO III.csport F A'!$A$7:$O$48,3))</f>
        <v/>
      </c>
      <c r="H25" s="487"/>
      <c r="I25" s="487" t="str">
        <f>IF($E25="","",VLOOKUP($E25,'1MD ELO III.csport F A'!$A$7:$O$48,4))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x14ac:dyDescent="0.25">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x14ac:dyDescent="0.25">
      <c r="A27" s="171">
        <v>11</v>
      </c>
      <c r="B27" s="390" t="str">
        <f>IF($E27="","",VLOOKUP($E27,'1MD ELO III.csport F A'!$A$7:$O$48,14))</f>
        <v/>
      </c>
      <c r="C27" s="390" t="str">
        <f>IF($E27="","",VLOOKUP($E27,'1MD ELO III.csport F A'!$A$7:$O$48,15))</f>
        <v/>
      </c>
      <c r="D27" s="471" t="str">
        <f>IF($E27="","",VLOOKUP($E27,'1MD ELO III.csport F A'!$A$7:$O$48,5))</f>
        <v/>
      </c>
      <c r="E27" s="159"/>
      <c r="F27" s="487" t="str">
        <f>UPPER(IF($E27="","",VLOOKUP($E27,'1MD ELO III.csport F A'!$A$7:$O$48,2)))</f>
        <v/>
      </c>
      <c r="G27" s="487" t="str">
        <f>IF($E27="","",VLOOKUP($E27,'1MD ELO III.csport F A'!$A$7:$O$48,3))</f>
        <v/>
      </c>
      <c r="H27" s="487"/>
      <c r="I27" s="487" t="str">
        <f>IF($E27="","",VLOOKUP($E27,'1MD ELO III.csport F A'!$A$7:$O$48,4))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x14ac:dyDescent="0.25">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x14ac:dyDescent="0.25">
      <c r="A29" s="171">
        <v>12</v>
      </c>
      <c r="B29" s="390" t="str">
        <f>IF($E29="","",VLOOKUP($E29,'1MD ELO III.csport F A'!$A$7:$O$48,14))</f>
        <v/>
      </c>
      <c r="C29" s="390" t="str">
        <f>IF($E29="","",VLOOKUP($E29,'1MD ELO III.csport F A'!$A$7:$O$48,15))</f>
        <v/>
      </c>
      <c r="D29" s="471" t="str">
        <f>IF($E29="","",VLOOKUP($E29,'1MD ELO III.csport F A'!$A$7:$O$48,5))</f>
        <v/>
      </c>
      <c r="E29" s="159"/>
      <c r="F29" s="487" t="str">
        <f>UPPER(IF($E29="","",VLOOKUP($E29,'1MD ELO III.csport F A'!$A$7:$O$48,2)))</f>
        <v/>
      </c>
      <c r="G29" s="487" t="str">
        <f>IF($E29="","",VLOOKUP($E29,'1MD ELO III.csport F A'!$A$7:$O$48,3))</f>
        <v/>
      </c>
      <c r="H29" s="487"/>
      <c r="I29" s="487" t="str">
        <f>IF($E29="","",VLOOKUP($E29,'1MD ELO III.csport F A'!$A$7:$O$48,4))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x14ac:dyDescent="0.25">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x14ac:dyDescent="0.25">
      <c r="A31" s="171">
        <v>13</v>
      </c>
      <c r="B31" s="390" t="str">
        <f>IF($E31="","",VLOOKUP($E31,'1MD ELO III.csport F A'!$A$7:$O$48,14))</f>
        <v/>
      </c>
      <c r="C31" s="390" t="str">
        <f>IF($E31="","",VLOOKUP($E31,'1MD ELO III.csport F A'!$A$7:$O$48,15))</f>
        <v/>
      </c>
      <c r="D31" s="471" t="str">
        <f>IF($E31="","",VLOOKUP($E31,'1MD ELO III.csport F A'!$A$7:$O$48,5))</f>
        <v/>
      </c>
      <c r="E31" s="159"/>
      <c r="F31" s="487" t="str">
        <f>UPPER(IF($E31="","",VLOOKUP($E31,'1MD ELO III.csport F A'!$A$7:$O$48,2)))</f>
        <v/>
      </c>
      <c r="G31" s="487" t="str">
        <f>IF($E31="","",VLOOKUP($E31,'1MD ELO III.csport F A'!$A$7:$O$48,3))</f>
        <v/>
      </c>
      <c r="H31" s="487"/>
      <c r="I31" s="487" t="str">
        <f>IF($E31="","",VLOOKUP($E31,'1MD ELO III.csport F A'!$A$7:$O$48,4))</f>
        <v/>
      </c>
      <c r="J31" s="192"/>
      <c r="K31" s="161"/>
      <c r="L31" s="161"/>
      <c r="M31" s="161"/>
      <c r="N31" s="188"/>
      <c r="O31" s="161"/>
      <c r="P31" s="166"/>
      <c r="Q31" s="164"/>
      <c r="R31" s="246"/>
      <c r="S31" s="169"/>
      <c r="AI31" s="668"/>
      <c r="AJ31" s="668"/>
      <c r="AK31" s="668"/>
    </row>
    <row r="32" spans="1:39" s="38" customFormat="1" ht="9.6" customHeight="1" x14ac:dyDescent="0.25">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x14ac:dyDescent="0.25">
      <c r="A33" s="171">
        <v>14</v>
      </c>
      <c r="B33" s="390" t="str">
        <f>IF($E33="","",VLOOKUP($E33,'1MD ELO III.csport F A'!$A$7:$O$48,14))</f>
        <v/>
      </c>
      <c r="C33" s="390" t="str">
        <f>IF($E33="","",VLOOKUP($E33,'1MD ELO III.csport F A'!$A$7:$O$48,15))</f>
        <v/>
      </c>
      <c r="D33" s="471" t="str">
        <f>IF($E33="","",VLOOKUP($E33,'1MD ELO III.csport F A'!$A$7:$O$48,5))</f>
        <v/>
      </c>
      <c r="E33" s="159"/>
      <c r="F33" s="487" t="str">
        <f>UPPER(IF($E33="","",VLOOKUP($E33,'1MD ELO III.csport F A'!$A$7:$O$48,2)))</f>
        <v/>
      </c>
      <c r="G33" s="487" t="str">
        <f>IF($E33="","",VLOOKUP($E33,'1MD ELO III.csport F A'!$A$7:$O$48,3))</f>
        <v/>
      </c>
      <c r="H33" s="487"/>
      <c r="I33" s="487" t="str">
        <f>IF($E33="","",VLOOKUP($E33,'1MD ELO III.csport F A'!$A$7:$O$48,4))</f>
        <v/>
      </c>
      <c r="J33" s="180"/>
      <c r="K33" s="161"/>
      <c r="L33" s="181"/>
      <c r="M33" s="161"/>
      <c r="N33" s="188"/>
      <c r="O33" s="164"/>
      <c r="P33" s="166"/>
      <c r="Q33" s="164"/>
      <c r="R33" s="246"/>
      <c r="S33" s="169"/>
      <c r="AI33" s="668"/>
      <c r="AJ33" s="668"/>
      <c r="AK33" s="668"/>
    </row>
    <row r="34" spans="1:37" s="38" customFormat="1" ht="9.6" customHeight="1" x14ac:dyDescent="0.25">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x14ac:dyDescent="0.25">
      <c r="A35" s="171">
        <v>15</v>
      </c>
      <c r="B35" s="390" t="str">
        <f>IF($E35="","",VLOOKUP($E35,'1MD ELO III.csport F A'!$A$7:$O$48,14))</f>
        <v/>
      </c>
      <c r="C35" s="390" t="str">
        <f>IF($E35="","",VLOOKUP($E35,'1MD ELO III.csport F A'!$A$7:$O$48,15))</f>
        <v/>
      </c>
      <c r="D35" s="471" t="str">
        <f>IF($E35="","",VLOOKUP($E35,'1MD ELO III.csport F A'!$A$7:$O$48,5))</f>
        <v/>
      </c>
      <c r="E35" s="159"/>
      <c r="F35" s="487" t="str">
        <f>UPPER(IF($E35="","",VLOOKUP($E35,'1MD ELO III.csport F A'!$A$7:$O$48,2)))</f>
        <v/>
      </c>
      <c r="G35" s="487" t="str">
        <f>IF($E35="","",VLOOKUP($E35,'1MD ELO III.csport F A'!$A$7:$O$48,3))</f>
        <v/>
      </c>
      <c r="H35" s="487"/>
      <c r="I35" s="487" t="str">
        <f>IF($E35="","",VLOOKUP($E35,'1MD ELO III.csport F A'!$A$7:$O$48,4))</f>
        <v/>
      </c>
      <c r="J35" s="162"/>
      <c r="K35" s="161"/>
      <c r="L35" s="187"/>
      <c r="M35" s="161"/>
      <c r="N35" s="186"/>
      <c r="O35" s="164"/>
      <c r="P35" s="166"/>
      <c r="Q35" s="164"/>
      <c r="R35" s="246"/>
      <c r="S35" s="169"/>
      <c r="AI35" s="668"/>
      <c r="AJ35" s="668"/>
      <c r="AK35" s="668"/>
    </row>
    <row r="36" spans="1:37" s="38" customFormat="1" ht="9.6" customHeight="1" x14ac:dyDescent="0.25">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x14ac:dyDescent="0.25">
      <c r="A37" s="157">
        <v>16</v>
      </c>
      <c r="B37" s="390" t="str">
        <f>IF($E37="","",VLOOKUP($E37,'1MD ELO III.csport F A'!$A$7:$O$48,14))</f>
        <v/>
      </c>
      <c r="C37" s="390" t="str">
        <f>IF($E37="","",VLOOKUP($E37,'1MD ELO III.csport F A'!$A$7:$O$48,15))</f>
        <v/>
      </c>
      <c r="D37" s="471" t="str">
        <f>IF($E37="","",VLOOKUP($E37,'1MD ELO III.csport F A'!$A$7:$O$48,5))</f>
        <v/>
      </c>
      <c r="E37" s="159"/>
      <c r="F37" s="160" t="str">
        <f>UPPER(IF($E37="","",VLOOKUP($E37,'1MD ELO III.csport F A'!$A$7:$O$48,2)))</f>
        <v/>
      </c>
      <c r="G37" s="160" t="str">
        <f>IF($E37="","",VLOOKUP($E37,'1MD ELO III.csport F A'!$A$7:$O$48,3))</f>
        <v/>
      </c>
      <c r="H37" s="160"/>
      <c r="I37" s="160" t="str">
        <f>IF($E37="","",VLOOKUP($E37,'1MD ELO III.csport F A'!$A$7:$O$48,4))</f>
        <v/>
      </c>
      <c r="J37" s="190"/>
      <c r="K37" s="161"/>
      <c r="L37" s="161"/>
      <c r="M37" s="161"/>
      <c r="N37" s="186"/>
      <c r="O37" s="166"/>
      <c r="P37" s="166"/>
      <c r="Q37" s="164"/>
      <c r="R37" s="246"/>
      <c r="S37" s="169"/>
      <c r="AI37" s="668"/>
      <c r="AJ37" s="668"/>
      <c r="AK37" s="668"/>
    </row>
    <row r="38" spans="1:37" s="38" customFormat="1" ht="9.6" customHeight="1" x14ac:dyDescent="0.25">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x14ac:dyDescent="0.25">
      <c r="A39" s="157">
        <v>17</v>
      </c>
      <c r="B39" s="390" t="str">
        <f>IF($E39="","",VLOOKUP($E39,'1MD ELO III.csport F A'!$A$7:$O$48,14))</f>
        <v/>
      </c>
      <c r="C39" s="390" t="str">
        <f>IF($E39="","",VLOOKUP($E39,'1MD ELO III.csport F A'!$A$7:$O$48,15))</f>
        <v/>
      </c>
      <c r="D39" s="471" t="str">
        <f>IF($E39="","",VLOOKUP($E39,'1MD ELO III.csport F A'!$A$7:$O$48,5))</f>
        <v/>
      </c>
      <c r="E39" s="159"/>
      <c r="F39" s="160" t="str">
        <f>UPPER(IF($E39="","",VLOOKUP($E39,'1MD ELO III.csport F A'!$A$7:$O$48,2)))</f>
        <v/>
      </c>
      <c r="G39" s="160" t="str">
        <f>IF($E39="","",VLOOKUP($E39,'1MD ELO III.csport F A'!$A$7:$O$48,3))</f>
        <v/>
      </c>
      <c r="H39" s="160"/>
      <c r="I39" s="160" t="str">
        <f>IF($E39="","",VLOOKUP($E39,'1MD ELO III.csport F A'!$A$7:$O$48,4))</f>
        <v/>
      </c>
      <c r="J39" s="162"/>
      <c r="K39" s="161"/>
      <c r="L39" s="161"/>
      <c r="M39" s="161"/>
      <c r="N39" s="186"/>
      <c r="O39" s="175" t="s">
        <v>0</v>
      </c>
      <c r="P39" s="252"/>
      <c r="Q39" s="161"/>
      <c r="R39" s="246"/>
      <c r="S39" s="169"/>
      <c r="AI39" s="668"/>
      <c r="AJ39" s="668"/>
      <c r="AK39" s="668"/>
    </row>
    <row r="40" spans="1:37" s="38" customFormat="1" ht="9.6" customHeight="1" x14ac:dyDescent="0.25">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x14ac:dyDescent="0.25">
      <c r="A41" s="171">
        <v>18</v>
      </c>
      <c r="B41" s="390" t="str">
        <f>IF($E41="","",VLOOKUP($E41,'1MD ELO III.csport F A'!$A$7:$O$48,14))</f>
        <v/>
      </c>
      <c r="C41" s="390" t="str">
        <f>IF($E41="","",VLOOKUP($E41,'1MD ELO III.csport F A'!$A$7:$O$48,15))</f>
        <v/>
      </c>
      <c r="D41" s="471" t="str">
        <f>IF($E41="","",VLOOKUP($E41,'1MD ELO III.csport F A'!$A$7:$O$48,5))</f>
        <v/>
      </c>
      <c r="E41" s="159"/>
      <c r="F41" s="487" t="str">
        <f>UPPER(IF($E41="","",VLOOKUP($E41,'1MD ELO III.csport F A'!$A$7:$O$48,2)))</f>
        <v/>
      </c>
      <c r="G41" s="487" t="str">
        <f>IF($E41="","",VLOOKUP($E41,'1MD ELO III.csport F A'!$A$7:$O$48,3))</f>
        <v/>
      </c>
      <c r="H41" s="487"/>
      <c r="I41" s="487" t="str">
        <f>IF($E41="","",VLOOKUP($E41,'1MD ELO III.csport F A'!$A$7:$O$48,4))</f>
        <v/>
      </c>
      <c r="J41" s="180"/>
      <c r="K41" s="161"/>
      <c r="L41" s="181"/>
      <c r="M41" s="161"/>
      <c r="N41" s="186"/>
      <c r="O41" s="164"/>
      <c r="P41" s="166"/>
      <c r="Q41" s="957" t="str">
        <f>IF(Y3="","",CONCATENATE(AB1," pont"))</f>
        <v/>
      </c>
      <c r="R41" s="958"/>
      <c r="S41" s="169"/>
      <c r="AI41" s="668"/>
      <c r="AJ41" s="668"/>
      <c r="AK41" s="668"/>
    </row>
    <row r="42" spans="1:37" s="38" customFormat="1" ht="9.6" customHeight="1" x14ac:dyDescent="0.25">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x14ac:dyDescent="0.25">
      <c r="A43" s="171">
        <v>19</v>
      </c>
      <c r="B43" s="390" t="str">
        <f>IF($E43="","",VLOOKUP($E43,'1MD ELO III.csport F A'!$A$7:$O$48,14))</f>
        <v/>
      </c>
      <c r="C43" s="390" t="str">
        <f>IF($E43="","",VLOOKUP($E43,'1MD ELO III.csport F A'!$A$7:$O$48,15))</f>
        <v/>
      </c>
      <c r="D43" s="471" t="str">
        <f>IF($E43="","",VLOOKUP($E43,'1MD ELO III.csport F A'!$A$7:$O$48,5))</f>
        <v/>
      </c>
      <c r="E43" s="159"/>
      <c r="F43" s="487" t="str">
        <f>UPPER(IF($E43="","",VLOOKUP($E43,'1MD ELO III.csport F A'!$A$7:$O$48,2)))</f>
        <v/>
      </c>
      <c r="G43" s="487" t="str">
        <f>IF($E43="","",VLOOKUP($E43,'1MD ELO III.csport F A'!$A$7:$O$48,3))</f>
        <v/>
      </c>
      <c r="H43" s="487"/>
      <c r="I43" s="487" t="str">
        <f>IF($E43="","",VLOOKUP($E43,'1MD ELO III.csport F A'!$A$7:$O$48,4))</f>
        <v/>
      </c>
      <c r="J43" s="162"/>
      <c r="K43" s="161"/>
      <c r="L43" s="187"/>
      <c r="M43" s="161"/>
      <c r="N43" s="188"/>
      <c r="O43" s="164"/>
      <c r="P43" s="166"/>
      <c r="Q43" s="164"/>
      <c r="R43" s="246"/>
      <c r="S43" s="169"/>
      <c r="AI43" s="668"/>
      <c r="AJ43" s="668"/>
      <c r="AK43" s="668"/>
    </row>
    <row r="44" spans="1:37" s="38" customFormat="1" ht="9.6" customHeight="1" x14ac:dyDescent="0.25">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x14ac:dyDescent="0.25">
      <c r="A45" s="171">
        <v>20</v>
      </c>
      <c r="B45" s="390" t="str">
        <f>IF($E45="","",VLOOKUP($E45,'1MD ELO III.csport F A'!$A$7:$O$48,14))</f>
        <v/>
      </c>
      <c r="C45" s="390" t="str">
        <f>IF($E45="","",VLOOKUP($E45,'1MD ELO III.csport F A'!$A$7:$O$48,15))</f>
        <v/>
      </c>
      <c r="D45" s="471" t="str">
        <f>IF($E45="","",VLOOKUP($E45,'1MD ELO III.csport F A'!$A$7:$O$48,5))</f>
        <v/>
      </c>
      <c r="E45" s="159"/>
      <c r="F45" s="487" t="str">
        <f>UPPER(IF($E45="","",VLOOKUP($E45,'1MD ELO III.csport F A'!$A$7:$O$48,2)))</f>
        <v/>
      </c>
      <c r="G45" s="487" t="str">
        <f>IF($E45="","",VLOOKUP($E45,'1MD ELO III.csport F A'!$A$7:$O$48,3))</f>
        <v/>
      </c>
      <c r="H45" s="487"/>
      <c r="I45" s="487" t="str">
        <f>IF($E45="","",VLOOKUP($E45,'1MD ELO III.csport F A'!$A$7:$O$48,4))</f>
        <v/>
      </c>
      <c r="J45" s="190"/>
      <c r="K45" s="161"/>
      <c r="L45" s="161"/>
      <c r="M45" s="161"/>
      <c r="N45" s="188"/>
      <c r="O45" s="164"/>
      <c r="P45" s="166"/>
      <c r="Q45" s="164"/>
      <c r="R45" s="246"/>
      <c r="S45" s="169"/>
      <c r="AI45" s="668"/>
      <c r="AJ45" s="668"/>
      <c r="AK45" s="668"/>
    </row>
    <row r="46" spans="1:37" s="38" customFormat="1" ht="9.6" customHeight="1" x14ac:dyDescent="0.25">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x14ac:dyDescent="0.25">
      <c r="A47" s="171">
        <v>21</v>
      </c>
      <c r="B47" s="390" t="str">
        <f>IF($E47="","",VLOOKUP($E47,'1MD ELO III.csport F A'!$A$7:$O$48,14))</f>
        <v/>
      </c>
      <c r="C47" s="390" t="str">
        <f>IF($E47="","",VLOOKUP($E47,'1MD ELO III.csport F A'!$A$7:$O$48,15))</f>
        <v/>
      </c>
      <c r="D47" s="471" t="str">
        <f>IF($E47="","",VLOOKUP($E47,'1MD ELO III.csport F A'!$A$7:$O$48,5))</f>
        <v/>
      </c>
      <c r="E47" s="159"/>
      <c r="F47" s="487" t="str">
        <f>UPPER(IF($E47="","",VLOOKUP($E47,'1MD ELO III.csport F A'!$A$7:$O$48,2)))</f>
        <v/>
      </c>
      <c r="G47" s="487" t="str">
        <f>IF($E47="","",VLOOKUP($E47,'1MD ELO III.csport F A'!$A$7:$O$48,3))</f>
        <v/>
      </c>
      <c r="H47" s="487"/>
      <c r="I47" s="487" t="str">
        <f>IF($E47="","",VLOOKUP($E47,'1MD ELO III.csport F A'!$A$7:$O$48,4))</f>
        <v/>
      </c>
      <c r="J47" s="192"/>
      <c r="K47" s="161"/>
      <c r="L47" s="161"/>
      <c r="M47" s="161"/>
      <c r="N47" s="188"/>
      <c r="O47" s="161"/>
      <c r="P47" s="246"/>
      <c r="Q47" s="164"/>
      <c r="R47" s="246"/>
      <c r="S47" s="169"/>
      <c r="AI47" s="668"/>
      <c r="AJ47" s="668"/>
      <c r="AK47" s="668"/>
    </row>
    <row r="48" spans="1:37" s="38" customFormat="1" ht="9.6" customHeight="1" x14ac:dyDescent="0.25">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x14ac:dyDescent="0.25">
      <c r="A49" s="171">
        <v>22</v>
      </c>
      <c r="B49" s="390" t="str">
        <f>IF($E49="","",VLOOKUP($E49,'1MD ELO III.csport F A'!$A$7:$O$48,14))</f>
        <v/>
      </c>
      <c r="C49" s="390" t="str">
        <f>IF($E49="","",VLOOKUP($E49,'1MD ELO III.csport F A'!$A$7:$O$48,15))</f>
        <v/>
      </c>
      <c r="D49" s="471" t="str">
        <f>IF($E49="","",VLOOKUP($E49,'1MD ELO III.csport F A'!$A$7:$O$48,5))</f>
        <v/>
      </c>
      <c r="E49" s="159"/>
      <c r="F49" s="487" t="str">
        <f>UPPER(IF($E49="","",VLOOKUP($E49,'1MD ELO III.csport F A'!$A$7:$O$48,2)))</f>
        <v/>
      </c>
      <c r="G49" s="487" t="str">
        <f>IF($E49="","",VLOOKUP($E49,'1MD ELO III.csport F A'!$A$7:$O$48,3))</f>
        <v/>
      </c>
      <c r="H49" s="487"/>
      <c r="I49" s="487" t="str">
        <f>IF($E49="","",VLOOKUP($E49,'1MD ELO III.csport F A'!$A$7:$O$48,4))</f>
        <v/>
      </c>
      <c r="J49" s="180"/>
      <c r="K49" s="161"/>
      <c r="L49" s="181"/>
      <c r="M49" s="161"/>
      <c r="N49" s="188"/>
      <c r="O49" s="164"/>
      <c r="P49" s="246"/>
      <c r="Q49" s="164"/>
      <c r="R49" s="246"/>
      <c r="S49" s="169"/>
      <c r="AI49" s="668"/>
      <c r="AJ49" s="668"/>
      <c r="AK49" s="668"/>
    </row>
    <row r="50" spans="1:37" s="38" customFormat="1" ht="9.6" customHeight="1" x14ac:dyDescent="0.25">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x14ac:dyDescent="0.25">
      <c r="A51" s="171">
        <v>23</v>
      </c>
      <c r="B51" s="390" t="str">
        <f>IF($E51="","",VLOOKUP($E51,'1MD ELO III.csport F A'!$A$7:$O$48,14))</f>
        <v/>
      </c>
      <c r="C51" s="390" t="str">
        <f>IF($E51="","",VLOOKUP($E51,'1MD ELO III.csport F A'!$A$7:$O$48,15))</f>
        <v/>
      </c>
      <c r="D51" s="471" t="str">
        <f>IF($E51="","",VLOOKUP($E51,'1MD ELO III.csport F A'!$A$7:$O$48,5))</f>
        <v/>
      </c>
      <c r="E51" s="159"/>
      <c r="F51" s="487" t="str">
        <f>UPPER(IF($E51="","",VLOOKUP($E51,'1MD ELO III.csport F A'!$A$7:$O$48,2)))</f>
        <v/>
      </c>
      <c r="G51" s="487" t="str">
        <f>IF($E51="","",VLOOKUP($E51,'1MD ELO III.csport F A'!$A$7:$O$48,3))</f>
        <v/>
      </c>
      <c r="H51" s="487"/>
      <c r="I51" s="487" t="str">
        <f>IF($E51="","",VLOOKUP($E51,'1MD ELO III.csport F A'!$A$7:$O$48,4))</f>
        <v/>
      </c>
      <c r="J51" s="162"/>
      <c r="K51" s="161"/>
      <c r="L51" s="187"/>
      <c r="M51" s="161"/>
      <c r="N51" s="186"/>
      <c r="O51" s="164"/>
      <c r="P51" s="246"/>
      <c r="Q51" s="164"/>
      <c r="R51" s="246"/>
      <c r="S51" s="169"/>
      <c r="AI51" s="668"/>
      <c r="AJ51" s="668"/>
      <c r="AK51" s="668"/>
    </row>
    <row r="52" spans="1:37" s="38" customFormat="1" ht="9.6" customHeight="1" x14ac:dyDescent="0.25">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x14ac:dyDescent="0.25">
      <c r="A53" s="157">
        <v>24</v>
      </c>
      <c r="B53" s="390" t="str">
        <f>IF($E53="","",VLOOKUP($E53,'1MD ELO III.csport F A'!$A$7:$O$48,14))</f>
        <v/>
      </c>
      <c r="C53" s="390" t="str">
        <f>IF($E53="","",VLOOKUP($E53,'1MD ELO III.csport F A'!$A$7:$O$48,15))</f>
        <v/>
      </c>
      <c r="D53" s="471" t="str">
        <f>IF($E53="","",VLOOKUP($E53,'1MD ELO III.csport F A'!$A$7:$O$48,5))</f>
        <v/>
      </c>
      <c r="E53" s="159"/>
      <c r="F53" s="160" t="str">
        <f>UPPER(IF($E53="","",VLOOKUP($E53,'1MD ELO III.csport F A'!$A$7:$O$48,2)))</f>
        <v/>
      </c>
      <c r="G53" s="160" t="str">
        <f>IF($E53="","",VLOOKUP($E53,'1MD ELO III.csport F A'!$A$7:$O$48,3))</f>
        <v/>
      </c>
      <c r="H53" s="160"/>
      <c r="I53" s="160" t="str">
        <f>IF($E53="","",VLOOKUP($E53,'1MD ELO III.csport F A'!$A$7:$O$48,4))</f>
        <v/>
      </c>
      <c r="J53" s="190"/>
      <c r="K53" s="161"/>
      <c r="L53" s="161"/>
      <c r="M53" s="161"/>
      <c r="N53" s="186"/>
      <c r="O53" s="164"/>
      <c r="P53" s="246"/>
      <c r="Q53" s="164"/>
      <c r="R53" s="246"/>
      <c r="S53" s="169"/>
      <c r="AI53" s="668"/>
      <c r="AJ53" s="668"/>
      <c r="AK53" s="668"/>
    </row>
    <row r="54" spans="1:37" s="38" customFormat="1" ht="9.6" customHeight="1" x14ac:dyDescent="0.25">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x14ac:dyDescent="0.25">
      <c r="A55" s="157">
        <v>25</v>
      </c>
      <c r="B55" s="390" t="str">
        <f>IF($E55="","",VLOOKUP($E55,'1MD ELO III.csport F A'!$A$7:$O$48,14))</f>
        <v/>
      </c>
      <c r="C55" s="390" t="str">
        <f>IF($E55="","",VLOOKUP($E55,'1MD ELO III.csport F A'!$A$7:$O$48,15))</f>
        <v/>
      </c>
      <c r="D55" s="471" t="str">
        <f>IF($E55="","",VLOOKUP($E55,'1MD ELO III.csport F A'!$A$7:$O$48,5))</f>
        <v/>
      </c>
      <c r="E55" s="159"/>
      <c r="F55" s="160" t="str">
        <f>UPPER(IF($E55="","",VLOOKUP($E55,'1MD ELO III.csport F A'!$A$7:$O$48,2)))</f>
        <v/>
      </c>
      <c r="G55" s="160" t="str">
        <f>IF($E55="","",VLOOKUP($E55,'1MD ELO III.csport F A'!$A$7:$O$48,3))</f>
        <v/>
      </c>
      <c r="H55" s="160"/>
      <c r="I55" s="160" t="str">
        <f>IF($E55="","",VLOOKUP($E55,'1MD ELO III.csport F A'!$A$7:$O$48,4))</f>
        <v/>
      </c>
      <c r="J55" s="162"/>
      <c r="K55" s="161"/>
      <c r="L55" s="161"/>
      <c r="M55" s="161"/>
      <c r="N55" s="186"/>
      <c r="O55" s="164"/>
      <c r="P55" s="246"/>
      <c r="Q55" s="161"/>
      <c r="R55" s="166"/>
      <c r="S55" s="169"/>
      <c r="AI55" s="668"/>
      <c r="AJ55" s="668"/>
      <c r="AK55" s="668"/>
    </row>
    <row r="56" spans="1:37" s="38" customFormat="1" ht="9.6" customHeight="1" x14ac:dyDescent="0.25">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x14ac:dyDescent="0.25">
      <c r="A57" s="171">
        <v>26</v>
      </c>
      <c r="B57" s="390" t="str">
        <f>IF($E57="","",VLOOKUP($E57,'1MD ELO III.csport F A'!$A$7:$O$48,14))</f>
        <v/>
      </c>
      <c r="C57" s="390" t="str">
        <f>IF($E57="","",VLOOKUP($E57,'1MD ELO III.csport F A'!$A$7:$O$48,15))</f>
        <v/>
      </c>
      <c r="D57" s="471" t="str">
        <f>IF($E57="","",VLOOKUP($E57,'1MD ELO III.csport F A'!$A$7:$O$48,5))</f>
        <v/>
      </c>
      <c r="E57" s="159"/>
      <c r="F57" s="487" t="str">
        <f>UPPER(IF($E57="","",VLOOKUP($E57,'1MD ELO III.csport F A'!$A$7:$O$48,2)))</f>
        <v/>
      </c>
      <c r="G57" s="487" t="str">
        <f>IF($E57="","",VLOOKUP($E57,'1MD ELO III.csport F A'!$A$7:$O$48,3))</f>
        <v/>
      </c>
      <c r="H57" s="487"/>
      <c r="I57" s="487" t="str">
        <f>IF($E57="","",VLOOKUP($E57,'1MD ELO III.csport F A'!$A$7:$O$48,4))</f>
        <v/>
      </c>
      <c r="J57" s="180"/>
      <c r="K57" s="161"/>
      <c r="L57" s="181"/>
      <c r="M57" s="161"/>
      <c r="N57" s="186"/>
      <c r="O57" s="164"/>
      <c r="P57" s="246"/>
      <c r="Q57" s="164"/>
      <c r="R57" s="166"/>
      <c r="S57" s="169"/>
      <c r="AI57" s="668"/>
      <c r="AJ57" s="668"/>
      <c r="AK57" s="668"/>
    </row>
    <row r="58" spans="1:37" s="38" customFormat="1" ht="9.6" customHeight="1" x14ac:dyDescent="0.25">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x14ac:dyDescent="0.25">
      <c r="A59" s="171">
        <v>27</v>
      </c>
      <c r="B59" s="390" t="str">
        <f>IF($E59="","",VLOOKUP($E59,'1MD ELO III.csport F A'!$A$7:$O$48,14))</f>
        <v/>
      </c>
      <c r="C59" s="390" t="str">
        <f>IF($E59="","",VLOOKUP($E59,'1MD ELO III.csport F A'!$A$7:$O$48,15))</f>
        <v/>
      </c>
      <c r="D59" s="471" t="str">
        <f>IF($E59="","",VLOOKUP($E59,'1MD ELO III.csport F A'!$A$7:$O$48,5))</f>
        <v/>
      </c>
      <c r="E59" s="159"/>
      <c r="F59" s="487" t="str">
        <f>UPPER(IF($E59="","",VLOOKUP($E59,'1MD ELO III.csport F A'!$A$7:$O$48,2)))</f>
        <v/>
      </c>
      <c r="G59" s="487" t="str">
        <f>IF($E59="","",VLOOKUP($E59,'1MD ELO III.csport F A'!$A$7:$O$48,3))</f>
        <v/>
      </c>
      <c r="H59" s="487"/>
      <c r="I59" s="487" t="str">
        <f>IF($E59="","",VLOOKUP($E59,'1MD ELO III.csport F A'!$A$7:$O$48,4))</f>
        <v/>
      </c>
      <c r="J59" s="162"/>
      <c r="K59" s="161"/>
      <c r="L59" s="187"/>
      <c r="M59" s="161"/>
      <c r="N59" s="188"/>
      <c r="O59" s="164"/>
      <c r="P59" s="246"/>
      <c r="Q59" s="164"/>
      <c r="R59" s="166"/>
      <c r="S59" s="202"/>
      <c r="AI59" s="668"/>
      <c r="AJ59" s="668"/>
      <c r="AK59" s="668"/>
    </row>
    <row r="60" spans="1:37" s="38" customFormat="1" ht="9.6" customHeight="1" x14ac:dyDescent="0.25">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x14ac:dyDescent="0.25">
      <c r="A61" s="171">
        <v>28</v>
      </c>
      <c r="B61" s="390" t="str">
        <f>IF($E61="","",VLOOKUP($E61,'1MD ELO III.csport F A'!$A$7:$O$48,14))</f>
        <v/>
      </c>
      <c r="C61" s="390" t="str">
        <f>IF($E61="","",VLOOKUP($E61,'1MD ELO III.csport F A'!$A$7:$O$48,15))</f>
        <v/>
      </c>
      <c r="D61" s="471" t="str">
        <f>IF($E61="","",VLOOKUP($E61,'1MD ELO III.csport F A'!$A$7:$O$48,5))</f>
        <v/>
      </c>
      <c r="E61" s="159"/>
      <c r="F61" s="487" t="str">
        <f>UPPER(IF($E61="","",VLOOKUP($E61,'1MD ELO III.csport F A'!$A$7:$O$48,2)))</f>
        <v/>
      </c>
      <c r="G61" s="487" t="str">
        <f>IF($E61="","",VLOOKUP($E61,'1MD ELO III.csport F A'!$A$7:$O$48,3))</f>
        <v/>
      </c>
      <c r="H61" s="487"/>
      <c r="I61" s="487" t="str">
        <f>IF($E61="","",VLOOKUP($E61,'1MD ELO III.csport F A'!$A$7:$O$48,4))</f>
        <v/>
      </c>
      <c r="J61" s="190"/>
      <c r="K61" s="161"/>
      <c r="L61" s="161"/>
      <c r="M61" s="161"/>
      <c r="N61" s="188"/>
      <c r="O61" s="164"/>
      <c r="P61" s="246"/>
      <c r="Q61" s="164"/>
      <c r="R61" s="166"/>
      <c r="S61" s="169"/>
      <c r="AI61" s="668"/>
      <c r="AJ61" s="668"/>
      <c r="AK61" s="668"/>
    </row>
    <row r="62" spans="1:37" s="38" customFormat="1" ht="9.6" customHeight="1" x14ac:dyDescent="0.25">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x14ac:dyDescent="0.25">
      <c r="A63" s="171">
        <v>29</v>
      </c>
      <c r="B63" s="390" t="str">
        <f>IF($E63="","",VLOOKUP($E63,'1MD ELO III.csport F A'!$A$7:$O$48,14))</f>
        <v/>
      </c>
      <c r="C63" s="390" t="str">
        <f>IF($E63="","",VLOOKUP($E63,'1MD ELO III.csport F A'!$A$7:$O$48,15))</f>
        <v/>
      </c>
      <c r="D63" s="471" t="str">
        <f>IF($E63="","",VLOOKUP($E63,'1MD ELO III.csport F A'!$A$7:$O$48,5))</f>
        <v/>
      </c>
      <c r="E63" s="159"/>
      <c r="F63" s="487" t="str">
        <f>UPPER(IF($E63="","",VLOOKUP($E63,'1MD ELO III.csport F A'!$A$7:$O$48,2)))</f>
        <v/>
      </c>
      <c r="G63" s="487" t="str">
        <f>IF($E63="","",VLOOKUP($E63,'1MD ELO III.csport F A'!$A$7:$O$48,3))</f>
        <v/>
      </c>
      <c r="H63" s="487"/>
      <c r="I63" s="487" t="str">
        <f>IF($E63="","",VLOOKUP($E63,'1MD ELO III.csport F A'!$A$7:$O$48,4))</f>
        <v/>
      </c>
      <c r="J63" s="192"/>
      <c r="K63" s="161"/>
      <c r="L63" s="161"/>
      <c r="M63" s="161"/>
      <c r="N63" s="188"/>
      <c r="O63" s="161"/>
      <c r="P63" s="186"/>
      <c r="Q63" s="167"/>
      <c r="R63" s="168"/>
      <c r="S63" s="169"/>
      <c r="AI63" s="668"/>
      <c r="AJ63" s="668"/>
      <c r="AK63" s="668"/>
    </row>
    <row r="64" spans="1:37" s="38" customFormat="1" ht="9.6" customHeight="1" x14ac:dyDescent="0.25">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x14ac:dyDescent="0.25">
      <c r="A65" s="171">
        <v>30</v>
      </c>
      <c r="B65" s="390" t="str">
        <f>IF($E65="","",VLOOKUP($E65,'1MD ELO III.csport F A'!$A$7:$O$48,14))</f>
        <v/>
      </c>
      <c r="C65" s="390" t="str">
        <f>IF($E65="","",VLOOKUP($E65,'1MD ELO III.csport F A'!$A$7:$O$48,15))</f>
        <v/>
      </c>
      <c r="D65" s="471" t="str">
        <f>IF($E65="","",VLOOKUP($E65,'1MD ELO III.csport F A'!$A$7:$O$48,5))</f>
        <v/>
      </c>
      <c r="E65" s="159"/>
      <c r="F65" s="487" t="str">
        <f>UPPER(IF($E65="","",VLOOKUP($E65,'1MD ELO III.csport F A'!$A$7:$O$48,2)))</f>
        <v/>
      </c>
      <c r="G65" s="487" t="str">
        <f>IF($E65="","",VLOOKUP($E65,'1MD ELO III.csport F A'!$A$7:$O$48,3))</f>
        <v/>
      </c>
      <c r="H65" s="487"/>
      <c r="I65" s="487" t="str">
        <f>IF($E65="","",VLOOKUP($E65,'1MD ELO III.csport F A'!$A$7:$O$48,4))</f>
        <v/>
      </c>
      <c r="J65" s="180"/>
      <c r="K65" s="161"/>
      <c r="L65" s="181"/>
      <c r="M65" s="161"/>
      <c r="N65" s="188"/>
      <c r="O65" s="186"/>
      <c r="P65" s="186"/>
      <c r="Q65" s="167"/>
      <c r="R65" s="168"/>
      <c r="S65" s="169"/>
      <c r="AI65" s="668"/>
      <c r="AJ65" s="668"/>
      <c r="AK65" s="668"/>
    </row>
    <row r="66" spans="1:37" s="38" customFormat="1" ht="9.6" customHeight="1" x14ac:dyDescent="0.25">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x14ac:dyDescent="0.25">
      <c r="A67" s="171">
        <v>31</v>
      </c>
      <c r="B67" s="390" t="str">
        <f>IF($E67="","",VLOOKUP($E67,'1MD ELO III.csport F A'!$A$7:$O$48,14))</f>
        <v/>
      </c>
      <c r="C67" s="390" t="str">
        <f>IF($E67="","",VLOOKUP($E67,'1MD ELO III.csport F A'!$A$7:$O$48,15))</f>
        <v/>
      </c>
      <c r="D67" s="471" t="str">
        <f>IF($E67="","",VLOOKUP($E67,'1MD ELO III.csport F A'!$A$7:$O$48,5))</f>
        <v/>
      </c>
      <c r="E67" s="159"/>
      <c r="F67" s="487" t="str">
        <f>UPPER(IF($E67="","",VLOOKUP($E67,'1MD ELO III.csport F A'!$A$7:$O$48,2)))</f>
        <v/>
      </c>
      <c r="G67" s="487" t="str">
        <f>IF($E67="","",VLOOKUP($E67,'1MD ELO III.csport F A'!$A$7:$O$48,3))</f>
        <v/>
      </c>
      <c r="H67" s="487"/>
      <c r="I67" s="487" t="str">
        <f>IF($E67="","",VLOOKUP($E67,'1MD ELO III.csport F A'!$A$7:$O$48,4))</f>
        <v/>
      </c>
      <c r="J67" s="162"/>
      <c r="K67" s="161"/>
      <c r="L67" s="187"/>
      <c r="M67" s="161"/>
      <c r="N67" s="186"/>
      <c r="O67" s="186"/>
      <c r="P67" s="186"/>
      <c r="Q67" s="167"/>
      <c r="R67" s="168"/>
      <c r="S67" s="169"/>
      <c r="AI67" s="668"/>
      <c r="AJ67" s="668"/>
      <c r="AK67" s="668"/>
    </row>
    <row r="68" spans="1:37" s="38" customFormat="1" ht="9.6" customHeight="1" x14ac:dyDescent="0.25">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x14ac:dyDescent="0.25">
      <c r="A69" s="157">
        <v>32</v>
      </c>
      <c r="B69" s="390" t="str">
        <f>IF($E69="","",VLOOKUP($E69,'1MD ELO III.csport F A'!$A$7:$O$48,14))</f>
        <v/>
      </c>
      <c r="C69" s="390" t="str">
        <f>IF($E69="","",VLOOKUP($E69,'1MD ELO III.csport F A'!$A$7:$O$48,15))</f>
        <v/>
      </c>
      <c r="D69" s="471" t="str">
        <f>IF($E69="","",VLOOKUP($E69,'1MD ELO III.csport F A'!$A$7:$O$48,5))</f>
        <v/>
      </c>
      <c r="E69" s="159"/>
      <c r="F69" s="160" t="str">
        <f>UPPER(IF($E69="","",VLOOKUP($E69,'1MD ELO III.csport F A'!$A$7:$O$48,2)))</f>
        <v/>
      </c>
      <c r="G69" s="160" t="str">
        <f>IF($E69="","",VLOOKUP($E69,'1MD ELO III.csport F A'!$A$7:$O$48,3))</f>
        <v/>
      </c>
      <c r="H69" s="160"/>
      <c r="I69" s="160" t="str">
        <f>IF($E69="","",VLOOKUP($E69,'1MD ELO III.csport F A'!$A$7:$O$48,4))</f>
        <v/>
      </c>
      <c r="J69" s="190"/>
      <c r="K69" s="161"/>
      <c r="L69" s="161"/>
      <c r="M69" s="161"/>
      <c r="N69" s="161"/>
      <c r="O69" s="164"/>
      <c r="P69" s="166"/>
      <c r="Q69" s="167"/>
      <c r="R69" s="168"/>
      <c r="S69" s="169"/>
      <c r="AI69" s="668"/>
      <c r="AJ69" s="668"/>
      <c r="AK69" s="668"/>
    </row>
    <row r="70" spans="1:37" s="2" customFormat="1" ht="6.75" customHeight="1" x14ac:dyDescent="0.25">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x14ac:dyDescent="0.25">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x14ac:dyDescent="0.25">
      <c r="A72" s="452" t="s">
        <v>106</v>
      </c>
      <c r="B72" s="453"/>
      <c r="C72" s="454"/>
      <c r="D72" s="455"/>
      <c r="E72" s="224">
        <v>1</v>
      </c>
      <c r="F72" s="92" t="str">
        <f>IF(E72&gt;$R$79,,UPPER(VLOOKUP(E72,'1MD ELO III.csport F A'!$A$7:$Q$134,2)))</f>
        <v>CSENDES</v>
      </c>
      <c r="G72" s="225"/>
      <c r="H72" s="92"/>
      <c r="I72" s="91"/>
      <c r="J72" s="226" t="s">
        <v>7</v>
      </c>
      <c r="K72" s="221"/>
      <c r="L72" s="227"/>
      <c r="M72" s="221"/>
      <c r="N72" s="228"/>
      <c r="O72" s="229" t="s">
        <v>111</v>
      </c>
      <c r="P72" s="230"/>
      <c r="Q72" s="230"/>
      <c r="R72" s="231"/>
      <c r="AI72" s="670"/>
      <c r="AJ72" s="670"/>
      <c r="AK72" s="670"/>
    </row>
    <row r="73" spans="1:37" s="18" customFormat="1" ht="9" customHeight="1" x14ac:dyDescent="0.25">
      <c r="A73" s="236" t="s">
        <v>124</v>
      </c>
      <c r="B73" s="234"/>
      <c r="C73" s="448"/>
      <c r="D73" s="237"/>
      <c r="E73" s="224">
        <v>2</v>
      </c>
      <c r="F73" s="92" t="str">
        <f>IF(E73&gt;$R$79,,UPPER(VLOOKUP(E73,'1MD ELO III.csport F A'!$A$7:$Q$134,2)))</f>
        <v>KOVÁCS</v>
      </c>
      <c r="G73" s="225"/>
      <c r="H73" s="92"/>
      <c r="I73" s="91"/>
      <c r="J73" s="226" t="s">
        <v>8</v>
      </c>
      <c r="K73" s="221"/>
      <c r="L73" s="227"/>
      <c r="M73" s="221"/>
      <c r="N73" s="228"/>
      <c r="O73" s="232"/>
      <c r="P73" s="233"/>
      <c r="Q73" s="234"/>
      <c r="R73" s="235"/>
      <c r="AI73" s="670"/>
      <c r="AJ73" s="670"/>
      <c r="AK73" s="670"/>
    </row>
    <row r="74" spans="1:37" s="18" customFormat="1" ht="9" customHeight="1" x14ac:dyDescent="0.25">
      <c r="A74" s="379"/>
      <c r="B74" s="380"/>
      <c r="C74" s="449"/>
      <c r="D74" s="381"/>
      <c r="E74" s="224">
        <v>3</v>
      </c>
      <c r="F74" s="92" t="str">
        <f>IF(E74&gt;$R$79,,UPPER(VLOOKUP(E74,'1MD ELO III.csport F A'!$A$7:$Q$134,2)))</f>
        <v>KOVÁCS</v>
      </c>
      <c r="G74" s="225"/>
      <c r="H74" s="92"/>
      <c r="I74" s="91"/>
      <c r="J74" s="226" t="s">
        <v>9</v>
      </c>
      <c r="K74" s="221"/>
      <c r="L74" s="227"/>
      <c r="M74" s="221"/>
      <c r="N74" s="228"/>
      <c r="O74" s="229" t="s">
        <v>112</v>
      </c>
      <c r="P74" s="230"/>
      <c r="Q74" s="230"/>
      <c r="R74" s="231"/>
      <c r="AI74" s="670"/>
      <c r="AJ74" s="670"/>
      <c r="AK74" s="670"/>
    </row>
    <row r="75" spans="1:37" s="18" customFormat="1" ht="9" customHeight="1" x14ac:dyDescent="0.25">
      <c r="A75" s="238"/>
      <c r="B75" s="443"/>
      <c r="C75" s="443"/>
      <c r="D75" s="239"/>
      <c r="E75" s="224">
        <v>4</v>
      </c>
      <c r="F75" s="92" t="str">
        <f>IF(E75&gt;$R$79,,UPPER(VLOOKUP(E75,'1MD ELO III.csport F A'!$A$7:$Q$134,2)))</f>
        <v>MÉLYPATAKI</v>
      </c>
      <c r="G75" s="225"/>
      <c r="H75" s="92"/>
      <c r="I75" s="91"/>
      <c r="J75" s="226" t="s">
        <v>10</v>
      </c>
      <c r="K75" s="221"/>
      <c r="L75" s="227"/>
      <c r="M75" s="221"/>
      <c r="N75" s="228"/>
      <c r="O75" s="221"/>
      <c r="P75" s="227"/>
      <c r="Q75" s="221"/>
      <c r="R75" s="228"/>
      <c r="AI75" s="670"/>
      <c r="AJ75" s="670"/>
      <c r="AK75" s="670"/>
    </row>
    <row r="76" spans="1:37" s="18" customFormat="1" ht="9" customHeight="1" x14ac:dyDescent="0.25">
      <c r="A76" s="366"/>
      <c r="B76" s="382"/>
      <c r="C76" s="382"/>
      <c r="D76" s="450"/>
      <c r="E76" s="224">
        <v>5</v>
      </c>
      <c r="F76" s="92" t="str">
        <f>IF(E76&gt;$R$79,,UPPER(VLOOKUP(E76,'1MD ELO III.csport F A'!$A$7:$Q$134,2)))</f>
        <v/>
      </c>
      <c r="G76" s="225"/>
      <c r="H76" s="92"/>
      <c r="I76" s="91"/>
      <c r="J76" s="226" t="s">
        <v>11</v>
      </c>
      <c r="K76" s="221"/>
      <c r="L76" s="227"/>
      <c r="M76" s="221"/>
      <c r="N76" s="228"/>
      <c r="O76" s="234"/>
      <c r="P76" s="233"/>
      <c r="Q76" s="234"/>
      <c r="R76" s="235"/>
      <c r="AI76" s="670"/>
      <c r="AJ76" s="670"/>
      <c r="AK76" s="670"/>
    </row>
    <row r="77" spans="1:37" s="18" customFormat="1" ht="9" customHeight="1" x14ac:dyDescent="0.25">
      <c r="A77" s="367"/>
      <c r="B77" s="388"/>
      <c r="C77" s="443"/>
      <c r="D77" s="239"/>
      <c r="E77" s="224">
        <v>6</v>
      </c>
      <c r="F77" s="92" t="str">
        <f>IF(E77&gt;$R$79,,UPPER(VLOOKUP(E77,'1MD ELO III.csport F A'!$A$7:$Q$134,2)))</f>
        <v/>
      </c>
      <c r="G77" s="225"/>
      <c r="H77" s="92"/>
      <c r="I77" s="91"/>
      <c r="J77" s="226" t="s">
        <v>12</v>
      </c>
      <c r="K77" s="221"/>
      <c r="L77" s="227"/>
      <c r="M77" s="221"/>
      <c r="N77" s="228"/>
      <c r="O77" s="229" t="s">
        <v>92</v>
      </c>
      <c r="P77" s="230"/>
      <c r="Q77" s="230"/>
      <c r="R77" s="231"/>
      <c r="AI77" s="670"/>
      <c r="AJ77" s="670"/>
      <c r="AK77" s="670"/>
    </row>
    <row r="78" spans="1:37" s="18" customFormat="1" ht="9" customHeight="1" x14ac:dyDescent="0.25">
      <c r="A78" s="367"/>
      <c r="B78" s="388"/>
      <c r="C78" s="444"/>
      <c r="D78" s="377"/>
      <c r="E78" s="224">
        <v>7</v>
      </c>
      <c r="F78" s="92" t="str">
        <f>IF(E78&gt;$R$79,,UPPER(VLOOKUP(E78,'1MD ELO III.csport F A'!$A$7:$Q$134,2)))</f>
        <v/>
      </c>
      <c r="G78" s="225"/>
      <c r="H78" s="92"/>
      <c r="I78" s="91"/>
      <c r="J78" s="226" t="s">
        <v>13</v>
      </c>
      <c r="K78" s="221"/>
      <c r="L78" s="227"/>
      <c r="M78" s="221"/>
      <c r="N78" s="228"/>
      <c r="O78" s="221"/>
      <c r="P78" s="227"/>
      <c r="Q78" s="221"/>
      <c r="R78" s="228"/>
      <c r="AI78" s="670"/>
      <c r="AJ78" s="670"/>
      <c r="AK78" s="670"/>
    </row>
    <row r="79" spans="1:37" s="18" customFormat="1" ht="9" customHeight="1" x14ac:dyDescent="0.25">
      <c r="A79" s="368"/>
      <c r="B79" s="365"/>
      <c r="C79" s="445"/>
      <c r="D79" s="378"/>
      <c r="E79" s="240">
        <v>8</v>
      </c>
      <c r="F79" s="241" t="str">
        <f>IF(E79&gt;$R$79,,UPPER(VLOOKUP(E79,'1MD ELO III.csport F A'!$A$7:$Q$134,2)))</f>
        <v/>
      </c>
      <c r="G79" s="242"/>
      <c r="H79" s="241"/>
      <c r="I79" s="243"/>
      <c r="J79" s="244" t="s">
        <v>14</v>
      </c>
      <c r="K79" s="234"/>
      <c r="L79" s="233"/>
      <c r="M79" s="234"/>
      <c r="N79" s="235"/>
      <c r="O79" s="234" t="str">
        <f>R4</f>
        <v>Dénes Tibor</v>
      </c>
      <c r="P79" s="233"/>
      <c r="Q79" s="234"/>
      <c r="R79" s="245">
        <f>MIN(8,'1MD ELO III.csport F A'!Q5)</f>
        <v>8</v>
      </c>
      <c r="AI79" s="670"/>
      <c r="AJ79" s="670"/>
      <c r="AK79" s="670"/>
    </row>
  </sheetData>
  <mergeCells count="2">
    <mergeCell ref="A4:C4"/>
    <mergeCell ref="Q41:R41"/>
  </mergeCells>
  <phoneticPr fontId="72" type="noConversion"/>
  <conditionalFormatting sqref="H37 H39 H7 H67 H9 H11 H13 H15 H17 H21 H41 H43 H45 H47 H49 H51 H19 H23 H25 H27 H29 H31 H33 H35 H53 H55 H57 H59 H61 H63 H65 H69">
    <cfRule type="expression" dxfId="779" priority="1" stopIfTrue="1">
      <formula>AND($E7&lt;9,$C7&gt;0)</formula>
    </cfRule>
  </conditionalFormatting>
  <conditionalFormatting sqref="I8 I40 I16 M14 I20 M30 I24 I48 M46 I52 I32 I44 I36 I12 M62 I28 K18 K26 K34 K42 K50 K58 K66 K10 I56 I64 I68 I60 O22 O39 O54">
    <cfRule type="expression" dxfId="778" priority="2" stopIfTrue="1">
      <formula>AND($O$1="CU",I8="Umpire")</formula>
    </cfRule>
    <cfRule type="expression" dxfId="777" priority="3" stopIfTrue="1">
      <formula>AND($O$1="CU",I8&lt;&gt;"Umpire",J8&lt;&gt;"")</formula>
    </cfRule>
    <cfRule type="expression" dxfId="776" priority="4" stopIfTrue="1">
      <formula>AND($O$1="CU",I8&lt;&gt;"Umpire")</formula>
    </cfRule>
  </conditionalFormatting>
  <conditionalFormatting sqref="E67 E65 E63 E13 E61 E15 E17 E21 E19 E23 E25 E27 E29 E31 E33 E37 E35 E39 E41 E43 E47 E49 E45 E51 E53 E55 E57 E59 E69">
    <cfRule type="expression" dxfId="775" priority="5" stopIfTrue="1">
      <formula>AND($E13&lt;9,$C13&gt;0)</formula>
    </cfRule>
  </conditionalFormatting>
  <conditionalFormatting sqref="M10 M18 M26 M34 M42 M50 M58 M66 O14 O30 O46 O62 Q22 Q54 K8 K12 K16 K20 K24 K28 K32 K36 K40 K44 K48 K52 K56 K60 K64 K68">
    <cfRule type="expression" dxfId="774" priority="6" stopIfTrue="1">
      <formula>J8="as"</formula>
    </cfRule>
    <cfRule type="expression" dxfId="773" priority="7" stopIfTrue="1">
      <formula>J8="bs"</formula>
    </cfRule>
  </conditionalFormatting>
  <conditionalFormatting sqref="J8 J12 J16 J20 J24 J28 J32 J36 J40 J44 J48 J52 J56 J60 J64 J68 L66 L58 L50 L42 L34 L26 L18 L10 N14 N30 N46 N62 R79 P54 P39 P22">
    <cfRule type="expression" dxfId="772" priority="10" stopIfTrue="1">
      <formula>$O$1="CU"</formula>
    </cfRule>
  </conditionalFormatting>
  <conditionalFormatting sqref="Q38">
    <cfRule type="expression" dxfId="771" priority="11" stopIfTrue="1">
      <formula>P39="as"</formula>
    </cfRule>
    <cfRule type="expression" dxfId="770" priority="12" stopIfTrue="1">
      <formula>P39="bs"</formula>
    </cfRule>
  </conditionalFormatting>
  <conditionalFormatting sqref="E7 E9 E11">
    <cfRule type="expression" dxfId="769" priority="13" stopIfTrue="1">
      <formula>$E7&lt;9</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547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6">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33203125" customWidth="1"/>
    <col min="21" max="21" width="11.44140625" hidden="1" customWidth="1"/>
    <col min="25" max="34" width="9.109375" hidden="1" customWidth="1"/>
  </cols>
  <sheetData>
    <row r="1" spans="1:37" s="136" customFormat="1" ht="21.75" customHeight="1" x14ac:dyDescent="0.25">
      <c r="A1" s="93" t="str">
        <f>Altalanos!$A$6</f>
        <v>Diákolinmpia Pest Vármegye</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96">
        <f>Altalanos!$A$8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925">
        <f>Altalanos!$A$10</f>
        <v>0</v>
      </c>
      <c r="B4" s="925"/>
      <c r="C4" s="925"/>
      <c r="D4" s="432"/>
      <c r="E4" s="146"/>
      <c r="F4" s="146"/>
      <c r="G4" s="146">
        <f>Altalanos!$C$10</f>
        <v>0</v>
      </c>
      <c r="H4" s="100"/>
      <c r="I4" s="146"/>
      <c r="J4" s="147"/>
      <c r="K4" s="148"/>
      <c r="L4" s="147"/>
      <c r="M4" s="104"/>
      <c r="N4" s="147"/>
      <c r="O4" s="146"/>
      <c r="P4" s="147"/>
      <c r="Q4" s="146"/>
      <c r="R4" s="89" t="str">
        <f>Altalanos!$E$10</f>
        <v>Dénes Tibor</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0" customFormat="1" ht="11.1" customHeight="1" thickBot="1" x14ac:dyDescent="0.3">
      <c r="A6" s="783"/>
      <c r="B6" s="803"/>
      <c r="C6" s="804"/>
      <c r="D6" s="804"/>
      <c r="E6" s="803"/>
      <c r="F6" s="791" t="str">
        <f>IF(Y3="","",CONCATENATE(AH1," pont"))</f>
        <v/>
      </c>
      <c r="G6" s="793"/>
      <c r="H6" s="794"/>
      <c r="I6" s="793"/>
      <c r="J6" s="795"/>
      <c r="K6" s="792" t="str">
        <f>IF(Y3="","",CONCATENATE(AG1," pont"))</f>
        <v/>
      </c>
      <c r="L6" s="795"/>
      <c r="M6" s="792" t="str">
        <f>IF(Y3="","",CONCATENATE(AF1," pont"))</f>
        <v/>
      </c>
      <c r="N6" s="795"/>
      <c r="O6" s="792" t="str">
        <f>IF(Y3="","",CONCATENATE(AE1," pont"))</f>
        <v/>
      </c>
      <c r="P6" s="795"/>
      <c r="Q6" s="792" t="str">
        <f>IF(Y3="","",CONCATENATE(AD1," pont"))</f>
        <v/>
      </c>
      <c r="R6" s="796"/>
      <c r="Y6" s="798"/>
      <c r="Z6" s="798"/>
      <c r="AA6" s="798" t="s">
        <v>196</v>
      </c>
      <c r="AB6" s="799">
        <v>150</v>
      </c>
      <c r="AC6" s="799">
        <v>120</v>
      </c>
      <c r="AD6" s="799">
        <v>90</v>
      </c>
      <c r="AE6" s="799">
        <v>60</v>
      </c>
      <c r="AF6" s="799">
        <v>40</v>
      </c>
      <c r="AG6" s="799">
        <v>25</v>
      </c>
      <c r="AH6" s="799">
        <v>10</v>
      </c>
      <c r="AI6" s="801"/>
      <c r="AJ6" s="801"/>
      <c r="AK6" s="801"/>
    </row>
    <row r="7" spans="1:37" s="38" customFormat="1" ht="9" customHeight="1" x14ac:dyDescent="0.25">
      <c r="A7" s="157" t="s">
        <v>7</v>
      </c>
      <c r="B7" s="390" t="str">
        <f>IF($E7="","",VLOOKUP($E7,'1MD ELO III.csport F A'!$A$7:$O$80,14))</f>
        <v/>
      </c>
      <c r="C7" s="390" t="str">
        <f>IF($E7="","",VLOOKUP($E7,'1MD ELO III.csport F A'!$A$7:$O$80,15))</f>
        <v/>
      </c>
      <c r="D7" s="446" t="str">
        <f>IF($E7="","",VLOOKUP($E7,'1MD ELO III.csport F A'!$A$7:$O$80,5))</f>
        <v/>
      </c>
      <c r="E7" s="159"/>
      <c r="F7" s="160" t="str">
        <f>UPPER(IF($E7="","",VLOOKUP($E7,'1MD ELO III.csport F A'!$A$7:$O$80,2)))</f>
        <v/>
      </c>
      <c r="G7" s="160" t="str">
        <f>IF($E7="","",VLOOKUP($E7,'1MD ELO III.csport F A'!$A$7:$O$80,3))</f>
        <v/>
      </c>
      <c r="H7" s="160"/>
      <c r="I7" s="160" t="str">
        <f>IF($E7="","",VLOOKUP($E7,'1MD ELO III.csport F A'!$A$7:$O$80,4))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x14ac:dyDescent="0.25">
      <c r="A8" s="254" t="s">
        <v>8</v>
      </c>
      <c r="B8" s="390" t="str">
        <f>IF($E8="","",VLOOKUP($E8,'1MD ELO III.csport F A'!$A$7:$O$80,14))</f>
        <v/>
      </c>
      <c r="C8" s="390" t="str">
        <f>IF($E8="","",VLOOKUP($E8,'1MD ELO III.csport F A'!$A$7:$O$80,15))</f>
        <v/>
      </c>
      <c r="D8" s="446" t="str">
        <f>IF($E8="","",VLOOKUP($E8,'1MD ELO III.csport F A'!$A$7:$O$80,5))</f>
        <v/>
      </c>
      <c r="E8" s="159"/>
      <c r="F8" s="487" t="str">
        <f>UPPER(IF($E8="","",VLOOKUP($E8,'1MD ELO III.csport F A'!$A$7:$O$80,2)))</f>
        <v/>
      </c>
      <c r="G8" s="487" t="str">
        <f>IF($E8="","",VLOOKUP($E8,'1MD ELO III.csport F A'!$A$7:$O$80,3))</f>
        <v/>
      </c>
      <c r="H8" s="487"/>
      <c r="I8" s="487" t="str">
        <f>IF($E8="","",VLOOKUP($E8,'1MD ELO III.csport F A'!$A$7:$O$80,4))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x14ac:dyDescent="0.25">
      <c r="A9" s="171" t="s">
        <v>9</v>
      </c>
      <c r="B9" s="390" t="str">
        <f>IF($E9="","",VLOOKUP($E9,'1MD ELO III.csport F A'!$A$7:$O$80,14))</f>
        <v/>
      </c>
      <c r="C9" s="390" t="str">
        <f>IF($E9="","",VLOOKUP($E9,'1MD ELO III.csport F A'!$A$7:$O$80,15))</f>
        <v/>
      </c>
      <c r="D9" s="446" t="str">
        <f>IF($E9="","",VLOOKUP($E9,'1MD ELO III.csport F A'!$A$7:$O$80,5))</f>
        <v/>
      </c>
      <c r="E9" s="159"/>
      <c r="F9" s="487" t="str">
        <f>UPPER(IF($E9="","",VLOOKUP($E9,'1MD ELO III.csport F A'!$A$7:$O$80,2)))</f>
        <v/>
      </c>
      <c r="G9" s="487" t="str">
        <f>IF($E9="","",VLOOKUP($E9,'1MD ELO III.csport F A'!$A$7:$O$80,3))</f>
        <v/>
      </c>
      <c r="H9" s="487"/>
      <c r="I9" s="487" t="str">
        <f>IF($E9="","",VLOOKUP($E9,'1MD ELO III.csport F A'!$A$7:$O$80,4))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x14ac:dyDescent="0.25">
      <c r="A10" s="171" t="s">
        <v>10</v>
      </c>
      <c r="B10" s="390" t="str">
        <f>IF($E10="","",VLOOKUP($E10,'1MD ELO III.csport F A'!$A$7:$O$80,14))</f>
        <v/>
      </c>
      <c r="C10" s="390" t="str">
        <f>IF($E10="","",VLOOKUP($E10,'1MD ELO III.csport F A'!$A$7:$O$80,15))</f>
        <v/>
      </c>
      <c r="D10" s="446" t="str">
        <f>IF($E10="","",VLOOKUP($E10,'1MD ELO III.csport F A'!$A$7:$O$80,5))</f>
        <v/>
      </c>
      <c r="E10" s="159"/>
      <c r="F10" s="487" t="str">
        <f>UPPER(IF($E10="","",VLOOKUP($E10,'1MD ELO III.csport F A'!$A$7:$O$80,2)))</f>
        <v/>
      </c>
      <c r="G10" s="487" t="str">
        <f>IF($E10="","",VLOOKUP($E10,'1MD ELO III.csport F A'!$A$7:$O$80,3))</f>
        <v/>
      </c>
      <c r="H10" s="487"/>
      <c r="I10" s="487" t="str">
        <f>IF($E10="","",VLOOKUP($E10,'1MD ELO III.csport F A'!$A$7:$O$80,4))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t="s">
        <v>11</v>
      </c>
      <c r="B11" s="390" t="str">
        <f>IF($E11="","",VLOOKUP($E11,'1MD ELO III.csport F A'!$A$7:$O$80,14))</f>
        <v/>
      </c>
      <c r="C11" s="390" t="str">
        <f>IF($E11="","",VLOOKUP($E11,'1MD ELO III.csport F A'!$A$7:$O$80,15))</f>
        <v/>
      </c>
      <c r="D11" s="446" t="str">
        <f>IF($E11="","",VLOOKUP($E11,'1MD ELO III.csport F A'!$A$7:$O$80,5))</f>
        <v/>
      </c>
      <c r="E11" s="159"/>
      <c r="F11" s="487" t="str">
        <f>UPPER(IF($E11="","",VLOOKUP($E11,'1MD ELO III.csport F A'!$A$7:$O$80,2)))</f>
        <v/>
      </c>
      <c r="G11" s="487" t="str">
        <f>IF($E11="","",VLOOKUP($E11,'1MD ELO III.csport F A'!$A$7:$O$80,3))</f>
        <v/>
      </c>
      <c r="H11" s="487"/>
      <c r="I11" s="487" t="str">
        <f>IF($E11="","",VLOOKUP($E11,'1MD ELO III.csport F A'!$A$7:$O$80,4))</f>
        <v/>
      </c>
      <c r="J11" s="253"/>
      <c r="K11" s="177" t="str">
        <f>UPPER(IF(OR(J12="a",J12="as"),F11,IF(OR(J12="b",J12="bs"),F12,)))</f>
        <v/>
      </c>
      <c r="L11" s="185"/>
      <c r="M11" s="257"/>
      <c r="N11" s="258"/>
      <c r="O11" s="161"/>
      <c r="P11" s="188"/>
      <c r="Q11" s="186"/>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t="s">
        <v>12</v>
      </c>
      <c r="B12" s="390" t="str">
        <f>IF($E12="","",VLOOKUP($E12,'1MD ELO III.csport F A'!$A$7:$O$80,14))</f>
        <v/>
      </c>
      <c r="C12" s="390" t="str">
        <f>IF($E12="","",VLOOKUP($E12,'1MD ELO III.csport F A'!$A$7:$O$80,15))</f>
        <v/>
      </c>
      <c r="D12" s="446" t="str">
        <f>IF($E12="","",VLOOKUP($E12,'1MD ELO III.csport F A'!$A$7:$O$80,5))</f>
        <v/>
      </c>
      <c r="E12" s="159"/>
      <c r="F12" s="487" t="str">
        <f>UPPER(IF($E12="","",VLOOKUP($E12,'1MD ELO III.csport F A'!$A$7:$O$80,2)))</f>
        <v/>
      </c>
      <c r="G12" s="487" t="str">
        <f>IF($E12="","",VLOOKUP($E12,'1MD ELO III.csport F A'!$A$7:$O$80,3))</f>
        <v/>
      </c>
      <c r="H12" s="487"/>
      <c r="I12" s="487" t="str">
        <f>IF($E12="","",VLOOKUP($E12,'1MD ELO III.csport F A'!$A$7:$O$80,4))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254" t="s">
        <v>13</v>
      </c>
      <c r="B13" s="390" t="str">
        <f>IF($E13="","",VLOOKUP($E13,'1MD ELO III.csport F A'!$A$7:$O$80,14))</f>
        <v/>
      </c>
      <c r="C13" s="390" t="str">
        <f>IF($E13="","",VLOOKUP($E13,'1MD ELO III.csport F A'!$A$7:$O$80,15))</f>
        <v/>
      </c>
      <c r="D13" s="446" t="str">
        <f>IF($E13="","",VLOOKUP($E13,'1MD ELO III.csport F A'!$A$7:$O$80,5))</f>
        <v/>
      </c>
      <c r="E13" s="159"/>
      <c r="F13" s="487" t="str">
        <f>UPPER(IF($E13="","",VLOOKUP($E13,'1MD ELO III.csport F A'!$A$7:$O$80,2)))</f>
        <v/>
      </c>
      <c r="G13" s="487" t="str">
        <f>IF($E13="","",VLOOKUP($E13,'1MD ELO III.csport F A'!$A$7:$O$80,3))</f>
        <v/>
      </c>
      <c r="H13" s="487"/>
      <c r="I13" s="487" t="str">
        <f>IF($E13="","",VLOOKUP($E13,'1MD ELO III.csport F A'!$A$7:$O$80,4))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96" t="s">
        <v>14</v>
      </c>
      <c r="B14" s="390" t="str">
        <f>IF($E14="","",VLOOKUP($E14,'1MD ELO III.csport F A'!$A$7:$O$80,14))</f>
        <v/>
      </c>
      <c r="C14" s="390" t="str">
        <f>IF($E14="","",VLOOKUP($E14,'1MD ELO III.csport F A'!$A$7:$O$80,15))</f>
        <v/>
      </c>
      <c r="D14" s="446" t="str">
        <f>IF($E14="","",VLOOKUP($E14,'1MD ELO III.csport F A'!$A$7:$O$80,5))</f>
        <v/>
      </c>
      <c r="E14" s="159"/>
      <c r="F14" s="160" t="str">
        <f>UPPER(IF($E14="","",VLOOKUP($E14,'1MD ELO III.csport F A'!$A$7:$O$80,2)))</f>
        <v/>
      </c>
      <c r="G14" s="160" t="str">
        <f>IF($E14="","",VLOOKUP($E14,'1MD ELO III.csport F A'!$A$7:$O$80,3))</f>
        <v/>
      </c>
      <c r="H14" s="160"/>
      <c r="I14" s="160" t="str">
        <f>IF($E14="","",VLOOKUP($E14,'1MD ELO III.csport F A'!$A$7:$O$80,4))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57" t="s">
        <v>15</v>
      </c>
      <c r="B15" s="390" t="str">
        <f>IF($E15="","",VLOOKUP($E15,'1MD ELO III.csport F A'!$A$7:$O$80,14))</f>
        <v/>
      </c>
      <c r="C15" s="390" t="str">
        <f>IF($E15="","",VLOOKUP($E15,'1MD ELO III.csport F A'!$A$7:$O$80,15))</f>
        <v/>
      </c>
      <c r="D15" s="446" t="str">
        <f>IF($E15="","",VLOOKUP($E15,'1MD ELO III.csport F A'!$A$7:$O$80,5))</f>
        <v/>
      </c>
      <c r="E15" s="159"/>
      <c r="F15" s="160" t="str">
        <f>UPPER(IF($E15="","",VLOOKUP($E15,'1MD ELO III.csport F A'!$A$7:$O$80,2)))</f>
        <v/>
      </c>
      <c r="G15" s="160" t="str">
        <f>IF($E15="","",VLOOKUP($E15,'1MD ELO III.csport F A'!$A$7:$O$80,3))</f>
        <v/>
      </c>
      <c r="H15" s="160"/>
      <c r="I15" s="160" t="str">
        <f>IF($E15="","",VLOOKUP($E15,'1MD ELO III.csport F A'!$A$7:$O$80,4))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254" t="s">
        <v>16</v>
      </c>
      <c r="B16" s="390" t="str">
        <f>IF($E16="","",VLOOKUP($E16,'1MD ELO III.csport F A'!$A$7:$O$80,14))</f>
        <v/>
      </c>
      <c r="C16" s="390" t="str">
        <f>IF($E16="","",VLOOKUP($E16,'1MD ELO III.csport F A'!$A$7:$O$80,15))</f>
        <v/>
      </c>
      <c r="D16" s="446" t="str">
        <f>IF($E16="","",VLOOKUP($E16,'1MD ELO III.csport F A'!$A$7:$O$80,5))</f>
        <v/>
      </c>
      <c r="E16" s="159"/>
      <c r="F16" s="487" t="str">
        <f>UPPER(IF($E16="","",VLOOKUP($E16,'1MD ELO III.csport F A'!$A$7:$O$80,2)))</f>
        <v/>
      </c>
      <c r="G16" s="487" t="str">
        <f>IF($E16="","",VLOOKUP($E16,'1MD ELO III.csport F A'!$A$7:$O$80,3))</f>
        <v/>
      </c>
      <c r="H16" s="487"/>
      <c r="I16" s="487" t="str">
        <f>IF($E16="","",VLOOKUP($E16,'1MD ELO III.csport F A'!$A$7:$O$80,4))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x14ac:dyDescent="0.25">
      <c r="A17" s="171" t="s">
        <v>17</v>
      </c>
      <c r="B17" s="390" t="str">
        <f>IF($E17="","",VLOOKUP($E17,'1MD ELO III.csport F A'!$A$7:$O$80,14))</f>
        <v/>
      </c>
      <c r="C17" s="390" t="str">
        <f>IF($E17="","",VLOOKUP($E17,'1MD ELO III.csport F A'!$A$7:$O$80,15))</f>
        <v/>
      </c>
      <c r="D17" s="446" t="str">
        <f>IF($E17="","",VLOOKUP($E17,'1MD ELO III.csport F A'!$A$7:$O$80,5))</f>
        <v/>
      </c>
      <c r="E17" s="159"/>
      <c r="F17" s="487" t="str">
        <f>UPPER(IF($E17="","",VLOOKUP($E17,'1MD ELO III.csport F A'!$A$7:$O$80,2)))</f>
        <v/>
      </c>
      <c r="G17" s="487" t="str">
        <f>IF($E17="","",VLOOKUP($E17,'1MD ELO III.csport F A'!$A$7:$O$80,3))</f>
        <v/>
      </c>
      <c r="H17" s="487"/>
      <c r="I17" s="487" t="str">
        <f>IF($E17="","",VLOOKUP($E17,'1MD ELO III.csport F A'!$A$7:$O$80,4))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x14ac:dyDescent="0.25">
      <c r="A18" s="171" t="s">
        <v>18</v>
      </c>
      <c r="B18" s="390" t="str">
        <f>IF($E18="","",VLOOKUP($E18,'1MD ELO III.csport F A'!$A$7:$O$80,14))</f>
        <v/>
      </c>
      <c r="C18" s="390" t="str">
        <f>IF($E18="","",VLOOKUP($E18,'1MD ELO III.csport F A'!$A$7:$O$80,15))</f>
        <v/>
      </c>
      <c r="D18" s="446" t="str">
        <f>IF($E18="","",VLOOKUP($E18,'1MD ELO III.csport F A'!$A$7:$O$80,5))</f>
        <v/>
      </c>
      <c r="E18" s="159"/>
      <c r="F18" s="487" t="str">
        <f>UPPER(IF($E18="","",VLOOKUP($E18,'1MD ELO III.csport F A'!$A$7:$O$80,2)))</f>
        <v/>
      </c>
      <c r="G18" s="487" t="str">
        <f>IF($E18="","",VLOOKUP($E18,'1MD ELO III.csport F A'!$A$7:$O$80,3))</f>
        <v/>
      </c>
      <c r="H18" s="487"/>
      <c r="I18" s="487" t="str">
        <f>IF($E18="","",VLOOKUP($E18,'1MD ELO III.csport F A'!$A$7:$O$80,4))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x14ac:dyDescent="0.25">
      <c r="A19" s="171" t="s">
        <v>19</v>
      </c>
      <c r="B19" s="390" t="str">
        <f>IF($E19="","",VLOOKUP($E19,'1MD ELO III.csport F A'!$A$7:$O$80,14))</f>
        <v/>
      </c>
      <c r="C19" s="390" t="str">
        <f>IF($E19="","",VLOOKUP($E19,'1MD ELO III.csport F A'!$A$7:$O$80,15))</f>
        <v/>
      </c>
      <c r="D19" s="446" t="str">
        <f>IF($E19="","",VLOOKUP($E19,'1MD ELO III.csport F A'!$A$7:$O$80,5))</f>
        <v/>
      </c>
      <c r="E19" s="159"/>
      <c r="F19" s="487" t="str">
        <f>UPPER(IF($E19="","",VLOOKUP($E19,'1MD ELO III.csport F A'!$A$7:$O$80,2)))</f>
        <v/>
      </c>
      <c r="G19" s="487" t="str">
        <f>IF($E19="","",VLOOKUP($E19,'1MD ELO III.csport F A'!$A$7:$O$80,3))</f>
        <v/>
      </c>
      <c r="H19" s="487"/>
      <c r="I19" s="487" t="str">
        <f>IF($E19="","",VLOOKUP($E19,'1MD ELO III.csport F A'!$A$7:$O$80,4))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x14ac:dyDescent="0.25">
      <c r="A20" s="171" t="s">
        <v>20</v>
      </c>
      <c r="B20" s="390" t="str">
        <f>IF($E20="","",VLOOKUP($E20,'1MD ELO III.csport F A'!$A$7:$O$80,14))</f>
        <v/>
      </c>
      <c r="C20" s="390" t="str">
        <f>IF($E20="","",VLOOKUP($E20,'1MD ELO III.csport F A'!$A$7:$O$80,15))</f>
        <v/>
      </c>
      <c r="D20" s="446" t="str">
        <f>IF($E20="","",VLOOKUP($E20,'1MD ELO III.csport F A'!$A$7:$O$80,5))</f>
        <v/>
      </c>
      <c r="E20" s="159"/>
      <c r="F20" s="487" t="str">
        <f>UPPER(IF($E20="","",VLOOKUP($E20,'1MD ELO III.csport F A'!$A$7:$O$80,2)))</f>
        <v/>
      </c>
      <c r="G20" s="487" t="str">
        <f>IF($E20="","",VLOOKUP($E20,'1MD ELO III.csport F A'!$A$7:$O$80,3))</f>
        <v/>
      </c>
      <c r="H20" s="487"/>
      <c r="I20" s="487" t="str">
        <f>IF($E20="","",VLOOKUP($E20,'1MD ELO III.csport F A'!$A$7:$O$80,4))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x14ac:dyDescent="0.25">
      <c r="A21" s="254" t="s">
        <v>21</v>
      </c>
      <c r="B21" s="390" t="str">
        <f>IF($E21="","",VLOOKUP($E21,'1MD ELO III.csport F A'!$A$7:$O$80,14))</f>
        <v/>
      </c>
      <c r="C21" s="390" t="str">
        <f>IF($E21="","",VLOOKUP($E21,'1MD ELO III.csport F A'!$A$7:$O$80,15))</f>
        <v/>
      </c>
      <c r="D21" s="446" t="str">
        <f>IF($E21="","",VLOOKUP($E21,'1MD ELO III.csport F A'!$A$7:$O$80,5))</f>
        <v/>
      </c>
      <c r="E21" s="159"/>
      <c r="F21" s="487" t="str">
        <f>UPPER(IF($E21="","",VLOOKUP($E21,'1MD ELO III.csport F A'!$A$7:$O$80,2)))</f>
        <v/>
      </c>
      <c r="G21" s="487" t="str">
        <f>IF($E21="","",VLOOKUP($E21,'1MD ELO III.csport F A'!$A$7:$O$80,3))</f>
        <v/>
      </c>
      <c r="H21" s="487"/>
      <c r="I21" s="487" t="str">
        <f>IF($E21="","",VLOOKUP($E21,'1MD ELO III.csport F A'!$A$7:$O$80,4))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x14ac:dyDescent="0.25">
      <c r="A22" s="196" t="s">
        <v>22</v>
      </c>
      <c r="B22" s="390" t="str">
        <f>IF($E22="","",VLOOKUP($E22,'1MD ELO III.csport F A'!$A$7:$O$80,14))</f>
        <v/>
      </c>
      <c r="C22" s="390" t="str">
        <f>IF($E22="","",VLOOKUP($E22,'1MD ELO III.csport F A'!$A$7:$O$80,15))</f>
        <v/>
      </c>
      <c r="D22" s="446" t="str">
        <f>IF($E22="","",VLOOKUP($E22,'1MD ELO III.csport F A'!$A$7:$O$80,5))</f>
        <v/>
      </c>
      <c r="E22" s="159"/>
      <c r="F22" s="160" t="str">
        <f>UPPER(IF($E22="","",VLOOKUP($E22,'1MD ELO III.csport F A'!$A$7:$O$80,2)))</f>
        <v/>
      </c>
      <c r="G22" s="160" t="str">
        <f>IF($E22="","",VLOOKUP($E22,'1MD ELO III.csport F A'!$A$7:$O$80,3))</f>
        <v/>
      </c>
      <c r="H22" s="160"/>
      <c r="I22" s="160" t="str">
        <f>IF($E22="","",VLOOKUP($E22,'1MD ELO III.csport F A'!$A$7:$O$80,4))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x14ac:dyDescent="0.25">
      <c r="A23" s="157" t="s">
        <v>23</v>
      </c>
      <c r="B23" s="390" t="str">
        <f>IF($E23="","",VLOOKUP($E23,'1MD ELO III.csport F A'!$A$7:$O$80,14))</f>
        <v/>
      </c>
      <c r="C23" s="390" t="str">
        <f>IF($E23="","",VLOOKUP($E23,'1MD ELO III.csport F A'!$A$7:$O$80,15))</f>
        <v/>
      </c>
      <c r="D23" s="446" t="str">
        <f>IF($E23="","",VLOOKUP($E23,'1MD ELO III.csport F A'!$A$7:$O$80,5))</f>
        <v/>
      </c>
      <c r="E23" s="159"/>
      <c r="F23" s="160" t="str">
        <f>UPPER(IF($E23="","",VLOOKUP($E23,'1MD ELO III.csport F A'!$A$7:$O$80,2)))</f>
        <v/>
      </c>
      <c r="G23" s="160" t="str">
        <f>IF($E23="","",VLOOKUP($E23,'1MD ELO III.csport F A'!$A$7:$O$80,3))</f>
        <v/>
      </c>
      <c r="H23" s="160"/>
      <c r="I23" s="160" t="str">
        <f>IF($E23="","",VLOOKUP($E23,'1MD ELO III.csport F A'!$A$7:$O$80,4))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x14ac:dyDescent="0.25">
      <c r="A24" s="254" t="s">
        <v>24</v>
      </c>
      <c r="B24" s="390" t="str">
        <f>IF($E24="","",VLOOKUP($E24,'1MD ELO III.csport F A'!$A$7:$O$80,14))</f>
        <v/>
      </c>
      <c r="C24" s="390" t="str">
        <f>IF($E24="","",VLOOKUP($E24,'1MD ELO III.csport F A'!$A$7:$O$80,15))</f>
        <v/>
      </c>
      <c r="D24" s="446" t="str">
        <f>IF($E24="","",VLOOKUP($E24,'1MD ELO III.csport F A'!$A$7:$O$80,5))</f>
        <v/>
      </c>
      <c r="E24" s="159"/>
      <c r="F24" s="487" t="str">
        <f>UPPER(IF($E24="","",VLOOKUP($E24,'1MD ELO III.csport F A'!$A$7:$O$80,2)))</f>
        <v/>
      </c>
      <c r="G24" s="487" t="str">
        <f>IF($E24="","",VLOOKUP($E24,'1MD ELO III.csport F A'!$A$7:$O$80,3))</f>
        <v/>
      </c>
      <c r="H24" s="487"/>
      <c r="I24" s="487" t="str">
        <f>IF($E24="","",VLOOKUP($E24,'1MD ELO III.csport F A'!$A$7:$O$80,4))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x14ac:dyDescent="0.25">
      <c r="A25" s="171" t="s">
        <v>25</v>
      </c>
      <c r="B25" s="390" t="str">
        <f>IF($E25="","",VLOOKUP($E25,'1MD ELO III.csport F A'!$A$7:$O$80,14))</f>
        <v/>
      </c>
      <c r="C25" s="390" t="str">
        <f>IF($E25="","",VLOOKUP($E25,'1MD ELO III.csport F A'!$A$7:$O$80,15))</f>
        <v/>
      </c>
      <c r="D25" s="446" t="str">
        <f>IF($E25="","",VLOOKUP($E25,'1MD ELO III.csport F A'!$A$7:$O$80,5))</f>
        <v/>
      </c>
      <c r="E25" s="159"/>
      <c r="F25" s="487" t="str">
        <f>UPPER(IF($E25="","",VLOOKUP($E25,'1MD ELO III.csport F A'!$A$7:$O$80,2)))</f>
        <v/>
      </c>
      <c r="G25" s="487" t="str">
        <f>IF($E25="","",VLOOKUP($E25,'1MD ELO III.csport F A'!$A$7:$O$80,3))</f>
        <v/>
      </c>
      <c r="H25" s="487"/>
      <c r="I25" s="487" t="str">
        <f>IF($E25="","",VLOOKUP($E25,'1MD ELO III.csport F A'!$A$7:$O$80,4))</f>
        <v/>
      </c>
      <c r="J25" s="253"/>
      <c r="K25" s="177" t="str">
        <f>UPPER(IF(OR(J26="a",J26="as"),F25,IF(OR(J26="b",J26="bs"),F26,)))</f>
        <v/>
      </c>
      <c r="L25" s="256"/>
      <c r="M25" s="161"/>
      <c r="N25" s="188"/>
      <c r="O25" s="186"/>
      <c r="P25" s="186"/>
      <c r="Q25" s="959" t="str">
        <f>IF(Y3="","",CONCATENATE(AC1," pont"))</f>
        <v/>
      </c>
      <c r="R25" s="960"/>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x14ac:dyDescent="0.25">
      <c r="A26" s="171" t="s">
        <v>26</v>
      </c>
      <c r="B26" s="390" t="str">
        <f>IF($E26="","",VLOOKUP($E26,'1MD ELO III.csport F A'!$A$7:$O$80,14))</f>
        <v/>
      </c>
      <c r="C26" s="390" t="str">
        <f>IF($E26="","",VLOOKUP($E26,'1MD ELO III.csport F A'!$A$7:$O$80,15))</f>
        <v/>
      </c>
      <c r="D26" s="446" t="str">
        <f>IF($E26="","",VLOOKUP($E26,'1MD ELO III.csport F A'!$A$7:$O$80,5))</f>
        <v/>
      </c>
      <c r="E26" s="159"/>
      <c r="F26" s="487" t="str">
        <f>UPPER(IF($E26="","",VLOOKUP($E26,'1MD ELO III.csport F A'!$A$7:$O$80,2)))</f>
        <v/>
      </c>
      <c r="G26" s="487" t="str">
        <f>IF($E26="","",VLOOKUP($E26,'1MD ELO III.csport F A'!$A$7:$O$80,3))</f>
        <v/>
      </c>
      <c r="H26" s="487"/>
      <c r="I26" s="487" t="str">
        <f>IF($E26="","",VLOOKUP($E26,'1MD ELO III.csport F A'!$A$7:$O$80,4))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x14ac:dyDescent="0.25">
      <c r="A27" s="171" t="s">
        <v>27</v>
      </c>
      <c r="B27" s="390" t="str">
        <f>IF($E27="","",VLOOKUP($E27,'1MD ELO III.csport F A'!$A$7:$O$80,14))</f>
        <v/>
      </c>
      <c r="C27" s="390" t="str">
        <f>IF($E27="","",VLOOKUP($E27,'1MD ELO III.csport F A'!$A$7:$O$80,15))</f>
        <v/>
      </c>
      <c r="D27" s="446" t="str">
        <f>IF($E27="","",VLOOKUP($E27,'1MD ELO III.csport F A'!$A$7:$O$80,5))</f>
        <v/>
      </c>
      <c r="E27" s="159"/>
      <c r="F27" s="487" t="str">
        <f>UPPER(IF($E27="","",VLOOKUP($E27,'1MD ELO III.csport F A'!$A$7:$O$80,2)))</f>
        <v/>
      </c>
      <c r="G27" s="487" t="str">
        <f>IF($E27="","",VLOOKUP($E27,'1MD ELO III.csport F A'!$A$7:$O$80,3))</f>
        <v/>
      </c>
      <c r="H27" s="487"/>
      <c r="I27" s="487" t="str">
        <f>IF($E27="","",VLOOKUP($E27,'1MD ELO III.csport F A'!$A$7:$O$80,4))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x14ac:dyDescent="0.25">
      <c r="A28" s="171" t="s">
        <v>28</v>
      </c>
      <c r="B28" s="390" t="str">
        <f>IF($E28="","",VLOOKUP($E28,'1MD ELO III.csport F A'!$A$7:$O$80,14))</f>
        <v/>
      </c>
      <c r="C28" s="390" t="str">
        <f>IF($E28="","",VLOOKUP($E28,'1MD ELO III.csport F A'!$A$7:$O$80,15))</f>
        <v/>
      </c>
      <c r="D28" s="446" t="str">
        <f>IF($E28="","",VLOOKUP($E28,'1MD ELO III.csport F A'!$A$7:$O$80,5))</f>
        <v/>
      </c>
      <c r="E28" s="159"/>
      <c r="F28" s="487" t="str">
        <f>UPPER(IF($E28="","",VLOOKUP($E28,'1MD ELO III.csport F A'!$A$7:$O$80,2)))</f>
        <v/>
      </c>
      <c r="G28" s="487" t="str">
        <f>IF($E28="","",VLOOKUP($E28,'1MD ELO III.csport F A'!$A$7:$O$80,3))</f>
        <v/>
      </c>
      <c r="H28" s="487"/>
      <c r="I28" s="487" t="str">
        <f>IF($E28="","",VLOOKUP($E28,'1MD ELO III.csport F A'!$A$7:$O$80,4))</f>
        <v/>
      </c>
      <c r="J28" s="255"/>
      <c r="K28" s="161"/>
      <c r="L28" s="176"/>
      <c r="M28" s="177" t="str">
        <f>UPPER(IF(OR(L28="a",L28="as"),K27,IF(OR(L28="b",L28="bs"),K29,)))</f>
        <v/>
      </c>
      <c r="N28" s="259"/>
      <c r="O28" s="186"/>
      <c r="P28" s="188"/>
      <c r="Q28" s="186"/>
      <c r="R28" s="188"/>
      <c r="S28" s="169"/>
      <c r="AI28" s="668"/>
      <c r="AJ28" s="668"/>
      <c r="AK28" s="668"/>
    </row>
    <row r="29" spans="1:37" s="38" customFormat="1" ht="9.6" customHeight="1" x14ac:dyDescent="0.25">
      <c r="A29" s="254" t="s">
        <v>29</v>
      </c>
      <c r="B29" s="390" t="str">
        <f>IF($E29="","",VLOOKUP($E29,'1MD ELO III.csport F A'!$A$7:$O$80,14))</f>
        <v/>
      </c>
      <c r="C29" s="390" t="str">
        <f>IF($E29="","",VLOOKUP($E29,'1MD ELO III.csport F A'!$A$7:$O$80,15))</f>
        <v/>
      </c>
      <c r="D29" s="446" t="str">
        <f>IF($E29="","",VLOOKUP($E29,'1MD ELO III.csport F A'!$A$7:$O$80,5))</f>
        <v/>
      </c>
      <c r="E29" s="159"/>
      <c r="F29" s="487" t="str">
        <f>UPPER(IF($E29="","",VLOOKUP($E29,'1MD ELO III.csport F A'!$A$7:$O$80,2)))</f>
        <v/>
      </c>
      <c r="G29" s="487" t="str">
        <f>IF($E29="","",VLOOKUP($E29,'1MD ELO III.csport F A'!$A$7:$O$80,3))</f>
        <v/>
      </c>
      <c r="H29" s="487"/>
      <c r="I29" s="487" t="str">
        <f>IF($E29="","",VLOOKUP($E29,'1MD ELO III.csport F A'!$A$7:$O$80,4))</f>
        <v/>
      </c>
      <c r="J29" s="253"/>
      <c r="K29" s="177" t="str">
        <f>UPPER(IF(OR(J30="a",J30="as"),F29,IF(OR(J30="b",J30="bs"),F30,)))</f>
        <v/>
      </c>
      <c r="L29" s="194"/>
      <c r="M29" s="161"/>
      <c r="N29" s="186"/>
      <c r="O29" s="186"/>
      <c r="P29" s="188"/>
      <c r="Q29" s="186"/>
      <c r="R29" s="188"/>
      <c r="S29" s="169"/>
      <c r="AI29" s="668"/>
      <c r="AJ29" s="668"/>
      <c r="AK29" s="668"/>
    </row>
    <row r="30" spans="1:37" s="38" customFormat="1" ht="9.6" customHeight="1" x14ac:dyDescent="0.25">
      <c r="A30" s="196" t="s">
        <v>30</v>
      </c>
      <c r="B30" s="390" t="str">
        <f>IF($E30="","",VLOOKUP($E30,'1MD ELO III.csport F A'!$A$7:$O$80,14))</f>
        <v/>
      </c>
      <c r="C30" s="390" t="str">
        <f>IF($E30="","",VLOOKUP($E30,'1MD ELO III.csport F A'!$A$7:$O$80,15))</f>
        <v/>
      </c>
      <c r="D30" s="446" t="str">
        <f>IF($E30="","",VLOOKUP($E30,'1MD ELO III.csport F A'!$A$7:$O$80,5))</f>
        <v/>
      </c>
      <c r="E30" s="159"/>
      <c r="F30" s="160" t="str">
        <f>UPPER(IF($E30="","",VLOOKUP($E30,'1MD ELO III.csport F A'!$A$7:$O$80,2)))</f>
        <v/>
      </c>
      <c r="G30" s="160" t="str">
        <f>IF($E30="","",VLOOKUP($E30,'1MD ELO III.csport F A'!$A$7:$O$80,3))</f>
        <v/>
      </c>
      <c r="H30" s="160"/>
      <c r="I30" s="160" t="str">
        <f>IF($E30="","",VLOOKUP($E30,'1MD ELO III.csport F A'!$A$7:$O$80,4))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x14ac:dyDescent="0.25">
      <c r="A31" s="157" t="s">
        <v>31</v>
      </c>
      <c r="B31" s="390" t="str">
        <f>IF($E31="","",VLOOKUP($E31,'1MD ELO III.csport F A'!$A$7:$O$80,14))</f>
        <v/>
      </c>
      <c r="C31" s="390" t="str">
        <f>IF($E31="","",VLOOKUP($E31,'1MD ELO III.csport F A'!$A$7:$O$80,15))</f>
        <v/>
      </c>
      <c r="D31" s="446" t="str">
        <f>IF($E31="","",VLOOKUP($E31,'1MD ELO III.csport F A'!$A$7:$O$80,5))</f>
        <v/>
      </c>
      <c r="E31" s="159"/>
      <c r="F31" s="160" t="str">
        <f>UPPER(IF($E31="","",VLOOKUP($E31,'1MD ELO III.csport F A'!$A$7:$O$80,2)))</f>
        <v/>
      </c>
      <c r="G31" s="160" t="str">
        <f>IF($E31="","",VLOOKUP($E31,'1MD ELO III.csport F A'!$A$7:$O$80,3))</f>
        <v/>
      </c>
      <c r="H31" s="160"/>
      <c r="I31" s="160" t="str">
        <f>IF($E31="","",VLOOKUP($E31,'1MD ELO III.csport F A'!$A$7:$O$80,4))</f>
        <v/>
      </c>
      <c r="J31" s="253"/>
      <c r="K31" s="177" t="str">
        <f>UPPER(IF(OR(J32="a",J32="as"),F31,IF(OR(J32="b",J32="bs"),F32,)))</f>
        <v/>
      </c>
      <c r="L31" s="185"/>
      <c r="M31" s="186"/>
      <c r="N31" s="186"/>
      <c r="O31" s="186"/>
      <c r="P31" s="188"/>
      <c r="Q31" s="161"/>
      <c r="R31" s="186"/>
      <c r="S31" s="169"/>
      <c r="AI31" s="668"/>
      <c r="AJ31" s="668"/>
      <c r="AK31" s="668"/>
    </row>
    <row r="32" spans="1:37" s="38" customFormat="1" ht="9.6" customHeight="1" x14ac:dyDescent="0.25">
      <c r="A32" s="254" t="s">
        <v>32</v>
      </c>
      <c r="B32" s="390" t="str">
        <f>IF($E32="","",VLOOKUP($E32,'1MD ELO III.csport F A'!$A$7:$O$80,14))</f>
        <v/>
      </c>
      <c r="C32" s="390" t="str">
        <f>IF($E32="","",VLOOKUP($E32,'1MD ELO III.csport F A'!$A$7:$O$80,15))</f>
        <v/>
      </c>
      <c r="D32" s="446" t="str">
        <f>IF($E32="","",VLOOKUP($E32,'1MD ELO III.csport F A'!$A$7:$O$80,5))</f>
        <v/>
      </c>
      <c r="E32" s="159"/>
      <c r="F32" s="487" t="str">
        <f>UPPER(IF($E32="","",VLOOKUP($E32,'1MD ELO III.csport F A'!$A$7:$O$80,2)))</f>
        <v/>
      </c>
      <c r="G32" s="487" t="str">
        <f>IF($E32="","",VLOOKUP($E32,'1MD ELO III.csport F A'!$A$7:$O$80,3))</f>
        <v/>
      </c>
      <c r="H32" s="487"/>
      <c r="I32" s="487" t="str">
        <f>IF($E32="","",VLOOKUP($E32,'1MD ELO III.csport F A'!$A$7:$O$80,4))</f>
        <v/>
      </c>
      <c r="J32" s="255"/>
      <c r="K32" s="161"/>
      <c r="L32" s="176"/>
      <c r="M32" s="177" t="str">
        <f>UPPER(IF(OR(L32="a",L32="as"),K31,IF(OR(L32="b",L32="bs"),K33,)))</f>
        <v/>
      </c>
      <c r="N32" s="185"/>
      <c r="O32" s="186"/>
      <c r="P32" s="188"/>
      <c r="Q32" s="186"/>
      <c r="R32" s="186"/>
      <c r="S32" s="169"/>
    </row>
    <row r="33" spans="1:19" s="38" customFormat="1" ht="9.6" customHeight="1" x14ac:dyDescent="0.25">
      <c r="A33" s="171" t="s">
        <v>33</v>
      </c>
      <c r="B33" s="390" t="str">
        <f>IF($E33="","",VLOOKUP($E33,'1MD ELO III.csport F A'!$A$7:$O$80,14))</f>
        <v/>
      </c>
      <c r="C33" s="390" t="str">
        <f>IF($E33="","",VLOOKUP($E33,'1MD ELO III.csport F A'!$A$7:$O$80,15))</f>
        <v/>
      </c>
      <c r="D33" s="446" t="str">
        <f>IF($E33="","",VLOOKUP($E33,'1MD ELO III.csport F A'!$A$7:$O$80,5))</f>
        <v/>
      </c>
      <c r="E33" s="159"/>
      <c r="F33" s="487" t="str">
        <f>UPPER(IF($E33="","",VLOOKUP($E33,'1MD ELO III.csport F A'!$A$7:$O$80,2)))</f>
        <v/>
      </c>
      <c r="G33" s="487" t="str">
        <f>IF($E33="","",VLOOKUP($E33,'1MD ELO III.csport F A'!$A$7:$O$80,3))</f>
        <v/>
      </c>
      <c r="H33" s="487"/>
      <c r="I33" s="487" t="str">
        <f>IF($E33="","",VLOOKUP($E33,'1MD ELO III.csport F A'!$A$7:$O$80,4))</f>
        <v/>
      </c>
      <c r="J33" s="253"/>
      <c r="K33" s="177" t="str">
        <f>UPPER(IF(OR(J34="a",J34="as"),F33,IF(OR(J34="b",J34="bs"),F34,)))</f>
        <v/>
      </c>
      <c r="L33" s="256"/>
      <c r="M33" s="161"/>
      <c r="N33" s="188"/>
      <c r="O33" s="186"/>
      <c r="P33" s="188"/>
      <c r="Q33" s="186"/>
      <c r="R33" s="186"/>
      <c r="S33" s="169"/>
    </row>
    <row r="34" spans="1:19" s="38" customFormat="1" ht="9.6" customHeight="1" x14ac:dyDescent="0.25">
      <c r="A34" s="171" t="s">
        <v>34</v>
      </c>
      <c r="B34" s="390" t="str">
        <f>IF($E34="","",VLOOKUP($E34,'1MD ELO III.csport F A'!$A$7:$O$80,14))</f>
        <v/>
      </c>
      <c r="C34" s="390" t="str">
        <f>IF($E34="","",VLOOKUP($E34,'1MD ELO III.csport F A'!$A$7:$O$80,15))</f>
        <v/>
      </c>
      <c r="D34" s="446" t="str">
        <f>IF($E34="","",VLOOKUP($E34,'1MD ELO III.csport F A'!$A$7:$O$80,5))</f>
        <v/>
      </c>
      <c r="E34" s="159"/>
      <c r="F34" s="487" t="str">
        <f>UPPER(IF($E34="","",VLOOKUP($E34,'1MD ELO III.csport F A'!$A$7:$O$80,2)))</f>
        <v/>
      </c>
      <c r="G34" s="487" t="str">
        <f>IF($E34="","",VLOOKUP($E34,'1MD ELO III.csport F A'!$A$7:$O$80,3))</f>
        <v/>
      </c>
      <c r="H34" s="487"/>
      <c r="I34" s="487" t="str">
        <f>IF($E34="","",VLOOKUP($E34,'1MD ELO III.csport F A'!$A$7:$O$80,4))</f>
        <v/>
      </c>
      <c r="J34" s="255"/>
      <c r="K34" s="161"/>
      <c r="L34" s="186"/>
      <c r="M34" s="175" t="s">
        <v>0</v>
      </c>
      <c r="N34" s="184"/>
      <c r="O34" s="177" t="str">
        <f>UPPER(IF(OR(N34="a",N34="as"),M32,IF(OR(N34="b",N34="bs"),M36,)))</f>
        <v/>
      </c>
      <c r="P34" s="194"/>
      <c r="Q34" s="186"/>
      <c r="R34" s="186"/>
      <c r="S34" s="169"/>
    </row>
    <row r="35" spans="1:19" s="38" customFormat="1" ht="9.6" customHeight="1" x14ac:dyDescent="0.25">
      <c r="A35" s="171" t="s">
        <v>35</v>
      </c>
      <c r="B35" s="390" t="str">
        <f>IF($E35="","",VLOOKUP($E35,'1MD ELO III.csport F A'!$A$7:$O$80,14))</f>
        <v/>
      </c>
      <c r="C35" s="390" t="str">
        <f>IF($E35="","",VLOOKUP($E35,'1MD ELO III.csport F A'!$A$7:$O$80,15))</f>
        <v/>
      </c>
      <c r="D35" s="446" t="str">
        <f>IF($E35="","",VLOOKUP($E35,'1MD ELO III.csport F A'!$A$7:$O$80,5))</f>
        <v/>
      </c>
      <c r="E35" s="159"/>
      <c r="F35" s="487" t="str">
        <f>UPPER(IF($E35="","",VLOOKUP($E35,'1MD ELO III.csport F A'!$A$7:$O$80,2)))</f>
        <v/>
      </c>
      <c r="G35" s="487" t="str">
        <f>IF($E35="","",VLOOKUP($E35,'1MD ELO III.csport F A'!$A$7:$O$80,3))</f>
        <v/>
      </c>
      <c r="H35" s="487"/>
      <c r="I35" s="487" t="str">
        <f>IF($E35="","",VLOOKUP($E35,'1MD ELO III.csport F A'!$A$7:$O$80,4))</f>
        <v/>
      </c>
      <c r="J35" s="253"/>
      <c r="K35" s="177" t="str">
        <f>UPPER(IF(OR(J36="a",J36="as"),F35,IF(OR(J36="b",J36="bs"),F36,)))</f>
        <v/>
      </c>
      <c r="L35" s="185"/>
      <c r="M35" s="257"/>
      <c r="N35" s="258"/>
      <c r="O35" s="161"/>
      <c r="P35" s="186"/>
      <c r="Q35" s="186"/>
      <c r="R35" s="186"/>
      <c r="S35" s="169"/>
    </row>
    <row r="36" spans="1:19" s="38" customFormat="1" ht="9.6" customHeight="1" x14ac:dyDescent="0.25">
      <c r="A36" s="171" t="s">
        <v>36</v>
      </c>
      <c r="B36" s="390" t="str">
        <f>IF($E36="","",VLOOKUP($E36,'1MD ELO III.csport F A'!$A$7:$O$80,14))</f>
        <v/>
      </c>
      <c r="C36" s="390" t="str">
        <f>IF($E36="","",VLOOKUP($E36,'1MD ELO III.csport F A'!$A$7:$O$80,15))</f>
        <v/>
      </c>
      <c r="D36" s="446" t="str">
        <f>IF($E36="","",VLOOKUP($E36,'1MD ELO III.csport F A'!$A$7:$O$80,5))</f>
        <v/>
      </c>
      <c r="E36" s="159"/>
      <c r="F36" s="487" t="str">
        <f>UPPER(IF($E36="","",VLOOKUP($E36,'1MD ELO III.csport F A'!$A$7:$O$80,2)))</f>
        <v/>
      </c>
      <c r="G36" s="487" t="str">
        <f>IF($E36="","",VLOOKUP($E36,'1MD ELO III.csport F A'!$A$7:$O$80,3))</f>
        <v/>
      </c>
      <c r="H36" s="487"/>
      <c r="I36" s="487" t="str">
        <f>IF($E36="","",VLOOKUP($E36,'1MD ELO III.csport F A'!$A$7:$O$80,4))</f>
        <v/>
      </c>
      <c r="J36" s="255"/>
      <c r="K36" s="161"/>
      <c r="L36" s="176"/>
      <c r="M36" s="177" t="str">
        <f>UPPER(IF(OR(L36="a",L36="as"),K35,IF(OR(L36="b",L36="bs"),K37,)))</f>
        <v/>
      </c>
      <c r="N36" s="259"/>
      <c r="O36" s="262" t="s">
        <v>129</v>
      </c>
      <c r="P36" s="263"/>
      <c r="Q36" s="262" t="s">
        <v>128</v>
      </c>
      <c r="R36" s="263"/>
      <c r="S36" s="169"/>
    </row>
    <row r="37" spans="1:19" s="38" customFormat="1" ht="9.6" customHeight="1" x14ac:dyDescent="0.25">
      <c r="A37" s="254" t="s">
        <v>37</v>
      </c>
      <c r="B37" s="390" t="str">
        <f>IF($E37="","",VLOOKUP($E37,'1MD ELO III.csport F A'!$A$7:$O$80,14))</f>
        <v/>
      </c>
      <c r="C37" s="390" t="str">
        <f>IF($E37="","",VLOOKUP($E37,'1MD ELO III.csport F A'!$A$7:$O$80,15))</f>
        <v/>
      </c>
      <c r="D37" s="446" t="str">
        <f>IF($E37="","",VLOOKUP($E37,'1MD ELO III.csport F A'!$A$7:$O$80,5))</f>
        <v/>
      </c>
      <c r="E37" s="159"/>
      <c r="F37" s="487" t="str">
        <f>UPPER(IF($E37="","",VLOOKUP($E37,'1MD ELO III.csport F A'!$A$7:$O$80,2)))</f>
        <v/>
      </c>
      <c r="G37" s="487" t="str">
        <f>IF($E37="","",VLOOKUP($E37,'1MD ELO III.csport F A'!$A$7:$O$80,3))</f>
        <v/>
      </c>
      <c r="H37" s="487"/>
      <c r="I37" s="487" t="str">
        <f>IF($E37="","",VLOOKUP($E37,'1MD ELO III.csport F A'!$A$7:$O$80,4))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x14ac:dyDescent="0.25">
      <c r="A38" s="196" t="s">
        <v>38</v>
      </c>
      <c r="B38" s="390" t="str">
        <f>IF($E38="","",VLOOKUP($E38,'1MD ELO III.csport F A'!$A$7:$O$80,14))</f>
        <v/>
      </c>
      <c r="C38" s="390" t="str">
        <f>IF($E38="","",VLOOKUP($E38,'1MD ELO III.csport F A'!$A$7:$O$80,15))</f>
        <v/>
      </c>
      <c r="D38" s="446" t="str">
        <f>IF($E38="","",VLOOKUP($E38,'1MD ELO III.csport F A'!$A$7:$O$80,5))</f>
        <v/>
      </c>
      <c r="E38" s="159"/>
      <c r="F38" s="160" t="str">
        <f>UPPER(IF($E38="","",VLOOKUP($E38,'1MD ELO III.csport F A'!$A$7:$O$80,2)))</f>
        <v/>
      </c>
      <c r="G38" s="160" t="str">
        <f>IF($E38="","",VLOOKUP($E38,'1MD ELO III.csport F A'!$A$7:$O$80,3))</f>
        <v/>
      </c>
      <c r="H38" s="160"/>
      <c r="I38" s="160" t="str">
        <f>IF($E38="","",VLOOKUP($E38,'1MD ELO III.csport F A'!$A$7:$O$80,4))</f>
        <v/>
      </c>
      <c r="J38" s="255"/>
      <c r="K38" s="161"/>
      <c r="L38" s="186"/>
      <c r="M38" s="186"/>
      <c r="N38" s="266"/>
      <c r="O38" s="267" t="s">
        <v>0</v>
      </c>
      <c r="P38" s="268"/>
      <c r="Q38" s="264" t="str">
        <f>UPPER(IF(OR(P38="a",P38="as"),O37,IF(OR(P38="b",P38="bs"),O39,)))</f>
        <v/>
      </c>
      <c r="R38" s="265"/>
      <c r="S38" s="169"/>
    </row>
    <row r="39" spans="1:19" s="38" customFormat="1" ht="9.6" customHeight="1" x14ac:dyDescent="0.25">
      <c r="A39" s="157" t="s">
        <v>39</v>
      </c>
      <c r="B39" s="390" t="str">
        <f>IF($E39="","",VLOOKUP($E39,'1MD ELO III.csport F A'!$A$7:$O$80,14))</f>
        <v/>
      </c>
      <c r="C39" s="390" t="str">
        <f>IF($E39="","",VLOOKUP($E39,'1MD ELO III.csport F A'!$A$7:$O$80,15))</f>
        <v/>
      </c>
      <c r="D39" s="446" t="str">
        <f>IF($E39="","",VLOOKUP($E39,'1MD ELO III.csport F A'!$A$7:$O$80,5))</f>
        <v/>
      </c>
      <c r="E39" s="159"/>
      <c r="F39" s="160" t="str">
        <f>UPPER(IF($E39="","",VLOOKUP($E39,'1MD ELO III.csport F A'!$A$7:$O$80,2)))</f>
        <v/>
      </c>
      <c r="G39" s="160" t="str">
        <f>IF($E39="","",VLOOKUP($E39,'1MD ELO III.csport F A'!$A$7:$O$80,3))</f>
        <v/>
      </c>
      <c r="H39" s="160"/>
      <c r="I39" s="160" t="str">
        <f>IF($E39="","",VLOOKUP($E39,'1MD ELO III.csport F A'!$A$7:$O$80,4))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x14ac:dyDescent="0.25">
      <c r="A40" s="254" t="s">
        <v>40</v>
      </c>
      <c r="B40" s="390" t="str">
        <f>IF($E40="","",VLOOKUP($E40,'1MD ELO III.csport F A'!$A$7:$O$80,14))</f>
        <v/>
      </c>
      <c r="C40" s="390" t="str">
        <f>IF($E40="","",VLOOKUP($E40,'1MD ELO III.csport F A'!$A$7:$O$80,15))</f>
        <v/>
      </c>
      <c r="D40" s="446" t="str">
        <f>IF($E40="","",VLOOKUP($E40,'1MD ELO III.csport F A'!$A$7:$O$80,5))</f>
        <v/>
      </c>
      <c r="E40" s="159"/>
      <c r="F40" s="487" t="str">
        <f>UPPER(IF($E40="","",VLOOKUP($E40,'1MD ELO III.csport F A'!$A$7:$O$80,2)))</f>
        <v/>
      </c>
      <c r="G40" s="487" t="str">
        <f>IF($E40="","",VLOOKUP($E40,'1MD ELO III.csport F A'!$A$7:$O$80,3))</f>
        <v/>
      </c>
      <c r="H40" s="487"/>
      <c r="I40" s="487" t="str">
        <f>IF($E40="","",VLOOKUP($E40,'1MD ELO III.csport F A'!$A$7:$O$80,4))</f>
        <v/>
      </c>
      <c r="J40" s="255"/>
      <c r="K40" s="161"/>
      <c r="L40" s="176"/>
      <c r="M40" s="177" t="str">
        <f>UPPER(IF(OR(L40="a",L40="as"),K39,IF(OR(L40="b",L40="bs"),K41,)))</f>
        <v/>
      </c>
      <c r="N40" s="185"/>
      <c r="O40" s="263"/>
      <c r="P40" s="263"/>
      <c r="Q40" s="263"/>
      <c r="R40" s="263"/>
      <c r="S40" s="169"/>
    </row>
    <row r="41" spans="1:19" s="38" customFormat="1" ht="9.6" customHeight="1" x14ac:dyDescent="0.25">
      <c r="A41" s="171" t="s">
        <v>41</v>
      </c>
      <c r="B41" s="390" t="str">
        <f>IF($E41="","",VLOOKUP($E41,'1MD ELO III.csport F A'!$A$7:$O$80,14))</f>
        <v/>
      </c>
      <c r="C41" s="390" t="str">
        <f>IF($E41="","",VLOOKUP($E41,'1MD ELO III.csport F A'!$A$7:$O$80,15))</f>
        <v/>
      </c>
      <c r="D41" s="446" t="str">
        <f>IF($E41="","",VLOOKUP($E41,'1MD ELO III.csport F A'!$A$7:$O$80,5))</f>
        <v/>
      </c>
      <c r="E41" s="159"/>
      <c r="F41" s="487" t="str">
        <f>UPPER(IF($E41="","",VLOOKUP($E41,'1MD ELO III.csport F A'!$A$7:$O$80,2)))</f>
        <v/>
      </c>
      <c r="G41" s="487" t="str">
        <f>IF($E41="","",VLOOKUP($E41,'1MD ELO III.csport F A'!$A$7:$O$80,3))</f>
        <v/>
      </c>
      <c r="H41" s="487"/>
      <c r="I41" s="487" t="str">
        <f>IF($E41="","",VLOOKUP($E41,'1MD ELO III.csport F A'!$A$7:$O$80,4))</f>
        <v/>
      </c>
      <c r="J41" s="253"/>
      <c r="K41" s="177" t="str">
        <f>UPPER(IF(OR(J42="a",J42="as"),F41,IF(OR(J42="b",J42="bs"),F42,)))</f>
        <v/>
      </c>
      <c r="L41" s="256"/>
      <c r="M41" s="161"/>
      <c r="N41" s="188"/>
      <c r="O41" s="263"/>
      <c r="P41" s="263"/>
      <c r="Q41" s="959" t="str">
        <f>IF(Y3="","",CONCATENATE(AB1," pont"))</f>
        <v/>
      </c>
      <c r="R41" s="959"/>
      <c r="S41" s="169"/>
    </row>
    <row r="42" spans="1:19" s="38" customFormat="1" ht="9.6" customHeight="1" x14ac:dyDescent="0.25">
      <c r="A42" s="171" t="s">
        <v>42</v>
      </c>
      <c r="B42" s="390" t="str">
        <f>IF($E42="","",VLOOKUP($E42,'1MD ELO III.csport F A'!$A$7:$O$80,14))</f>
        <v/>
      </c>
      <c r="C42" s="390" t="str">
        <f>IF($E42="","",VLOOKUP($E42,'1MD ELO III.csport F A'!$A$7:$O$80,15))</f>
        <v/>
      </c>
      <c r="D42" s="446" t="str">
        <f>IF($E42="","",VLOOKUP($E42,'1MD ELO III.csport F A'!$A$7:$O$80,5))</f>
        <v/>
      </c>
      <c r="E42" s="159"/>
      <c r="F42" s="487" t="str">
        <f>UPPER(IF($E42="","",VLOOKUP($E42,'1MD ELO III.csport F A'!$A$7:$O$80,2)))</f>
        <v/>
      </c>
      <c r="G42" s="487" t="str">
        <f>IF($E42="","",VLOOKUP($E42,'1MD ELO III.csport F A'!$A$7:$O$80,3))</f>
        <v/>
      </c>
      <c r="H42" s="487"/>
      <c r="I42" s="487" t="str">
        <f>IF($E42="","",VLOOKUP($E42,'1MD ELO III.csport F A'!$A$7:$O$80,4))</f>
        <v/>
      </c>
      <c r="J42" s="255"/>
      <c r="K42" s="161"/>
      <c r="L42" s="186"/>
      <c r="M42" s="175" t="s">
        <v>0</v>
      </c>
      <c r="N42" s="184"/>
      <c r="O42" s="177" t="str">
        <f>UPPER(IF(OR(N42="a",N42="as"),M40,IF(OR(N42="b",N42="bs"),M44,)))</f>
        <v/>
      </c>
      <c r="P42" s="185"/>
      <c r="Q42" s="186"/>
      <c r="R42" s="186"/>
      <c r="S42" s="169"/>
    </row>
    <row r="43" spans="1:19" s="38" customFormat="1" ht="9.6" customHeight="1" x14ac:dyDescent="0.25">
      <c r="A43" s="171" t="s">
        <v>43</v>
      </c>
      <c r="B43" s="390" t="str">
        <f>IF($E43="","",VLOOKUP($E43,'1MD ELO III.csport F A'!$A$7:$O$80,14))</f>
        <v/>
      </c>
      <c r="C43" s="390" t="str">
        <f>IF($E43="","",VLOOKUP($E43,'1MD ELO III.csport F A'!$A$7:$O$80,15))</f>
        <v/>
      </c>
      <c r="D43" s="446" t="str">
        <f>IF($E43="","",VLOOKUP($E43,'1MD ELO III.csport F A'!$A$7:$O$80,5))</f>
        <v/>
      </c>
      <c r="E43" s="159"/>
      <c r="F43" s="487" t="str">
        <f>UPPER(IF($E43="","",VLOOKUP($E43,'1MD ELO III.csport F A'!$A$7:$O$80,2)))</f>
        <v/>
      </c>
      <c r="G43" s="487" t="str">
        <f>IF($E43="","",VLOOKUP($E43,'1MD ELO III.csport F A'!$A$7:$O$80,3))</f>
        <v/>
      </c>
      <c r="H43" s="487"/>
      <c r="I43" s="487" t="str">
        <f>IF($E43="","",VLOOKUP($E43,'1MD ELO III.csport F A'!$A$7:$O$80,4))</f>
        <v/>
      </c>
      <c r="J43" s="253"/>
      <c r="K43" s="177" t="str">
        <f>UPPER(IF(OR(J44="a",J44="as"),F43,IF(OR(J44="b",J44="bs"),F44,)))</f>
        <v/>
      </c>
      <c r="L43" s="185"/>
      <c r="M43" s="257"/>
      <c r="N43" s="258"/>
      <c r="O43" s="161"/>
      <c r="P43" s="188"/>
      <c r="Q43" s="186"/>
      <c r="R43" s="186"/>
      <c r="S43" s="169"/>
    </row>
    <row r="44" spans="1:19" s="38" customFormat="1" ht="9.6" customHeight="1" x14ac:dyDescent="0.25">
      <c r="A44" s="171" t="s">
        <v>44</v>
      </c>
      <c r="B44" s="390" t="str">
        <f>IF($E44="","",VLOOKUP($E44,'1MD ELO III.csport F A'!$A$7:$O$80,14))</f>
        <v/>
      </c>
      <c r="C44" s="390" t="str">
        <f>IF($E44="","",VLOOKUP($E44,'1MD ELO III.csport F A'!$A$7:$O$80,15))</f>
        <v/>
      </c>
      <c r="D44" s="446" t="str">
        <f>IF($E44="","",VLOOKUP($E44,'1MD ELO III.csport F A'!$A$7:$O$80,5))</f>
        <v/>
      </c>
      <c r="E44" s="159"/>
      <c r="F44" s="487" t="str">
        <f>UPPER(IF($E44="","",VLOOKUP($E44,'1MD ELO III.csport F A'!$A$7:$O$80,2)))</f>
        <v/>
      </c>
      <c r="G44" s="487" t="str">
        <f>IF($E44="","",VLOOKUP($E44,'1MD ELO III.csport F A'!$A$7:$O$80,3))</f>
        <v/>
      </c>
      <c r="H44" s="487"/>
      <c r="I44" s="487" t="str">
        <f>IF($E44="","",VLOOKUP($E44,'1MD ELO III.csport F A'!$A$7:$O$80,4))</f>
        <v/>
      </c>
      <c r="J44" s="255"/>
      <c r="K44" s="161"/>
      <c r="L44" s="176"/>
      <c r="M44" s="177" t="str">
        <f>UPPER(IF(OR(L44="a",L44="as"),K43,IF(OR(L44="b",L44="bs"),K45,)))</f>
        <v/>
      </c>
      <c r="N44" s="259"/>
      <c r="O44" s="186"/>
      <c r="P44" s="188"/>
      <c r="Q44" s="186"/>
      <c r="R44" s="186"/>
      <c r="S44" s="169"/>
    </row>
    <row r="45" spans="1:19" s="38" customFormat="1" ht="9.6" customHeight="1" x14ac:dyDescent="0.25">
      <c r="A45" s="254" t="s">
        <v>45</v>
      </c>
      <c r="B45" s="390" t="str">
        <f>IF($E45="","",VLOOKUP($E45,'1MD ELO III.csport F A'!$A$7:$O$80,14))</f>
        <v/>
      </c>
      <c r="C45" s="390" t="str">
        <f>IF($E45="","",VLOOKUP($E45,'1MD ELO III.csport F A'!$A$7:$O$80,15))</f>
        <v/>
      </c>
      <c r="D45" s="446" t="str">
        <f>IF($E45="","",VLOOKUP($E45,'1MD ELO III.csport F A'!$A$7:$O$80,5))</f>
        <v/>
      </c>
      <c r="E45" s="159"/>
      <c r="F45" s="487" t="str">
        <f>UPPER(IF($E45="","",VLOOKUP($E45,'1MD ELO III.csport F A'!$A$7:$O$80,2)))</f>
        <v/>
      </c>
      <c r="G45" s="487" t="str">
        <f>IF($E45="","",VLOOKUP($E45,'1MD ELO III.csport F A'!$A$7:$O$80,3))</f>
        <v/>
      </c>
      <c r="H45" s="487"/>
      <c r="I45" s="487" t="str">
        <f>IF($E45="","",VLOOKUP($E45,'1MD ELO III.csport F A'!$A$7:$O$80,4))</f>
        <v/>
      </c>
      <c r="J45" s="253"/>
      <c r="K45" s="177" t="str">
        <f>UPPER(IF(OR(J46="a",J46="as"),F45,IF(OR(J46="b",J46="bs"),F46,)))</f>
        <v/>
      </c>
      <c r="L45" s="194"/>
      <c r="M45" s="161"/>
      <c r="N45" s="186"/>
      <c r="O45" s="186"/>
      <c r="P45" s="188"/>
      <c r="Q45" s="186"/>
      <c r="R45" s="186"/>
      <c r="S45" s="169"/>
    </row>
    <row r="46" spans="1:19" s="38" customFormat="1" ht="9.6" customHeight="1" x14ac:dyDescent="0.25">
      <c r="A46" s="196" t="s">
        <v>46</v>
      </c>
      <c r="B46" s="390" t="str">
        <f>IF($E46="","",VLOOKUP($E46,'1MD ELO III.csport F A'!$A$7:$O$80,14))</f>
        <v/>
      </c>
      <c r="C46" s="390" t="str">
        <f>IF($E46="","",VLOOKUP($E46,'1MD ELO III.csport F A'!$A$7:$O$80,15))</f>
        <v/>
      </c>
      <c r="D46" s="446" t="str">
        <f>IF($E46="","",VLOOKUP($E46,'1MD ELO III.csport F A'!$A$7:$O$80,5))</f>
        <v/>
      </c>
      <c r="E46" s="159"/>
      <c r="F46" s="160" t="str">
        <f>UPPER(IF($E46="","",VLOOKUP($E46,'1MD ELO III.csport F A'!$A$7:$O$80,2)))</f>
        <v/>
      </c>
      <c r="G46" s="160" t="str">
        <f>IF($E46="","",VLOOKUP($E46,'1MD ELO III.csport F A'!$A$7:$O$80,3))</f>
        <v/>
      </c>
      <c r="H46" s="160"/>
      <c r="I46" s="160" t="str">
        <f>IF($E46="","",VLOOKUP($E46,'1MD ELO III.csport F A'!$A$7:$O$80,4))</f>
        <v/>
      </c>
      <c r="J46" s="255"/>
      <c r="K46" s="161"/>
      <c r="L46" s="186"/>
      <c r="M46" s="186"/>
      <c r="N46" s="260"/>
      <c r="O46" s="175" t="s">
        <v>0</v>
      </c>
      <c r="P46" s="184"/>
      <c r="Q46" s="177" t="str">
        <f>UPPER(IF(OR(P46="a",P46="as"),O42,IF(OR(P46="b",P46="bs"),O50,)))</f>
        <v/>
      </c>
      <c r="R46" s="185"/>
      <c r="S46" s="169"/>
    </row>
    <row r="47" spans="1:19" s="38" customFormat="1" ht="9.6" customHeight="1" x14ac:dyDescent="0.25">
      <c r="A47" s="157" t="s">
        <v>47</v>
      </c>
      <c r="B47" s="390" t="str">
        <f>IF($E47="","",VLOOKUP($E47,'1MD ELO III.csport F A'!$A$7:$O$80,14))</f>
        <v/>
      </c>
      <c r="C47" s="390" t="str">
        <f>IF($E47="","",VLOOKUP($E47,'1MD ELO III.csport F A'!$A$7:$O$80,15))</f>
        <v/>
      </c>
      <c r="D47" s="446" t="str">
        <f>IF($E47="","",VLOOKUP($E47,'1MD ELO III.csport F A'!$A$7:$O$80,5))</f>
        <v/>
      </c>
      <c r="E47" s="159"/>
      <c r="F47" s="160" t="str">
        <f>UPPER(IF($E47="","",VLOOKUP($E47,'1MD ELO III.csport F A'!$A$7:$O$80,2)))</f>
        <v/>
      </c>
      <c r="G47" s="160" t="str">
        <f>IF($E47="","",VLOOKUP($E47,'1MD ELO III.csport F A'!$A$7:$O$80,3))</f>
        <v/>
      </c>
      <c r="H47" s="160"/>
      <c r="I47" s="160" t="str">
        <f>IF($E47="","",VLOOKUP($E47,'1MD ELO III.csport F A'!$A$7:$O$80,4))</f>
        <v/>
      </c>
      <c r="J47" s="253"/>
      <c r="K47" s="177" t="str">
        <f>UPPER(IF(OR(J48="a",J48="as"),F47,IF(OR(J48="b",J48="bs"),F48,)))</f>
        <v/>
      </c>
      <c r="L47" s="185"/>
      <c r="M47" s="186"/>
      <c r="N47" s="186"/>
      <c r="O47" s="186"/>
      <c r="P47" s="188"/>
      <c r="Q47" s="161"/>
      <c r="R47" s="188"/>
      <c r="S47" s="169"/>
    </row>
    <row r="48" spans="1:19" s="38" customFormat="1" ht="9.6" customHeight="1" x14ac:dyDescent="0.25">
      <c r="A48" s="254" t="s">
        <v>48</v>
      </c>
      <c r="B48" s="390" t="str">
        <f>IF($E48="","",VLOOKUP($E48,'1MD ELO III.csport F A'!$A$7:$O$80,14))</f>
        <v/>
      </c>
      <c r="C48" s="390" t="str">
        <f>IF($E48="","",VLOOKUP($E48,'1MD ELO III.csport F A'!$A$7:$O$80,15))</f>
        <v/>
      </c>
      <c r="D48" s="446" t="str">
        <f>IF($E48="","",VLOOKUP($E48,'1MD ELO III.csport F A'!$A$7:$O$80,5))</f>
        <v/>
      </c>
      <c r="E48" s="159"/>
      <c r="F48" s="487" t="str">
        <f>UPPER(IF($E48="","",VLOOKUP($E48,'1MD ELO III.csport F A'!$A$7:$O$80,2)))</f>
        <v/>
      </c>
      <c r="G48" s="487" t="str">
        <f>IF($E48="","",VLOOKUP($E48,'1MD ELO III.csport F A'!$A$7:$O$80,3))</f>
        <v/>
      </c>
      <c r="H48" s="487"/>
      <c r="I48" s="487" t="str">
        <f>IF($E48="","",VLOOKUP($E48,'1MD ELO III.csport F A'!$A$7:$O$80,4))</f>
        <v/>
      </c>
      <c r="J48" s="255"/>
      <c r="K48" s="161"/>
      <c r="L48" s="176"/>
      <c r="M48" s="177" t="str">
        <f>UPPER(IF(OR(L48="a",L48="as"),K47,IF(OR(L48="b",L48="bs"),K49,)))</f>
        <v/>
      </c>
      <c r="N48" s="185"/>
      <c r="O48" s="186"/>
      <c r="P48" s="188"/>
      <c r="Q48" s="186"/>
      <c r="R48" s="188"/>
      <c r="S48" s="169"/>
    </row>
    <row r="49" spans="1:19" s="38" customFormat="1" ht="9.6" customHeight="1" x14ac:dyDescent="0.25">
      <c r="A49" s="171" t="s">
        <v>49</v>
      </c>
      <c r="B49" s="390" t="str">
        <f>IF($E49="","",VLOOKUP($E49,'1MD ELO III.csport F A'!$A$7:$O$80,14))</f>
        <v/>
      </c>
      <c r="C49" s="390" t="str">
        <f>IF($E49="","",VLOOKUP($E49,'1MD ELO III.csport F A'!$A$7:$O$80,15))</f>
        <v/>
      </c>
      <c r="D49" s="446" t="str">
        <f>IF($E49="","",VLOOKUP($E49,'1MD ELO III.csport F A'!$A$7:$O$80,5))</f>
        <v/>
      </c>
      <c r="E49" s="159"/>
      <c r="F49" s="487" t="str">
        <f>UPPER(IF($E49="","",VLOOKUP($E49,'1MD ELO III.csport F A'!$A$7:$O$80,2)))</f>
        <v/>
      </c>
      <c r="G49" s="487" t="str">
        <f>IF($E49="","",VLOOKUP($E49,'1MD ELO III.csport F A'!$A$7:$O$80,3))</f>
        <v/>
      </c>
      <c r="H49" s="487"/>
      <c r="I49" s="487" t="str">
        <f>IF($E49="","",VLOOKUP($E49,'1MD ELO III.csport F A'!$A$7:$O$80,4))</f>
        <v/>
      </c>
      <c r="J49" s="253"/>
      <c r="K49" s="177" t="str">
        <f>UPPER(IF(OR(J50="a",J50="as"),F49,IF(OR(J50="b",J50="bs"),F50,)))</f>
        <v/>
      </c>
      <c r="L49" s="256"/>
      <c r="M49" s="161"/>
      <c r="N49" s="188"/>
      <c r="O49" s="186"/>
      <c r="P49" s="188"/>
      <c r="Q49" s="186"/>
      <c r="R49" s="188"/>
      <c r="S49" s="169"/>
    </row>
    <row r="50" spans="1:19" s="38" customFormat="1" ht="9.6" customHeight="1" x14ac:dyDescent="0.25">
      <c r="A50" s="171" t="s">
        <v>50</v>
      </c>
      <c r="B50" s="390" t="str">
        <f>IF($E50="","",VLOOKUP($E50,'1MD ELO III.csport F A'!$A$7:$O$80,14))</f>
        <v/>
      </c>
      <c r="C50" s="390" t="str">
        <f>IF($E50="","",VLOOKUP($E50,'1MD ELO III.csport F A'!$A$7:$O$80,15))</f>
        <v/>
      </c>
      <c r="D50" s="446" t="str">
        <f>IF($E50="","",VLOOKUP($E50,'1MD ELO III.csport F A'!$A$7:$O$80,5))</f>
        <v/>
      </c>
      <c r="E50" s="159"/>
      <c r="F50" s="487" t="str">
        <f>UPPER(IF($E50="","",VLOOKUP($E50,'1MD ELO III.csport F A'!$A$7:$O$80,2)))</f>
        <v/>
      </c>
      <c r="G50" s="487" t="str">
        <f>IF($E50="","",VLOOKUP($E50,'1MD ELO III.csport F A'!$A$7:$O$80,3))</f>
        <v/>
      </c>
      <c r="H50" s="487"/>
      <c r="I50" s="487" t="str">
        <f>IF($E50="","",VLOOKUP($E50,'1MD ELO III.csport F A'!$A$7:$O$80,4))</f>
        <v/>
      </c>
      <c r="J50" s="255"/>
      <c r="K50" s="161"/>
      <c r="L50" s="186"/>
      <c r="M50" s="175" t="s">
        <v>0</v>
      </c>
      <c r="N50" s="184"/>
      <c r="O50" s="177" t="str">
        <f>UPPER(IF(OR(N50="a",N50="as"),M48,IF(OR(N50="b",N50="bs"),M52,)))</f>
        <v/>
      </c>
      <c r="P50" s="194"/>
      <c r="Q50" s="186"/>
      <c r="R50" s="188"/>
      <c r="S50" s="169"/>
    </row>
    <row r="51" spans="1:19" s="38" customFormat="1" ht="9.6" customHeight="1" x14ac:dyDescent="0.25">
      <c r="A51" s="171" t="s">
        <v>51</v>
      </c>
      <c r="B51" s="390" t="str">
        <f>IF($E51="","",VLOOKUP($E51,'1MD ELO III.csport F A'!$A$7:$O$80,14))</f>
        <v/>
      </c>
      <c r="C51" s="390" t="str">
        <f>IF($E51="","",VLOOKUP($E51,'1MD ELO III.csport F A'!$A$7:$O$80,15))</f>
        <v/>
      </c>
      <c r="D51" s="446" t="str">
        <f>IF($E51="","",VLOOKUP($E51,'1MD ELO III.csport F A'!$A$7:$O$80,5))</f>
        <v/>
      </c>
      <c r="E51" s="159"/>
      <c r="F51" s="487" t="str">
        <f>UPPER(IF($E51="","",VLOOKUP($E51,'1MD ELO III.csport F A'!$A$7:$O$80,2)))</f>
        <v/>
      </c>
      <c r="G51" s="487" t="str">
        <f>IF($E51="","",VLOOKUP($E51,'1MD ELO III.csport F A'!$A$7:$O$80,3))</f>
        <v/>
      </c>
      <c r="H51" s="487"/>
      <c r="I51" s="487" t="str">
        <f>IF($E51="","",VLOOKUP($E51,'1MD ELO III.csport F A'!$A$7:$O$80,4))</f>
        <v/>
      </c>
      <c r="J51" s="253"/>
      <c r="K51" s="177" t="str">
        <f>UPPER(IF(OR(J52="a",J52="as"),F51,IF(OR(J52="b",J52="bs"),F52,)))</f>
        <v/>
      </c>
      <c r="L51" s="185"/>
      <c r="M51" s="257"/>
      <c r="N51" s="258"/>
      <c r="O51" s="161"/>
      <c r="P51" s="186"/>
      <c r="Q51" s="186"/>
      <c r="R51" s="188"/>
      <c r="S51" s="169"/>
    </row>
    <row r="52" spans="1:19" s="38" customFormat="1" ht="9.6" customHeight="1" x14ac:dyDescent="0.25">
      <c r="A52" s="171" t="s">
        <v>52</v>
      </c>
      <c r="B52" s="390" t="str">
        <f>IF($E52="","",VLOOKUP($E52,'1MD ELO III.csport F A'!$A$7:$O$80,14))</f>
        <v/>
      </c>
      <c r="C52" s="390" t="str">
        <f>IF($E52="","",VLOOKUP($E52,'1MD ELO III.csport F A'!$A$7:$O$80,15))</f>
        <v/>
      </c>
      <c r="D52" s="446" t="str">
        <f>IF($E52="","",VLOOKUP($E52,'1MD ELO III.csport F A'!$A$7:$O$80,5))</f>
        <v/>
      </c>
      <c r="E52" s="159"/>
      <c r="F52" s="487" t="str">
        <f>UPPER(IF($E52="","",VLOOKUP($E52,'1MD ELO III.csport F A'!$A$7:$O$80,2)))</f>
        <v/>
      </c>
      <c r="G52" s="487" t="str">
        <f>IF($E52="","",VLOOKUP($E52,'1MD ELO III.csport F A'!$A$7:$O$80,3))</f>
        <v/>
      </c>
      <c r="H52" s="487"/>
      <c r="I52" s="487" t="str">
        <f>IF($E52="","",VLOOKUP($E52,'1MD ELO III.csport F A'!$A$7:$O$80,4))</f>
        <v/>
      </c>
      <c r="J52" s="255"/>
      <c r="K52" s="161"/>
      <c r="L52" s="176"/>
      <c r="M52" s="177" t="str">
        <f>UPPER(IF(OR(L52="a",L52="as"),K51,IF(OR(L52="b",L52="bs"),K53,)))</f>
        <v/>
      </c>
      <c r="N52" s="259"/>
      <c r="O52" s="186"/>
      <c r="P52" s="186"/>
      <c r="Q52" s="186"/>
      <c r="R52" s="188"/>
      <c r="S52" s="169"/>
    </row>
    <row r="53" spans="1:19" s="38" customFormat="1" ht="9.6" customHeight="1" x14ac:dyDescent="0.25">
      <c r="A53" s="254" t="s">
        <v>53</v>
      </c>
      <c r="B53" s="390" t="str">
        <f>IF($E53="","",VLOOKUP($E53,'1MD ELO III.csport F A'!$A$7:$O$80,14))</f>
        <v/>
      </c>
      <c r="C53" s="390" t="str">
        <f>IF($E53="","",VLOOKUP($E53,'1MD ELO III.csport F A'!$A$7:$O$80,15))</f>
        <v/>
      </c>
      <c r="D53" s="446" t="str">
        <f>IF($E53="","",VLOOKUP($E53,'1MD ELO III.csport F A'!$A$7:$O$80,5))</f>
        <v/>
      </c>
      <c r="E53" s="159"/>
      <c r="F53" s="487" t="str">
        <f>UPPER(IF($E53="","",VLOOKUP($E53,'1MD ELO III.csport F A'!$A$7:$O$80,2)))</f>
        <v/>
      </c>
      <c r="G53" s="487" t="str">
        <f>IF($E53="","",VLOOKUP($E53,'1MD ELO III.csport F A'!$A$7:$O$80,3))</f>
        <v/>
      </c>
      <c r="H53" s="487"/>
      <c r="I53" s="487" t="str">
        <f>IF($E53="","",VLOOKUP($E53,'1MD ELO III.csport F A'!$A$7:$O$80,4))</f>
        <v/>
      </c>
      <c r="J53" s="253"/>
      <c r="K53" s="177" t="str">
        <f>UPPER(IF(OR(J54="a",J54="as"),F53,IF(OR(J54="b",J54="bs"),F54,)))</f>
        <v/>
      </c>
      <c r="L53" s="194"/>
      <c r="M53" s="161"/>
      <c r="N53" s="186"/>
      <c r="O53" s="186"/>
      <c r="P53" s="186"/>
      <c r="Q53" s="186"/>
      <c r="R53" s="188"/>
      <c r="S53" s="169"/>
    </row>
    <row r="54" spans="1:19" s="38" customFormat="1" ht="9.6" customHeight="1" x14ac:dyDescent="0.25">
      <c r="A54" s="196" t="s">
        <v>54</v>
      </c>
      <c r="B54" s="390" t="str">
        <f>IF($E54="","",VLOOKUP($E54,'1MD ELO III.csport F A'!$A$7:$O$80,14))</f>
        <v/>
      </c>
      <c r="C54" s="390" t="str">
        <f>IF($E54="","",VLOOKUP($E54,'1MD ELO III.csport F A'!$A$7:$O$80,15))</f>
        <v/>
      </c>
      <c r="D54" s="446" t="str">
        <f>IF($E54="","",VLOOKUP($E54,'1MD ELO III.csport F A'!$A$7:$O$80,5))</f>
        <v/>
      </c>
      <c r="E54" s="159"/>
      <c r="F54" s="160" t="str">
        <f>UPPER(IF($E54="","",VLOOKUP($E54,'1MD ELO III.csport F A'!$A$7:$O$80,2)))</f>
        <v/>
      </c>
      <c r="G54" s="160" t="str">
        <f>IF($E54="","",VLOOKUP($E54,'1MD ELO III.csport F A'!$A$7:$O$80,3))</f>
        <v/>
      </c>
      <c r="H54" s="160"/>
      <c r="I54" s="160" t="str">
        <f>IF($E54="","",VLOOKUP($E54,'1MD ELO III.csport F A'!$A$7:$O$80,4))</f>
        <v/>
      </c>
      <c r="J54" s="255"/>
      <c r="K54" s="161"/>
      <c r="L54" s="186"/>
      <c r="M54" s="186"/>
      <c r="N54" s="260"/>
      <c r="O54" s="261" t="s">
        <v>136</v>
      </c>
      <c r="P54" s="250"/>
      <c r="Q54" s="177" t="str">
        <f>UPPER(IF(OR(P55="a",P55="as"),Q46,IF(OR(P55="b",P55="bs"),Q62,)))</f>
        <v/>
      </c>
      <c r="R54" s="251"/>
      <c r="S54" s="169"/>
    </row>
    <row r="55" spans="1:19" s="38" customFormat="1" ht="9.6" customHeight="1" x14ac:dyDescent="0.25">
      <c r="A55" s="157" t="s">
        <v>55</v>
      </c>
      <c r="B55" s="390" t="str">
        <f>IF($E55="","",VLOOKUP($E55,'1MD ELO III.csport F A'!$A$7:$O$80,14))</f>
        <v/>
      </c>
      <c r="C55" s="390" t="str">
        <f>IF($E55="","",VLOOKUP($E55,'1MD ELO III.csport F A'!$A$7:$O$80,15))</f>
        <v/>
      </c>
      <c r="D55" s="446" t="str">
        <f>IF($E55="","",VLOOKUP($E55,'1MD ELO III.csport F A'!$A$7:$O$80,5))</f>
        <v/>
      </c>
      <c r="E55" s="159"/>
      <c r="F55" s="160" t="str">
        <f>UPPER(IF($E55="","",VLOOKUP($E55,'1MD ELO III.csport F A'!$A$7:$O$80,2)))</f>
        <v/>
      </c>
      <c r="G55" s="160" t="str">
        <f>IF($E55="","",VLOOKUP($E55,'1MD ELO III.csport F A'!$A$7:$O$80,3))</f>
        <v/>
      </c>
      <c r="H55" s="160"/>
      <c r="I55" s="160" t="str">
        <f>IF($E55="","",VLOOKUP($E55,'1MD ELO III.csport F A'!$A$7:$O$80,4))</f>
        <v/>
      </c>
      <c r="J55" s="253"/>
      <c r="K55" s="177" t="str">
        <f>UPPER(IF(OR(J56="a",J56="as"),F55,IF(OR(J56="b",J56="bs"),F56,)))</f>
        <v/>
      </c>
      <c r="L55" s="185"/>
      <c r="M55" s="186"/>
      <c r="N55" s="186"/>
      <c r="O55" s="175" t="s">
        <v>0</v>
      </c>
      <c r="P55" s="252"/>
      <c r="Q55" s="161"/>
      <c r="R55" s="246"/>
      <c r="S55" s="169"/>
    </row>
    <row r="56" spans="1:19" s="38" customFormat="1" ht="9.6" customHeight="1" x14ac:dyDescent="0.25">
      <c r="A56" s="254" t="s">
        <v>56</v>
      </c>
      <c r="B56" s="390" t="str">
        <f>IF($E56="","",VLOOKUP($E56,'1MD ELO III.csport F A'!$A$7:$O$80,14))</f>
        <v/>
      </c>
      <c r="C56" s="390" t="str">
        <f>IF($E56="","",VLOOKUP($E56,'1MD ELO III.csport F A'!$A$7:$O$80,15))</f>
        <v/>
      </c>
      <c r="D56" s="446" t="str">
        <f>IF($E56="","",VLOOKUP($E56,'1MD ELO III.csport F A'!$A$7:$O$80,5))</f>
        <v/>
      </c>
      <c r="E56" s="159"/>
      <c r="F56" s="487" t="str">
        <f>UPPER(IF($E56="","",VLOOKUP($E56,'1MD ELO III.csport F A'!$A$7:$O$80,2)))</f>
        <v/>
      </c>
      <c r="G56" s="487" t="str">
        <f>IF($E56="","",VLOOKUP($E56,'1MD ELO III.csport F A'!$A$7:$O$80,3))</f>
        <v/>
      </c>
      <c r="H56" s="487"/>
      <c r="I56" s="487" t="str">
        <f>IF($E56="","",VLOOKUP($E56,'1MD ELO III.csport F A'!$A$7:$O$80,4))</f>
        <v/>
      </c>
      <c r="J56" s="255"/>
      <c r="K56" s="161"/>
      <c r="L56" s="176"/>
      <c r="M56" s="177" t="str">
        <f>UPPER(IF(OR(L56="a",L56="as"),K55,IF(OR(L56="b",L56="bs"),K57,)))</f>
        <v/>
      </c>
      <c r="N56" s="185"/>
      <c r="O56" s="186"/>
      <c r="P56" s="186"/>
      <c r="Q56" s="186"/>
      <c r="R56" s="188"/>
      <c r="S56" s="169"/>
    </row>
    <row r="57" spans="1:19" s="38" customFormat="1" ht="9.6" customHeight="1" x14ac:dyDescent="0.25">
      <c r="A57" s="171" t="s">
        <v>57</v>
      </c>
      <c r="B57" s="390" t="str">
        <f>IF($E57="","",VLOOKUP($E57,'1MD ELO III.csport F A'!$A$7:$O$80,14))</f>
        <v/>
      </c>
      <c r="C57" s="390" t="str">
        <f>IF($E57="","",VLOOKUP($E57,'1MD ELO III.csport F A'!$A$7:$O$80,15))</f>
        <v/>
      </c>
      <c r="D57" s="446" t="str">
        <f>IF($E57="","",VLOOKUP($E57,'1MD ELO III.csport F A'!$A$7:$O$80,5))</f>
        <v/>
      </c>
      <c r="E57" s="159"/>
      <c r="F57" s="487" t="str">
        <f>UPPER(IF($E57="","",VLOOKUP($E57,'1MD ELO III.csport F A'!$A$7:$O$80,2)))</f>
        <v/>
      </c>
      <c r="G57" s="487" t="str">
        <f>IF($E57="","",VLOOKUP($E57,'1MD ELO III.csport F A'!$A$7:$O$80,3))</f>
        <v/>
      </c>
      <c r="H57" s="487"/>
      <c r="I57" s="487" t="str">
        <f>IF($E57="","",VLOOKUP($E57,'1MD ELO III.csport F A'!$A$7:$O$80,4))</f>
        <v/>
      </c>
      <c r="J57" s="253"/>
      <c r="K57" s="177" t="str">
        <f>UPPER(IF(OR(J58="a",J58="as"),F57,IF(OR(J58="b",J58="bs"),F58,)))</f>
        <v/>
      </c>
      <c r="L57" s="256"/>
      <c r="M57" s="161"/>
      <c r="N57" s="188"/>
      <c r="O57" s="186"/>
      <c r="P57" s="186"/>
      <c r="Q57" s="959" t="str">
        <f>IF(Y3="","",CONCATENATE(AC1," pont"))</f>
        <v/>
      </c>
      <c r="R57" s="960"/>
      <c r="S57" s="169"/>
    </row>
    <row r="58" spans="1:19" s="38" customFormat="1" ht="9.6" customHeight="1" x14ac:dyDescent="0.25">
      <c r="A58" s="171" t="s">
        <v>58</v>
      </c>
      <c r="B58" s="390" t="str">
        <f>IF($E58="","",VLOOKUP($E58,'1MD ELO III.csport F A'!$A$7:$O$80,14))</f>
        <v/>
      </c>
      <c r="C58" s="390" t="str">
        <f>IF($E58="","",VLOOKUP($E58,'1MD ELO III.csport F A'!$A$7:$O$80,15))</f>
        <v/>
      </c>
      <c r="D58" s="446" t="str">
        <f>IF($E58="","",VLOOKUP($E58,'1MD ELO III.csport F A'!$A$7:$O$80,5))</f>
        <v/>
      </c>
      <c r="E58" s="159"/>
      <c r="F58" s="487" t="str">
        <f>UPPER(IF($E58="","",VLOOKUP($E58,'1MD ELO III.csport F A'!$A$7:$O$80,2)))</f>
        <v/>
      </c>
      <c r="G58" s="487" t="str">
        <f>IF($E58="","",VLOOKUP($E58,'1MD ELO III.csport F A'!$A$7:$O$80,3))</f>
        <v/>
      </c>
      <c r="H58" s="487"/>
      <c r="I58" s="487" t="str">
        <f>IF($E58="","",VLOOKUP($E58,'1MD ELO III.csport F A'!$A$7:$O$80,4))</f>
        <v/>
      </c>
      <c r="J58" s="255"/>
      <c r="K58" s="161"/>
      <c r="L58" s="186"/>
      <c r="M58" s="175" t="s">
        <v>0</v>
      </c>
      <c r="N58" s="184"/>
      <c r="O58" s="177" t="str">
        <f>UPPER(IF(OR(N58="a",N58="as"),M56,IF(OR(N58="b",N58="bs"),M60,)))</f>
        <v/>
      </c>
      <c r="P58" s="185"/>
      <c r="Q58" s="186"/>
      <c r="R58" s="188"/>
      <c r="S58" s="169"/>
    </row>
    <row r="59" spans="1:19" s="38" customFormat="1" ht="9.6" customHeight="1" x14ac:dyDescent="0.25">
      <c r="A59" s="171" t="s">
        <v>59</v>
      </c>
      <c r="B59" s="390" t="str">
        <f>IF($E59="","",VLOOKUP($E59,'1MD ELO III.csport F A'!$A$7:$O$80,14))</f>
        <v/>
      </c>
      <c r="C59" s="390" t="str">
        <f>IF($E59="","",VLOOKUP($E59,'1MD ELO III.csport F A'!$A$7:$O$80,15))</f>
        <v/>
      </c>
      <c r="D59" s="446" t="str">
        <f>IF($E59="","",VLOOKUP($E59,'1MD ELO III.csport F A'!$A$7:$O$80,5))</f>
        <v/>
      </c>
      <c r="E59" s="159"/>
      <c r="F59" s="487" t="str">
        <f>UPPER(IF($E59="","",VLOOKUP($E59,'1MD ELO III.csport F A'!$A$7:$O$80,2)))</f>
        <v/>
      </c>
      <c r="G59" s="487" t="str">
        <f>IF($E59="","",VLOOKUP($E59,'1MD ELO III.csport F A'!$A$7:$O$80,3))</f>
        <v/>
      </c>
      <c r="H59" s="487"/>
      <c r="I59" s="487" t="str">
        <f>IF($E59="","",VLOOKUP($E59,'1MD ELO III.csport F A'!$A$7:$O$80,4))</f>
        <v/>
      </c>
      <c r="J59" s="253"/>
      <c r="K59" s="177" t="str">
        <f>UPPER(IF(OR(J60="a",J60="as"),F59,IF(OR(J60="b",J60="bs"),F60,)))</f>
        <v/>
      </c>
      <c r="L59" s="185"/>
      <c r="M59" s="257"/>
      <c r="N59" s="258"/>
      <c r="O59" s="161"/>
      <c r="P59" s="188"/>
      <c r="Q59" s="186"/>
      <c r="R59" s="188"/>
      <c r="S59" s="169"/>
    </row>
    <row r="60" spans="1:19" s="38" customFormat="1" ht="9.6" customHeight="1" x14ac:dyDescent="0.25">
      <c r="A60" s="171" t="s">
        <v>60</v>
      </c>
      <c r="B60" s="390" t="str">
        <f>IF($E60="","",VLOOKUP($E60,'1MD ELO III.csport F A'!$A$7:$O$80,14))</f>
        <v/>
      </c>
      <c r="C60" s="390" t="str">
        <f>IF($E60="","",VLOOKUP($E60,'1MD ELO III.csport F A'!$A$7:$O$80,15))</f>
        <v/>
      </c>
      <c r="D60" s="446" t="str">
        <f>IF($E60="","",VLOOKUP($E60,'1MD ELO III.csport F A'!$A$7:$O$80,5))</f>
        <v/>
      </c>
      <c r="E60" s="159"/>
      <c r="F60" s="487" t="str">
        <f>UPPER(IF($E60="","",VLOOKUP($E60,'1MD ELO III.csport F A'!$A$7:$O$80,2)))</f>
        <v/>
      </c>
      <c r="G60" s="487" t="str">
        <f>IF($E60="","",VLOOKUP($E60,'1MD ELO III.csport F A'!$A$7:$O$80,3))</f>
        <v/>
      </c>
      <c r="H60" s="487"/>
      <c r="I60" s="487" t="str">
        <f>IF($E60="","",VLOOKUP($E60,'1MD ELO III.csport F A'!$A$7:$O$80,4))</f>
        <v/>
      </c>
      <c r="J60" s="255"/>
      <c r="K60" s="161"/>
      <c r="L60" s="176"/>
      <c r="M60" s="177" t="str">
        <f>UPPER(IF(OR(L60="a",L60="as"),K59,IF(OR(L60="b",L60="bs"),K61,)))</f>
        <v/>
      </c>
      <c r="N60" s="259"/>
      <c r="O60" s="186"/>
      <c r="P60" s="188"/>
      <c r="Q60" s="186"/>
      <c r="R60" s="188"/>
      <c r="S60" s="169"/>
    </row>
    <row r="61" spans="1:19" s="38" customFormat="1" ht="9.6" customHeight="1" x14ac:dyDescent="0.25">
      <c r="A61" s="254" t="s">
        <v>61</v>
      </c>
      <c r="B61" s="390" t="str">
        <f>IF($E61="","",VLOOKUP($E61,'1MD ELO III.csport F A'!$A$7:$O$80,14))</f>
        <v/>
      </c>
      <c r="C61" s="390" t="str">
        <f>IF($E61="","",VLOOKUP($E61,'1MD ELO III.csport F A'!$A$7:$O$80,15))</f>
        <v/>
      </c>
      <c r="D61" s="446" t="str">
        <f>IF($E61="","",VLOOKUP($E61,'1MD ELO III.csport F A'!$A$7:$O$80,5))</f>
        <v/>
      </c>
      <c r="E61" s="159"/>
      <c r="F61" s="487" t="str">
        <f>UPPER(IF($E61="","",VLOOKUP($E61,'1MD ELO III.csport F A'!$A$7:$O$80,2)))</f>
        <v/>
      </c>
      <c r="G61" s="487" t="str">
        <f>IF($E61="","",VLOOKUP($E61,'1MD ELO III.csport F A'!$A$7:$O$80,3))</f>
        <v/>
      </c>
      <c r="H61" s="487"/>
      <c r="I61" s="487" t="str">
        <f>IF($E61="","",VLOOKUP($E61,'1MD ELO III.csport F A'!$A$7:$O$80,4))</f>
        <v/>
      </c>
      <c r="J61" s="253"/>
      <c r="K61" s="177" t="str">
        <f>UPPER(IF(OR(J62="a",J62="as"),F61,IF(OR(J62="b",J62="bs"),F62,)))</f>
        <v/>
      </c>
      <c r="L61" s="194"/>
      <c r="M61" s="161"/>
      <c r="N61" s="186"/>
      <c r="O61" s="186"/>
      <c r="P61" s="188"/>
      <c r="Q61" s="186"/>
      <c r="R61" s="188"/>
      <c r="S61" s="169"/>
    </row>
    <row r="62" spans="1:19" s="38" customFormat="1" ht="9.6" customHeight="1" x14ac:dyDescent="0.25">
      <c r="A62" s="196" t="s">
        <v>62</v>
      </c>
      <c r="B62" s="390" t="str">
        <f>IF($E62="","",VLOOKUP($E62,'1MD ELO III.csport F A'!$A$7:$O$80,14))</f>
        <v/>
      </c>
      <c r="C62" s="390" t="str">
        <f>IF($E62="","",VLOOKUP($E62,'1MD ELO III.csport F A'!$A$7:$O$80,15))</f>
        <v/>
      </c>
      <c r="D62" s="446" t="str">
        <f>IF($E62="","",VLOOKUP($E62,'1MD ELO III.csport F A'!$A$7:$O$80,5))</f>
        <v/>
      </c>
      <c r="E62" s="159"/>
      <c r="F62" s="160" t="str">
        <f>UPPER(IF($E62="","",VLOOKUP($E62,'1MD ELO III.csport F A'!$A$7:$O$80,2)))</f>
        <v/>
      </c>
      <c r="G62" s="160" t="str">
        <f>IF($E62="","",VLOOKUP($E62,'1MD ELO III.csport F A'!$A$7:$O$80,3))</f>
        <v/>
      </c>
      <c r="H62" s="160"/>
      <c r="I62" s="160" t="str">
        <f>IF($E62="","",VLOOKUP($E62,'1MD ELO III.csport F A'!$A$7:$O$80,4))</f>
        <v/>
      </c>
      <c r="J62" s="255"/>
      <c r="K62" s="161"/>
      <c r="L62" s="186"/>
      <c r="M62" s="186"/>
      <c r="N62" s="260"/>
      <c r="O62" s="175" t="s">
        <v>0</v>
      </c>
      <c r="P62" s="184"/>
      <c r="Q62" s="177" t="str">
        <f>UPPER(IF(OR(P62="a",P62="as"),O58,IF(OR(P62="b",P62="bs"),O66,)))</f>
        <v/>
      </c>
      <c r="R62" s="194"/>
      <c r="S62" s="169"/>
    </row>
    <row r="63" spans="1:19" s="38" customFormat="1" ht="9.6" customHeight="1" x14ac:dyDescent="0.25">
      <c r="A63" s="157" t="s">
        <v>63</v>
      </c>
      <c r="B63" s="390" t="str">
        <f>IF($E63="","",VLOOKUP($E63,'1MD ELO III.csport F A'!$A$7:$O$80,14))</f>
        <v/>
      </c>
      <c r="C63" s="390" t="str">
        <f>IF($E63="","",VLOOKUP($E63,'1MD ELO III.csport F A'!$A$7:$O$80,15))</f>
        <v/>
      </c>
      <c r="D63" s="446" t="str">
        <f>IF($E63="","",VLOOKUP($E63,'1MD ELO III.csport F A'!$A$7:$O$80,5))</f>
        <v/>
      </c>
      <c r="E63" s="159"/>
      <c r="F63" s="160" t="str">
        <f>UPPER(IF($E63="","",VLOOKUP($E63,'1MD ELO III.csport F A'!$A$7:$O$80,2)))</f>
        <v/>
      </c>
      <c r="G63" s="160" t="str">
        <f>IF($E63="","",VLOOKUP($E63,'1MD ELO III.csport F A'!$A$7:$O$80,3))</f>
        <v/>
      </c>
      <c r="H63" s="160"/>
      <c r="I63" s="160" t="str">
        <f>IF($E63="","",VLOOKUP($E63,'1MD ELO III.csport F A'!$A$7:$O$80,4))</f>
        <v/>
      </c>
      <c r="J63" s="253"/>
      <c r="K63" s="177" t="str">
        <f>UPPER(IF(OR(J64="a",J64="as"),F63,IF(OR(J64="b",J64="bs"),F64,)))</f>
        <v/>
      </c>
      <c r="L63" s="185"/>
      <c r="M63" s="186"/>
      <c r="N63" s="186"/>
      <c r="O63" s="186"/>
      <c r="P63" s="188"/>
      <c r="Q63" s="161"/>
      <c r="R63" s="186"/>
      <c r="S63" s="169"/>
    </row>
    <row r="64" spans="1:19" s="38" customFormat="1" ht="9.6" customHeight="1" x14ac:dyDescent="0.25">
      <c r="A64" s="254" t="s">
        <v>64</v>
      </c>
      <c r="B64" s="390" t="str">
        <f>IF($E64="","",VLOOKUP($E64,'1MD ELO III.csport F A'!$A$7:$O$80,14))</f>
        <v/>
      </c>
      <c r="C64" s="390" t="str">
        <f>IF($E64="","",VLOOKUP($E64,'1MD ELO III.csport F A'!$A$7:$O$80,15))</f>
        <v/>
      </c>
      <c r="D64" s="446" t="str">
        <f>IF($E64="","",VLOOKUP($E64,'1MD ELO III.csport F A'!$A$7:$O$80,5))</f>
        <v/>
      </c>
      <c r="E64" s="159"/>
      <c r="F64" s="487" t="str">
        <f>UPPER(IF($E64="","",VLOOKUP($E64,'1MD ELO III.csport F A'!$A$7:$O$80,2)))</f>
        <v/>
      </c>
      <c r="G64" s="487" t="str">
        <f>IF($E64="","",VLOOKUP($E64,'1MD ELO III.csport F A'!$A$7:$O$80,3))</f>
        <v/>
      </c>
      <c r="H64" s="487"/>
      <c r="I64" s="487" t="str">
        <f>IF($E64="","",VLOOKUP($E64,'1MD ELO III.csport F A'!$A$7:$O$80,4))</f>
        <v/>
      </c>
      <c r="J64" s="255"/>
      <c r="K64" s="161"/>
      <c r="L64" s="176"/>
      <c r="M64" s="177" t="str">
        <f>UPPER(IF(OR(L64="a",L64="as"),K63,IF(OR(L64="b",L64="bs"),K65,)))</f>
        <v/>
      </c>
      <c r="N64" s="185"/>
      <c r="O64" s="186"/>
      <c r="P64" s="188"/>
      <c r="Q64" s="186"/>
      <c r="R64" s="186"/>
      <c r="S64" s="169"/>
    </row>
    <row r="65" spans="1:19" s="38" customFormat="1" ht="9.6" customHeight="1" x14ac:dyDescent="0.25">
      <c r="A65" s="171" t="s">
        <v>65</v>
      </c>
      <c r="B65" s="390" t="str">
        <f>IF($E65="","",VLOOKUP($E65,'1MD ELO III.csport F A'!$A$7:$O$80,14))</f>
        <v/>
      </c>
      <c r="C65" s="390" t="str">
        <f>IF($E65="","",VLOOKUP($E65,'1MD ELO III.csport F A'!$A$7:$O$80,15))</f>
        <v/>
      </c>
      <c r="D65" s="446" t="str">
        <f>IF($E65="","",VLOOKUP($E65,'1MD ELO III.csport F A'!$A$7:$O$80,5))</f>
        <v/>
      </c>
      <c r="E65" s="159"/>
      <c r="F65" s="487" t="str">
        <f>UPPER(IF($E65="","",VLOOKUP($E65,'1MD ELO III.csport F A'!$A$7:$O$80,2)))</f>
        <v/>
      </c>
      <c r="G65" s="487" t="str">
        <f>IF($E65="","",VLOOKUP($E65,'1MD ELO III.csport F A'!$A$7:$O$80,3))</f>
        <v/>
      </c>
      <c r="H65" s="487"/>
      <c r="I65" s="487" t="str">
        <f>IF($E65="","",VLOOKUP($E65,'1MD ELO III.csport F A'!$A$7:$O$80,4))</f>
        <v/>
      </c>
      <c r="J65" s="253"/>
      <c r="K65" s="177" t="str">
        <f>UPPER(IF(OR(J66="a",J66="as"),F65,IF(OR(J66="b",J66="bs"),F66,)))</f>
        <v/>
      </c>
      <c r="L65" s="256"/>
      <c r="M65" s="161"/>
      <c r="N65" s="188"/>
      <c r="O65" s="186"/>
      <c r="P65" s="188"/>
      <c r="Q65" s="186"/>
      <c r="R65" s="186"/>
      <c r="S65" s="169"/>
    </row>
    <row r="66" spans="1:19" s="38" customFormat="1" ht="9.6" customHeight="1" x14ac:dyDescent="0.25">
      <c r="A66" s="171" t="s">
        <v>66</v>
      </c>
      <c r="B66" s="390" t="str">
        <f>IF($E66="","",VLOOKUP($E66,'1MD ELO III.csport F A'!$A$7:$O$80,14))</f>
        <v/>
      </c>
      <c r="C66" s="390" t="str">
        <f>IF($E66="","",VLOOKUP($E66,'1MD ELO III.csport F A'!$A$7:$O$80,15))</f>
        <v/>
      </c>
      <c r="D66" s="446" t="str">
        <f>IF($E66="","",VLOOKUP($E66,'1MD ELO III.csport F A'!$A$7:$O$80,5))</f>
        <v/>
      </c>
      <c r="E66" s="159"/>
      <c r="F66" s="487" t="str">
        <f>UPPER(IF($E66="","",VLOOKUP($E66,'1MD ELO III.csport F A'!$A$7:$O$80,2)))</f>
        <v/>
      </c>
      <c r="G66" s="487" t="str">
        <f>IF($E66="","",VLOOKUP($E66,'1MD ELO III.csport F A'!$A$7:$O$80,3))</f>
        <v/>
      </c>
      <c r="H66" s="487"/>
      <c r="I66" s="487" t="str">
        <f>IF($E66="","",VLOOKUP($E66,'1MD ELO III.csport F A'!$A$7:$O$80,4))</f>
        <v/>
      </c>
      <c r="J66" s="255"/>
      <c r="K66" s="161"/>
      <c r="L66" s="186"/>
      <c r="M66" s="175" t="s">
        <v>0</v>
      </c>
      <c r="N66" s="184"/>
      <c r="O66" s="177" t="str">
        <f>UPPER(IF(OR(N66="a",N66="as"),M64,IF(OR(N66="b",N66="bs"),M68,)))</f>
        <v/>
      </c>
      <c r="P66" s="194"/>
      <c r="Q66" s="186"/>
      <c r="R66" s="186"/>
      <c r="S66" s="169"/>
    </row>
    <row r="67" spans="1:19" s="38" customFormat="1" ht="9.6" customHeight="1" x14ac:dyDescent="0.25">
      <c r="A67" s="171" t="s">
        <v>67</v>
      </c>
      <c r="B67" s="390" t="str">
        <f>IF($E67="","",VLOOKUP($E67,'1MD ELO III.csport F A'!$A$7:$O$80,14))</f>
        <v/>
      </c>
      <c r="C67" s="390" t="str">
        <f>IF($E67="","",VLOOKUP($E67,'1MD ELO III.csport F A'!$A$7:$O$80,15))</f>
        <v/>
      </c>
      <c r="D67" s="446" t="str">
        <f>IF($E67="","",VLOOKUP($E67,'1MD ELO III.csport F A'!$A$7:$O$80,5))</f>
        <v/>
      </c>
      <c r="E67" s="159"/>
      <c r="F67" s="487" t="str">
        <f>UPPER(IF($E67="","",VLOOKUP($E67,'1MD ELO III.csport F A'!$A$7:$O$80,2)))</f>
        <v/>
      </c>
      <c r="G67" s="487" t="str">
        <f>IF($E67="","",VLOOKUP($E67,'1MD ELO III.csport F A'!$A$7:$O$80,3))</f>
        <v/>
      </c>
      <c r="H67" s="487"/>
      <c r="I67" s="487" t="str">
        <f>IF($E67="","",VLOOKUP($E67,'1MD ELO III.csport F A'!$A$7:$O$80,4))</f>
        <v/>
      </c>
      <c r="J67" s="253"/>
      <c r="K67" s="177" t="str">
        <f>UPPER(IF(OR(J68="a",J68="as"),F67,IF(OR(J68="b",J68="bs"),F68,)))</f>
        <v/>
      </c>
      <c r="L67" s="185"/>
      <c r="M67" s="257"/>
      <c r="N67" s="258"/>
      <c r="O67" s="161"/>
      <c r="P67" s="186"/>
      <c r="Q67" s="186"/>
      <c r="R67" s="186"/>
      <c r="S67" s="169"/>
    </row>
    <row r="68" spans="1:19" s="38" customFormat="1" ht="9.6" customHeight="1" x14ac:dyDescent="0.25">
      <c r="A68" s="171" t="s">
        <v>68</v>
      </c>
      <c r="B68" s="390" t="str">
        <f>IF($E68="","",VLOOKUP($E68,'1MD ELO III.csport F A'!$A$7:$O$80,14))</f>
        <v/>
      </c>
      <c r="C68" s="390" t="str">
        <f>IF($E68="","",VLOOKUP($E68,'1MD ELO III.csport F A'!$A$7:$O$80,15))</f>
        <v/>
      </c>
      <c r="D68" s="446" t="str">
        <f>IF($E68="","",VLOOKUP($E68,'1MD ELO III.csport F A'!$A$7:$O$80,5))</f>
        <v/>
      </c>
      <c r="E68" s="159"/>
      <c r="F68" s="487" t="str">
        <f>UPPER(IF($E68="","",VLOOKUP($E68,'1MD ELO III.csport F A'!$A$7:$O$80,2)))</f>
        <v/>
      </c>
      <c r="G68" s="487" t="str">
        <f>IF($E68="","",VLOOKUP($E68,'1MD ELO III.csport F A'!$A$7:$O$80,3))</f>
        <v/>
      </c>
      <c r="H68" s="487"/>
      <c r="I68" s="487" t="str">
        <f>IF($E68="","",VLOOKUP($E68,'1MD ELO III.csport F A'!$A$7:$O$80,4))</f>
        <v/>
      </c>
      <c r="J68" s="255"/>
      <c r="K68" s="161"/>
      <c r="L68" s="176"/>
      <c r="M68" s="177" t="str">
        <f>UPPER(IF(OR(L68="a",L68="as"),K67,IF(OR(L68="b",L68="bs"),K69,)))</f>
        <v/>
      </c>
      <c r="N68" s="259"/>
      <c r="O68" s="186"/>
      <c r="P68" s="186"/>
      <c r="Q68" s="186"/>
      <c r="R68" s="186"/>
      <c r="S68" s="169"/>
    </row>
    <row r="69" spans="1:19" s="38" customFormat="1" ht="9.6" customHeight="1" x14ac:dyDescent="0.25">
      <c r="A69" s="254" t="s">
        <v>69</v>
      </c>
      <c r="B69" s="390" t="str">
        <f>IF($E69="","",VLOOKUP($E69,'1MD ELO III.csport F A'!$A$7:$O$80,14))</f>
        <v/>
      </c>
      <c r="C69" s="390" t="str">
        <f>IF($E69="","",VLOOKUP($E69,'1MD ELO III.csport F A'!$A$7:$O$80,15))</f>
        <v/>
      </c>
      <c r="D69" s="446" t="str">
        <f>IF($E69="","",VLOOKUP($E69,'1MD ELO III.csport F A'!$A$7:$O$80,5))</f>
        <v/>
      </c>
      <c r="E69" s="159"/>
      <c r="F69" s="487" t="str">
        <f>UPPER(IF($E69="","",VLOOKUP($E69,'1MD ELO III.csport F A'!$A$7:$O$80,2)))</f>
        <v/>
      </c>
      <c r="G69" s="487" t="str">
        <f>IF($E69="","",VLOOKUP($E69,'1MD ELO III.csport F A'!$A$7:$O$80,3))</f>
        <v/>
      </c>
      <c r="H69" s="487"/>
      <c r="I69" s="487" t="str">
        <f>IF($E69="","",VLOOKUP($E69,'1MD ELO III.csport F A'!$A$7:$O$80,4))</f>
        <v/>
      </c>
      <c r="J69" s="253"/>
      <c r="K69" s="177" t="str">
        <f>UPPER(IF(OR(J70="a",J70="as"),F69,IF(OR(J70="b",J70="bs"),F70,)))</f>
        <v/>
      </c>
      <c r="L69" s="194"/>
      <c r="M69" s="161"/>
      <c r="N69" s="186"/>
      <c r="O69" s="186"/>
      <c r="P69" s="186"/>
      <c r="Q69" s="186"/>
      <c r="R69" s="186"/>
      <c r="S69" s="169"/>
    </row>
    <row r="70" spans="1:19" s="38" customFormat="1" ht="9.6" customHeight="1" x14ac:dyDescent="0.25">
      <c r="A70" s="196" t="s">
        <v>70</v>
      </c>
      <c r="B70" s="390" t="str">
        <f>IF($E70="","",VLOOKUP($E70,'1MD ELO III.csport F A'!$A$7:$O$80,14))</f>
        <v/>
      </c>
      <c r="C70" s="390" t="str">
        <f>IF($E70="","",VLOOKUP($E70,'1MD ELO III.csport F A'!$A$7:$O$80,15))</f>
        <v/>
      </c>
      <c r="D70" s="446" t="str">
        <f>IF($E70="","",VLOOKUP($E70,'1MD ELO III.csport F A'!$A$7:$O$80,5))</f>
        <v/>
      </c>
      <c r="E70" s="159"/>
      <c r="F70" s="160" t="str">
        <f>UPPER(IF($E70="","",VLOOKUP($E70,'1MD ELO III.csport F A'!$A$7:$O$80,2)))</f>
        <v/>
      </c>
      <c r="G70" s="160" t="str">
        <f>IF($E70="","",VLOOKUP($E70,'1MD ELO III.csport F A'!$A$7:$O$80,3))</f>
        <v/>
      </c>
      <c r="H70" s="160"/>
      <c r="I70" s="160" t="str">
        <f>IF($E70="","",VLOOKUP($E70,'1MD ELO III.csport F A'!$A$7:$O$80,4))</f>
        <v/>
      </c>
      <c r="J70" s="255"/>
      <c r="K70" s="161"/>
      <c r="L70" s="186"/>
      <c r="M70" s="186"/>
      <c r="N70" s="260"/>
      <c r="O70" s="186"/>
      <c r="P70" s="186"/>
      <c r="Q70" s="186"/>
      <c r="R70" s="186"/>
      <c r="S70" s="169"/>
    </row>
    <row r="71" spans="1:19" s="38" customFormat="1" ht="6" customHeight="1" x14ac:dyDescent="0.25">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x14ac:dyDescent="0.25">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x14ac:dyDescent="0.25">
      <c r="A73" s="452" t="s">
        <v>106</v>
      </c>
      <c r="B73" s="453"/>
      <c r="C73" s="454"/>
      <c r="D73" s="455"/>
      <c r="E73" s="224">
        <v>1</v>
      </c>
      <c r="F73" s="278" t="str">
        <f>IF(E73&gt;$R$80,,UPPER(VLOOKUP(E73,'1MD ELO III.csport F A'!$A$7:$Q$134,2)))</f>
        <v>CSENDES</v>
      </c>
      <c r="G73" s="224">
        <v>9</v>
      </c>
      <c r="H73" s="92" t="str">
        <f>IF(G73&gt;$R$80,,UPPER(VLOOKUP(G73,'1MD ELO III.csport F A'!$A$7:$Q$134,2)))</f>
        <v/>
      </c>
      <c r="I73" s="91"/>
      <c r="J73" s="226" t="s">
        <v>7</v>
      </c>
      <c r="K73" s="221"/>
      <c r="L73" s="227"/>
      <c r="M73" s="221"/>
      <c r="N73" s="228"/>
      <c r="O73" s="229" t="s">
        <v>111</v>
      </c>
      <c r="P73" s="230"/>
      <c r="Q73" s="230"/>
      <c r="R73" s="231"/>
    </row>
    <row r="74" spans="1:19" s="18" customFormat="1" ht="9" customHeight="1" x14ac:dyDescent="0.25">
      <c r="A74" s="236" t="s">
        <v>124</v>
      </c>
      <c r="B74" s="234"/>
      <c r="C74" s="448"/>
      <c r="D74" s="237"/>
      <c r="E74" s="224">
        <v>2</v>
      </c>
      <c r="F74" s="278" t="str">
        <f>IF(E74&gt;$R$80,,UPPER(VLOOKUP(E74,'1MD ELO III.csport F A'!$A$7:$Q$134,2)))</f>
        <v>KOVÁCS</v>
      </c>
      <c r="G74" s="224">
        <v>10</v>
      </c>
      <c r="H74" s="92" t="str">
        <f>IF(G74&gt;$R$80,,UPPER(VLOOKUP(G74,'1MD ELO III.csport F A'!$A$7:$Q$134,2)))</f>
        <v/>
      </c>
      <c r="I74" s="91"/>
      <c r="J74" s="226" t="s">
        <v>8</v>
      </c>
      <c r="K74" s="221"/>
      <c r="L74" s="227"/>
      <c r="M74" s="221"/>
      <c r="N74" s="228"/>
      <c r="O74" s="232"/>
      <c r="P74" s="233"/>
      <c r="Q74" s="234"/>
      <c r="R74" s="235"/>
    </row>
    <row r="75" spans="1:19" s="18" customFormat="1" ht="9" customHeight="1" x14ac:dyDescent="0.25">
      <c r="A75" s="379"/>
      <c r="B75" s="380"/>
      <c r="C75" s="449"/>
      <c r="D75" s="381"/>
      <c r="E75" s="224">
        <v>3</v>
      </c>
      <c r="F75" s="278" t="str">
        <f>IF(E75&gt;$R$80,,UPPER(VLOOKUP(E75,'1MD ELO III.csport F A'!$A$7:$Q$134,2)))</f>
        <v>KOVÁCS</v>
      </c>
      <c r="G75" s="224">
        <v>11</v>
      </c>
      <c r="H75" s="92" t="str">
        <f>IF(G75&gt;$R$80,,UPPER(VLOOKUP(G75,'1MD ELO III.csport F A'!$A$7:$Q$134,2)))</f>
        <v/>
      </c>
      <c r="I75" s="91"/>
      <c r="J75" s="226" t="s">
        <v>9</v>
      </c>
      <c r="K75" s="221"/>
      <c r="L75" s="227"/>
      <c r="M75" s="221"/>
      <c r="N75" s="228"/>
      <c r="O75" s="229" t="s">
        <v>112</v>
      </c>
      <c r="P75" s="230"/>
      <c r="Q75" s="230"/>
      <c r="R75" s="231"/>
    </row>
    <row r="76" spans="1:19" s="18" customFormat="1" ht="9" customHeight="1" x14ac:dyDescent="0.25">
      <c r="A76" s="238"/>
      <c r="B76" s="443"/>
      <c r="C76" s="443"/>
      <c r="D76" s="239"/>
      <c r="E76" s="224">
        <v>4</v>
      </c>
      <c r="F76" s="278" t="str">
        <f>IF(E76&gt;$R$80,,UPPER(VLOOKUP(E76,'1MD ELO III.csport F A'!$A$7:$Q$134,2)))</f>
        <v>MÉLYPATAKI</v>
      </c>
      <c r="G76" s="224">
        <v>12</v>
      </c>
      <c r="H76" s="92" t="str">
        <f>IF(G76&gt;$R$80,,UPPER(VLOOKUP(G76,'1MD ELO III.csport F A'!$A$7:$Q$134,2)))</f>
        <v/>
      </c>
      <c r="I76" s="91"/>
      <c r="J76" s="226" t="s">
        <v>10</v>
      </c>
      <c r="K76" s="221"/>
      <c r="L76" s="227"/>
      <c r="M76" s="221"/>
      <c r="N76" s="228"/>
      <c r="O76" s="221"/>
      <c r="P76" s="227"/>
      <c r="Q76" s="221"/>
      <c r="R76" s="228"/>
    </row>
    <row r="77" spans="1:19" s="18" customFormat="1" ht="9" customHeight="1" x14ac:dyDescent="0.25">
      <c r="A77" s="366"/>
      <c r="B77" s="382"/>
      <c r="C77" s="382"/>
      <c r="D77" s="450"/>
      <c r="E77" s="224">
        <v>5</v>
      </c>
      <c r="F77" s="278" t="str">
        <f>IF(E77&gt;$R$80,,UPPER(VLOOKUP(E77,'1MD ELO III.csport F A'!$A$7:$Q$134,2)))</f>
        <v/>
      </c>
      <c r="G77" s="224">
        <v>13</v>
      </c>
      <c r="H77" s="92" t="str">
        <f>IF(G77&gt;$R$80,,UPPER(VLOOKUP(G77,'1MD ELO III.csport F A'!$A$7:$Q$134,2)))</f>
        <v/>
      </c>
      <c r="I77" s="91"/>
      <c r="J77" s="226" t="s">
        <v>11</v>
      </c>
      <c r="K77" s="221"/>
      <c r="L77" s="227"/>
      <c r="M77" s="221"/>
      <c r="N77" s="228"/>
      <c r="O77" s="234"/>
      <c r="P77" s="233"/>
      <c r="Q77" s="234"/>
      <c r="R77" s="235"/>
    </row>
    <row r="78" spans="1:19" s="18" customFormat="1" ht="9" customHeight="1" x14ac:dyDescent="0.25">
      <c r="A78" s="367"/>
      <c r="B78" s="388"/>
      <c r="C78" s="443"/>
      <c r="D78" s="239"/>
      <c r="E78" s="224">
        <v>6</v>
      </c>
      <c r="F78" s="278" t="str">
        <f>IF(E78&gt;$R$80,,UPPER(VLOOKUP(E78,'1MD ELO III.csport F A'!$A$7:$Q$134,2)))</f>
        <v/>
      </c>
      <c r="G78" s="224">
        <v>14</v>
      </c>
      <c r="H78" s="92" t="str">
        <f>IF(G78&gt;$R$80,,UPPER(VLOOKUP(G78,'1MD ELO III.csport F A'!$A$7:$Q$134,2)))</f>
        <v/>
      </c>
      <c r="I78" s="91"/>
      <c r="J78" s="226" t="s">
        <v>12</v>
      </c>
      <c r="K78" s="221"/>
      <c r="L78" s="227"/>
      <c r="M78" s="221"/>
      <c r="N78" s="228"/>
      <c r="O78" s="229" t="s">
        <v>92</v>
      </c>
      <c r="P78" s="230"/>
      <c r="Q78" s="230"/>
      <c r="R78" s="231"/>
    </row>
    <row r="79" spans="1:19" s="18" customFormat="1" ht="9" customHeight="1" x14ac:dyDescent="0.25">
      <c r="A79" s="367"/>
      <c r="B79" s="388"/>
      <c r="C79" s="444"/>
      <c r="D79" s="377"/>
      <c r="E79" s="224">
        <v>7</v>
      </c>
      <c r="F79" s="278" t="str">
        <f>IF(E79&gt;$R$80,,UPPER(VLOOKUP(E79,'1MD ELO III.csport F A'!$A$7:$Q$134,2)))</f>
        <v/>
      </c>
      <c r="G79" s="224">
        <v>15</v>
      </c>
      <c r="H79" s="92" t="str">
        <f>IF(G79&gt;$R$80,,UPPER(VLOOKUP(G79,'1MD ELO III.csport F A'!$A$7:$Q$134,2)))</f>
        <v/>
      </c>
      <c r="I79" s="91"/>
      <c r="J79" s="226" t="s">
        <v>13</v>
      </c>
      <c r="K79" s="221"/>
      <c r="L79" s="227"/>
      <c r="M79" s="221"/>
      <c r="N79" s="228"/>
      <c r="O79" s="221"/>
      <c r="P79" s="227"/>
      <c r="Q79" s="221"/>
      <c r="R79" s="228"/>
    </row>
    <row r="80" spans="1:19" s="18" customFormat="1" ht="9" customHeight="1" x14ac:dyDescent="0.25">
      <c r="A80" s="368"/>
      <c r="B80" s="365"/>
      <c r="C80" s="445"/>
      <c r="D80" s="378"/>
      <c r="E80" s="240">
        <v>8</v>
      </c>
      <c r="F80" s="279" t="str">
        <f>IF(E80&gt;$R$80,,UPPER(VLOOKUP(E80,'1MD ELO III.csport F A'!$A$7:$Q$134,2)))</f>
        <v/>
      </c>
      <c r="G80" s="240">
        <v>16</v>
      </c>
      <c r="H80" s="241" t="str">
        <f>IF(G80&gt;$R$80,,UPPER(VLOOKUP(G80,'1MD ELO III.csport F A'!$A$7:$Q$134,2)))</f>
        <v/>
      </c>
      <c r="I80" s="243"/>
      <c r="J80" s="244" t="s">
        <v>14</v>
      </c>
      <c r="K80" s="234"/>
      <c r="L80" s="233"/>
      <c r="M80" s="234"/>
      <c r="N80" s="235"/>
      <c r="O80" s="234" t="str">
        <f>R4</f>
        <v>Dénes Tibor</v>
      </c>
      <c r="P80" s="233"/>
      <c r="Q80" s="234"/>
      <c r="R80" s="245">
        <f>MIN(16,'1MD ELO III.csport F A'!Q5)</f>
        <v>16</v>
      </c>
    </row>
    <row r="81" ht="15.75" customHeight="1" x14ac:dyDescent="0.25"/>
    <row r="82" ht="9" customHeight="1" x14ac:dyDescent="0.25"/>
  </sheetData>
  <mergeCells count="4">
    <mergeCell ref="A4:C4"/>
    <mergeCell ref="Q25:R25"/>
    <mergeCell ref="Q41:R41"/>
    <mergeCell ref="Q57:R57"/>
  </mergeCells>
  <phoneticPr fontId="72" type="noConversion"/>
  <conditionalFormatting sqref="H7:H70">
    <cfRule type="expression" dxfId="768" priority="1" stopIfTrue="1">
      <formula>AND($E7&lt;9,$C7&gt;0)</formula>
    </cfRule>
  </conditionalFormatting>
  <conditionalFormatting sqref="G7:G70 I7:I70">
    <cfRule type="expression" dxfId="767" priority="2" stopIfTrue="1">
      <formula>AND($E7&lt;17,$C7&gt;0)</formula>
    </cfRule>
  </conditionalFormatting>
  <conditionalFormatting sqref="M58 M42 M26 M10 M50 M34 M18 M66 O14 O30 O46 O62 O55 O23 O38">
    <cfRule type="expression" dxfId="766" priority="3" stopIfTrue="1">
      <formula>AND($O$1="CU",M10="Umpire")</formula>
    </cfRule>
    <cfRule type="expression" dxfId="765" priority="4" stopIfTrue="1">
      <formula>AND($O$1="CU",M10&lt;&gt;"Umpire",N10&lt;&gt;"")</formula>
    </cfRule>
    <cfRule type="expression" dxfId="764" priority="5" stopIfTrue="1">
      <formula>AND($O$1="CU",M10&lt;&gt;"Umpire")</formula>
    </cfRule>
  </conditionalFormatting>
  <conditionalFormatting sqref="M8 M12 M16 M20 M24 M28 M32 M36 M40 M44 M48 M52 M56 M60 M64 M68 O18 O26 O34 O42 O50 O58 O66 Q14 Q30 Q46 Q62 O10 Q38">
    <cfRule type="expression" dxfId="763" priority="6" stopIfTrue="1">
      <formula>L8="as"</formula>
    </cfRule>
    <cfRule type="expression" dxfId="762" priority="7" stopIfTrue="1">
      <formula>L8="bs"</formula>
    </cfRule>
  </conditionalFormatting>
  <conditionalFormatting sqref="K7 K9 K11 K13 K15 K17 K19 K21 K23 K25 K27 K29 K31 K33 K35 K37 K39 K41 K43 K45 K47 K49 K51 K53 K55 K57 K59 K61 K63 K65 K67 K69 Q22 Q54">
    <cfRule type="expression" dxfId="761" priority="8" stopIfTrue="1">
      <formula>J8="as"</formula>
    </cfRule>
    <cfRule type="expression" dxfId="760" priority="9"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759" priority="12" stopIfTrue="1">
      <formula>$O$1="CU"</formula>
    </cfRule>
  </conditionalFormatting>
  <conditionalFormatting sqref="E7:E70">
    <cfRule type="expression" dxfId="758" priority="13" stopIfTrue="1">
      <formula>$E7&lt;17</formula>
    </cfRule>
  </conditionalFormatting>
  <conditionalFormatting sqref="O37">
    <cfRule type="expression" dxfId="757" priority="14" stopIfTrue="1">
      <formula>P23="as"</formula>
    </cfRule>
    <cfRule type="expression" dxfId="756" priority="15" stopIfTrue="1">
      <formula>P23="bs"</formula>
    </cfRule>
  </conditionalFormatting>
  <conditionalFormatting sqref="O39">
    <cfRule type="expression" dxfId="755" priority="16" stopIfTrue="1">
      <formula>P55="as"</formula>
    </cfRule>
    <cfRule type="expression" dxfId="754" priority="17"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107522"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7">
    <tabColor indexed="42"/>
  </sheetPr>
  <dimension ref="A1:P87"/>
  <sheetViews>
    <sheetView showGridLines="0" showZeros="0" zoomScale="86" workbookViewId="0">
      <pane ySplit="7" topLeftCell="A8" activePane="bottomLeft" state="frozen"/>
      <selection activeCell="C12" sqref="C12"/>
      <selection pane="bottomLeft" activeCell="R10" sqref="R10"/>
    </sheetView>
  </sheetViews>
  <sheetFormatPr defaultRowHeight="13.2" x14ac:dyDescent="0.25"/>
  <cols>
    <col min="1" max="1" width="4.33203125" customWidth="1"/>
    <col min="2" max="2" width="14.44140625" customWidth="1"/>
    <col min="3" max="3" width="13" customWidth="1"/>
    <col min="4" max="4" width="13.33203125" style="45" customWidth="1"/>
    <col min="5" max="5" width="12.109375" style="45" customWidth="1"/>
    <col min="6" max="6" width="5.88671875" style="45" customWidth="1"/>
    <col min="7" max="7" width="2.33203125" style="45" customWidth="1"/>
    <col min="8" max="8" width="13.88671875" style="102" customWidth="1"/>
    <col min="9" max="9" width="10.5546875" style="45" customWidth="1"/>
    <col min="10" max="10" width="11.109375" style="45" customWidth="1"/>
    <col min="11" max="11" width="10.33203125" style="45" customWidth="1"/>
    <col min="12" max="12" width="5.88671875" style="45" customWidth="1"/>
    <col min="13" max="13" width="11.33203125" style="45" customWidth="1"/>
    <col min="14" max="16" width="5.88671875" style="45" customWidth="1"/>
  </cols>
  <sheetData>
    <row r="1" spans="1:16" ht="24.6" x14ac:dyDescent="0.4">
      <c r="A1" s="93" t="str">
        <f>Altalanos!$A$6</f>
        <v>Diákolinmpia Pest Vármegye</v>
      </c>
      <c r="B1" s="93"/>
      <c r="C1" s="93"/>
      <c r="D1" s="94"/>
      <c r="E1" s="94"/>
      <c r="F1" s="385"/>
      <c r="G1" s="385"/>
      <c r="H1" s="438" t="s">
        <v>137</v>
      </c>
      <c r="I1" s="94"/>
      <c r="J1" s="95"/>
      <c r="K1" s="95"/>
      <c r="L1" s="95"/>
      <c r="M1" s="95"/>
      <c r="N1" s="95"/>
      <c r="O1" s="286"/>
      <c r="P1" s="109"/>
    </row>
    <row r="2" spans="1:16" ht="13.8" thickBot="1" x14ac:dyDescent="0.3">
      <c r="A2" s="96">
        <f>Altalanos!$A$8</f>
        <v>0</v>
      </c>
      <c r="B2" s="96" t="s">
        <v>122</v>
      </c>
      <c r="C2" s="96">
        <f>Altalanos!$A$8</f>
        <v>0</v>
      </c>
      <c r="D2" s="287"/>
      <c r="E2" s="287"/>
      <c r="F2" s="287"/>
      <c r="G2" s="287"/>
      <c r="H2" s="438" t="s">
        <v>138</v>
      </c>
      <c r="I2" s="103"/>
      <c r="J2" s="103"/>
      <c r="K2" s="86"/>
      <c r="L2" s="86"/>
      <c r="M2" s="86"/>
      <c r="N2" s="86"/>
      <c r="O2" s="288"/>
      <c r="P2" s="111"/>
    </row>
    <row r="3" spans="1:16" s="2" customFormat="1" x14ac:dyDescent="0.25">
      <c r="A3" s="477" t="s">
        <v>144</v>
      </c>
      <c r="B3" s="478"/>
      <c r="C3" s="479"/>
      <c r="D3" s="480"/>
      <c r="E3" s="481"/>
      <c r="F3" s="23"/>
      <c r="G3" s="23"/>
      <c r="H3" s="121"/>
      <c r="I3" s="23"/>
      <c r="J3" s="30"/>
      <c r="K3" s="30"/>
      <c r="L3" s="30"/>
      <c r="M3" s="289" t="s">
        <v>92</v>
      </c>
      <c r="N3" s="124"/>
      <c r="O3" s="124"/>
      <c r="P3" s="290"/>
    </row>
    <row r="4" spans="1:16" s="2" customFormat="1" x14ac:dyDescent="0.25">
      <c r="A4" s="55" t="s">
        <v>82</v>
      </c>
      <c r="B4" s="55"/>
      <c r="C4" s="53" t="s">
        <v>79</v>
      </c>
      <c r="D4" s="53"/>
      <c r="E4" s="53"/>
      <c r="F4" s="53"/>
      <c r="G4" s="53"/>
      <c r="H4" s="53" t="s">
        <v>87</v>
      </c>
      <c r="I4" s="55"/>
      <c r="J4" s="56"/>
      <c r="K4" s="56"/>
      <c r="L4" s="56" t="s">
        <v>88</v>
      </c>
      <c r="M4" s="283"/>
      <c r="N4" s="291"/>
      <c r="O4" s="291"/>
      <c r="P4" s="128"/>
    </row>
    <row r="5" spans="1:16" s="2" customFormat="1" ht="13.8" thickBot="1" x14ac:dyDescent="0.3">
      <c r="A5" s="925">
        <f>Altalanos!$A$10</f>
        <v>0</v>
      </c>
      <c r="B5" s="925"/>
      <c r="C5" s="146">
        <f>Altalanos!$C$10</f>
        <v>0</v>
      </c>
      <c r="D5" s="98"/>
      <c r="E5" s="98"/>
      <c r="F5" s="98"/>
      <c r="G5" s="98"/>
      <c r="H5" s="148"/>
      <c r="I5" s="104"/>
      <c r="J5" s="89"/>
      <c r="K5" s="89"/>
      <c r="L5" s="89" t="str">
        <f>Altalanos!$E$10</f>
        <v>Dénes Tibor</v>
      </c>
      <c r="M5" s="129"/>
      <c r="N5" s="104"/>
      <c r="O5" s="104"/>
      <c r="P5" s="130">
        <f>COUNTA(P8:P87)</f>
        <v>0</v>
      </c>
    </row>
    <row r="6" spans="1:16" s="292" customFormat="1" ht="12" customHeight="1" x14ac:dyDescent="0.25">
      <c r="A6" s="293"/>
      <c r="B6" s="961" t="s">
        <v>139</v>
      </c>
      <c r="C6" s="962"/>
      <c r="D6" s="962"/>
      <c r="E6" s="962"/>
      <c r="F6" s="962"/>
      <c r="G6" s="684"/>
      <c r="H6" s="963" t="s">
        <v>140</v>
      </c>
      <c r="I6" s="962"/>
      <c r="J6" s="962"/>
      <c r="K6" s="962"/>
      <c r="L6" s="964"/>
      <c r="M6" s="963" t="s">
        <v>141</v>
      </c>
      <c r="N6" s="962"/>
      <c r="O6" s="962"/>
      <c r="P6" s="964"/>
    </row>
    <row r="7" spans="1:16" ht="47.25" customHeight="1" thickBot="1" x14ac:dyDescent="0.3">
      <c r="A7" s="114" t="s">
        <v>89</v>
      </c>
      <c r="B7" s="115" t="s">
        <v>85</v>
      </c>
      <c r="C7" s="115" t="s">
        <v>86</v>
      </c>
      <c r="D7" s="115" t="s">
        <v>90</v>
      </c>
      <c r="E7" s="115" t="s">
        <v>91</v>
      </c>
      <c r="F7" s="744" t="s">
        <v>214</v>
      </c>
      <c r="G7" s="492" t="s">
        <v>213</v>
      </c>
      <c r="H7" s="114" t="s">
        <v>85</v>
      </c>
      <c r="I7" s="115" t="s">
        <v>86</v>
      </c>
      <c r="J7" s="115" t="s">
        <v>90</v>
      </c>
      <c r="K7" s="115" t="s">
        <v>91</v>
      </c>
      <c r="L7" s="116" t="s">
        <v>215</v>
      </c>
      <c r="M7" s="114" t="s">
        <v>213</v>
      </c>
      <c r="N7" s="284" t="s">
        <v>142</v>
      </c>
      <c r="O7" s="115" t="s">
        <v>143</v>
      </c>
      <c r="P7" s="116" t="s">
        <v>100</v>
      </c>
    </row>
    <row r="8" spans="1:16" s="11" customFormat="1" ht="18.899999999999999" customHeight="1" x14ac:dyDescent="0.25">
      <c r="A8" s="751">
        <v>1</v>
      </c>
      <c r="B8" s="496"/>
      <c r="C8" s="105"/>
      <c r="D8" s="106"/>
      <c r="E8" s="106"/>
      <c r="F8" s="119"/>
      <c r="G8" s="742"/>
      <c r="H8" s="493"/>
      <c r="I8" s="295"/>
      <c r="J8" s="106"/>
      <c r="K8" s="106"/>
      <c r="L8" s="107"/>
      <c r="M8" s="106"/>
      <c r="N8" s="107"/>
      <c r="O8" s="491">
        <f t="shared" ref="O8:O32" si="0">SUM(F8:L8)</f>
        <v>0</v>
      </c>
      <c r="P8" s="107"/>
    </row>
    <row r="9" spans="1:16" s="11" customFormat="1" ht="18.899999999999999" customHeight="1" x14ac:dyDescent="0.25">
      <c r="A9" s="752">
        <v>2</v>
      </c>
      <c r="B9" s="496"/>
      <c r="C9" s="105"/>
      <c r="D9" s="106"/>
      <c r="E9" s="106"/>
      <c r="F9" s="119"/>
      <c r="G9" s="742"/>
      <c r="H9" s="493"/>
      <c r="I9" s="295"/>
      <c r="J9" s="106"/>
      <c r="K9" s="106"/>
      <c r="L9" s="119"/>
      <c r="M9" s="106"/>
      <c r="N9" s="107"/>
      <c r="O9" s="491">
        <f t="shared" si="0"/>
        <v>0</v>
      </c>
      <c r="P9" s="107"/>
    </row>
    <row r="10" spans="1:16" s="11" customFormat="1" ht="18.899999999999999" customHeight="1" x14ac:dyDescent="0.25">
      <c r="A10" s="752">
        <v>3</v>
      </c>
      <c r="B10" s="496"/>
      <c r="C10" s="105"/>
      <c r="D10" s="106"/>
      <c r="E10" s="106"/>
      <c r="F10" s="119"/>
      <c r="G10" s="742"/>
      <c r="H10" s="493"/>
      <c r="I10" s="295"/>
      <c r="J10" s="106"/>
      <c r="K10" s="106"/>
      <c r="L10" s="119"/>
      <c r="M10" s="106"/>
      <c r="N10" s="107"/>
      <c r="O10" s="491">
        <f t="shared" si="0"/>
        <v>0</v>
      </c>
      <c r="P10" s="107"/>
    </row>
    <row r="11" spans="1:16" s="11" customFormat="1" ht="18.899999999999999" customHeight="1" x14ac:dyDescent="0.25">
      <c r="A11" s="752">
        <v>4</v>
      </c>
      <c r="B11" s="496"/>
      <c r="C11" s="105"/>
      <c r="D11" s="106"/>
      <c r="E11" s="768"/>
      <c r="F11" s="107"/>
      <c r="G11" s="742"/>
      <c r="H11" s="496"/>
      <c r="I11" s="105"/>
      <c r="J11" s="106"/>
      <c r="K11" s="768"/>
      <c r="L11" s="107"/>
      <c r="M11" s="106"/>
      <c r="N11" s="107"/>
      <c r="O11" s="491">
        <f t="shared" si="0"/>
        <v>0</v>
      </c>
      <c r="P11" s="107"/>
    </row>
    <row r="12" spans="1:16" s="11" customFormat="1" ht="18.899999999999999" customHeight="1" x14ac:dyDescent="0.25">
      <c r="A12" s="752">
        <v>5</v>
      </c>
      <c r="B12" s="496"/>
      <c r="C12" s="105"/>
      <c r="D12" s="106"/>
      <c r="E12" s="106"/>
      <c r="F12" s="119"/>
      <c r="G12" s="742"/>
      <c r="H12" s="493"/>
      <c r="I12" s="295"/>
      <c r="J12" s="106"/>
      <c r="K12" s="106"/>
      <c r="L12" s="119"/>
      <c r="M12" s="106"/>
      <c r="N12" s="107"/>
      <c r="O12" s="491">
        <f t="shared" si="0"/>
        <v>0</v>
      </c>
      <c r="P12" s="107"/>
    </row>
    <row r="13" spans="1:16" s="11" customFormat="1" ht="18.899999999999999" customHeight="1" x14ac:dyDescent="0.25">
      <c r="A13" s="752">
        <v>6</v>
      </c>
      <c r="B13" s="496"/>
      <c r="C13" s="105"/>
      <c r="D13" s="106"/>
      <c r="E13" s="768"/>
      <c r="F13" s="107"/>
      <c r="G13" s="742"/>
      <c r="H13" s="496"/>
      <c r="I13" s="105"/>
      <c r="J13" s="106"/>
      <c r="K13" s="768"/>
      <c r="L13" s="107"/>
      <c r="M13" s="106"/>
      <c r="N13" s="107"/>
      <c r="O13" s="491">
        <f t="shared" si="0"/>
        <v>0</v>
      </c>
      <c r="P13" s="107"/>
    </row>
    <row r="14" spans="1:16" s="11" customFormat="1" ht="18.899999999999999" customHeight="1" x14ac:dyDescent="0.25">
      <c r="A14" s="752">
        <v>7</v>
      </c>
      <c r="B14" s="496"/>
      <c r="C14" s="105"/>
      <c r="D14" s="106"/>
      <c r="E14" s="768"/>
      <c r="F14" s="107"/>
      <c r="G14" s="742"/>
      <c r="H14" s="496"/>
      <c r="I14" s="105"/>
      <c r="J14" s="106"/>
      <c r="K14" s="768"/>
      <c r="L14" s="107"/>
      <c r="M14" s="106"/>
      <c r="N14" s="107"/>
      <c r="O14" s="491">
        <f t="shared" si="0"/>
        <v>0</v>
      </c>
      <c r="P14" s="107"/>
    </row>
    <row r="15" spans="1:16" s="11" customFormat="1" ht="18.899999999999999" customHeight="1" x14ac:dyDescent="0.25">
      <c r="A15" s="752">
        <v>8</v>
      </c>
      <c r="B15" s="496"/>
      <c r="C15" s="105"/>
      <c r="D15" s="106"/>
      <c r="E15" s="768"/>
      <c r="F15" s="107"/>
      <c r="G15" s="742"/>
      <c r="H15" s="496"/>
      <c r="I15" s="105"/>
      <c r="J15" s="106"/>
      <c r="K15" s="768"/>
      <c r="L15" s="107"/>
      <c r="M15" s="106"/>
      <c r="N15" s="107"/>
      <c r="O15" s="491">
        <f t="shared" si="0"/>
        <v>0</v>
      </c>
      <c r="P15" s="107"/>
    </row>
    <row r="16" spans="1:16" s="11" customFormat="1" ht="18.899999999999999" customHeight="1" x14ac:dyDescent="0.25">
      <c r="A16" s="752">
        <v>9</v>
      </c>
      <c r="B16" s="496"/>
      <c r="C16" s="105"/>
      <c r="D16" s="106"/>
      <c r="E16" s="768"/>
      <c r="F16" s="107"/>
      <c r="G16" s="742"/>
      <c r="H16" s="496"/>
      <c r="I16" s="105"/>
      <c r="J16" s="106"/>
      <c r="K16" s="768"/>
      <c r="L16" s="107"/>
      <c r="M16" s="106"/>
      <c r="N16" s="296"/>
      <c r="O16" s="491">
        <f t="shared" si="0"/>
        <v>0</v>
      </c>
      <c r="P16" s="107"/>
    </row>
    <row r="17" spans="1:16" s="11" customFormat="1" ht="18.899999999999999" customHeight="1" x14ac:dyDescent="0.25">
      <c r="A17" s="752">
        <v>10</v>
      </c>
      <c r="B17" s="496"/>
      <c r="C17" s="105"/>
      <c r="D17" s="106"/>
      <c r="E17" s="768"/>
      <c r="F17" s="107"/>
      <c r="G17" s="742"/>
      <c r="H17" s="496"/>
      <c r="I17" s="105"/>
      <c r="J17" s="106"/>
      <c r="K17" s="768"/>
      <c r="L17" s="107"/>
      <c r="M17" s="106"/>
      <c r="N17" s="107"/>
      <c r="O17" s="491">
        <f t="shared" si="0"/>
        <v>0</v>
      </c>
      <c r="P17" s="107"/>
    </row>
    <row r="18" spans="1:16" s="11" customFormat="1" ht="18.899999999999999" customHeight="1" x14ac:dyDescent="0.25">
      <c r="A18" s="752">
        <v>11</v>
      </c>
      <c r="B18" s="496"/>
      <c r="C18" s="105"/>
      <c r="D18" s="106"/>
      <c r="E18" s="768"/>
      <c r="F18" s="107"/>
      <c r="G18" s="742"/>
      <c r="H18" s="496"/>
      <c r="I18" s="105"/>
      <c r="J18" s="106"/>
      <c r="K18" s="769"/>
      <c r="L18" s="107"/>
      <c r="M18" s="106"/>
      <c r="N18" s="107"/>
      <c r="O18" s="491">
        <f t="shared" si="0"/>
        <v>0</v>
      </c>
      <c r="P18" s="107"/>
    </row>
    <row r="19" spans="1:16" s="11" customFormat="1" ht="18.899999999999999" customHeight="1" x14ac:dyDescent="0.25">
      <c r="A19" s="752">
        <v>12</v>
      </c>
      <c r="B19" s="496"/>
      <c r="C19" s="105"/>
      <c r="D19" s="106"/>
      <c r="E19" s="768"/>
      <c r="F19" s="107"/>
      <c r="G19" s="742"/>
      <c r="H19" s="496"/>
      <c r="I19" s="105"/>
      <c r="J19" s="106"/>
      <c r="K19" s="768"/>
      <c r="L19" s="107"/>
      <c r="M19" s="106"/>
      <c r="N19" s="107"/>
      <c r="O19" s="491">
        <f t="shared" si="0"/>
        <v>0</v>
      </c>
      <c r="P19" s="107"/>
    </row>
    <row r="20" spans="1:16" s="11" customFormat="1" ht="18.899999999999999" customHeight="1" x14ac:dyDescent="0.25">
      <c r="A20" s="752">
        <v>13</v>
      </c>
      <c r="B20" s="496"/>
      <c r="C20" s="105"/>
      <c r="D20" s="106"/>
      <c r="E20" s="768"/>
      <c r="F20" s="107"/>
      <c r="G20" s="742"/>
      <c r="H20" s="496"/>
      <c r="I20" s="105"/>
      <c r="J20" s="106"/>
      <c r="K20" s="768"/>
      <c r="L20" s="107"/>
      <c r="M20" s="106"/>
      <c r="N20" s="107"/>
      <c r="O20" s="491">
        <f t="shared" si="0"/>
        <v>0</v>
      </c>
      <c r="P20" s="107"/>
    </row>
    <row r="21" spans="1:16" s="11" customFormat="1" ht="18.899999999999999" customHeight="1" x14ac:dyDescent="0.25">
      <c r="A21" s="752">
        <v>14</v>
      </c>
      <c r="B21" s="496"/>
      <c r="C21" s="105"/>
      <c r="D21" s="106"/>
      <c r="E21" s="768"/>
      <c r="F21" s="107"/>
      <c r="G21" s="742"/>
      <c r="H21" s="496"/>
      <c r="I21" s="105"/>
      <c r="J21" s="106"/>
      <c r="K21" s="770"/>
      <c r="L21" s="107"/>
      <c r="M21" s="106"/>
      <c r="N21" s="107"/>
      <c r="O21" s="491">
        <f t="shared" si="0"/>
        <v>0</v>
      </c>
      <c r="P21" s="107"/>
    </row>
    <row r="22" spans="1:16" s="11" customFormat="1" ht="18.899999999999999" customHeight="1" x14ac:dyDescent="0.25">
      <c r="A22" s="752">
        <v>15</v>
      </c>
      <c r="B22" s="496"/>
      <c r="C22" s="105"/>
      <c r="D22" s="106"/>
      <c r="E22" s="768"/>
      <c r="F22" s="107"/>
      <c r="G22" s="742"/>
      <c r="H22" s="496"/>
      <c r="I22" s="105"/>
      <c r="J22" s="106"/>
      <c r="K22" s="768"/>
      <c r="L22" s="107"/>
      <c r="M22" s="106"/>
      <c r="N22" s="107"/>
      <c r="O22" s="491">
        <f t="shared" si="0"/>
        <v>0</v>
      </c>
      <c r="P22" s="107"/>
    </row>
    <row r="23" spans="1:16" s="11" customFormat="1" ht="18.899999999999999" customHeight="1" x14ac:dyDescent="0.25">
      <c r="A23" s="495">
        <v>16</v>
      </c>
      <c r="B23" s="496"/>
      <c r="C23" s="105"/>
      <c r="D23" s="106"/>
      <c r="E23" s="768"/>
      <c r="F23" s="107"/>
      <c r="G23" s="742"/>
      <c r="H23" s="496"/>
      <c r="I23" s="105"/>
      <c r="J23" s="106"/>
      <c r="K23" s="768"/>
      <c r="L23" s="107"/>
      <c r="M23" s="106"/>
      <c r="N23" s="107"/>
      <c r="O23" s="491">
        <f t="shared" si="0"/>
        <v>0</v>
      </c>
      <c r="P23" s="107"/>
    </row>
    <row r="24" spans="1:16" s="35" customFormat="1" ht="18.899999999999999" customHeight="1" x14ac:dyDescent="0.2">
      <c r="A24" s="495">
        <v>17</v>
      </c>
      <c r="B24" s="496"/>
      <c r="C24" s="105"/>
      <c r="D24" s="106"/>
      <c r="E24" s="768"/>
      <c r="F24" s="107"/>
      <c r="G24" s="742"/>
      <c r="H24" s="496"/>
      <c r="I24" s="105"/>
      <c r="J24" s="106"/>
      <c r="K24" s="768"/>
      <c r="L24" s="107"/>
      <c r="M24" s="106"/>
      <c r="N24" s="107"/>
      <c r="O24" s="491">
        <f t="shared" si="0"/>
        <v>0</v>
      </c>
      <c r="P24" s="107"/>
    </row>
    <row r="25" spans="1:16" s="35" customFormat="1" ht="18.899999999999999" customHeight="1" x14ac:dyDescent="0.2">
      <c r="A25" s="495">
        <v>18</v>
      </c>
      <c r="B25" s="496"/>
      <c r="C25" s="105"/>
      <c r="D25" s="106"/>
      <c r="E25" s="768"/>
      <c r="F25" s="107"/>
      <c r="G25" s="742"/>
      <c r="H25" s="496"/>
      <c r="I25" s="105"/>
      <c r="J25" s="106"/>
      <c r="K25" s="768"/>
      <c r="L25" s="107"/>
      <c r="M25" s="106"/>
      <c r="N25" s="107"/>
      <c r="O25" s="491">
        <f t="shared" si="0"/>
        <v>0</v>
      </c>
      <c r="P25" s="107"/>
    </row>
    <row r="26" spans="1:16" s="35" customFormat="1" ht="18.899999999999999" customHeight="1" x14ac:dyDescent="0.2">
      <c r="A26" s="495">
        <v>19</v>
      </c>
      <c r="B26" s="496"/>
      <c r="C26" s="105"/>
      <c r="D26" s="106"/>
      <c r="E26" s="768"/>
      <c r="F26" s="107"/>
      <c r="G26" s="742"/>
      <c r="H26" s="496"/>
      <c r="I26" s="105"/>
      <c r="J26" s="106"/>
      <c r="K26" s="768"/>
      <c r="L26" s="107"/>
      <c r="M26" s="106"/>
      <c r="N26" s="107"/>
      <c r="O26" s="491">
        <f t="shared" si="0"/>
        <v>0</v>
      </c>
      <c r="P26" s="107"/>
    </row>
    <row r="27" spans="1:16" s="35" customFormat="1" ht="18.899999999999999" customHeight="1" x14ac:dyDescent="0.2">
      <c r="A27" s="495">
        <v>20</v>
      </c>
      <c r="B27" s="496"/>
      <c r="C27" s="105"/>
      <c r="D27" s="106"/>
      <c r="E27" s="106"/>
      <c r="F27" s="119"/>
      <c r="G27" s="742"/>
      <c r="H27" s="493"/>
      <c r="I27" s="295"/>
      <c r="J27" s="106"/>
      <c r="K27" s="106"/>
      <c r="L27" s="119"/>
      <c r="M27" s="106"/>
      <c r="N27" s="107"/>
      <c r="O27" s="491">
        <f t="shared" si="0"/>
        <v>0</v>
      </c>
      <c r="P27" s="107"/>
    </row>
    <row r="28" spans="1:16" s="35" customFormat="1" ht="18.899999999999999" customHeight="1" x14ac:dyDescent="0.2">
      <c r="A28" s="495">
        <v>21</v>
      </c>
      <c r="B28" s="496"/>
      <c r="C28" s="105"/>
      <c r="D28" s="106"/>
      <c r="E28" s="106"/>
      <c r="F28" s="119"/>
      <c r="G28" s="742"/>
      <c r="H28" s="493"/>
      <c r="I28" s="295"/>
      <c r="J28" s="106"/>
      <c r="K28" s="106"/>
      <c r="L28" s="119"/>
      <c r="M28" s="106"/>
      <c r="N28" s="107"/>
      <c r="O28" s="491">
        <f t="shared" si="0"/>
        <v>0</v>
      </c>
      <c r="P28" s="107"/>
    </row>
    <row r="29" spans="1:16" s="35" customFormat="1" ht="18.899999999999999" customHeight="1" x14ac:dyDescent="0.2">
      <c r="A29" s="495"/>
      <c r="B29" s="496"/>
      <c r="C29" s="105"/>
      <c r="D29" s="106"/>
      <c r="E29" s="106"/>
      <c r="F29" s="119"/>
      <c r="G29" s="742"/>
      <c r="H29" s="493"/>
      <c r="I29" s="295"/>
      <c r="J29" s="106"/>
      <c r="K29" s="106"/>
      <c r="L29" s="119"/>
      <c r="M29" s="106"/>
      <c r="N29" s="107"/>
      <c r="O29" s="491">
        <f t="shared" si="0"/>
        <v>0</v>
      </c>
      <c r="P29" s="107"/>
    </row>
    <row r="30" spans="1:16" s="35" customFormat="1" ht="18.899999999999999" customHeight="1" x14ac:dyDescent="0.2">
      <c r="A30" s="495"/>
      <c r="B30" s="496"/>
      <c r="C30" s="105"/>
      <c r="D30" s="106"/>
      <c r="E30" s="106"/>
      <c r="F30" s="119"/>
      <c r="G30" s="742"/>
      <c r="H30" s="493"/>
      <c r="I30" s="295"/>
      <c r="J30" s="106"/>
      <c r="K30" s="106"/>
      <c r="L30" s="119"/>
      <c r="M30" s="106"/>
      <c r="N30" s="107"/>
      <c r="O30" s="491">
        <f t="shared" si="0"/>
        <v>0</v>
      </c>
      <c r="P30" s="107"/>
    </row>
    <row r="31" spans="1:16" s="35" customFormat="1" ht="18.899999999999999" customHeight="1" x14ac:dyDescent="0.2">
      <c r="A31" s="495"/>
      <c r="B31" s="496"/>
      <c r="C31" s="105"/>
      <c r="D31" s="106"/>
      <c r="E31" s="106"/>
      <c r="F31" s="119"/>
      <c r="G31" s="742"/>
      <c r="H31" s="493"/>
      <c r="I31" s="295"/>
      <c r="J31" s="106"/>
      <c r="K31" s="106"/>
      <c r="L31" s="119"/>
      <c r="M31" s="106"/>
      <c r="N31" s="107"/>
      <c r="O31" s="491">
        <f t="shared" si="0"/>
        <v>0</v>
      </c>
      <c r="P31" s="107"/>
    </row>
    <row r="32" spans="1:16" ht="18.899999999999999" customHeight="1" x14ac:dyDescent="0.25">
      <c r="A32" s="495"/>
      <c r="B32" s="496"/>
      <c r="C32" s="105"/>
      <c r="D32" s="106"/>
      <c r="E32" s="106"/>
      <c r="F32" s="119"/>
      <c r="G32" s="742"/>
      <c r="H32" s="493"/>
      <c r="I32" s="295"/>
      <c r="J32" s="106"/>
      <c r="K32" s="106"/>
      <c r="L32" s="119"/>
      <c r="M32" s="106"/>
      <c r="N32" s="107"/>
      <c r="O32" s="491">
        <f t="shared" si="0"/>
        <v>0</v>
      </c>
      <c r="P32" s="107"/>
    </row>
    <row r="33" spans="1:16" ht="18.899999999999999" customHeight="1" x14ac:dyDescent="0.25">
      <c r="A33" s="495"/>
      <c r="B33" s="496"/>
      <c r="C33" s="105"/>
      <c r="D33" s="106"/>
      <c r="E33" s="106"/>
      <c r="F33" s="119"/>
      <c r="G33" s="742"/>
      <c r="H33" s="493"/>
      <c r="I33" s="295"/>
      <c r="J33" s="106"/>
      <c r="K33" s="106"/>
      <c r="L33" s="119"/>
      <c r="M33" s="106"/>
      <c r="N33" s="107"/>
      <c r="O33" s="491"/>
      <c r="P33" s="107"/>
    </row>
    <row r="34" spans="1:16" ht="18.899999999999999" customHeight="1" x14ac:dyDescent="0.25">
      <c r="A34" s="495"/>
      <c r="B34" s="496"/>
      <c r="C34" s="105"/>
      <c r="D34" s="106"/>
      <c r="E34" s="106"/>
      <c r="F34" s="119"/>
      <c r="G34" s="742"/>
      <c r="H34" s="493"/>
      <c r="I34" s="295"/>
      <c r="J34" s="106"/>
      <c r="K34" s="106"/>
      <c r="L34" s="119"/>
      <c r="M34" s="106"/>
      <c r="N34" s="107"/>
      <c r="O34" s="491"/>
      <c r="P34" s="107"/>
    </row>
    <row r="35" spans="1:16" ht="18.899999999999999" customHeight="1" x14ac:dyDescent="0.25">
      <c r="A35" s="495"/>
      <c r="B35" s="496"/>
      <c r="C35" s="105"/>
      <c r="D35" s="106"/>
      <c r="E35" s="106"/>
      <c r="F35" s="119"/>
      <c r="G35" s="742"/>
      <c r="H35" s="493"/>
      <c r="I35" s="295"/>
      <c r="J35" s="106"/>
      <c r="K35" s="106"/>
      <c r="L35" s="119"/>
      <c r="M35" s="106"/>
      <c r="N35" s="107"/>
      <c r="O35" s="491"/>
      <c r="P35" s="107"/>
    </row>
    <row r="36" spans="1:16" ht="18.899999999999999" customHeight="1" x14ac:dyDescent="0.25">
      <c r="A36" s="495"/>
      <c r="B36" s="496"/>
      <c r="C36" s="105"/>
      <c r="D36" s="106"/>
      <c r="E36" s="106"/>
      <c r="F36" s="119"/>
      <c r="G36" s="742"/>
      <c r="H36" s="493"/>
      <c r="I36" s="295"/>
      <c r="J36" s="106"/>
      <c r="K36" s="106"/>
      <c r="L36" s="119"/>
      <c r="M36" s="106"/>
      <c r="N36" s="107"/>
      <c r="O36" s="491"/>
      <c r="P36" s="107"/>
    </row>
    <row r="37" spans="1:16" ht="18.899999999999999" customHeight="1" x14ac:dyDescent="0.25">
      <c r="A37" s="495"/>
      <c r="B37" s="496"/>
      <c r="C37" s="105"/>
      <c r="D37" s="106"/>
      <c r="E37" s="106"/>
      <c r="F37" s="119"/>
      <c r="G37" s="742"/>
      <c r="H37" s="493"/>
      <c r="I37" s="295"/>
      <c r="J37" s="106"/>
      <c r="K37" s="106"/>
      <c r="L37" s="119"/>
      <c r="M37" s="106"/>
      <c r="N37" s="107"/>
      <c r="O37" s="491"/>
      <c r="P37" s="107"/>
    </row>
    <row r="38" spans="1:16" ht="18.899999999999999" customHeight="1" x14ac:dyDescent="0.25">
      <c r="A38" s="495"/>
      <c r="B38" s="496"/>
      <c r="C38" s="105"/>
      <c r="D38" s="106"/>
      <c r="E38" s="106"/>
      <c r="F38" s="119"/>
      <c r="G38" s="742"/>
      <c r="H38" s="493"/>
      <c r="I38" s="295"/>
      <c r="J38" s="106"/>
      <c r="K38" s="106"/>
      <c r="L38" s="119"/>
      <c r="M38" s="106"/>
      <c r="N38" s="107"/>
      <c r="O38" s="491"/>
      <c r="P38" s="107"/>
    </row>
    <row r="39" spans="1:16" ht="18.899999999999999" customHeight="1" x14ac:dyDescent="0.25">
      <c r="A39" s="495"/>
      <c r="B39" s="496"/>
      <c r="C39" s="105"/>
      <c r="D39" s="106"/>
      <c r="E39" s="106"/>
      <c r="F39" s="119"/>
      <c r="G39" s="742"/>
      <c r="H39" s="493"/>
      <c r="I39" s="295"/>
      <c r="J39" s="106"/>
      <c r="K39" s="106"/>
      <c r="L39" s="119"/>
      <c r="M39" s="106"/>
      <c r="N39" s="107"/>
      <c r="O39" s="491"/>
      <c r="P39" s="107"/>
    </row>
    <row r="40" spans="1:16" ht="18.899999999999999" customHeight="1" x14ac:dyDescent="0.25">
      <c r="A40" s="495"/>
      <c r="B40" s="496"/>
      <c r="C40" s="105"/>
      <c r="D40" s="106"/>
      <c r="E40" s="106"/>
      <c r="F40" s="119"/>
      <c r="G40" s="742"/>
      <c r="H40" s="493"/>
      <c r="I40" s="295"/>
      <c r="J40" s="106"/>
      <c r="K40" s="106"/>
      <c r="L40" s="119"/>
      <c r="M40" s="106"/>
      <c r="N40" s="107"/>
      <c r="O40" s="491"/>
      <c r="P40" s="107"/>
    </row>
    <row r="41" spans="1:16" ht="18.899999999999999" customHeight="1" x14ac:dyDescent="0.25">
      <c r="A41" s="495"/>
      <c r="B41" s="496"/>
      <c r="C41" s="105"/>
      <c r="D41" s="106"/>
      <c r="E41" s="106"/>
      <c r="F41" s="119"/>
      <c r="G41" s="742"/>
      <c r="H41" s="493"/>
      <c r="I41" s="295"/>
      <c r="J41" s="106"/>
      <c r="K41" s="106"/>
      <c r="L41" s="119"/>
      <c r="M41" s="106"/>
      <c r="N41" s="107"/>
      <c r="O41" s="491"/>
      <c r="P41" s="107"/>
    </row>
    <row r="42" spans="1:16" ht="18.899999999999999" customHeight="1" x14ac:dyDescent="0.25">
      <c r="A42" s="495"/>
      <c r="B42" s="496"/>
      <c r="C42" s="105"/>
      <c r="D42" s="106"/>
      <c r="E42" s="106"/>
      <c r="F42" s="119"/>
      <c r="G42" s="742"/>
      <c r="H42" s="493"/>
      <c r="I42" s="295"/>
      <c r="J42" s="106"/>
      <c r="K42" s="106"/>
      <c r="L42" s="119"/>
      <c r="M42" s="106"/>
      <c r="N42" s="107"/>
      <c r="O42" s="491"/>
      <c r="P42" s="107"/>
    </row>
    <row r="43" spans="1:16" ht="18.899999999999999" customHeight="1" x14ac:dyDescent="0.25">
      <c r="A43" s="495"/>
      <c r="B43" s="496"/>
      <c r="C43" s="105"/>
      <c r="D43" s="106"/>
      <c r="E43" s="106"/>
      <c r="F43" s="119"/>
      <c r="G43" s="742"/>
      <c r="H43" s="493"/>
      <c r="I43" s="295"/>
      <c r="J43" s="106"/>
      <c r="K43" s="106"/>
      <c r="L43" s="119"/>
      <c r="M43" s="106"/>
      <c r="N43" s="107"/>
      <c r="O43" s="491"/>
      <c r="P43" s="107"/>
    </row>
    <row r="44" spans="1:16" ht="18.899999999999999" customHeight="1" x14ac:dyDescent="0.25">
      <c r="A44" s="495"/>
      <c r="B44" s="496"/>
      <c r="C44" s="105"/>
      <c r="D44" s="106"/>
      <c r="E44" s="106"/>
      <c r="F44" s="119"/>
      <c r="G44" s="742"/>
      <c r="H44" s="493"/>
      <c r="I44" s="295"/>
      <c r="J44" s="106"/>
      <c r="K44" s="106"/>
      <c r="L44" s="119"/>
      <c r="M44" s="106"/>
      <c r="N44" s="107"/>
      <c r="O44" s="491"/>
      <c r="P44" s="107"/>
    </row>
    <row r="45" spans="1:16" ht="18.899999999999999" customHeight="1" x14ac:dyDescent="0.25">
      <c r="A45" s="495"/>
      <c r="B45" s="496"/>
      <c r="C45" s="105"/>
      <c r="D45" s="106"/>
      <c r="E45" s="106"/>
      <c r="F45" s="119"/>
      <c r="G45" s="742"/>
      <c r="H45" s="493"/>
      <c r="I45" s="295"/>
      <c r="J45" s="106"/>
      <c r="K45" s="106"/>
      <c r="L45" s="119"/>
      <c r="M45" s="106"/>
      <c r="N45" s="107"/>
      <c r="O45" s="491"/>
      <c r="P45" s="107"/>
    </row>
    <row r="46" spans="1:16" ht="18.899999999999999" customHeight="1" x14ac:dyDescent="0.25">
      <c r="A46" s="495"/>
      <c r="B46" s="496"/>
      <c r="C46" s="105"/>
      <c r="D46" s="106"/>
      <c r="E46" s="106"/>
      <c r="F46" s="119"/>
      <c r="G46" s="742"/>
      <c r="H46" s="493"/>
      <c r="I46" s="295"/>
      <c r="J46" s="106"/>
      <c r="K46" s="106"/>
      <c r="L46" s="119"/>
      <c r="M46" s="106"/>
      <c r="N46" s="107"/>
      <c r="O46" s="491"/>
      <c r="P46" s="107"/>
    </row>
    <row r="47" spans="1:16" ht="18.899999999999999" customHeight="1" x14ac:dyDescent="0.25">
      <c r="A47" s="495"/>
      <c r="B47" s="496"/>
      <c r="C47" s="105"/>
      <c r="D47" s="106"/>
      <c r="E47" s="106"/>
      <c r="F47" s="119"/>
      <c r="G47" s="742"/>
      <c r="H47" s="493"/>
      <c r="I47" s="295"/>
      <c r="J47" s="106"/>
      <c r="K47" s="106"/>
      <c r="L47" s="119"/>
      <c r="M47" s="106"/>
      <c r="N47" s="107"/>
      <c r="O47" s="491"/>
      <c r="P47" s="107"/>
    </row>
    <row r="48" spans="1:16" ht="18.899999999999999" customHeight="1" x14ac:dyDescent="0.25">
      <c r="A48" s="495"/>
      <c r="B48" s="496"/>
      <c r="C48" s="105"/>
      <c r="D48" s="106"/>
      <c r="E48" s="106"/>
      <c r="F48" s="119"/>
      <c r="G48" s="742"/>
      <c r="H48" s="493"/>
      <c r="I48" s="295"/>
      <c r="J48" s="106"/>
      <c r="K48" s="106"/>
      <c r="L48" s="119"/>
      <c r="M48" s="106"/>
      <c r="N48" s="107"/>
      <c r="O48" s="491"/>
      <c r="P48" s="107"/>
    </row>
    <row r="49" spans="1:16" ht="18.899999999999999" customHeight="1" x14ac:dyDescent="0.25">
      <c r="A49" s="495"/>
      <c r="B49" s="496"/>
      <c r="C49" s="105"/>
      <c r="D49" s="106"/>
      <c r="E49" s="106"/>
      <c r="F49" s="119"/>
      <c r="G49" s="742"/>
      <c r="H49" s="493"/>
      <c r="I49" s="295"/>
      <c r="J49" s="106"/>
      <c r="K49" s="106"/>
      <c r="L49" s="119"/>
      <c r="M49" s="106"/>
      <c r="N49" s="107"/>
      <c r="O49" s="491"/>
      <c r="P49" s="107"/>
    </row>
    <row r="50" spans="1:16" ht="18.899999999999999" customHeight="1" x14ac:dyDescent="0.25">
      <c r="A50" s="495"/>
      <c r="B50" s="496"/>
      <c r="C50" s="105"/>
      <c r="D50" s="106"/>
      <c r="E50" s="106"/>
      <c r="F50" s="119"/>
      <c r="G50" s="742"/>
      <c r="H50" s="493"/>
      <c r="I50" s="295"/>
      <c r="J50" s="106"/>
      <c r="K50" s="106"/>
      <c r="L50" s="119"/>
      <c r="M50" s="106"/>
      <c r="N50" s="107"/>
      <c r="O50" s="491"/>
      <c r="P50" s="107"/>
    </row>
    <row r="51" spans="1:16" ht="18.899999999999999" customHeight="1" x14ac:dyDescent="0.25">
      <c r="A51" s="495"/>
      <c r="B51" s="496"/>
      <c r="C51" s="105"/>
      <c r="D51" s="106"/>
      <c r="E51" s="106"/>
      <c r="F51" s="119"/>
      <c r="G51" s="742"/>
      <c r="H51" s="493"/>
      <c r="I51" s="295"/>
      <c r="J51" s="106"/>
      <c r="K51" s="106"/>
      <c r="L51" s="119"/>
      <c r="M51" s="106"/>
      <c r="N51" s="107"/>
      <c r="O51" s="491"/>
      <c r="P51" s="107"/>
    </row>
    <row r="52" spans="1:16" ht="18.899999999999999" customHeight="1" x14ac:dyDescent="0.25">
      <c r="A52" s="495"/>
      <c r="B52" s="496"/>
      <c r="C52" s="105"/>
      <c r="D52" s="106"/>
      <c r="E52" s="106"/>
      <c r="F52" s="119"/>
      <c r="G52" s="742"/>
      <c r="H52" s="493"/>
      <c r="I52" s="295"/>
      <c r="J52" s="106"/>
      <c r="K52" s="106"/>
      <c r="L52" s="119"/>
      <c r="M52" s="106"/>
      <c r="N52" s="107"/>
      <c r="O52" s="491"/>
      <c r="P52" s="107"/>
    </row>
    <row r="53" spans="1:16" ht="18.899999999999999" customHeight="1" x14ac:dyDescent="0.25">
      <c r="A53" s="495"/>
      <c r="B53" s="496"/>
      <c r="C53" s="105"/>
      <c r="D53" s="106"/>
      <c r="E53" s="106"/>
      <c r="F53" s="119"/>
      <c r="G53" s="742"/>
      <c r="H53" s="493"/>
      <c r="I53" s="295"/>
      <c r="J53" s="106"/>
      <c r="K53" s="106"/>
      <c r="L53" s="119"/>
      <c r="M53" s="106"/>
      <c r="N53" s="107"/>
      <c r="O53" s="491"/>
      <c r="P53" s="107"/>
    </row>
    <row r="54" spans="1:16" ht="18.899999999999999" customHeight="1" x14ac:dyDescent="0.25">
      <c r="A54" s="495"/>
      <c r="B54" s="496"/>
      <c r="C54" s="105"/>
      <c r="D54" s="106"/>
      <c r="E54" s="106"/>
      <c r="F54" s="119"/>
      <c r="G54" s="742"/>
      <c r="H54" s="493"/>
      <c r="I54" s="295"/>
      <c r="J54" s="106"/>
      <c r="K54" s="106"/>
      <c r="L54" s="119"/>
      <c r="M54" s="106"/>
      <c r="N54" s="107"/>
      <c r="O54" s="491"/>
      <c r="P54" s="107"/>
    </row>
    <row r="55" spans="1:16" ht="18.899999999999999" customHeight="1" x14ac:dyDescent="0.25">
      <c r="A55" s="495"/>
      <c r="B55" s="496"/>
      <c r="C55" s="105"/>
      <c r="D55" s="106"/>
      <c r="E55" s="106"/>
      <c r="F55" s="119"/>
      <c r="G55" s="742"/>
      <c r="H55" s="493"/>
      <c r="I55" s="295"/>
      <c r="J55" s="106"/>
      <c r="K55" s="106"/>
      <c r="L55" s="107"/>
      <c r="M55" s="106"/>
      <c r="N55" s="107"/>
      <c r="O55" s="491"/>
      <c r="P55" s="107"/>
    </row>
    <row r="56" spans="1:16" ht="18.899999999999999" customHeight="1" x14ac:dyDescent="0.25">
      <c r="A56" s="495"/>
      <c r="B56" s="496"/>
      <c r="C56" s="105"/>
      <c r="D56" s="106"/>
      <c r="E56" s="768"/>
      <c r="F56" s="107"/>
      <c r="G56" s="742"/>
      <c r="H56" s="496"/>
      <c r="I56" s="105"/>
      <c r="J56" s="106"/>
      <c r="K56" s="768"/>
      <c r="L56" s="107"/>
      <c r="M56" s="106"/>
      <c r="N56" s="107"/>
      <c r="O56" s="491"/>
      <c r="P56" s="107"/>
    </row>
    <row r="57" spans="1:16" ht="18.899999999999999" customHeight="1" x14ac:dyDescent="0.25">
      <c r="A57" s="495"/>
      <c r="B57" s="496"/>
      <c r="C57" s="105"/>
      <c r="D57" s="106"/>
      <c r="E57" s="106"/>
      <c r="F57" s="119"/>
      <c r="G57" s="742"/>
      <c r="H57" s="493"/>
      <c r="I57" s="295"/>
      <c r="J57" s="106"/>
      <c r="K57" s="106"/>
      <c r="L57" s="119"/>
      <c r="M57" s="106"/>
      <c r="N57" s="107"/>
      <c r="O57" s="491"/>
      <c r="P57" s="107"/>
    </row>
    <row r="58" spans="1:16" ht="18.899999999999999" customHeight="1" x14ac:dyDescent="0.25">
      <c r="A58" s="495"/>
      <c r="B58" s="496"/>
      <c r="C58" s="105"/>
      <c r="D58" s="106"/>
      <c r="E58" s="768"/>
      <c r="F58" s="107"/>
      <c r="G58" s="742"/>
      <c r="H58" s="496"/>
      <c r="I58" s="105"/>
      <c r="J58" s="106"/>
      <c r="K58" s="768"/>
      <c r="L58" s="107"/>
      <c r="M58" s="106"/>
      <c r="N58" s="107"/>
      <c r="O58" s="491"/>
      <c r="P58" s="107"/>
    </row>
    <row r="59" spans="1:16" ht="18.899999999999999" customHeight="1" x14ac:dyDescent="0.25">
      <c r="A59" s="495"/>
      <c r="B59" s="496"/>
      <c r="C59" s="105"/>
      <c r="D59" s="106"/>
      <c r="E59" s="768"/>
      <c r="F59" s="107"/>
      <c r="G59" s="742"/>
      <c r="H59" s="496"/>
      <c r="I59" s="105"/>
      <c r="J59" s="106"/>
      <c r="K59" s="768"/>
      <c r="L59" s="107"/>
      <c r="M59" s="106"/>
      <c r="N59" s="107"/>
      <c r="O59" s="491"/>
      <c r="P59" s="107"/>
    </row>
    <row r="60" spans="1:16" ht="18.899999999999999" customHeight="1" x14ac:dyDescent="0.25">
      <c r="A60" s="495"/>
      <c r="B60" s="496"/>
      <c r="C60" s="105"/>
      <c r="D60" s="106"/>
      <c r="E60" s="768"/>
      <c r="F60" s="107"/>
      <c r="G60" s="742"/>
      <c r="H60" s="496"/>
      <c r="I60" s="105"/>
      <c r="J60" s="106"/>
      <c r="K60" s="768"/>
      <c r="L60" s="107"/>
      <c r="M60" s="106"/>
      <c r="N60" s="107"/>
      <c r="O60" s="491"/>
      <c r="P60" s="107"/>
    </row>
    <row r="61" spans="1:16" ht="18.899999999999999" customHeight="1" x14ac:dyDescent="0.25">
      <c r="A61" s="495"/>
      <c r="B61" s="496"/>
      <c r="C61" s="105"/>
      <c r="D61" s="106"/>
      <c r="E61" s="768"/>
      <c r="F61" s="107"/>
      <c r="G61" s="742"/>
      <c r="H61" s="496"/>
      <c r="I61" s="105"/>
      <c r="J61" s="106"/>
      <c r="K61" s="768"/>
      <c r="L61" s="107"/>
      <c r="M61" s="106"/>
      <c r="N61" s="296"/>
      <c r="O61" s="491"/>
      <c r="P61" s="107"/>
    </row>
    <row r="62" spans="1:16" ht="18.899999999999999" customHeight="1" x14ac:dyDescent="0.25">
      <c r="A62" s="495"/>
      <c r="B62" s="496"/>
      <c r="C62" s="105"/>
      <c r="D62" s="106"/>
      <c r="E62" s="768"/>
      <c r="F62" s="107"/>
      <c r="G62" s="742"/>
      <c r="H62" s="496"/>
      <c r="I62" s="105"/>
      <c r="J62" s="106"/>
      <c r="K62" s="768"/>
      <c r="L62" s="107"/>
      <c r="M62" s="106"/>
      <c r="N62" s="107"/>
      <c r="O62" s="491"/>
      <c r="P62" s="107"/>
    </row>
    <row r="63" spans="1:16" ht="18.75" customHeight="1" x14ac:dyDescent="0.25">
      <c r="A63" s="495"/>
      <c r="B63" s="496"/>
      <c r="C63" s="105"/>
      <c r="D63" s="106"/>
      <c r="E63" s="768"/>
      <c r="F63" s="107"/>
      <c r="G63" s="742"/>
      <c r="H63" s="496"/>
      <c r="I63" s="105"/>
      <c r="J63" s="106"/>
      <c r="K63" s="769"/>
      <c r="L63" s="107"/>
      <c r="M63" s="106"/>
      <c r="N63" s="107"/>
      <c r="O63" s="491"/>
      <c r="P63" s="107"/>
    </row>
    <row r="64" spans="1:16" ht="18.899999999999999" customHeight="1" x14ac:dyDescent="0.25">
      <c r="A64" s="495"/>
      <c r="B64" s="496"/>
      <c r="C64" s="105"/>
      <c r="D64" s="106"/>
      <c r="E64" s="768"/>
      <c r="F64" s="107"/>
      <c r="G64" s="742"/>
      <c r="H64" s="496"/>
      <c r="I64" s="105"/>
      <c r="J64" s="106"/>
      <c r="K64" s="768"/>
      <c r="L64" s="107"/>
      <c r="M64" s="106"/>
      <c r="N64" s="107"/>
      <c r="O64" s="491"/>
      <c r="P64" s="107"/>
    </row>
    <row r="65" spans="1:16" ht="18.899999999999999" customHeight="1" x14ac:dyDescent="0.25">
      <c r="A65" s="495"/>
      <c r="B65" s="496"/>
      <c r="C65" s="105"/>
      <c r="D65" s="106"/>
      <c r="E65" s="768"/>
      <c r="F65" s="107"/>
      <c r="G65" s="742"/>
      <c r="H65" s="496"/>
      <c r="I65" s="105"/>
      <c r="J65" s="106"/>
      <c r="K65" s="768"/>
      <c r="L65" s="107"/>
      <c r="M65" s="106"/>
      <c r="N65" s="107"/>
      <c r="O65" s="491"/>
      <c r="P65" s="107"/>
    </row>
    <row r="66" spans="1:16" ht="18.899999999999999" customHeight="1" x14ac:dyDescent="0.25">
      <c r="A66" s="495"/>
      <c r="B66" s="496"/>
      <c r="C66" s="105"/>
      <c r="D66" s="106"/>
      <c r="E66" s="768"/>
      <c r="F66" s="107"/>
      <c r="G66" s="742"/>
      <c r="H66" s="496"/>
      <c r="I66" s="105"/>
      <c r="J66" s="106"/>
      <c r="K66" s="770"/>
      <c r="L66" s="107"/>
      <c r="M66" s="106"/>
      <c r="N66" s="107"/>
      <c r="O66" s="491"/>
      <c r="P66" s="107"/>
    </row>
    <row r="67" spans="1:16" ht="18.899999999999999" customHeight="1" x14ac:dyDescent="0.25">
      <c r="A67" s="495"/>
      <c r="B67" s="496"/>
      <c r="C67" s="105"/>
      <c r="D67" s="106"/>
      <c r="E67" s="768"/>
      <c r="F67" s="107"/>
      <c r="G67" s="742"/>
      <c r="H67" s="496"/>
      <c r="I67" s="105"/>
      <c r="J67" s="106"/>
      <c r="K67" s="768"/>
      <c r="L67" s="107"/>
      <c r="M67" s="106"/>
      <c r="N67" s="107"/>
      <c r="O67" s="491"/>
      <c r="P67" s="107"/>
    </row>
    <row r="68" spans="1:16" ht="19.5" customHeight="1" x14ac:dyDescent="0.25">
      <c r="A68" s="495"/>
      <c r="B68" s="496"/>
      <c r="C68" s="105"/>
      <c r="D68" s="106"/>
      <c r="E68" s="768"/>
      <c r="F68" s="107"/>
      <c r="G68" s="742"/>
      <c r="H68" s="496"/>
      <c r="I68" s="105"/>
      <c r="J68" s="106"/>
      <c r="K68" s="768"/>
      <c r="L68" s="107"/>
      <c r="M68" s="106"/>
      <c r="N68" s="107"/>
      <c r="O68" s="491"/>
      <c r="P68" s="107"/>
    </row>
    <row r="69" spans="1:16" ht="19.5" customHeight="1" x14ac:dyDescent="0.25">
      <c r="A69" s="495"/>
      <c r="B69" s="496"/>
      <c r="C69" s="105"/>
      <c r="D69" s="106"/>
      <c r="E69" s="768"/>
      <c r="F69" s="107"/>
      <c r="G69" s="742"/>
      <c r="H69" s="496"/>
      <c r="I69" s="105"/>
      <c r="J69" s="106"/>
      <c r="K69" s="768"/>
      <c r="L69" s="107"/>
      <c r="M69" s="106"/>
      <c r="N69" s="107"/>
      <c r="O69" s="491"/>
      <c r="P69" s="107"/>
    </row>
    <row r="70" spans="1:16" ht="19.5" customHeight="1" x14ac:dyDescent="0.25">
      <c r="A70" s="495"/>
      <c r="B70" s="496"/>
      <c r="C70" s="105"/>
      <c r="D70" s="106"/>
      <c r="E70" s="768"/>
      <c r="F70" s="107"/>
      <c r="G70" s="742"/>
      <c r="H70" s="496"/>
      <c r="I70" s="105"/>
      <c r="J70" s="106"/>
      <c r="K70" s="768"/>
      <c r="L70" s="107"/>
      <c r="M70" s="106"/>
      <c r="N70" s="107"/>
      <c r="O70" s="491"/>
      <c r="P70" s="107"/>
    </row>
    <row r="71" spans="1:16" ht="19.5" customHeight="1" x14ac:dyDescent="0.25">
      <c r="A71" s="495"/>
      <c r="B71" s="496"/>
      <c r="C71" s="105"/>
      <c r="D71" s="106"/>
      <c r="E71" s="768"/>
      <c r="F71" s="107"/>
      <c r="G71" s="742"/>
      <c r="H71" s="496"/>
      <c r="I71" s="105"/>
      <c r="J71" s="106"/>
      <c r="K71" s="768"/>
      <c r="L71" s="107"/>
      <c r="M71" s="106"/>
      <c r="N71" s="107"/>
      <c r="O71" s="491"/>
      <c r="P71" s="107"/>
    </row>
    <row r="72" spans="1:16" ht="19.5" customHeight="1" x14ac:dyDescent="0.25">
      <c r="A72" s="495"/>
      <c r="B72" s="496"/>
      <c r="C72" s="105"/>
      <c r="D72" s="106"/>
      <c r="E72" s="106"/>
      <c r="F72" s="119"/>
      <c r="G72" s="742"/>
      <c r="H72" s="493"/>
      <c r="I72" s="295"/>
      <c r="J72" s="106"/>
      <c r="K72" s="106"/>
      <c r="L72" s="107"/>
      <c r="M72" s="106"/>
      <c r="N72" s="107"/>
      <c r="O72" s="491"/>
      <c r="P72" s="107"/>
    </row>
    <row r="73" spans="1:16" ht="19.5" customHeight="1" x14ac:dyDescent="0.25">
      <c r="A73" s="495"/>
      <c r="B73" s="496"/>
      <c r="C73" s="105"/>
      <c r="D73" s="106"/>
      <c r="E73" s="768"/>
      <c r="F73" s="107"/>
      <c r="G73" s="742"/>
      <c r="H73" s="496"/>
      <c r="I73" s="105"/>
      <c r="J73" s="106"/>
      <c r="K73" s="768"/>
      <c r="L73" s="107"/>
      <c r="M73" s="106"/>
      <c r="N73" s="107"/>
      <c r="O73" s="491"/>
      <c r="P73" s="107"/>
    </row>
    <row r="74" spans="1:16" ht="19.5" customHeight="1" x14ac:dyDescent="0.25">
      <c r="A74" s="495"/>
      <c r="B74" s="496"/>
      <c r="C74" s="105"/>
      <c r="D74" s="106"/>
      <c r="E74" s="768"/>
      <c r="F74" s="107"/>
      <c r="G74" s="742"/>
      <c r="H74" s="496"/>
      <c r="I74" s="105"/>
      <c r="J74" s="106"/>
      <c r="K74" s="768"/>
      <c r="L74" s="107"/>
      <c r="M74" s="106"/>
      <c r="N74" s="107"/>
      <c r="O74" s="491"/>
      <c r="P74" s="107"/>
    </row>
    <row r="75" spans="1:16" ht="19.5" customHeight="1" x14ac:dyDescent="0.25">
      <c r="A75" s="495"/>
      <c r="B75" s="496"/>
      <c r="C75" s="105"/>
      <c r="D75" s="106"/>
      <c r="E75" s="768"/>
      <c r="F75" s="107"/>
      <c r="G75" s="742"/>
      <c r="H75" s="496"/>
      <c r="I75" s="105"/>
      <c r="J75" s="106"/>
      <c r="K75" s="768"/>
      <c r="L75" s="107"/>
      <c r="M75" s="106"/>
      <c r="N75" s="107"/>
      <c r="O75" s="491"/>
      <c r="P75" s="107"/>
    </row>
    <row r="76" spans="1:16" ht="19.5" customHeight="1" x14ac:dyDescent="0.25">
      <c r="A76" s="495"/>
      <c r="B76" s="496"/>
      <c r="C76" s="105"/>
      <c r="D76" s="106"/>
      <c r="E76" s="768"/>
      <c r="F76" s="107"/>
      <c r="G76" s="742"/>
      <c r="H76" s="496"/>
      <c r="I76" s="105"/>
      <c r="J76" s="106"/>
      <c r="K76" s="768"/>
      <c r="L76" s="107"/>
      <c r="M76" s="106"/>
      <c r="N76" s="107"/>
      <c r="O76" s="491"/>
      <c r="P76" s="107"/>
    </row>
    <row r="77" spans="1:16" ht="19.5" customHeight="1" x14ac:dyDescent="0.25">
      <c r="A77" s="495"/>
      <c r="B77" s="496"/>
      <c r="C77" s="105"/>
      <c r="D77" s="106"/>
      <c r="E77" s="768"/>
      <c r="F77" s="107"/>
      <c r="G77" s="742"/>
      <c r="H77" s="496"/>
      <c r="I77" s="105"/>
      <c r="J77" s="106"/>
      <c r="K77" s="768"/>
      <c r="L77" s="107"/>
      <c r="M77" s="106"/>
      <c r="N77" s="296"/>
      <c r="O77" s="491"/>
      <c r="P77" s="107"/>
    </row>
    <row r="78" spans="1:16" ht="19.5" customHeight="1" x14ac:dyDescent="0.25">
      <c r="A78" s="495"/>
      <c r="B78" s="496"/>
      <c r="C78" s="105"/>
      <c r="D78" s="106"/>
      <c r="E78" s="768"/>
      <c r="F78" s="107"/>
      <c r="G78" s="742"/>
      <c r="H78" s="496"/>
      <c r="I78" s="105"/>
      <c r="J78" s="106"/>
      <c r="K78" s="768"/>
      <c r="L78" s="107"/>
      <c r="M78" s="106"/>
      <c r="N78" s="107"/>
      <c r="O78" s="491"/>
      <c r="P78" s="107"/>
    </row>
    <row r="79" spans="1:16" ht="19.5" customHeight="1" x14ac:dyDescent="0.25">
      <c r="A79" s="495"/>
      <c r="B79" s="496"/>
      <c r="C79" s="105"/>
      <c r="D79" s="106"/>
      <c r="E79" s="768"/>
      <c r="F79" s="107"/>
      <c r="G79" s="742"/>
      <c r="H79" s="496"/>
      <c r="I79" s="105"/>
      <c r="J79" s="106"/>
      <c r="K79" s="769"/>
      <c r="L79" s="107"/>
      <c r="M79" s="106"/>
      <c r="N79" s="107"/>
      <c r="O79" s="491"/>
      <c r="P79" s="107"/>
    </row>
    <row r="80" spans="1:16" ht="19.5" customHeight="1" x14ac:dyDescent="0.25">
      <c r="A80" s="495"/>
      <c r="B80" s="496"/>
      <c r="C80" s="105"/>
      <c r="D80" s="106"/>
      <c r="E80" s="768"/>
      <c r="F80" s="107"/>
      <c r="G80" s="742"/>
      <c r="H80" s="496"/>
      <c r="I80" s="105"/>
      <c r="J80" s="106"/>
      <c r="K80" s="768"/>
      <c r="L80" s="107"/>
      <c r="M80" s="106"/>
      <c r="N80" s="107"/>
      <c r="O80" s="491"/>
      <c r="P80" s="107"/>
    </row>
    <row r="81" spans="1:16" ht="19.5" customHeight="1" x14ac:dyDescent="0.25">
      <c r="A81" s="495"/>
      <c r="B81" s="496"/>
      <c r="C81" s="105"/>
      <c r="D81" s="106"/>
      <c r="E81" s="768"/>
      <c r="F81" s="107"/>
      <c r="G81" s="742"/>
      <c r="H81" s="496"/>
      <c r="I81" s="105"/>
      <c r="J81" s="106"/>
      <c r="K81" s="768"/>
      <c r="L81" s="107"/>
      <c r="M81" s="106"/>
      <c r="N81" s="107"/>
      <c r="O81" s="491"/>
      <c r="P81" s="107"/>
    </row>
    <row r="82" spans="1:16" ht="19.5" customHeight="1" x14ac:dyDescent="0.25">
      <c r="A82" s="495"/>
      <c r="B82" s="496"/>
      <c r="C82" s="105"/>
      <c r="D82" s="106"/>
      <c r="E82" s="768"/>
      <c r="F82" s="107"/>
      <c r="G82" s="742"/>
      <c r="H82" s="496"/>
      <c r="I82" s="105"/>
      <c r="J82" s="106"/>
      <c r="K82" s="770"/>
      <c r="L82" s="107"/>
      <c r="M82" s="106"/>
      <c r="N82" s="107"/>
      <c r="O82" s="491"/>
      <c r="P82" s="107"/>
    </row>
    <row r="83" spans="1:16" ht="19.5" customHeight="1" x14ac:dyDescent="0.25">
      <c r="A83" s="495"/>
      <c r="B83" s="496"/>
      <c r="C83" s="105"/>
      <c r="D83" s="106"/>
      <c r="E83" s="768"/>
      <c r="F83" s="107"/>
      <c r="G83" s="742"/>
      <c r="H83" s="496"/>
      <c r="I83" s="105"/>
      <c r="J83" s="106"/>
      <c r="K83" s="768"/>
      <c r="L83" s="107"/>
      <c r="M83" s="106"/>
      <c r="N83" s="107"/>
      <c r="O83" s="491"/>
      <c r="P83" s="107"/>
    </row>
    <row r="84" spans="1:16" ht="19.5" customHeight="1" x14ac:dyDescent="0.25">
      <c r="A84" s="495"/>
      <c r="B84" s="496"/>
      <c r="C84" s="105"/>
      <c r="D84" s="106"/>
      <c r="E84" s="768"/>
      <c r="F84" s="107"/>
      <c r="G84" s="742"/>
      <c r="H84" s="496"/>
      <c r="I84" s="105"/>
      <c r="J84" s="106"/>
      <c r="K84" s="768"/>
      <c r="L84" s="107"/>
      <c r="M84" s="106"/>
      <c r="N84" s="107"/>
      <c r="O84" s="491"/>
      <c r="P84" s="107"/>
    </row>
    <row r="85" spans="1:16" ht="19.5" customHeight="1" x14ac:dyDescent="0.25">
      <c r="A85" s="495"/>
      <c r="B85" s="496"/>
      <c r="C85" s="105"/>
      <c r="D85" s="106"/>
      <c r="E85" s="768"/>
      <c r="F85" s="107"/>
      <c r="G85" s="742"/>
      <c r="H85" s="496"/>
      <c r="I85" s="105"/>
      <c r="J85" s="106"/>
      <c r="K85" s="768"/>
      <c r="L85" s="107"/>
      <c r="M85" s="106"/>
      <c r="N85" s="107"/>
      <c r="O85" s="491"/>
      <c r="P85" s="107"/>
    </row>
    <row r="86" spans="1:16" ht="19.5" customHeight="1" x14ac:dyDescent="0.25">
      <c r="A86" s="495"/>
      <c r="B86" s="496"/>
      <c r="C86" s="105"/>
      <c r="D86" s="106"/>
      <c r="E86" s="768"/>
      <c r="F86" s="107"/>
      <c r="G86" s="742"/>
      <c r="H86" s="496"/>
      <c r="I86" s="105"/>
      <c r="J86" s="106"/>
      <c r="K86" s="768"/>
      <c r="L86" s="107"/>
      <c r="M86" s="106"/>
      <c r="N86" s="107"/>
      <c r="O86" s="491"/>
      <c r="P86" s="107"/>
    </row>
    <row r="87" spans="1:16" ht="19.5" customHeight="1" thickBot="1" x14ac:dyDescent="0.3">
      <c r="A87" s="495"/>
      <c r="B87" s="497"/>
      <c r="C87" s="369"/>
      <c r="D87" s="494"/>
      <c r="E87" s="771"/>
      <c r="F87" s="772"/>
      <c r="G87" s="743"/>
      <c r="H87" s="497"/>
      <c r="I87" s="369"/>
      <c r="J87" s="494"/>
      <c r="K87" s="771"/>
      <c r="L87" s="772"/>
      <c r="M87" s="106"/>
      <c r="N87" s="107"/>
      <c r="O87" s="491"/>
      <c r="P87" s="107"/>
    </row>
  </sheetData>
  <mergeCells count="4">
    <mergeCell ref="A5:B5"/>
    <mergeCell ref="B6:F6"/>
    <mergeCell ref="H6:L6"/>
    <mergeCell ref="M6:P6"/>
  </mergeCells>
  <phoneticPr fontId="72" type="noConversion"/>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8852" r:id="rId4" name="Button 68">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1">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Diákolinmpia Pest Vármegye</v>
      </c>
      <c r="B1" s="138"/>
      <c r="I1" s="384"/>
      <c r="J1" s="137"/>
      <c r="K1" s="297" t="s">
        <v>145</v>
      </c>
      <c r="L1" s="297"/>
      <c r="M1" s="298"/>
      <c r="N1" s="137"/>
      <c r="O1" s="137"/>
      <c r="P1" s="137"/>
      <c r="R1" s="137"/>
    </row>
    <row r="2" spans="1:21" s="108" customFormat="1" x14ac:dyDescent="0.25">
      <c r="A2" s="473" t="s">
        <v>122</v>
      </c>
      <c r="B2" s="96"/>
      <c r="C2" s="96"/>
      <c r="D2" s="96"/>
      <c r="E2" s="96"/>
      <c r="F2" s="96">
        <f>Altalanos!$A$8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925">
        <f>Altalanos!$A$10</f>
        <v>0</v>
      </c>
      <c r="B4" s="925"/>
      <c r="C4" s="925"/>
      <c r="D4" s="145"/>
      <c r="E4" s="432"/>
      <c r="F4" s="145"/>
      <c r="G4" s="146">
        <f>Altalanos!$C$10</f>
        <v>0</v>
      </c>
      <c r="H4" s="301"/>
      <c r="I4" s="145"/>
      <c r="J4" s="302"/>
      <c r="K4" s="148"/>
      <c r="L4" s="147"/>
      <c r="M4" s="104"/>
      <c r="N4" s="302"/>
      <c r="O4" s="145"/>
      <c r="P4" s="302"/>
      <c r="Q4" s="145"/>
      <c r="R4" s="89" t="str">
        <f>Altalanos!$E$10</f>
        <v>Dénes Tibor</v>
      </c>
    </row>
    <row r="5" spans="1:21" s="19" customFormat="1" ht="9.6" x14ac:dyDescent="0.25">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0" customFormat="1" ht="15" customHeight="1" thickBot="1" x14ac:dyDescent="0.3">
      <c r="A6" s="805"/>
      <c r="B6" s="785"/>
      <c r="C6" s="785"/>
      <c r="D6" s="785"/>
      <c r="E6" s="785"/>
      <c r="F6" s="806"/>
      <c r="G6" s="806"/>
      <c r="I6" s="806"/>
      <c r="J6" s="807"/>
      <c r="K6" s="785"/>
      <c r="L6" s="807"/>
      <c r="M6" s="785"/>
      <c r="N6" s="807"/>
      <c r="O6" s="785"/>
      <c r="P6" s="807"/>
      <c r="Q6" s="785"/>
      <c r="R6" s="808"/>
    </row>
    <row r="7" spans="1:21" s="38" customFormat="1" ht="10.5" customHeight="1" x14ac:dyDescent="0.25">
      <c r="A7" s="307">
        <v>1</v>
      </c>
      <c r="B7" s="390" t="str">
        <f>IF($D7="","",VLOOKUP($D7,'1D ELO'!$A$7:$P$23,14))</f>
        <v/>
      </c>
      <c r="C7" s="390" t="str">
        <f>IF($D7="","",VLOOKUP($D7,'1D ELO'!$A$7:$P$23,15))</f>
        <v/>
      </c>
      <c r="D7" s="159"/>
      <c r="E7" s="679" t="str">
        <f>UPPER(IF($D7="","",VLOOKUP($D7,'1D ELO'!$A$7:$P$23,5)))</f>
        <v/>
      </c>
      <c r="F7" s="680" t="str">
        <f>UPPER(IF($D7="","",VLOOKUP($D7,'1D ELO'!$A$7:$P$23,2)))</f>
        <v/>
      </c>
      <c r="G7" s="680" t="str">
        <f>IF($D7="","",VLOOKUP($D7,'1D ELO'!$A$7:$P$23,3))</f>
        <v/>
      </c>
      <c r="H7" s="681"/>
      <c r="I7" s="680" t="str">
        <f>IF($D7="","",VLOOKUP($D7,'1D ELO'!$A$7:$P$23,4))</f>
        <v/>
      </c>
      <c r="J7" s="309"/>
      <c r="K7" s="163"/>
      <c r="L7" s="165"/>
      <c r="M7" s="163"/>
      <c r="N7" s="165"/>
      <c r="O7" s="163"/>
      <c r="P7" s="165"/>
      <c r="Q7" s="163"/>
      <c r="R7" s="166"/>
      <c r="S7" s="169"/>
      <c r="U7" s="170" t="str">
        <f>Birók!P21</f>
        <v>Bíró</v>
      </c>
    </row>
    <row r="8" spans="1:21" s="38" customFormat="1" ht="9.6" customHeight="1" x14ac:dyDescent="0.25">
      <c r="A8" s="281"/>
      <c r="B8" s="310"/>
      <c r="C8" s="310"/>
      <c r="D8" s="310"/>
      <c r="E8" s="679" t="str">
        <f>UPPER(IF($D7="","",VLOOKUP($D7,'1D ELO'!$A$7:$P$23,11)))</f>
        <v/>
      </c>
      <c r="F8" s="680" t="str">
        <f>UPPER(IF($D7="","",VLOOKUP($D7,'1D ELO'!$A$7:$P$23,8)))</f>
        <v/>
      </c>
      <c r="G8" s="680" t="str">
        <f>IF($D7="","",VLOOKUP($D7,'1D ELO'!$A$7:$P$23,9))</f>
        <v/>
      </c>
      <c r="H8" s="681"/>
      <c r="I8" s="680" t="str">
        <f>IF($D7="","",VLOOKUP($D7,'1D ELO'!$A$7:$P$23,10))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ELO'!$A$7:$P$23,14))</f>
        <v/>
      </c>
      <c r="C11" s="390" t="str">
        <f>IF($D11="","",VLOOKUP($D11,'1D ELO'!$A$7:$P$23,15))</f>
        <v/>
      </c>
      <c r="D11" s="159"/>
      <c r="E11" s="498" t="str">
        <f>UPPER(IF($D11="","",VLOOKUP($D11,'1D ELO'!$A$7:$P$23,5)))</f>
        <v/>
      </c>
      <c r="F11" s="487" t="str">
        <f>UPPER(IF($D11="","",VLOOKUP($D11,'1D ELO'!$A$7:$P$23,2)))</f>
        <v/>
      </c>
      <c r="G11" s="487" t="str">
        <f>IF($D11="","",VLOOKUP($D11,'1D ELO'!$A$7:$P$23,3))</f>
        <v/>
      </c>
      <c r="H11" s="499"/>
      <c r="I11" s="487" t="str">
        <f>IF($D11="","",VLOOKUP($D11,'1D ELO'!$A$7:$P$23,4))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ELO'!$A$7:$P$23,11)))</f>
        <v/>
      </c>
      <c r="F12" s="487" t="str">
        <f>UPPER(IF($D11="","",VLOOKUP($D11,'1D ELO'!$A$7:$P$23,8)))</f>
        <v/>
      </c>
      <c r="G12" s="487" t="str">
        <f>IF($D11="","",VLOOKUP($D11,'1D ELO'!$A$7:$P$23,9))</f>
        <v/>
      </c>
      <c r="H12" s="499"/>
      <c r="I12" s="487" t="str">
        <f>IF($D11="","",VLOOKUP($D11,'1D ELO'!$A$7:$P$23,10))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ELO'!$A$7:$P$23,14))</f>
        <v/>
      </c>
      <c r="C15" s="390" t="str">
        <f>IF($D15="","",VLOOKUP($D15,'1D ELO'!$A$7:$P$23,15))</f>
        <v/>
      </c>
      <c r="D15" s="159"/>
      <c r="E15" s="498" t="str">
        <f>UPPER(IF($D15="","",VLOOKUP($D15,'1D ELO'!$A$7:$P$23,5)))</f>
        <v/>
      </c>
      <c r="F15" s="487" t="str">
        <f>UPPER(IF($D15="","",VLOOKUP($D15,'1D ELO'!$A$7:$P$23,2)))</f>
        <v/>
      </c>
      <c r="G15" s="487" t="str">
        <f>IF($D15="","",VLOOKUP($D15,'1D ELO'!$A$7:$P$23,3))</f>
        <v/>
      </c>
      <c r="H15" s="499"/>
      <c r="I15" s="487" t="str">
        <f>IF($D15="","",VLOOKUP($D15,'1D ELO'!$A$7:$P$23,4))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ELO'!$A$7:$P$23,11)))</f>
        <v/>
      </c>
      <c r="F16" s="487" t="str">
        <f>UPPER(IF($D15="","",VLOOKUP($D15,'1D ELO'!$A$7:$P$23,8)))</f>
        <v/>
      </c>
      <c r="G16" s="487" t="str">
        <f>IF($D15="","",VLOOKUP($D15,'1D ELO'!$A$7:$P$23,9))</f>
        <v/>
      </c>
      <c r="H16" s="499"/>
      <c r="I16" s="487" t="str">
        <f>IF($D15="","",VLOOKUP($D15,'1D ELO'!$A$7:$P$23,10))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ELO'!$A$7:$P$23,14))</f>
        <v/>
      </c>
      <c r="C19" s="390" t="str">
        <f>IF($D19="","",VLOOKUP($D19,'1D ELO'!$A$7:$P$23,15))</f>
        <v/>
      </c>
      <c r="D19" s="159"/>
      <c r="E19" s="498" t="str">
        <f>UPPER(IF($D19="","",VLOOKUP($D19,'1D ELO'!$A$7:$P$23,5)))</f>
        <v/>
      </c>
      <c r="F19" s="487" t="str">
        <f>UPPER(IF($D19="","",VLOOKUP($D19,'1D ELO'!$A$7:$P$23,2)))</f>
        <v/>
      </c>
      <c r="G19" s="487" t="str">
        <f>IF($D19="","",VLOOKUP($D19,'1D ELO'!$A$7:$P$23,3))</f>
        <v/>
      </c>
      <c r="H19" s="499"/>
      <c r="I19" s="487" t="str">
        <f>IF($D19="","",VLOOKUP($D19,'1D ELO'!$A$7:$P$23,4))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ELO'!$A$7:$P$23,11)))</f>
        <v/>
      </c>
      <c r="F20" s="487" t="str">
        <f>UPPER(IF($D19="","",VLOOKUP($D19,'1D ELO'!$A$7:$P$23,8)))</f>
        <v/>
      </c>
      <c r="G20" s="487" t="str">
        <f>IF($D19="","",VLOOKUP($D19,'1D ELO'!$A$7:$P$23,9))</f>
        <v/>
      </c>
      <c r="H20" s="499"/>
      <c r="I20" s="487" t="str">
        <f>IF($D19="","",VLOOKUP($D19,'1D ELO'!$A$7:$P$23,10))</f>
        <v/>
      </c>
      <c r="J20" s="311"/>
      <c r="K20" s="163"/>
      <c r="L20" s="165"/>
      <c r="M20" s="285"/>
      <c r="N20" s="323"/>
      <c r="O20" s="163"/>
      <c r="P20" s="165"/>
      <c r="Q20" s="163"/>
      <c r="R20" s="166"/>
      <c r="S20" s="169"/>
    </row>
    <row r="21" spans="1:19" s="38" customFormat="1" ht="9.6" customHeight="1" x14ac:dyDescent="0.25">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ELO'!$A$7:$P$23,14))</f>
        <v/>
      </c>
      <c r="C23" s="390" t="str">
        <f>IF($D23="","",VLOOKUP($D23,'1D ELO'!$A$7:$P$23,15))</f>
        <v/>
      </c>
      <c r="D23" s="159"/>
      <c r="E23" s="498" t="str">
        <f>UPPER(IF($D23="","",VLOOKUP($D23,'1D ELO'!$A$7:$P$23,5)))</f>
        <v/>
      </c>
      <c r="F23" s="487" t="str">
        <f>UPPER(IF($D23="","",VLOOKUP($D23,'1D ELO'!$A$7:$P$23,2)))</f>
        <v/>
      </c>
      <c r="G23" s="487" t="str">
        <f>IF($D23="","",VLOOKUP($D23,'1D ELO'!$A$7:$P$23,3))</f>
        <v/>
      </c>
      <c r="H23" s="499"/>
      <c r="I23" s="487" t="str">
        <f>IF($D23="","",VLOOKUP($D23,'1D ELO'!$A$7:$P$23,4))</f>
        <v/>
      </c>
      <c r="J23" s="309"/>
      <c r="K23" s="163"/>
      <c r="L23" s="165"/>
      <c r="M23" s="163"/>
      <c r="N23" s="318"/>
      <c r="O23" s="163"/>
      <c r="P23" s="415"/>
      <c r="Q23" s="163"/>
      <c r="R23" s="166"/>
      <c r="S23" s="169"/>
    </row>
    <row r="24" spans="1:19" s="38" customFormat="1" ht="9.6" customHeight="1" x14ac:dyDescent="0.25">
      <c r="A24" s="281"/>
      <c r="B24" s="310"/>
      <c r="C24" s="310"/>
      <c r="D24" s="310"/>
      <c r="E24" s="498" t="str">
        <f>UPPER(IF($D23="","",VLOOKUP($D23,'1D ELO'!$A$7:$P$23,11)))</f>
        <v/>
      </c>
      <c r="F24" s="487" t="str">
        <f>UPPER(IF($D23="","",VLOOKUP($D23,'1D ELO'!$A$7:$P$23,8)))</f>
        <v/>
      </c>
      <c r="G24" s="487" t="str">
        <f>IF($D23="","",VLOOKUP($D23,'1D ELO'!$A$7:$P$23,9))</f>
        <v/>
      </c>
      <c r="H24" s="499"/>
      <c r="I24" s="487" t="str">
        <f>IF($D23="","",VLOOKUP($D23,'1D ELO'!$A$7:$P$23,10))</f>
        <v/>
      </c>
      <c r="J24" s="311"/>
      <c r="K24" s="156" t="str">
        <f>IF(J24="a",F23,IF(J24="b",F25,""))</f>
        <v/>
      </c>
      <c r="L24" s="165"/>
      <c r="M24" s="163"/>
      <c r="N24" s="318"/>
      <c r="O24" s="163"/>
      <c r="P24" s="403"/>
      <c r="Q24" s="163"/>
      <c r="R24" s="166"/>
      <c r="S24" s="169"/>
    </row>
    <row r="25" spans="1:19" s="38" customFormat="1" ht="9.6" customHeight="1" x14ac:dyDescent="0.25">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x14ac:dyDescent="0.25">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x14ac:dyDescent="0.25">
      <c r="A27" s="281">
        <v>6</v>
      </c>
      <c r="B27" s="390" t="str">
        <f>IF($D27="","",VLOOKUP($D27,'1D ELO'!$A$7:$P$23,14))</f>
        <v/>
      </c>
      <c r="C27" s="390" t="str">
        <f>IF($D27="","",VLOOKUP($D27,'1D ELO'!$A$7:$P$23,15))</f>
        <v/>
      </c>
      <c r="D27" s="159"/>
      <c r="E27" s="498" t="str">
        <f>UPPER(IF($D27="","",VLOOKUP($D27,'1D ELO'!$A$7:$P$23,5)))</f>
        <v/>
      </c>
      <c r="F27" s="487" t="str">
        <f>UPPER(IF($D27="","",VLOOKUP($D27,'1D ELO'!$A$7:$P$23,2)))</f>
        <v/>
      </c>
      <c r="G27" s="487" t="str">
        <f>IF($D27="","",VLOOKUP($D27,'1D ELO'!$A$7:$P$23,3))</f>
        <v/>
      </c>
      <c r="H27" s="499"/>
      <c r="I27" s="487" t="str">
        <f>IF($D27="","",VLOOKUP($D27,'1D ELO'!$A$7:$P$23,4))</f>
        <v/>
      </c>
      <c r="J27" s="317"/>
      <c r="K27" s="163"/>
      <c r="L27" s="318"/>
      <c r="M27" s="201"/>
      <c r="N27" s="322"/>
      <c r="O27" s="163"/>
      <c r="P27" s="403"/>
      <c r="Q27" s="163"/>
      <c r="R27" s="166"/>
      <c r="S27" s="169"/>
    </row>
    <row r="28" spans="1:19" s="38" customFormat="1" ht="9.6" customHeight="1" x14ac:dyDescent="0.25">
      <c r="A28" s="281"/>
      <c r="B28" s="310"/>
      <c r="C28" s="310"/>
      <c r="D28" s="310"/>
      <c r="E28" s="498" t="str">
        <f>UPPER(IF($D27="","",VLOOKUP($D27,'1D ELO'!$A$7:$P$23,11)))</f>
        <v/>
      </c>
      <c r="F28" s="487" t="str">
        <f>UPPER(IF($D27="","",VLOOKUP($D27,'1D ELO'!$A$7:$P$23,8)))</f>
        <v/>
      </c>
      <c r="G28" s="487" t="str">
        <f>IF($D27="","",VLOOKUP($D27,'1D ELO'!$A$7:$P$23,9))</f>
        <v/>
      </c>
      <c r="H28" s="499"/>
      <c r="I28" s="487" t="str">
        <f>IF($D27="","",VLOOKUP($D27,'1D ELO'!$A$7:$P$23,10))</f>
        <v/>
      </c>
      <c r="J28" s="311"/>
      <c r="K28" s="163"/>
      <c r="L28" s="318"/>
      <c r="M28" s="285"/>
      <c r="N28" s="323"/>
      <c r="O28" s="163"/>
      <c r="P28" s="403"/>
      <c r="Q28" s="163"/>
      <c r="R28" s="166"/>
      <c r="S28" s="169"/>
    </row>
    <row r="29" spans="1:19" s="38" customFormat="1" ht="9.6" customHeight="1" x14ac:dyDescent="0.25">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x14ac:dyDescent="0.25">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x14ac:dyDescent="0.25">
      <c r="A31" s="321">
        <v>7</v>
      </c>
      <c r="B31" s="390" t="str">
        <f>IF($D31="","",VLOOKUP($D31,'1D ELO'!$A$7:$P$23,14))</f>
        <v/>
      </c>
      <c r="C31" s="390" t="str">
        <f>IF($D31="","",VLOOKUP($D31,'1D ELO'!$A$7:$P$23,15))</f>
        <v/>
      </c>
      <c r="D31" s="159"/>
      <c r="E31" s="498" t="str">
        <f>UPPER(IF($D31="","",VLOOKUP($D31,'1D ELO'!$A$7:$P$23,5)))</f>
        <v/>
      </c>
      <c r="F31" s="487" t="str">
        <f>UPPER(IF($D31="","",VLOOKUP($D31,'1D ELO'!$A$7:$P$23,2)))</f>
        <v/>
      </c>
      <c r="G31" s="487" t="str">
        <f>IF($D31="","",VLOOKUP($D31,'1D ELO'!$A$7:$P$23,3))</f>
        <v/>
      </c>
      <c r="H31" s="499"/>
      <c r="I31" s="487" t="str">
        <f>IF($D31="","",VLOOKUP($D31,'1D ELO'!$A$7:$P$23,4))</f>
        <v/>
      </c>
      <c r="J31" s="309"/>
      <c r="K31" s="163"/>
      <c r="L31" s="318"/>
      <c r="M31" s="163"/>
      <c r="N31" s="165"/>
      <c r="O31" s="201"/>
      <c r="P31" s="403"/>
      <c r="Q31" s="163"/>
      <c r="R31" s="166"/>
      <c r="S31" s="169"/>
    </row>
    <row r="32" spans="1:19" s="38" customFormat="1" ht="9.6" customHeight="1" x14ac:dyDescent="0.25">
      <c r="A32" s="281"/>
      <c r="B32" s="310"/>
      <c r="C32" s="310"/>
      <c r="D32" s="310"/>
      <c r="E32" s="498" t="str">
        <f>UPPER(IF($D31="","",VLOOKUP($D31,'1D ELO'!$A$7:$P$23,11)))</f>
        <v/>
      </c>
      <c r="F32" s="487" t="str">
        <f>UPPER(IF($D31="","",VLOOKUP($D31,'1D ELO'!$A$7:$P$23,8)))</f>
        <v/>
      </c>
      <c r="G32" s="487" t="str">
        <f>IF($D31="","",VLOOKUP($D31,'1D ELO'!$A$7:$P$23,9))</f>
        <v/>
      </c>
      <c r="H32" s="499"/>
      <c r="I32" s="487" t="str">
        <f>IF($D31="","",VLOOKUP($D31,'1D ELO'!$A$7:$P$23,10))</f>
        <v/>
      </c>
      <c r="J32" s="311"/>
      <c r="K32" s="156" t="str">
        <f>IF(J32="a",F31,IF(J32="b",F33,""))</f>
        <v/>
      </c>
      <c r="L32" s="318"/>
      <c r="M32" s="163"/>
      <c r="N32" s="165"/>
      <c r="O32" s="163"/>
      <c r="P32" s="403"/>
      <c r="Q32" s="163"/>
      <c r="R32" s="166"/>
      <c r="S32" s="169"/>
    </row>
    <row r="33" spans="1:19" s="38" customFormat="1" ht="9.6" customHeight="1" x14ac:dyDescent="0.25">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x14ac:dyDescent="0.25">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x14ac:dyDescent="0.25">
      <c r="A35" s="307">
        <v>8</v>
      </c>
      <c r="B35" s="390" t="str">
        <f>IF($D35="","",VLOOKUP($D35,'1D ELO'!$A$7:$P$23,14))</f>
        <v/>
      </c>
      <c r="C35" s="390" t="str">
        <f>IF($D35="","",VLOOKUP($D35,'1D ELO'!$A$7:$P$23,15))</f>
        <v/>
      </c>
      <c r="D35" s="159"/>
      <c r="E35" s="498" t="str">
        <f>UPPER(IF($D35="","",VLOOKUP($D35,'1D ELO'!$A$7:$P$23,5)))</f>
        <v/>
      </c>
      <c r="F35" s="160" t="str">
        <f>UPPER(IF($D35="","",VLOOKUP($D35,'1D ELO'!$A$7:$P$23,2)))</f>
        <v/>
      </c>
      <c r="G35" s="160" t="str">
        <f>IF($D35="","",VLOOKUP($D35,'1D ELO'!$A$7:$P$23,3))</f>
        <v/>
      </c>
      <c r="H35" s="308"/>
      <c r="I35" s="160" t="str">
        <f>IF($D35="","",VLOOKUP($D35,'1D ELO'!$A$7:$P$23,4))</f>
        <v/>
      </c>
      <c r="J35" s="317"/>
      <c r="K35" s="163"/>
      <c r="L35" s="165"/>
      <c r="M35" s="201"/>
      <c r="N35" s="314"/>
      <c r="O35" s="163"/>
      <c r="P35" s="403"/>
      <c r="Q35" s="163"/>
      <c r="R35" s="166"/>
      <c r="S35" s="169"/>
    </row>
    <row r="36" spans="1:19" s="38" customFormat="1" ht="9.6" customHeight="1" x14ac:dyDescent="0.25">
      <c r="A36" s="281"/>
      <c r="B36" s="310"/>
      <c r="C36" s="310"/>
      <c r="D36" s="310"/>
      <c r="E36" s="679" t="str">
        <f>UPPER(IF($D35="","",VLOOKUP($D35,'1D ELO'!$A$7:$P$23,11)))</f>
        <v/>
      </c>
      <c r="F36" s="680" t="str">
        <f>UPPER(IF($D35="","",VLOOKUP($D35,'1D ELO'!$A$7:$P$23,8)))</f>
        <v/>
      </c>
      <c r="G36" s="680" t="str">
        <f>IF($D35="","",VLOOKUP($D35,'1D ELO'!$A$7:$P$23,9))</f>
        <v/>
      </c>
      <c r="H36" s="681"/>
      <c r="I36" s="680" t="str">
        <f>IF($D35="","",VLOOKUP($D35,'1D ELO'!$A$7:$P$23,10))</f>
        <v/>
      </c>
      <c r="J36" s="311"/>
      <c r="K36" s="163"/>
      <c r="L36" s="165"/>
      <c r="M36" s="285"/>
      <c r="N36" s="319"/>
      <c r="O36" s="163"/>
      <c r="P36" s="403"/>
      <c r="Q36" s="163"/>
      <c r="R36" s="166"/>
      <c r="S36" s="169"/>
    </row>
    <row r="37" spans="1:19" s="38" customFormat="1" ht="9.6" customHeight="1" x14ac:dyDescent="0.25">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x14ac:dyDescent="0.25">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x14ac:dyDescent="0.25">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x14ac:dyDescent="0.25">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x14ac:dyDescent="0.25">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x14ac:dyDescent="0.25">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x14ac:dyDescent="0.25">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x14ac:dyDescent="0.25">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x14ac:dyDescent="0.25">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x14ac:dyDescent="0.25">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x14ac:dyDescent="0.25">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x14ac:dyDescent="0.25">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x14ac:dyDescent="0.25">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x14ac:dyDescent="0.25">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x14ac:dyDescent="0.25">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x14ac:dyDescent="0.25">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x14ac:dyDescent="0.25">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x14ac:dyDescent="0.25">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x14ac:dyDescent="0.25">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x14ac:dyDescent="0.25">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x14ac:dyDescent="0.25">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x14ac:dyDescent="0.25">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x14ac:dyDescent="0.25">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x14ac:dyDescent="0.25">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x14ac:dyDescent="0.25">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x14ac:dyDescent="0.25">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x14ac:dyDescent="0.25">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x14ac:dyDescent="0.25">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x14ac:dyDescent="0.25">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x14ac:dyDescent="0.25">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x14ac:dyDescent="0.25">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x14ac:dyDescent="0.25">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x14ac:dyDescent="0.25">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x14ac:dyDescent="0.25">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442"/>
      <c r="F72" s="92">
        <f>IF(D72&gt;$R$79,,UPPER(VLOOKUP(D72,'1D ELO'!$A$7:$L$23,2)))</f>
        <v>0</v>
      </c>
      <c r="G72" s="90"/>
      <c r="H72" s="90"/>
      <c r="I72" s="333"/>
      <c r="J72" s="334" t="s">
        <v>7</v>
      </c>
      <c r="K72" s="221"/>
      <c r="L72" s="227"/>
      <c r="M72" s="221"/>
      <c r="N72" s="228"/>
      <c r="O72" s="229" t="s">
        <v>157</v>
      </c>
      <c r="P72" s="230"/>
      <c r="Q72" s="230"/>
      <c r="R72" s="231"/>
    </row>
    <row r="73" spans="1:19" s="18" customFormat="1" ht="9" customHeight="1" x14ac:dyDescent="0.25">
      <c r="A73" s="236" t="s">
        <v>159</v>
      </c>
      <c r="B73" s="234"/>
      <c r="C73" s="237"/>
      <c r="D73" s="224"/>
      <c r="E73" s="442"/>
      <c r="F73" s="92">
        <f>IF(D72&gt;$R$79,,UPPER(VLOOKUP(D72,'1D ELO'!$A$7:$L$23,8)))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443"/>
      <c r="F74" s="92">
        <f>IF(D74&gt;$R$79,,UPPER(VLOOKUP(D74,'1D ELO'!$A$7:$L$23,2)))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418"/>
      <c r="E75" s="443"/>
      <c r="F75" s="241">
        <f>IF(D74&gt;$R$79,,UPPER(VLOOKUP(D74,'1D ELO'!$A$7:$L$23,8)))</f>
        <v>0</v>
      </c>
      <c r="G75" s="335"/>
      <c r="H75" s="335"/>
      <c r="I75" s="336"/>
      <c r="J75" s="334"/>
      <c r="K75" s="221"/>
      <c r="L75" s="227"/>
      <c r="M75" s="221"/>
      <c r="N75" s="228"/>
      <c r="O75" s="221"/>
      <c r="P75" s="227"/>
      <c r="Q75" s="221"/>
      <c r="R75" s="228"/>
    </row>
    <row r="76" spans="1:19" s="18" customFormat="1" ht="9" customHeight="1" x14ac:dyDescent="0.25">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x14ac:dyDescent="0.25">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x14ac:dyDescent="0.25">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x14ac:dyDescent="0.25">
      <c r="A79" s="368"/>
      <c r="B79" s="365"/>
      <c r="C79" s="378"/>
      <c r="D79" s="391"/>
      <c r="E79" s="445"/>
      <c r="F79" s="389"/>
      <c r="G79" s="365"/>
      <c r="H79" s="365"/>
      <c r="I79" s="420"/>
      <c r="J79" s="337"/>
      <c r="K79" s="234"/>
      <c r="L79" s="233"/>
      <c r="M79" s="234"/>
      <c r="N79" s="235"/>
      <c r="O79" s="234" t="str">
        <f>R4</f>
        <v>Dénes Tibor</v>
      </c>
      <c r="P79" s="233"/>
      <c r="Q79" s="234"/>
      <c r="R79" s="338">
        <f>MIN(4,'1D ELO'!$P$5)</f>
        <v>0</v>
      </c>
    </row>
    <row r="80" spans="1:19" ht="15.75" customHeight="1" x14ac:dyDescent="0.25"/>
    <row r="81" ht="9" customHeight="1" x14ac:dyDescent="0.25"/>
  </sheetData>
  <mergeCells count="1">
    <mergeCell ref="A4:C4"/>
  </mergeCells>
  <phoneticPr fontId="72" type="noConversion"/>
  <conditionalFormatting sqref="I10 K30 M22 I34 I26 I18 K14 O38:O68">
    <cfRule type="expression" dxfId="753" priority="1" stopIfTrue="1">
      <formula>AND($O$1="CU",I10="Umpire")</formula>
    </cfRule>
    <cfRule type="expression" dxfId="752" priority="2" stopIfTrue="1">
      <formula>AND($O$1="CU",I10&lt;&gt;"Umpire",J10&lt;&gt;"")</formula>
    </cfRule>
    <cfRule type="expression" dxfId="751" priority="3" stopIfTrue="1">
      <formula>AND($O$1="CU",I10&lt;&gt;"Umpire")</formula>
    </cfRule>
  </conditionalFormatting>
  <conditionalFormatting sqref="M13 M29 K17 K25 O21 K33 Q37 K9">
    <cfRule type="expression" dxfId="750" priority="4" stopIfTrue="1">
      <formula>J10="as"</formula>
    </cfRule>
    <cfRule type="expression" dxfId="749" priority="5" stopIfTrue="1">
      <formula>J10="bs"</formula>
    </cfRule>
  </conditionalFormatting>
  <conditionalFormatting sqref="M14 M30 K18 K26 O22 K34 K10 Q38:Q68">
    <cfRule type="expression" dxfId="748" priority="6" stopIfTrue="1">
      <formula>J10="as"</formula>
    </cfRule>
    <cfRule type="expression" dxfId="747" priority="7" stopIfTrue="1">
      <formula>J10="bs"</formula>
    </cfRule>
  </conditionalFormatting>
  <conditionalFormatting sqref="J10 J18 J26 J34 L30 L14 N22">
    <cfRule type="expression" dxfId="746" priority="8" stopIfTrue="1">
      <formula>$O$1="CU"</formula>
    </cfRule>
  </conditionalFormatting>
  <conditionalFormatting sqref="E7:F7 E31:F31 E11:F11 E15:F15 E19:F19 E23:F23 E27:F27 E35:F35">
    <cfRule type="cellIs" dxfId="745" priority="9" stopIfTrue="1" operator="equal">
      <formula>"Bye"</formula>
    </cfRule>
  </conditionalFormatting>
  <conditionalFormatting sqref="D7 D11 D15 D19 D23 D27 D31 D35">
    <cfRule type="cellIs" dxfId="744" priority="10" stopIfTrue="1" operator="lessThan">
      <formula>3</formula>
    </cfRule>
  </conditionalFormatting>
  <dataValidations disablePrompts="1" count="1">
    <dataValidation type="list" allowBlank="1" showInputMessage="1" sqref="I10 O38:O68 I34 K14 I26 M22 I18 K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78529"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27853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1">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s>
  <sheetData>
    <row r="1" spans="1:21" s="136" customFormat="1" ht="21.75" customHeight="1" x14ac:dyDescent="0.4">
      <c r="A1" s="93" t="str">
        <f>Altalanos!$A$6</f>
        <v>Diákolinmpia Pest Vármegye</v>
      </c>
      <c r="B1" s="93"/>
      <c r="C1" s="139"/>
      <c r="D1" s="139"/>
      <c r="E1" s="139"/>
      <c r="F1" s="139"/>
      <c r="G1" s="139"/>
      <c r="H1" s="139"/>
      <c r="I1" s="384"/>
      <c r="J1" s="140"/>
      <c r="K1" s="438" t="s">
        <v>115</v>
      </c>
      <c r="L1" s="120"/>
      <c r="M1" s="94"/>
      <c r="N1" s="140"/>
      <c r="O1" s="140" t="s">
        <v>3</v>
      </c>
      <c r="P1" s="140"/>
      <c r="Q1" s="139"/>
      <c r="R1" s="140"/>
    </row>
    <row r="2" spans="1:21" s="108" customFormat="1" x14ac:dyDescent="0.25">
      <c r="A2" s="96" t="s">
        <v>122</v>
      </c>
      <c r="B2" s="96"/>
      <c r="C2" s="96"/>
      <c r="D2" s="464"/>
      <c r="E2" s="464">
        <f>Altalanos!$A$8</f>
        <v>0</v>
      </c>
      <c r="F2" s="96"/>
      <c r="G2" s="141"/>
      <c r="H2" s="110"/>
      <c r="I2" s="110"/>
      <c r="J2" s="142"/>
      <c r="K2" s="438" t="s">
        <v>228</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925">
        <f>Altalanos!$A$10</f>
        <v>0</v>
      </c>
      <c r="B4" s="925"/>
      <c r="C4" s="925"/>
      <c r="D4" s="432"/>
      <c r="E4" s="146"/>
      <c r="F4" s="146"/>
      <c r="G4" s="146">
        <f>Altalanos!$C$10</f>
        <v>0</v>
      </c>
      <c r="H4" s="100"/>
      <c r="I4" s="146"/>
      <c r="J4" s="147"/>
      <c r="K4" s="148" t="str">
        <f>Altalanos!$D$10</f>
        <v xml:space="preserve">  </v>
      </c>
      <c r="L4" s="147"/>
      <c r="M4" s="463"/>
      <c r="N4" s="147"/>
      <c r="O4" s="146"/>
      <c r="P4" s="147"/>
      <c r="Q4" s="146"/>
      <c r="R4" s="89" t="str">
        <f>Altalanos!$E$10</f>
        <v>Dénes Tibor</v>
      </c>
    </row>
    <row r="5" spans="1:21" s="19" customFormat="1" ht="9.6" x14ac:dyDescent="0.25">
      <c r="A5" s="150"/>
      <c r="B5" s="151" t="s">
        <v>4</v>
      </c>
      <c r="C5" s="459" t="s">
        <v>105</v>
      </c>
      <c r="D5" s="151" t="s">
        <v>104</v>
      </c>
      <c r="E5" s="151" t="s">
        <v>5</v>
      </c>
      <c r="F5" s="152" t="s">
        <v>85</v>
      </c>
      <c r="G5" s="152" t="s">
        <v>86</v>
      </c>
      <c r="H5" s="152"/>
      <c r="I5" s="152" t="s">
        <v>90</v>
      </c>
      <c r="J5" s="152"/>
      <c r="K5" s="151" t="s">
        <v>103</v>
      </c>
      <c r="L5" s="153"/>
      <c r="M5" s="151"/>
      <c r="N5" s="153"/>
      <c r="O5" s="151"/>
      <c r="P5" s="153"/>
      <c r="Q5" s="151"/>
      <c r="R5" s="154"/>
    </row>
    <row r="6" spans="1:21" s="790" customFormat="1" ht="14.25" customHeight="1" thickBot="1" x14ac:dyDescent="0.3">
      <c r="A6" s="783"/>
      <c r="B6" s="784"/>
      <c r="C6" s="785"/>
      <c r="D6" s="785"/>
      <c r="E6" s="784"/>
      <c r="F6" s="786"/>
      <c r="G6" s="786"/>
      <c r="H6" s="787"/>
      <c r="I6" s="786"/>
      <c r="J6" s="788"/>
      <c r="K6" s="784"/>
      <c r="L6" s="788"/>
      <c r="M6" s="784"/>
      <c r="N6" s="788"/>
      <c r="O6" s="784"/>
      <c r="P6" s="788"/>
      <c r="Q6" s="784"/>
      <c r="R6" s="789"/>
    </row>
    <row r="7" spans="1:21" s="38" customFormat="1" ht="10.5" customHeight="1" x14ac:dyDescent="0.25">
      <c r="A7" s="157">
        <v>1</v>
      </c>
      <c r="B7" s="390" t="str">
        <f>IF($E7="","",VLOOKUP($E7,'1Q ELO'!$A$7:$M$32,12))</f>
        <v/>
      </c>
      <c r="C7" s="390" t="str">
        <f>IF($E7="","",VLOOKUP($E7,'1Q ELO'!$A$7:$M$30,13))</f>
        <v/>
      </c>
      <c r="D7" s="446" t="str">
        <f>IF($E7="","",VLOOKUP($E7,'1Q ELO'!$A$7:$M$30,5))</f>
        <v/>
      </c>
      <c r="E7" s="159"/>
      <c r="F7" s="160" t="str">
        <f>UPPER(IF($E7="","",VLOOKUP($E7,'1Q ELO'!$A$7:$M$38,2)))</f>
        <v/>
      </c>
      <c r="G7" s="160" t="str">
        <f>IF($E7="","",VLOOKUP($E7,'1Q ELO'!$A$7:$M$38,3))</f>
        <v/>
      </c>
      <c r="H7" s="160"/>
      <c r="I7" s="160" t="str">
        <f>IF($E7="","",VLOOKUP($E7,'1Q ELO'!$A$7:$M$38,4))</f>
        <v/>
      </c>
      <c r="J7" s="162"/>
      <c r="K7" s="161"/>
      <c r="L7" s="161"/>
      <c r="M7" s="161"/>
      <c r="N7" s="161"/>
      <c r="O7" s="164"/>
      <c r="P7" s="166"/>
      <c r="Q7" s="167"/>
      <c r="R7" s="168"/>
      <c r="S7" s="169"/>
      <c r="U7" s="170" t="str">
        <f>Birók!P21</f>
        <v>Bíró</v>
      </c>
    </row>
    <row r="8" spans="1:21" s="38" customFormat="1" ht="9.6" customHeight="1" x14ac:dyDescent="0.25">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ELO'!$A$7:$M$32,12))</f>
        <v/>
      </c>
      <c r="C9" s="390" t="str">
        <f>IF($E9="","",VLOOKUP($E9,'1Q ELO'!$A$7:$M$30,13))</f>
        <v/>
      </c>
      <c r="D9" s="446" t="str">
        <f>IF($E9="","",VLOOKUP($E9,'1Q ELO'!$A$7:$M$30,5))</f>
        <v/>
      </c>
      <c r="E9" s="699"/>
      <c r="F9" s="179" t="str">
        <f>UPPER(IF($E9="","",VLOOKUP($E9,'1Q ELO'!$A$7:$M$38,2)))</f>
        <v/>
      </c>
      <c r="G9" s="179" t="str">
        <f>IF($E9="","",VLOOKUP($E9,'1Q ELO'!$A$7:$M$38,3))</f>
        <v/>
      </c>
      <c r="H9" s="179"/>
      <c r="I9" s="179" t="str">
        <f>IF($E9="","",VLOOKUP($E9,'1Q ELO'!$A$7:$M$38,4))</f>
        <v/>
      </c>
      <c r="J9" s="180"/>
      <c r="K9" s="161"/>
      <c r="L9" s="405"/>
      <c r="M9" s="691"/>
      <c r="N9" s="691"/>
      <c r="O9" s="693"/>
      <c r="P9" s="694"/>
      <c r="Q9" s="414"/>
      <c r="R9" s="168"/>
      <c r="S9" s="169"/>
      <c r="U9" s="178" t="str">
        <f>Birók!P23</f>
        <v xml:space="preserve"> </v>
      </c>
    </row>
    <row r="10" spans="1:21" s="38" customFormat="1" ht="9.6" customHeight="1" x14ac:dyDescent="0.25">
      <c r="A10" s="171"/>
      <c r="B10" s="460"/>
      <c r="C10" s="460"/>
      <c r="D10" s="456"/>
      <c r="E10" s="182"/>
      <c r="F10" s="173"/>
      <c r="G10" s="173"/>
      <c r="H10" s="174"/>
      <c r="I10" s="173"/>
      <c r="J10" s="183"/>
      <c r="K10" s="175"/>
      <c r="L10" s="689"/>
      <c r="M10" s="691"/>
      <c r="N10" s="690"/>
      <c r="O10" s="690"/>
      <c r="P10" s="690"/>
      <c r="Q10" s="414"/>
      <c r="R10" s="168"/>
      <c r="S10" s="169"/>
      <c r="U10" s="178" t="str">
        <f>Birók!P24</f>
        <v xml:space="preserve"> </v>
      </c>
    </row>
    <row r="11" spans="1:21" s="38" customFormat="1" ht="9.6" customHeight="1" x14ac:dyDescent="0.25">
      <c r="A11" s="581">
        <v>3</v>
      </c>
      <c r="B11" s="390" t="str">
        <f>IF($E11="","",VLOOKUP($E11,'1Q ELO'!$A$7:$M$32,12))</f>
        <v/>
      </c>
      <c r="C11" s="390" t="str">
        <f>IF($E11="","",VLOOKUP($E11,'1Q ELO'!$A$7:$M$30,13))</f>
        <v/>
      </c>
      <c r="D11" s="446" t="str">
        <f>IF($E11="","",VLOOKUP($E11,'1Q ELO'!$A$7:$M$30,5))</f>
        <v/>
      </c>
      <c r="E11" s="159"/>
      <c r="F11" s="680" t="str">
        <f>UPPER(IF($E11="","",VLOOKUP($E11,'1Q ELO'!$A$7:$M$38,2)))</f>
        <v/>
      </c>
      <c r="G11" s="680" t="str">
        <f>IF($E11="","",VLOOKUP($E11,'1Q ELO'!$A$7:$M$38,3))</f>
        <v/>
      </c>
      <c r="H11" s="680"/>
      <c r="I11" s="680" t="str">
        <f>IF($E11="","",VLOOKUP($E11,'1Q ELO'!$A$7:$M$38,4))</f>
        <v/>
      </c>
      <c r="J11" s="162"/>
      <c r="K11" s="161"/>
      <c r="L11" s="691"/>
      <c r="M11" s="691"/>
      <c r="N11" s="690"/>
      <c r="O11" s="690"/>
      <c r="P11" s="690"/>
      <c r="Q11" s="414"/>
      <c r="R11" s="168"/>
      <c r="S11" s="169"/>
      <c r="U11" s="178" t="str">
        <f>Birók!P25</f>
        <v xml:space="preserve"> </v>
      </c>
    </row>
    <row r="12" spans="1:21" s="38" customFormat="1" ht="9.6" customHeight="1" x14ac:dyDescent="0.25">
      <c r="A12" s="171"/>
      <c r="B12" s="460"/>
      <c r="C12" s="460"/>
      <c r="D12" s="456"/>
      <c r="E12" s="182"/>
      <c r="F12" s="173"/>
      <c r="G12" s="173"/>
      <c r="H12" s="174"/>
      <c r="I12" s="175" t="s">
        <v>0</v>
      </c>
      <c r="J12" s="176"/>
      <c r="K12" s="177" t="str">
        <f>UPPER(IF(OR(J12="a",J12="as"),F11,IF(OR(J12="b",J12="bs"),F13,)))</f>
        <v/>
      </c>
      <c r="L12" s="177"/>
      <c r="M12" s="691"/>
      <c r="N12" s="690"/>
      <c r="O12" s="690"/>
      <c r="P12" s="690"/>
      <c r="Q12" s="414"/>
      <c r="R12" s="168"/>
      <c r="S12" s="169"/>
      <c r="U12" s="178" t="str">
        <f>Birók!P26</f>
        <v xml:space="preserve"> </v>
      </c>
    </row>
    <row r="13" spans="1:21" s="38" customFormat="1" ht="9.6" customHeight="1" x14ac:dyDescent="0.25">
      <c r="A13" s="171">
        <v>4</v>
      </c>
      <c r="B13" s="390" t="str">
        <f>IF($E13="","",VLOOKUP($E13,'1Q ELO'!$A$7:$M$32,12))</f>
        <v/>
      </c>
      <c r="C13" s="390" t="str">
        <f>IF($E13="","",VLOOKUP($E13,'1Q ELO'!$A$7:$M$30,13))</f>
        <v/>
      </c>
      <c r="D13" s="446" t="str">
        <f>IF($E13="","",VLOOKUP($E13,'1Q ELO'!$A$7:$M$30,5))</f>
        <v/>
      </c>
      <c r="E13" s="159"/>
      <c r="F13" s="179" t="str">
        <f>UPPER(IF($E13="","",VLOOKUP($E13,'1Q ELO'!$A$7:$M$38,2)))</f>
        <v/>
      </c>
      <c r="G13" s="179" t="str">
        <f>IF($E13="","",VLOOKUP($E13,'1Q ELO'!$A$7:$M$38,3))</f>
        <v/>
      </c>
      <c r="H13" s="179"/>
      <c r="I13" s="179" t="str">
        <f>IF($E13="","",VLOOKUP($E13,'1Q ELO'!$A$7:$M$38,4))</f>
        <v/>
      </c>
      <c r="J13" s="190"/>
      <c r="K13" s="161"/>
      <c r="L13" s="161"/>
      <c r="M13" s="691"/>
      <c r="N13" s="690"/>
      <c r="O13" s="690"/>
      <c r="P13" s="690"/>
      <c r="Q13" s="414"/>
      <c r="R13" s="168"/>
      <c r="S13" s="169"/>
      <c r="U13" s="178" t="str">
        <f>Birók!P27</f>
        <v xml:space="preserve"> </v>
      </c>
    </row>
    <row r="14" spans="1:21" s="38" customFormat="1" ht="9.6" customHeight="1" x14ac:dyDescent="0.25">
      <c r="A14" s="171"/>
      <c r="B14" s="460"/>
      <c r="C14" s="460"/>
      <c r="D14" s="456"/>
      <c r="E14" s="182"/>
      <c r="F14" s="161"/>
      <c r="G14" s="161"/>
      <c r="H14" s="70"/>
      <c r="I14" s="191"/>
      <c r="J14" s="183"/>
      <c r="K14" s="161"/>
      <c r="L14" s="161"/>
      <c r="M14" s="404"/>
      <c r="N14" s="689"/>
      <c r="O14" s="691"/>
      <c r="P14" s="690"/>
      <c r="Q14" s="414"/>
      <c r="R14" s="168"/>
      <c r="S14" s="169"/>
      <c r="U14" s="178" t="str">
        <f>Birók!P28</f>
        <v xml:space="preserve"> </v>
      </c>
    </row>
    <row r="15" spans="1:21" s="38" customFormat="1" ht="9.6" customHeight="1" x14ac:dyDescent="0.25">
      <c r="A15" s="581">
        <v>5</v>
      </c>
      <c r="B15" s="390" t="str">
        <f>IF($E15="","",VLOOKUP($E15,'1Q ELO'!$A$7:$M$32,12))</f>
        <v/>
      </c>
      <c r="C15" s="390" t="str">
        <f>IF($E15="","",VLOOKUP($E15,'1Q ELO'!$A$7:$M$30,13))</f>
        <v/>
      </c>
      <c r="D15" s="446" t="str">
        <f>IF($E15="","",VLOOKUP($E15,'1Q ELO'!$A$7:$M$30,5))</f>
        <v/>
      </c>
      <c r="E15" s="159"/>
      <c r="F15" s="680" t="str">
        <f>UPPER(IF($E15="","",VLOOKUP($E15,'1Q ELO'!$A$7:$M$38,2)))</f>
        <v/>
      </c>
      <c r="G15" s="680" t="str">
        <f>IF($E15="","",VLOOKUP($E15,'1Q ELO'!$A$7:$M$38,3))</f>
        <v/>
      </c>
      <c r="H15" s="680"/>
      <c r="I15" s="680" t="str">
        <f>IF($E15="","",VLOOKUP($E15,'1Q ELO'!$A$7:$M$38,4))</f>
        <v/>
      </c>
      <c r="J15" s="718"/>
      <c r="K15" s="161"/>
      <c r="L15" s="161"/>
      <c r="M15" s="691"/>
      <c r="N15" s="690"/>
      <c r="O15" s="691"/>
      <c r="P15" s="690"/>
      <c r="Q15" s="414"/>
      <c r="R15" s="168"/>
      <c r="S15" s="169"/>
      <c r="U15" s="178" t="str">
        <f>Birók!P29</f>
        <v xml:space="preserve"> </v>
      </c>
    </row>
    <row r="16" spans="1:21" s="38" customFormat="1" ht="9.6" customHeight="1" thickBot="1" x14ac:dyDescent="0.3">
      <c r="A16" s="171"/>
      <c r="B16" s="460"/>
      <c r="C16" s="460"/>
      <c r="D16" s="456"/>
      <c r="E16" s="182"/>
      <c r="F16" s="173"/>
      <c r="G16" s="173"/>
      <c r="H16" s="174"/>
      <c r="I16" s="175" t="s">
        <v>0</v>
      </c>
      <c r="J16" s="176"/>
      <c r="K16" s="177" t="str">
        <f>UPPER(IF(OR(J16="a",J16="as"),F15,IF(OR(J16="b",J16="bs"),F17,)))</f>
        <v/>
      </c>
      <c r="L16" s="177"/>
      <c r="M16" s="691"/>
      <c r="N16" s="690"/>
      <c r="O16" s="690"/>
      <c r="P16" s="690"/>
      <c r="Q16" s="414"/>
      <c r="R16" s="168"/>
      <c r="S16" s="169"/>
      <c r="U16" s="193" t="str">
        <f>Birók!P30</f>
        <v>Egyik sem</v>
      </c>
    </row>
    <row r="17" spans="1:19" s="38" customFormat="1" ht="9.6" customHeight="1" x14ac:dyDescent="0.25">
      <c r="A17" s="171">
        <v>6</v>
      </c>
      <c r="B17" s="390" t="str">
        <f>IF($E17="","",VLOOKUP($E17,'1Q ELO'!$A$7:$M$32,12))</f>
        <v/>
      </c>
      <c r="C17" s="390" t="str">
        <f>IF($E17="","",VLOOKUP($E17,'1Q ELO'!$A$7:$M$30,13))</f>
        <v/>
      </c>
      <c r="D17" s="446" t="str">
        <f>IF($E17="","",VLOOKUP($E17,'1Q ELO'!$A$7:$M$30,5))</f>
        <v/>
      </c>
      <c r="E17" s="159"/>
      <c r="F17" s="179" t="str">
        <f>UPPER(IF($E17="","",VLOOKUP($E17,'1Q ELO'!$A$7:$M$38,2)))</f>
        <v/>
      </c>
      <c r="G17" s="179" t="str">
        <f>IF($E17="","",VLOOKUP($E17,'1Q ELO'!$A$7:$M$38,3))</f>
        <v/>
      </c>
      <c r="H17" s="179"/>
      <c r="I17" s="179" t="str">
        <f>IF($E17="","",VLOOKUP($E17,'1Q ELO'!$A$7:$M$38,4))</f>
        <v/>
      </c>
      <c r="J17" s="180"/>
      <c r="K17" s="161"/>
      <c r="L17" s="405"/>
      <c r="M17" s="691"/>
      <c r="N17" s="690"/>
      <c r="O17" s="690"/>
      <c r="P17" s="690"/>
      <c r="Q17" s="414"/>
      <c r="R17" s="168"/>
      <c r="S17" s="169"/>
    </row>
    <row r="18" spans="1:19" s="38" customFormat="1" ht="9.6" customHeight="1" x14ac:dyDescent="0.25">
      <c r="A18" s="171"/>
      <c r="B18" s="460"/>
      <c r="C18" s="460"/>
      <c r="D18" s="456"/>
      <c r="E18" s="182"/>
      <c r="F18" s="173"/>
      <c r="G18" s="173"/>
      <c r="H18" s="174"/>
      <c r="I18" s="161"/>
      <c r="J18" s="183"/>
      <c r="K18" s="175"/>
      <c r="L18" s="689"/>
      <c r="M18" s="691"/>
      <c r="N18" s="690"/>
      <c r="O18" s="690"/>
      <c r="P18" s="690"/>
      <c r="Q18" s="414"/>
      <c r="R18" s="168"/>
      <c r="S18" s="169"/>
    </row>
    <row r="19" spans="1:19" s="38" customFormat="1" ht="9.6" customHeight="1" x14ac:dyDescent="0.25">
      <c r="A19" s="581">
        <v>7</v>
      </c>
      <c r="B19" s="390" t="str">
        <f>IF($E19="","",VLOOKUP($E19,'1Q ELO'!$A$7:$M$32,12))</f>
        <v/>
      </c>
      <c r="C19" s="390" t="str">
        <f>IF($E19="","",VLOOKUP($E19,'1Q ELO'!$A$7:$M$30,13))</f>
        <v/>
      </c>
      <c r="D19" s="446" t="str">
        <f>IF($E19="","",VLOOKUP($E19,'1Q ELO'!$A$7:$M$30,5))</f>
        <v/>
      </c>
      <c r="E19" s="159"/>
      <c r="F19" s="680" t="str">
        <f>UPPER(IF($E19="","",VLOOKUP($E19,'1Q ELO'!$A$7:$M$38,2)))</f>
        <v/>
      </c>
      <c r="G19" s="680" t="str">
        <f>IF($E19="","",VLOOKUP($E19,'1Q ELO'!$A$7:$M$38,3))</f>
        <v/>
      </c>
      <c r="H19" s="680"/>
      <c r="I19" s="680" t="str">
        <f>IF($E19="","",VLOOKUP($E19,'1Q ELO'!$A$7:$M$38,4))</f>
        <v/>
      </c>
      <c r="J19" s="162"/>
      <c r="K19" s="161"/>
      <c r="L19" s="691"/>
      <c r="M19" s="691"/>
      <c r="N19" s="690"/>
      <c r="O19" s="690"/>
      <c r="P19" s="690"/>
      <c r="Q19" s="414"/>
      <c r="R19" s="168"/>
      <c r="S19" s="169"/>
    </row>
    <row r="20" spans="1:19" s="38" customFormat="1" ht="9.6" customHeight="1" x14ac:dyDescent="0.25">
      <c r="A20" s="171"/>
      <c r="B20" s="460"/>
      <c r="C20" s="460"/>
      <c r="D20" s="456"/>
      <c r="E20" s="172"/>
      <c r="F20" s="173"/>
      <c r="G20" s="173"/>
      <c r="H20" s="174"/>
      <c r="I20" s="175" t="s">
        <v>0</v>
      </c>
      <c r="J20" s="176"/>
      <c r="K20" s="177" t="str">
        <f>UPPER(IF(OR(J20="a",J20="as"),F19,IF(OR(J20="b",J20="bs"),F21,)))</f>
        <v/>
      </c>
      <c r="L20" s="177"/>
      <c r="M20" s="691"/>
      <c r="N20" s="690"/>
      <c r="O20" s="690"/>
      <c r="P20" s="690"/>
      <c r="Q20" s="414"/>
      <c r="R20" s="168"/>
      <c r="S20" s="169"/>
    </row>
    <row r="21" spans="1:19" s="38" customFormat="1" ht="9.6" customHeight="1" x14ac:dyDescent="0.25">
      <c r="A21" s="578">
        <v>8</v>
      </c>
      <c r="B21" s="390" t="str">
        <f>IF($E21="","",VLOOKUP($E21,'1Q ELO'!$A$7:$M$32,12))</f>
        <v/>
      </c>
      <c r="C21" s="390" t="str">
        <f>IF($E21="","",VLOOKUP($E21,'1Q ELO'!$A$7:$M$30,13))</f>
        <v/>
      </c>
      <c r="D21" s="446" t="str">
        <f>IF($E21="","",VLOOKUP($E21,'1Q ELO'!$A$7:$M$30,5))</f>
        <v/>
      </c>
      <c r="E21" s="159"/>
      <c r="F21" s="487" t="str">
        <f>UPPER(IF($E21="","",VLOOKUP($E21,'1Q ELO'!$A$7:$M$38,2)))</f>
        <v/>
      </c>
      <c r="G21" s="487" t="str">
        <f>IF($E21="","",VLOOKUP($E21,'1Q ELO'!$A$7:$M$38,3))</f>
        <v/>
      </c>
      <c r="H21" s="487"/>
      <c r="I21" s="487" t="str">
        <f>IF($E21="","",VLOOKUP($E21,'1Q ELO'!$A$7:$M$38,4))</f>
        <v/>
      </c>
      <c r="J21" s="190"/>
      <c r="K21" s="161"/>
      <c r="L21" s="161"/>
      <c r="M21" s="691"/>
      <c r="N21" s="690"/>
      <c r="O21" s="690"/>
      <c r="P21" s="690"/>
      <c r="Q21" s="414"/>
      <c r="R21" s="168"/>
      <c r="S21" s="169"/>
    </row>
    <row r="22" spans="1:19" s="38" customFormat="1" ht="9.6" customHeight="1" x14ac:dyDescent="0.25">
      <c r="A22" s="171"/>
      <c r="B22" s="460"/>
      <c r="C22" s="460"/>
      <c r="D22" s="456"/>
      <c r="E22" s="172"/>
      <c r="F22" s="191"/>
      <c r="G22" s="191"/>
      <c r="H22" s="195"/>
      <c r="I22" s="191"/>
      <c r="J22" s="183"/>
      <c r="K22" s="161"/>
      <c r="L22" s="161"/>
      <c r="M22" s="161"/>
      <c r="N22" s="186"/>
      <c r="O22" s="186"/>
      <c r="P22" s="186"/>
      <c r="Q22" s="167"/>
      <c r="R22" s="168"/>
      <c r="S22" s="169"/>
    </row>
    <row r="23" spans="1:19" s="38" customFormat="1" ht="9.6" customHeight="1" x14ac:dyDescent="0.25">
      <c r="A23" s="203"/>
      <c r="B23" s="203"/>
      <c r="C23" s="203"/>
      <c r="D23" s="203"/>
      <c r="E23" s="203"/>
      <c r="F23" s="204"/>
      <c r="G23" s="204"/>
      <c r="H23" s="204"/>
      <c r="I23" s="204"/>
      <c r="J23" s="205"/>
      <c r="K23" s="206"/>
      <c r="L23" s="207"/>
      <c r="M23" s="206"/>
      <c r="N23" s="207"/>
      <c r="O23" s="206"/>
      <c r="P23" s="207"/>
      <c r="Q23" s="206"/>
      <c r="R23" s="207"/>
      <c r="S23" s="169"/>
    </row>
    <row r="24" spans="1:19" s="38" customFormat="1" ht="9.6" customHeight="1" x14ac:dyDescent="0.25">
      <c r="A24" s="209" t="s">
        <v>105</v>
      </c>
      <c r="B24" s="210"/>
      <c r="C24" s="211"/>
      <c r="D24" s="210"/>
      <c r="E24" s="212" t="s">
        <v>6</v>
      </c>
      <c r="F24" s="213" t="s">
        <v>107</v>
      </c>
      <c r="G24" s="212"/>
      <c r="H24" s="214"/>
      <c r="I24" s="215"/>
      <c r="J24" s="212" t="s">
        <v>6</v>
      </c>
      <c r="K24" s="213" t="s">
        <v>108</v>
      </c>
      <c r="L24" s="216"/>
      <c r="M24" s="213" t="s">
        <v>109</v>
      </c>
      <c r="N24" s="217"/>
      <c r="O24" s="218" t="s">
        <v>110</v>
      </c>
      <c r="P24" s="218"/>
      <c r="Q24" s="219"/>
      <c r="R24" s="220"/>
      <c r="S24" s="169"/>
    </row>
    <row r="25" spans="1:19" s="38" customFormat="1" ht="9.6" customHeight="1" x14ac:dyDescent="0.25">
      <c r="A25" s="222" t="s">
        <v>106</v>
      </c>
      <c r="B25" s="221"/>
      <c r="C25" s="223"/>
      <c r="D25" s="442"/>
      <c r="E25" s="224">
        <v>1</v>
      </c>
      <c r="F25" s="92" t="str">
        <f>IF(E25&gt;$R$32,,UPPER(VLOOKUP(E25,'1Q ELO'!$A$7:$O$134,2)))</f>
        <v/>
      </c>
      <c r="G25" s="225"/>
      <c r="H25" s="92"/>
      <c r="I25" s="91"/>
      <c r="J25" s="226" t="s">
        <v>7</v>
      </c>
      <c r="K25" s="221"/>
      <c r="L25" s="227"/>
      <c r="M25" s="221"/>
      <c r="N25" s="228"/>
      <c r="O25" s="229" t="s">
        <v>111</v>
      </c>
      <c r="P25" s="230"/>
      <c r="Q25" s="230"/>
      <c r="R25" s="231"/>
      <c r="S25" s="169"/>
    </row>
    <row r="26" spans="1:19" s="38" customFormat="1" ht="9.6" customHeight="1" x14ac:dyDescent="0.25">
      <c r="A26" s="236" t="s">
        <v>119</v>
      </c>
      <c r="B26" s="234"/>
      <c r="C26" s="237"/>
      <c r="D26" s="442"/>
      <c r="E26" s="224">
        <v>2</v>
      </c>
      <c r="F26" s="92" t="str">
        <f>IF(E26&gt;$R$32,,UPPER(VLOOKUP(E26,'1Q ELO'!$A$7:$O$134,2)))</f>
        <v/>
      </c>
      <c r="G26" s="225"/>
      <c r="H26" s="92"/>
      <c r="I26" s="91"/>
      <c r="J26" s="226" t="s">
        <v>8</v>
      </c>
      <c r="K26" s="221"/>
      <c r="L26" s="227"/>
      <c r="M26" s="221"/>
      <c r="N26" s="228"/>
      <c r="O26" s="232"/>
      <c r="P26" s="233"/>
      <c r="Q26" s="234"/>
      <c r="R26" s="235"/>
      <c r="S26" s="169"/>
    </row>
    <row r="27" spans="1:19" s="38" customFormat="1" ht="9.6" customHeight="1" x14ac:dyDescent="0.25">
      <c r="A27" s="379"/>
      <c r="B27" s="380"/>
      <c r="C27" s="381"/>
      <c r="D27" s="443"/>
      <c r="E27" s="717">
        <v>3</v>
      </c>
      <c r="F27" s="92" t="str">
        <f>IF(E27&gt;$R$32,,UPPER(VLOOKUP(E27,'1Q ELO'!$A$7:$O$134,2)))</f>
        <v/>
      </c>
      <c r="G27" s="225"/>
      <c r="H27" s="92"/>
      <c r="I27" s="91"/>
      <c r="J27" s="226" t="s">
        <v>9</v>
      </c>
      <c r="K27" s="221"/>
      <c r="L27" s="227"/>
      <c r="M27" s="221"/>
      <c r="N27" s="228"/>
      <c r="O27" s="229" t="s">
        <v>112</v>
      </c>
      <c r="P27" s="230"/>
      <c r="Q27" s="230"/>
      <c r="R27" s="231"/>
      <c r="S27" s="169"/>
    </row>
    <row r="28" spans="1:19" s="38" customFormat="1" ht="9.6" customHeight="1" x14ac:dyDescent="0.25">
      <c r="A28" s="238"/>
      <c r="B28" s="150"/>
      <c r="C28" s="239"/>
      <c r="D28" s="443"/>
      <c r="E28" s="717">
        <v>4</v>
      </c>
      <c r="F28" s="92" t="str">
        <f>IF(E28&gt;$R$32,,UPPER(VLOOKUP(E28,'1Q ELO'!$A$7:$O$134,2)))</f>
        <v/>
      </c>
      <c r="G28" s="225"/>
      <c r="H28" s="92"/>
      <c r="I28" s="91"/>
      <c r="J28" s="226" t="s">
        <v>10</v>
      </c>
      <c r="K28" s="221"/>
      <c r="L28" s="227"/>
      <c r="M28" s="221"/>
      <c r="N28" s="228"/>
      <c r="O28" s="221"/>
      <c r="P28" s="227"/>
      <c r="Q28" s="221"/>
      <c r="R28" s="228"/>
      <c r="S28" s="169"/>
    </row>
    <row r="29" spans="1:19" s="38" customFormat="1" ht="9.6" customHeight="1" x14ac:dyDescent="0.25">
      <c r="A29" s="366"/>
      <c r="B29" s="382"/>
      <c r="C29" s="383"/>
      <c r="D29" s="382"/>
      <c r="E29" s="224"/>
      <c r="F29" s="92"/>
      <c r="G29" s="225"/>
      <c r="H29" s="92"/>
      <c r="I29" s="91"/>
      <c r="J29" s="226" t="s">
        <v>11</v>
      </c>
      <c r="K29" s="221"/>
      <c r="L29" s="227"/>
      <c r="M29" s="221"/>
      <c r="N29" s="228"/>
      <c r="O29" s="234"/>
      <c r="P29" s="233"/>
      <c r="Q29" s="234"/>
      <c r="R29" s="235"/>
      <c r="S29" s="169"/>
    </row>
    <row r="30" spans="1:19" s="38" customFormat="1" ht="9.6" customHeight="1" x14ac:dyDescent="0.25">
      <c r="A30" s="367"/>
      <c r="B30" s="24"/>
      <c r="C30" s="239"/>
      <c r="D30" s="443"/>
      <c r="E30" s="224"/>
      <c r="F30" s="92"/>
      <c r="G30" s="225"/>
      <c r="H30" s="92"/>
      <c r="I30" s="91"/>
      <c r="J30" s="226" t="s">
        <v>12</v>
      </c>
      <c r="K30" s="221"/>
      <c r="L30" s="227"/>
      <c r="M30" s="221"/>
      <c r="N30" s="228"/>
      <c r="O30" s="229" t="s">
        <v>92</v>
      </c>
      <c r="P30" s="230"/>
      <c r="Q30" s="230"/>
      <c r="R30" s="231"/>
      <c r="S30" s="169"/>
    </row>
    <row r="31" spans="1:19" s="38" customFormat="1" ht="9.6" customHeight="1" x14ac:dyDescent="0.25">
      <c r="A31" s="367"/>
      <c r="B31" s="24"/>
      <c r="C31" s="377"/>
      <c r="D31" s="444"/>
      <c r="E31" s="224"/>
      <c r="F31" s="92"/>
      <c r="G31" s="225"/>
      <c r="H31" s="92"/>
      <c r="I31" s="91"/>
      <c r="J31" s="226" t="s">
        <v>13</v>
      </c>
      <c r="K31" s="221"/>
      <c r="L31" s="227"/>
      <c r="M31" s="221"/>
      <c r="N31" s="228"/>
      <c r="O31" s="221"/>
      <c r="P31" s="227"/>
      <c r="Q31" s="221"/>
      <c r="R31" s="228"/>
      <c r="S31" s="169"/>
    </row>
    <row r="32" spans="1:19" s="38" customFormat="1" ht="9.6" customHeight="1" x14ac:dyDescent="0.25">
      <c r="A32" s="368"/>
      <c r="B32" s="365"/>
      <c r="C32" s="378"/>
      <c r="D32" s="445"/>
      <c r="E32" s="240"/>
      <c r="F32" s="241"/>
      <c r="G32" s="242"/>
      <c r="H32" s="241"/>
      <c r="I32" s="243"/>
      <c r="J32" s="244" t="s">
        <v>14</v>
      </c>
      <c r="K32" s="234"/>
      <c r="L32" s="233"/>
      <c r="M32" s="234"/>
      <c r="N32" s="235"/>
      <c r="O32" s="234" t="str">
        <f>R4</f>
        <v>Dénes Tibor</v>
      </c>
      <c r="P32" s="233"/>
      <c r="Q32" s="234"/>
      <c r="R32" s="245">
        <f>MIN(8,'1Q ELO'!O5)</f>
        <v>8</v>
      </c>
      <c r="S32" s="169"/>
    </row>
    <row r="33" spans="1:19" s="38" customFormat="1" ht="9.6" customHeight="1" x14ac:dyDescent="0.25">
      <c r="A33"/>
      <c r="B33"/>
      <c r="C33"/>
      <c r="D33"/>
      <c r="E33"/>
      <c r="F33"/>
      <c r="G33"/>
      <c r="H33"/>
      <c r="I33"/>
      <c r="J33" s="134"/>
      <c r="K33"/>
      <c r="L33" s="134"/>
      <c r="M33"/>
      <c r="N33" s="135"/>
      <c r="O33"/>
      <c r="P33" s="134"/>
      <c r="Q33"/>
      <c r="R33" s="135"/>
      <c r="S33" s="169"/>
    </row>
    <row r="34" spans="1:19" s="38" customFormat="1" ht="9.6" customHeight="1" x14ac:dyDescent="0.25">
      <c r="A34"/>
      <c r="B34"/>
      <c r="C34"/>
      <c r="D34"/>
      <c r="E34"/>
      <c r="F34"/>
      <c r="G34"/>
      <c r="H34"/>
      <c r="I34"/>
      <c r="J34" s="134"/>
      <c r="K34"/>
      <c r="L34" s="134"/>
      <c r="M34"/>
      <c r="N34" s="135"/>
      <c r="O34"/>
      <c r="P34" s="134"/>
      <c r="Q34"/>
      <c r="R34" s="135"/>
      <c r="S34" s="169"/>
    </row>
    <row r="35" spans="1:19" s="38" customFormat="1" ht="9.6" customHeight="1" x14ac:dyDescent="0.25">
      <c r="A35"/>
      <c r="B35"/>
      <c r="C35"/>
      <c r="D35"/>
      <c r="E35"/>
      <c r="F35"/>
      <c r="G35"/>
      <c r="H35"/>
      <c r="I35"/>
      <c r="J35" s="134"/>
      <c r="K35"/>
      <c r="L35" s="134"/>
      <c r="M35"/>
      <c r="N35" s="135"/>
      <c r="O35"/>
      <c r="P35" s="134"/>
      <c r="Q35"/>
      <c r="R35" s="135"/>
      <c r="S35" s="169"/>
    </row>
    <row r="36" spans="1:19" s="38" customFormat="1" ht="9.6" customHeight="1" x14ac:dyDescent="0.25">
      <c r="A36"/>
      <c r="B36"/>
      <c r="C36"/>
      <c r="D36"/>
      <c r="E36"/>
      <c r="F36"/>
      <c r="G36"/>
      <c r="H36"/>
      <c r="I36"/>
      <c r="J36" s="134"/>
      <c r="K36"/>
      <c r="L36" s="134"/>
      <c r="M36"/>
      <c r="N36" s="135"/>
      <c r="O36"/>
      <c r="P36" s="134"/>
      <c r="Q36"/>
      <c r="R36" s="135"/>
      <c r="S36" s="169"/>
    </row>
    <row r="37" spans="1:19" s="38" customFormat="1" ht="9.6" customHeight="1" x14ac:dyDescent="0.25">
      <c r="A37"/>
      <c r="B37"/>
      <c r="C37"/>
      <c r="D37"/>
      <c r="E37"/>
      <c r="F37"/>
      <c r="G37"/>
      <c r="H37"/>
      <c r="I37"/>
      <c r="J37" s="134"/>
      <c r="K37"/>
      <c r="L37" s="134"/>
      <c r="M37"/>
      <c r="N37" s="135"/>
      <c r="O37"/>
      <c r="P37" s="134"/>
      <c r="Q37"/>
      <c r="R37" s="135"/>
      <c r="S37" s="169"/>
    </row>
    <row r="38" spans="1:19" s="38" customFormat="1" ht="9.6" customHeight="1" x14ac:dyDescent="0.25">
      <c r="A38"/>
      <c r="B38"/>
      <c r="C38"/>
      <c r="D38"/>
      <c r="E38"/>
      <c r="F38"/>
      <c r="G38"/>
      <c r="H38"/>
      <c r="I38"/>
      <c r="J38" s="134"/>
      <c r="K38"/>
      <c r="L38" s="134"/>
      <c r="M38"/>
      <c r="N38" s="135"/>
      <c r="O38"/>
      <c r="P38" s="134"/>
      <c r="Q38"/>
      <c r="R38" s="135"/>
      <c r="S38" s="169"/>
    </row>
    <row r="39" spans="1:19" s="38" customFormat="1" ht="9.6" customHeight="1" x14ac:dyDescent="0.25">
      <c r="A39"/>
      <c r="B39"/>
      <c r="C39"/>
      <c r="D39"/>
      <c r="E39"/>
      <c r="F39"/>
      <c r="G39"/>
      <c r="H39"/>
      <c r="I39"/>
      <c r="J39" s="134"/>
      <c r="K39"/>
      <c r="L39" s="134"/>
      <c r="M39"/>
      <c r="N39" s="135"/>
      <c r="O39"/>
      <c r="P39" s="134"/>
      <c r="Q39"/>
      <c r="R39" s="135"/>
      <c r="S39" s="169"/>
    </row>
    <row r="40" spans="1:19" s="38" customFormat="1" ht="9.6" customHeight="1" x14ac:dyDescent="0.25">
      <c r="A40"/>
      <c r="B40"/>
      <c r="C40"/>
      <c r="D40"/>
      <c r="E40"/>
      <c r="F40"/>
      <c r="G40"/>
      <c r="H40"/>
      <c r="I40"/>
      <c r="J40" s="134"/>
      <c r="K40"/>
      <c r="L40" s="134"/>
      <c r="M40"/>
      <c r="N40" s="135"/>
      <c r="O40"/>
      <c r="P40" s="134"/>
      <c r="Q40"/>
      <c r="R40" s="135"/>
      <c r="S40" s="169"/>
    </row>
    <row r="41" spans="1:19" s="38" customFormat="1" ht="9.6" customHeight="1" x14ac:dyDescent="0.25">
      <c r="A41"/>
      <c r="B41"/>
      <c r="C41"/>
      <c r="D41"/>
      <c r="E41"/>
      <c r="F41"/>
      <c r="G41"/>
      <c r="H41"/>
      <c r="I41"/>
      <c r="J41" s="134"/>
      <c r="K41"/>
      <c r="L41" s="134"/>
      <c r="M41"/>
      <c r="N41" s="135"/>
      <c r="O41"/>
      <c r="P41" s="134"/>
      <c r="Q41"/>
      <c r="R41" s="135"/>
      <c r="S41" s="169"/>
    </row>
    <row r="42" spans="1:19" s="38" customFormat="1" ht="9.6" customHeight="1" x14ac:dyDescent="0.25">
      <c r="A42"/>
      <c r="B42"/>
      <c r="C42"/>
      <c r="D42"/>
      <c r="E42"/>
      <c r="F42"/>
      <c r="G42"/>
      <c r="H42"/>
      <c r="I42"/>
      <c r="J42" s="134"/>
      <c r="K42"/>
      <c r="L42" s="134"/>
      <c r="M42"/>
      <c r="N42" s="135"/>
      <c r="O42"/>
      <c r="P42" s="134"/>
      <c r="Q42"/>
      <c r="R42" s="135"/>
      <c r="S42" s="169"/>
    </row>
    <row r="43" spans="1:19" s="38" customFormat="1" ht="9.6" customHeight="1" x14ac:dyDescent="0.25">
      <c r="A43"/>
      <c r="B43"/>
      <c r="C43"/>
      <c r="D43"/>
      <c r="E43"/>
      <c r="F43"/>
      <c r="G43"/>
      <c r="H43"/>
      <c r="I43"/>
      <c r="J43" s="134"/>
      <c r="K43"/>
      <c r="L43" s="134"/>
      <c r="M43"/>
      <c r="N43" s="135"/>
      <c r="O43"/>
      <c r="P43" s="134"/>
      <c r="Q43"/>
      <c r="R43" s="135"/>
      <c r="S43" s="169"/>
    </row>
    <row r="44" spans="1:19" s="38" customFormat="1" ht="9.6" customHeight="1" x14ac:dyDescent="0.25">
      <c r="A44"/>
      <c r="B44"/>
      <c r="C44"/>
      <c r="D44"/>
      <c r="E44"/>
      <c r="F44"/>
      <c r="G44"/>
      <c r="H44"/>
      <c r="I44"/>
      <c r="J44" s="134"/>
      <c r="K44"/>
      <c r="L44" s="134"/>
      <c r="M44"/>
      <c r="N44" s="135"/>
      <c r="O44"/>
      <c r="P44" s="134"/>
      <c r="Q44"/>
      <c r="R44" s="135"/>
      <c r="S44" s="169"/>
    </row>
    <row r="45" spans="1:19" s="38" customFormat="1" ht="9.6" customHeight="1" x14ac:dyDescent="0.25">
      <c r="A45"/>
      <c r="B45"/>
      <c r="C45"/>
      <c r="D45"/>
      <c r="E45"/>
      <c r="F45"/>
      <c r="G45"/>
      <c r="H45"/>
      <c r="I45"/>
      <c r="J45" s="134"/>
      <c r="K45"/>
      <c r="L45" s="134"/>
      <c r="M45"/>
      <c r="N45" s="135"/>
      <c r="O45"/>
      <c r="P45" s="134"/>
      <c r="Q45"/>
      <c r="R45" s="135"/>
      <c r="S45" s="169"/>
    </row>
    <row r="46" spans="1:19" s="38" customFormat="1" ht="9.6" customHeight="1" x14ac:dyDescent="0.25">
      <c r="A46"/>
      <c r="B46"/>
      <c r="C46"/>
      <c r="D46"/>
      <c r="E46"/>
      <c r="F46"/>
      <c r="G46"/>
      <c r="H46"/>
      <c r="I46"/>
      <c r="J46" s="134"/>
      <c r="K46"/>
      <c r="L46" s="134"/>
      <c r="M46"/>
      <c r="N46" s="135"/>
      <c r="O46"/>
      <c r="P46" s="134"/>
      <c r="Q46"/>
      <c r="R46" s="135"/>
      <c r="S46" s="169"/>
    </row>
    <row r="47" spans="1:19" s="38" customFormat="1" ht="9.6" customHeight="1" x14ac:dyDescent="0.25">
      <c r="A47"/>
      <c r="B47"/>
      <c r="C47"/>
      <c r="D47"/>
      <c r="E47"/>
      <c r="F47"/>
      <c r="G47"/>
      <c r="H47"/>
      <c r="I47"/>
      <c r="J47" s="134"/>
      <c r="K47"/>
      <c r="L47" s="134"/>
      <c r="M47"/>
      <c r="N47" s="135"/>
      <c r="O47"/>
      <c r="P47" s="134"/>
      <c r="Q47"/>
      <c r="R47" s="135"/>
      <c r="S47" s="169"/>
    </row>
    <row r="48" spans="1:19" s="38" customFormat="1" ht="9.6" customHeight="1" x14ac:dyDescent="0.25">
      <c r="A48"/>
      <c r="B48"/>
      <c r="C48"/>
      <c r="D48"/>
      <c r="E48"/>
      <c r="F48"/>
      <c r="G48"/>
      <c r="H48"/>
      <c r="I48"/>
      <c r="J48" s="134"/>
      <c r="K48"/>
      <c r="L48" s="134"/>
      <c r="M48"/>
      <c r="N48" s="135"/>
      <c r="O48"/>
      <c r="P48" s="134"/>
      <c r="Q48"/>
      <c r="R48" s="135"/>
      <c r="S48" s="169"/>
    </row>
    <row r="49" spans="1:19" s="38" customFormat="1" ht="9.6" customHeight="1" x14ac:dyDescent="0.25">
      <c r="A49"/>
      <c r="B49"/>
      <c r="C49"/>
      <c r="D49"/>
      <c r="E49"/>
      <c r="F49"/>
      <c r="G49"/>
      <c r="H49"/>
      <c r="I49"/>
      <c r="J49" s="134"/>
      <c r="K49"/>
      <c r="L49" s="134"/>
      <c r="M49"/>
      <c r="N49" s="135"/>
      <c r="O49"/>
      <c r="P49" s="134"/>
      <c r="Q49"/>
      <c r="R49" s="135"/>
      <c r="S49" s="169"/>
    </row>
    <row r="50" spans="1:19" s="38" customFormat="1" ht="9.6" customHeight="1" x14ac:dyDescent="0.25">
      <c r="A50"/>
      <c r="B50"/>
      <c r="C50"/>
      <c r="D50"/>
      <c r="E50"/>
      <c r="F50"/>
      <c r="G50"/>
      <c r="H50"/>
      <c r="I50"/>
      <c r="J50" s="134"/>
      <c r="K50"/>
      <c r="L50" s="134"/>
      <c r="M50"/>
      <c r="N50" s="135"/>
      <c r="O50"/>
      <c r="P50" s="134"/>
      <c r="Q50"/>
      <c r="R50" s="135"/>
      <c r="S50" s="169"/>
    </row>
    <row r="51" spans="1:19" s="38" customFormat="1" ht="9.6" customHeight="1" x14ac:dyDescent="0.25">
      <c r="A51"/>
      <c r="B51"/>
      <c r="C51"/>
      <c r="D51"/>
      <c r="E51"/>
      <c r="F51"/>
      <c r="G51"/>
      <c r="H51"/>
      <c r="I51"/>
      <c r="J51" s="134"/>
      <c r="K51"/>
      <c r="L51" s="134"/>
      <c r="M51"/>
      <c r="N51" s="135"/>
      <c r="O51"/>
      <c r="P51" s="134"/>
      <c r="Q51"/>
      <c r="R51" s="135"/>
      <c r="S51" s="169"/>
    </row>
    <row r="52" spans="1:19" s="38" customFormat="1" ht="9.6" customHeight="1" x14ac:dyDescent="0.25">
      <c r="A52"/>
      <c r="B52"/>
      <c r="C52"/>
      <c r="D52"/>
      <c r="E52"/>
      <c r="F52"/>
      <c r="G52"/>
      <c r="H52"/>
      <c r="I52"/>
      <c r="J52" s="134"/>
      <c r="K52"/>
      <c r="L52" s="134"/>
      <c r="M52"/>
      <c r="N52" s="135"/>
      <c r="O52"/>
      <c r="P52" s="134"/>
      <c r="Q52"/>
      <c r="R52" s="135"/>
      <c r="S52" s="169"/>
    </row>
    <row r="53" spans="1:19" s="38" customFormat="1" ht="9.6" customHeight="1" x14ac:dyDescent="0.25">
      <c r="A53"/>
      <c r="B53"/>
      <c r="C53"/>
      <c r="D53"/>
      <c r="E53"/>
      <c r="F53"/>
      <c r="G53"/>
      <c r="H53"/>
      <c r="I53"/>
      <c r="J53" s="134"/>
      <c r="K53"/>
      <c r="L53" s="134"/>
      <c r="M53"/>
      <c r="N53" s="135"/>
      <c r="O53"/>
      <c r="P53" s="134"/>
      <c r="Q53"/>
      <c r="R53" s="135"/>
      <c r="S53" s="169"/>
    </row>
    <row r="54" spans="1:19" s="38" customFormat="1" ht="9.6" customHeight="1" x14ac:dyDescent="0.25">
      <c r="A54"/>
      <c r="B54"/>
      <c r="C54"/>
      <c r="D54"/>
      <c r="E54"/>
      <c r="F54"/>
      <c r="G54"/>
      <c r="H54"/>
      <c r="I54"/>
      <c r="J54" s="134"/>
      <c r="K54"/>
      <c r="L54" s="134"/>
      <c r="M54"/>
      <c r="N54" s="135"/>
      <c r="O54"/>
      <c r="P54" s="134"/>
      <c r="Q54"/>
      <c r="R54" s="135"/>
      <c r="S54" s="169"/>
    </row>
    <row r="55" spans="1:19" s="38" customFormat="1" ht="9.6" customHeight="1" x14ac:dyDescent="0.25">
      <c r="A55"/>
      <c r="B55"/>
      <c r="C55"/>
      <c r="D55"/>
      <c r="E55"/>
      <c r="F55"/>
      <c r="G55"/>
      <c r="H55"/>
      <c r="I55"/>
      <c r="J55" s="134"/>
      <c r="K55"/>
      <c r="L55" s="134"/>
      <c r="M55"/>
      <c r="N55" s="135"/>
      <c r="O55"/>
      <c r="P55" s="134"/>
      <c r="Q55"/>
      <c r="R55" s="135"/>
      <c r="S55" s="169"/>
    </row>
    <row r="56" spans="1:19" s="38" customFormat="1" ht="9.6" customHeight="1" x14ac:dyDescent="0.25">
      <c r="A56"/>
      <c r="B56"/>
      <c r="C56"/>
      <c r="D56"/>
      <c r="E56"/>
      <c r="F56"/>
      <c r="G56"/>
      <c r="H56"/>
      <c r="I56"/>
      <c r="J56" s="134"/>
      <c r="K56"/>
      <c r="L56" s="134"/>
      <c r="M56"/>
      <c r="N56" s="135"/>
      <c r="O56"/>
      <c r="P56" s="134"/>
      <c r="Q56"/>
      <c r="R56" s="135"/>
      <c r="S56" s="169"/>
    </row>
    <row r="57" spans="1:19" s="38" customFormat="1" ht="9.6" customHeight="1" x14ac:dyDescent="0.25">
      <c r="A57"/>
      <c r="B57"/>
      <c r="C57"/>
      <c r="D57"/>
      <c r="E57"/>
      <c r="F57"/>
      <c r="G57"/>
      <c r="H57"/>
      <c r="I57"/>
      <c r="J57" s="134"/>
      <c r="K57"/>
      <c r="L57" s="134"/>
      <c r="M57"/>
      <c r="N57" s="135"/>
      <c r="O57"/>
      <c r="P57" s="134"/>
      <c r="Q57"/>
      <c r="R57" s="135"/>
      <c r="S57" s="169"/>
    </row>
    <row r="58" spans="1:19" s="38" customFormat="1" ht="9.6" customHeight="1" x14ac:dyDescent="0.25">
      <c r="A58"/>
      <c r="B58"/>
      <c r="C58"/>
      <c r="D58"/>
      <c r="E58"/>
      <c r="F58"/>
      <c r="G58"/>
      <c r="H58"/>
      <c r="I58"/>
      <c r="J58" s="134"/>
      <c r="K58"/>
      <c r="L58" s="134"/>
      <c r="M58"/>
      <c r="N58" s="135"/>
      <c r="O58"/>
      <c r="P58" s="134"/>
      <c r="Q58"/>
      <c r="R58" s="135"/>
      <c r="S58" s="169"/>
    </row>
    <row r="59" spans="1:19" s="38" customFormat="1" ht="9.6" customHeight="1" x14ac:dyDescent="0.25">
      <c r="A59"/>
      <c r="B59"/>
      <c r="C59"/>
      <c r="D59"/>
      <c r="E59"/>
      <c r="F59"/>
      <c r="G59"/>
      <c r="H59"/>
      <c r="I59"/>
      <c r="J59" s="134"/>
      <c r="K59"/>
      <c r="L59" s="134"/>
      <c r="M59"/>
      <c r="N59" s="135"/>
      <c r="O59"/>
      <c r="P59" s="134"/>
      <c r="Q59"/>
      <c r="R59" s="135"/>
      <c r="S59" s="202"/>
    </row>
    <row r="60" spans="1:19" s="38" customFormat="1" ht="9.6" customHeight="1" x14ac:dyDescent="0.25">
      <c r="A60"/>
      <c r="B60"/>
      <c r="C60"/>
      <c r="D60"/>
      <c r="E60"/>
      <c r="F60"/>
      <c r="G60"/>
      <c r="H60"/>
      <c r="I60"/>
      <c r="J60" s="134"/>
      <c r="K60"/>
      <c r="L60" s="134"/>
      <c r="M60"/>
      <c r="N60" s="135"/>
      <c r="O60"/>
      <c r="P60" s="134"/>
      <c r="Q60"/>
      <c r="R60" s="135"/>
      <c r="S60" s="169"/>
    </row>
    <row r="61" spans="1:19" s="38" customFormat="1" ht="9.6" customHeight="1" x14ac:dyDescent="0.25">
      <c r="A61"/>
      <c r="B61"/>
      <c r="C61"/>
      <c r="D61"/>
      <c r="E61"/>
      <c r="F61"/>
      <c r="G61"/>
      <c r="H61"/>
      <c r="I61"/>
      <c r="J61" s="134"/>
      <c r="K61"/>
      <c r="L61" s="134"/>
      <c r="M61"/>
      <c r="N61" s="135"/>
      <c r="O61"/>
      <c r="P61" s="134"/>
      <c r="Q61"/>
      <c r="R61" s="135"/>
      <c r="S61" s="169"/>
    </row>
    <row r="62" spans="1:19" s="38" customFormat="1" ht="9.6" customHeight="1" x14ac:dyDescent="0.25">
      <c r="A62"/>
      <c r="B62"/>
      <c r="C62"/>
      <c r="D62"/>
      <c r="E62"/>
      <c r="F62"/>
      <c r="G62"/>
      <c r="H62"/>
      <c r="I62"/>
      <c r="J62" s="134"/>
      <c r="K62"/>
      <c r="L62" s="134"/>
      <c r="M62"/>
      <c r="N62" s="135"/>
      <c r="O62"/>
      <c r="P62" s="134"/>
      <c r="Q62"/>
      <c r="R62" s="135"/>
      <c r="S62" s="169"/>
    </row>
    <row r="63" spans="1:19" s="38" customFormat="1" ht="9.6" customHeight="1" x14ac:dyDescent="0.25">
      <c r="A63"/>
      <c r="B63"/>
      <c r="C63"/>
      <c r="D63"/>
      <c r="E63"/>
      <c r="F63"/>
      <c r="G63"/>
      <c r="H63"/>
      <c r="I63"/>
      <c r="J63" s="134"/>
      <c r="K63"/>
      <c r="L63" s="134"/>
      <c r="M63"/>
      <c r="N63" s="135"/>
      <c r="O63"/>
      <c r="P63" s="134"/>
      <c r="Q63"/>
      <c r="R63" s="135"/>
      <c r="S63" s="169"/>
    </row>
    <row r="64" spans="1:19" s="38" customFormat="1" ht="9.6" customHeight="1" x14ac:dyDescent="0.25">
      <c r="A64"/>
      <c r="B64"/>
      <c r="C64"/>
      <c r="D64"/>
      <c r="E64"/>
      <c r="F64"/>
      <c r="G64"/>
      <c r="H64"/>
      <c r="I64"/>
      <c r="J64" s="134"/>
      <c r="K64"/>
      <c r="L64" s="134"/>
      <c r="M64"/>
      <c r="N64" s="135"/>
      <c r="O64"/>
      <c r="P64" s="134"/>
      <c r="Q64"/>
      <c r="R64" s="135"/>
      <c r="S64" s="169"/>
    </row>
    <row r="65" spans="1:19" s="38" customFormat="1" ht="9.6" customHeight="1" x14ac:dyDescent="0.25">
      <c r="A65"/>
      <c r="B65"/>
      <c r="C65"/>
      <c r="D65"/>
      <c r="E65"/>
      <c r="F65"/>
      <c r="G65"/>
      <c r="H65"/>
      <c r="I65"/>
      <c r="J65" s="134"/>
      <c r="K65"/>
      <c r="L65" s="134"/>
      <c r="M65"/>
      <c r="N65" s="135"/>
      <c r="O65"/>
      <c r="P65" s="134"/>
      <c r="Q65"/>
      <c r="R65" s="135"/>
      <c r="S65" s="169"/>
    </row>
    <row r="66" spans="1:19" s="38" customFormat="1" ht="9.6" customHeight="1" x14ac:dyDescent="0.25">
      <c r="A66"/>
      <c r="B66"/>
      <c r="C66"/>
      <c r="D66"/>
      <c r="E66"/>
      <c r="F66"/>
      <c r="G66"/>
      <c r="H66"/>
      <c r="I66"/>
      <c r="J66" s="134"/>
      <c r="K66"/>
      <c r="L66" s="134"/>
      <c r="M66"/>
      <c r="N66" s="135"/>
      <c r="O66"/>
      <c r="P66" s="134"/>
      <c r="Q66"/>
      <c r="R66" s="135"/>
      <c r="S66" s="169"/>
    </row>
    <row r="67" spans="1:19" s="38" customFormat="1" ht="9.6" customHeight="1" x14ac:dyDescent="0.25">
      <c r="A67"/>
      <c r="B67"/>
      <c r="C67"/>
      <c r="D67"/>
      <c r="E67"/>
      <c r="F67"/>
      <c r="G67"/>
      <c r="H67"/>
      <c r="I67"/>
      <c r="J67" s="134"/>
      <c r="K67"/>
      <c r="L67" s="134"/>
      <c r="M67"/>
      <c r="N67" s="135"/>
      <c r="O67"/>
      <c r="P67" s="134"/>
      <c r="Q67"/>
      <c r="R67" s="135"/>
      <c r="S67" s="169"/>
    </row>
    <row r="68" spans="1:19" s="38" customFormat="1" ht="9.6" customHeight="1" x14ac:dyDescent="0.25">
      <c r="A68"/>
      <c r="B68"/>
      <c r="C68"/>
      <c r="D68"/>
      <c r="E68"/>
      <c r="F68"/>
      <c r="G68"/>
      <c r="H68"/>
      <c r="I68"/>
      <c r="J68" s="134"/>
      <c r="K68"/>
      <c r="L68" s="134"/>
      <c r="M68"/>
      <c r="N68" s="135"/>
      <c r="O68"/>
      <c r="P68" s="134"/>
      <c r="Q68"/>
      <c r="R68" s="135"/>
      <c r="S68" s="169"/>
    </row>
    <row r="69" spans="1:19" s="38" customFormat="1" ht="9.6" customHeight="1" x14ac:dyDescent="0.25">
      <c r="A69"/>
      <c r="B69"/>
      <c r="C69"/>
      <c r="D69"/>
      <c r="E69"/>
      <c r="F69"/>
      <c r="G69"/>
      <c r="H69"/>
      <c r="I69"/>
      <c r="J69" s="134"/>
      <c r="K69"/>
      <c r="L69" s="134"/>
      <c r="M69"/>
      <c r="N69" s="135"/>
      <c r="O69"/>
      <c r="P69" s="134"/>
      <c r="Q69"/>
      <c r="R69" s="135"/>
      <c r="S69" s="169"/>
    </row>
    <row r="70" spans="1:19" s="2" customFormat="1" ht="6.75" customHeight="1" x14ac:dyDescent="0.25">
      <c r="A70"/>
      <c r="B70"/>
      <c r="C70"/>
      <c r="D70"/>
      <c r="E70"/>
      <c r="F70"/>
      <c r="G70"/>
      <c r="H70"/>
      <c r="I70"/>
      <c r="J70" s="134"/>
      <c r="K70"/>
      <c r="L70" s="134"/>
      <c r="M70"/>
      <c r="N70" s="135"/>
      <c r="O70"/>
      <c r="P70" s="134"/>
      <c r="Q70"/>
      <c r="R70" s="135"/>
      <c r="S70" s="208"/>
    </row>
    <row r="71" spans="1:19" s="18" customFormat="1" ht="10.5" customHeight="1" x14ac:dyDescent="0.25">
      <c r="A71"/>
      <c r="B71"/>
      <c r="C71"/>
      <c r="D71"/>
      <c r="E71"/>
      <c r="F71"/>
      <c r="G71"/>
      <c r="H71"/>
      <c r="I71"/>
      <c r="J71" s="134"/>
      <c r="K71"/>
      <c r="L71" s="134"/>
      <c r="M71"/>
      <c r="N71" s="135"/>
      <c r="O71"/>
      <c r="P71" s="134"/>
      <c r="Q71"/>
      <c r="R71" s="135"/>
    </row>
    <row r="72" spans="1:19" s="18" customFormat="1" ht="9" customHeight="1" x14ac:dyDescent="0.25">
      <c r="A72"/>
      <c r="B72"/>
      <c r="C72"/>
      <c r="D72"/>
      <c r="E72"/>
      <c r="F72"/>
      <c r="G72"/>
      <c r="H72"/>
      <c r="I72"/>
      <c r="J72" s="134"/>
      <c r="K72"/>
      <c r="L72" s="134"/>
      <c r="M72"/>
      <c r="N72" s="135"/>
      <c r="O72"/>
      <c r="P72" s="134"/>
      <c r="Q72"/>
      <c r="R72" s="135"/>
    </row>
    <row r="73" spans="1:19" s="18" customFormat="1" ht="9" customHeight="1" x14ac:dyDescent="0.25">
      <c r="A73"/>
      <c r="B73"/>
      <c r="C73"/>
      <c r="D73"/>
      <c r="E73"/>
      <c r="F73"/>
      <c r="G73"/>
      <c r="H73"/>
      <c r="I73"/>
      <c r="J73" s="134"/>
      <c r="K73"/>
      <c r="L73" s="134"/>
      <c r="M73"/>
      <c r="N73" s="135"/>
      <c r="O73"/>
      <c r="P73" s="134"/>
      <c r="Q73"/>
      <c r="R73" s="135"/>
    </row>
    <row r="74" spans="1:19" s="18" customFormat="1" ht="9" customHeight="1" x14ac:dyDescent="0.25">
      <c r="A74"/>
      <c r="B74"/>
      <c r="C74"/>
      <c r="D74"/>
      <c r="E74"/>
      <c r="F74"/>
      <c r="G74"/>
      <c r="H74"/>
      <c r="I74"/>
      <c r="J74" s="134"/>
      <c r="K74"/>
      <c r="L74" s="134"/>
      <c r="M74"/>
      <c r="N74" s="135"/>
      <c r="O74"/>
      <c r="P74" s="134"/>
      <c r="Q74"/>
      <c r="R74" s="135"/>
    </row>
    <row r="75" spans="1:19" s="18" customFormat="1" ht="9" customHeight="1" x14ac:dyDescent="0.25">
      <c r="A75"/>
      <c r="B75"/>
      <c r="C75"/>
      <c r="D75"/>
      <c r="E75"/>
      <c r="F75"/>
      <c r="G75"/>
      <c r="H75"/>
      <c r="I75"/>
      <c r="J75" s="134"/>
      <c r="K75"/>
      <c r="L75" s="134"/>
      <c r="M75"/>
      <c r="N75" s="135"/>
      <c r="O75"/>
      <c r="P75" s="134"/>
      <c r="Q75"/>
      <c r="R75" s="135"/>
    </row>
    <row r="76" spans="1:19" s="18" customFormat="1" ht="9" customHeight="1" x14ac:dyDescent="0.25">
      <c r="A76"/>
      <c r="B76"/>
      <c r="C76"/>
      <c r="D76"/>
      <c r="E76"/>
      <c r="F76"/>
      <c r="G76"/>
      <c r="H76"/>
      <c r="I76"/>
      <c r="J76" s="134"/>
      <c r="K76"/>
      <c r="L76" s="134"/>
      <c r="M76"/>
      <c r="N76" s="135"/>
      <c r="O76"/>
      <c r="P76" s="134"/>
      <c r="Q76"/>
      <c r="R76" s="135"/>
    </row>
    <row r="77" spans="1:19" s="18" customFormat="1" ht="9" customHeight="1" x14ac:dyDescent="0.25">
      <c r="A77"/>
      <c r="B77"/>
      <c r="C77"/>
      <c r="D77"/>
      <c r="E77"/>
      <c r="F77"/>
      <c r="G77"/>
      <c r="H77"/>
      <c r="I77"/>
      <c r="J77" s="134"/>
      <c r="K77"/>
      <c r="L77" s="134"/>
      <c r="M77"/>
      <c r="N77" s="135"/>
      <c r="O77"/>
      <c r="P77" s="134"/>
      <c r="Q77"/>
      <c r="R77" s="135"/>
    </row>
    <row r="78" spans="1:19" s="18" customFormat="1" ht="9" customHeight="1" x14ac:dyDescent="0.25">
      <c r="A78"/>
      <c r="B78"/>
      <c r="C78"/>
      <c r="D78"/>
      <c r="E78"/>
      <c r="F78"/>
      <c r="G78"/>
      <c r="H78"/>
      <c r="I78"/>
      <c r="J78" s="134"/>
      <c r="K78"/>
      <c r="L78" s="134"/>
      <c r="M78"/>
      <c r="N78" s="135"/>
      <c r="O78"/>
      <c r="P78" s="134"/>
      <c r="Q78"/>
      <c r="R78" s="135"/>
    </row>
    <row r="79" spans="1:19" s="18" customFormat="1" ht="9" customHeight="1" x14ac:dyDescent="0.25">
      <c r="A79"/>
      <c r="B79"/>
      <c r="C79"/>
      <c r="D79"/>
      <c r="E79"/>
      <c r="F79"/>
      <c r="G79"/>
      <c r="H79"/>
      <c r="I79"/>
      <c r="J79" s="134"/>
      <c r="K79"/>
      <c r="L79" s="134"/>
      <c r="M79"/>
      <c r="N79" s="135"/>
      <c r="O79"/>
      <c r="P79" s="134"/>
      <c r="Q79"/>
      <c r="R79" s="135"/>
    </row>
  </sheetData>
  <mergeCells count="1">
    <mergeCell ref="A4:C4"/>
  </mergeCells>
  <phoneticPr fontId="72" type="noConversion"/>
  <conditionalFormatting sqref="H7 H9 H11 H13 H15 H17 H19 H21">
    <cfRule type="expression" dxfId="1255" priority="1" stopIfTrue="1">
      <formula>AND($E7&lt;9,$C7&gt;0)</formula>
    </cfRule>
  </conditionalFormatting>
  <conditionalFormatting sqref="I8 I16 I12 I20">
    <cfRule type="expression" dxfId="1254" priority="2" stopIfTrue="1">
      <formula>AND($O$1="CU",I8="Umpire")</formula>
    </cfRule>
    <cfRule type="expression" dxfId="1253" priority="3" stopIfTrue="1">
      <formula>AND($O$1="CU",I8&lt;&gt;"Umpire",J8&lt;&gt;"")</formula>
    </cfRule>
    <cfRule type="expression" dxfId="1252" priority="4" stopIfTrue="1">
      <formula>AND($O$1="CU",I8&lt;&gt;"Umpire")</formula>
    </cfRule>
  </conditionalFormatting>
  <conditionalFormatting sqref="K20 K12 K16 K8">
    <cfRule type="expression" dxfId="1251" priority="5" stopIfTrue="1">
      <formula>J8="as"</formula>
    </cfRule>
    <cfRule type="expression" dxfId="1250" priority="6" stopIfTrue="1">
      <formula>J8="bs"</formula>
    </cfRule>
  </conditionalFormatting>
  <conditionalFormatting sqref="B8 B10 B12 B14 B16 B18 B20 B22">
    <cfRule type="cellIs" dxfId="1249" priority="7" stopIfTrue="1" operator="equal">
      <formula>"QA"</formula>
    </cfRule>
    <cfRule type="cellIs" dxfId="1248" priority="8" stopIfTrue="1" operator="equal">
      <formula>"DA"</formula>
    </cfRule>
  </conditionalFormatting>
  <conditionalFormatting sqref="R32 J8 J12 J16 J20">
    <cfRule type="expression" dxfId="1247" priority="9" stopIfTrue="1">
      <formula>$O$1="CU"</formula>
    </cfRule>
  </conditionalFormatting>
  <conditionalFormatting sqref="E7 E15 E11 E19">
    <cfRule type="expression" dxfId="1246" priority="10" stopIfTrue="1">
      <formula>$E7&lt;9</formula>
    </cfRule>
  </conditionalFormatting>
  <dataValidations count="1">
    <dataValidation type="list" allowBlank="1" showInputMessage="1" sqref="I8 M14 K10 K18 I20 I16 I12">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87041"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87042"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44140625" customWidth="1"/>
    <col min="6" max="6" width="12.6640625" customWidth="1"/>
    <col min="7" max="7" width="2.6640625" customWidth="1"/>
    <col min="8" max="8" width="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Diákolinmpia Pest Vármegye</v>
      </c>
      <c r="B1" s="138"/>
      <c r="I1" s="384"/>
      <c r="J1" s="137"/>
      <c r="K1" s="297" t="s">
        <v>145</v>
      </c>
      <c r="L1" s="297"/>
      <c r="M1" s="298"/>
      <c r="N1" s="137"/>
      <c r="O1" s="137"/>
      <c r="P1" s="137" t="s">
        <v>3</v>
      </c>
      <c r="R1" s="137"/>
    </row>
    <row r="2" spans="1:21" s="108" customFormat="1" x14ac:dyDescent="0.25">
      <c r="A2" s="486" t="s">
        <v>122</v>
      </c>
      <c r="B2" s="96"/>
      <c r="C2" s="96"/>
      <c r="D2" s="96"/>
      <c r="E2" s="96"/>
      <c r="F2" s="96">
        <f>Altalanos!$A$8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925">
        <f>Altalanos!$A$10</f>
        <v>0</v>
      </c>
      <c r="B4" s="925"/>
      <c r="C4" s="925"/>
      <c r="D4" s="145"/>
      <c r="E4" s="145"/>
      <c r="F4" s="145"/>
      <c r="G4" s="146">
        <f>Altalanos!$C$10</f>
        <v>0</v>
      </c>
      <c r="H4" s="301"/>
      <c r="I4" s="145"/>
      <c r="J4" s="302"/>
      <c r="K4" s="148"/>
      <c r="L4" s="147"/>
      <c r="M4" s="104"/>
      <c r="N4" s="302"/>
      <c r="O4" s="145"/>
      <c r="P4" s="302"/>
      <c r="Q4" s="145"/>
      <c r="R4" s="89" t="str">
        <f>Altalanos!$E$10</f>
        <v>Dénes Tibor</v>
      </c>
    </row>
    <row r="5" spans="1:21" s="19" customFormat="1" ht="9.6" x14ac:dyDescent="0.25">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90" customFormat="1" ht="12.75" customHeight="1" thickBot="1" x14ac:dyDescent="0.3">
      <c r="A6" s="805"/>
      <c r="B6" s="785"/>
      <c r="C6" s="785"/>
      <c r="D6" s="785"/>
      <c r="E6" s="785"/>
      <c r="F6" s="806"/>
      <c r="G6" s="806"/>
      <c r="I6" s="806"/>
      <c r="J6" s="807"/>
      <c r="K6" s="785"/>
      <c r="L6" s="807"/>
      <c r="M6" s="785"/>
      <c r="N6" s="807"/>
      <c r="O6" s="785"/>
      <c r="P6" s="807"/>
      <c r="Q6" s="785"/>
      <c r="R6" s="808"/>
    </row>
    <row r="7" spans="1:21" s="38" customFormat="1" ht="10.5" customHeight="1" x14ac:dyDescent="0.25">
      <c r="A7" s="307">
        <v>1</v>
      </c>
      <c r="B7" s="390" t="str">
        <f>IF($D7="","",VLOOKUP($D7,'1D ELO'!$A$7:$P$23,14))</f>
        <v/>
      </c>
      <c r="C7" s="390" t="str">
        <f>IF($D7="","",VLOOKUP($D7,'1D ELO'!$A$7:$P$33,15))</f>
        <v/>
      </c>
      <c r="D7" s="159"/>
      <c r="E7" s="503" t="str">
        <f>UPPER(IF($D7="","",VLOOKUP($D7,'1D ELO'!$A$7:$P$33,5)))</f>
        <v/>
      </c>
      <c r="F7" s="160" t="str">
        <f>UPPER(IF($D7="","",VLOOKUP($D7,'1D ELO'!$A$7:$P$33,2)))</f>
        <v/>
      </c>
      <c r="G7" s="160" t="str">
        <f>IF($D7="","",VLOOKUP($D7,'1D ELO'!$A$7:$P$33,3))</f>
        <v/>
      </c>
      <c r="H7" s="308"/>
      <c r="I7" s="160" t="str">
        <f>IF($D7="","",VLOOKUP($D7,'1D ELO'!$A$7:$P$33,4))</f>
        <v/>
      </c>
      <c r="J7" s="309"/>
      <c r="K7" s="163"/>
      <c r="L7" s="165"/>
      <c r="M7" s="163"/>
      <c r="N7" s="165"/>
      <c r="O7" s="163"/>
      <c r="P7" s="165"/>
      <c r="Q7" s="163"/>
      <c r="R7" s="166"/>
      <c r="S7" s="169"/>
      <c r="U7" s="170" t="str">
        <f>Birók!P21</f>
        <v>Bíró</v>
      </c>
    </row>
    <row r="8" spans="1:21" s="38" customFormat="1" ht="9.6" customHeight="1" x14ac:dyDescent="0.25">
      <c r="A8" s="281"/>
      <c r="B8" s="310"/>
      <c r="C8" s="310"/>
      <c r="D8" s="310"/>
      <c r="E8" s="503" t="str">
        <f>UPPER(IF($D7="","",VLOOKUP($D7,'1D ELO'!$A$7:$P$33,11)))</f>
        <v/>
      </c>
      <c r="F8" s="160" t="str">
        <f>UPPER(IF($D7="","",VLOOKUP($D7,'1D ELO'!$A$7:$P$33,8)))</f>
        <v/>
      </c>
      <c r="G8" s="160" t="str">
        <f>IF($D7="","",VLOOKUP($D7,'1D ELO'!$A$7:$P$33,9))</f>
        <v/>
      </c>
      <c r="H8" s="308"/>
      <c r="I8" s="160" t="str">
        <f>IF($D7="","",VLOOKUP($D7,'1D ELO'!$A$7:$P$33,10))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ELO'!$A$7:$P$23,14))</f>
        <v/>
      </c>
      <c r="C11" s="390" t="str">
        <f>IF($D11="","",VLOOKUP($D11,'1D ELO'!$A$7:$P$33,15))</f>
        <v/>
      </c>
      <c r="D11" s="159"/>
      <c r="E11" s="498" t="str">
        <f>UPPER(IF($D11="","",VLOOKUP($D11,'1D ELO'!$A$7:$P$33,5)))</f>
        <v/>
      </c>
      <c r="F11" s="487" t="str">
        <f>UPPER(IF($D11="","",VLOOKUP($D11,'1D ELO'!$A$7:$P$33,2)))</f>
        <v/>
      </c>
      <c r="G11" s="487" t="str">
        <f>IF($D11="","",VLOOKUP($D11,'1D ELO'!$A$7:$P$33,3))</f>
        <v/>
      </c>
      <c r="H11" s="499"/>
      <c r="I11" s="487" t="str">
        <f>IF($D11="","",VLOOKUP($D11,'1D ELO'!$A$7:$P$33,4))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ELO'!$A$7:$P$33,11)))</f>
        <v/>
      </c>
      <c r="F12" s="487" t="str">
        <f>UPPER(IF($D11="","",VLOOKUP($D11,'1D ELO'!$A$7:$P$33,8)))</f>
        <v/>
      </c>
      <c r="G12" s="487" t="str">
        <f>IF($D11="","",VLOOKUP($D11,'1D ELO'!$A$7:$P$33,9))</f>
        <v/>
      </c>
      <c r="H12" s="499"/>
      <c r="I12" s="487" t="str">
        <f>IF($D11="","",VLOOKUP($D11,'1D ELO'!$A$7:$P$33,10))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ELO'!$A$7:$P$23,14))</f>
        <v/>
      </c>
      <c r="C15" s="390" t="str">
        <f>IF($D15="","",VLOOKUP($D15,'1D ELO'!$A$7:$P$33,15))</f>
        <v/>
      </c>
      <c r="D15" s="159"/>
      <c r="E15" s="498" t="str">
        <f>UPPER(IF($D15="","",VLOOKUP($D15,'1D ELO'!$A$7:$P$33,5)))</f>
        <v/>
      </c>
      <c r="F15" s="487" t="str">
        <f>UPPER(IF($D15="","",VLOOKUP($D15,'1D ELO'!$A$7:$P$33,2)))</f>
        <v/>
      </c>
      <c r="G15" s="487" t="str">
        <f>IF($D15="","",VLOOKUP($D15,'1D ELO'!$A$7:$P$33,3))</f>
        <v/>
      </c>
      <c r="H15" s="499"/>
      <c r="I15" s="487" t="str">
        <f>IF($D15="","",VLOOKUP($D15,'1D ELO'!$A$7:$P$33,4))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ELO'!$A$7:$P$33,11)))</f>
        <v/>
      </c>
      <c r="F16" s="487" t="str">
        <f>UPPER(IF($D15="","",VLOOKUP($D15,'1D ELO'!$A$7:$P$33,8)))</f>
        <v/>
      </c>
      <c r="G16" s="487" t="str">
        <f>IF($D15="","",VLOOKUP($D15,'1D ELO'!$A$7:$P$33,9))</f>
        <v/>
      </c>
      <c r="H16" s="499"/>
      <c r="I16" s="487" t="str">
        <f>IF($D15="","",VLOOKUP($D15,'1D ELO'!$A$7:$P$33,10))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ELO'!$A$7:$P$23,14))</f>
        <v/>
      </c>
      <c r="C19" s="390" t="str">
        <f>IF($D19="","",VLOOKUP($D19,'1D ELO'!$A$7:$P$33,15))</f>
        <v/>
      </c>
      <c r="D19" s="159"/>
      <c r="E19" s="498" t="str">
        <f>UPPER(IF($D19="","",VLOOKUP($D19,'1D ELO'!$A$7:$P$33,5)))</f>
        <v/>
      </c>
      <c r="F19" s="487" t="str">
        <f>UPPER(IF($D19="","",VLOOKUP($D19,'1D ELO'!$A$7:$P$33,2)))</f>
        <v/>
      </c>
      <c r="G19" s="487" t="str">
        <f>IF($D19="","",VLOOKUP($D19,'1D ELO'!$A$7:$P$33,3))</f>
        <v/>
      </c>
      <c r="H19" s="499"/>
      <c r="I19" s="487" t="str">
        <f>IF($D19="","",VLOOKUP($D19,'1D ELO'!$A$7:$P$33,4))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ELO'!$A$7:$P$33,11)))</f>
        <v/>
      </c>
      <c r="F20" s="487" t="str">
        <f>UPPER(IF($D19="","",VLOOKUP($D19,'1D ELO'!$A$7:$P$33,8)))</f>
        <v/>
      </c>
      <c r="G20" s="487" t="str">
        <f>IF($D19="","",VLOOKUP($D19,'1D ELO'!$A$7:$P$33,9))</f>
        <v/>
      </c>
      <c r="H20" s="499"/>
      <c r="I20" s="487" t="str">
        <f>IF($D19="","",VLOOKUP($D19,'1D ELO'!$A$7:$P$33,10))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x14ac:dyDescent="0.25">
      <c r="A23" s="307">
        <v>5</v>
      </c>
      <c r="B23" s="390" t="str">
        <f>IF($D23="","",VLOOKUP($D23,'1D ELO'!$A$7:$P$23,14))</f>
        <v/>
      </c>
      <c r="C23" s="390" t="str">
        <f>IF($D23="","",VLOOKUP($D23,'1D ELO'!$A$7:$P$33,15))</f>
        <v/>
      </c>
      <c r="D23" s="159"/>
      <c r="E23" s="503" t="str">
        <f>UPPER(IF($D23="","",VLOOKUP($D23,'1D ELO'!$A$7:$P$33,5)))</f>
        <v/>
      </c>
      <c r="F23" s="160" t="str">
        <f>UPPER(IF($D23="","",VLOOKUP($D23,'1D ELO'!$A$7:$P$33,2)))</f>
        <v/>
      </c>
      <c r="G23" s="160" t="str">
        <f>IF($D23="","",VLOOKUP($D23,'1D ELO'!$A$7:$P$33,3))</f>
        <v/>
      </c>
      <c r="H23" s="308"/>
      <c r="I23" s="160" t="str">
        <f>IF($D23="","",VLOOKUP($D23,'1D ELO'!$A$7:$P$33,4))</f>
        <v/>
      </c>
      <c r="J23" s="309"/>
      <c r="K23" s="163"/>
      <c r="L23" s="165"/>
      <c r="M23" s="163"/>
      <c r="N23" s="318"/>
      <c r="O23" s="163"/>
      <c r="P23" s="318"/>
      <c r="Q23" s="163"/>
      <c r="R23" s="166"/>
      <c r="S23" s="169"/>
    </row>
    <row r="24" spans="1:19" s="38" customFormat="1" ht="9.6" customHeight="1" x14ac:dyDescent="0.25">
      <c r="A24" s="281"/>
      <c r="B24" s="310"/>
      <c r="C24" s="310"/>
      <c r="D24" s="310"/>
      <c r="E24" s="679" t="str">
        <f>UPPER(IF($D23="","",VLOOKUP($D23,'1D ELO'!$A$7:$P$33,11)))</f>
        <v/>
      </c>
      <c r="F24" s="680" t="str">
        <f>UPPER(IF($D23="","",VLOOKUP($D23,'1D ELO'!$A$7:$P$33,8)))</f>
        <v/>
      </c>
      <c r="G24" s="680" t="str">
        <f>IF($D23="","",VLOOKUP($D23,'1D ELO'!$A$7:$P$33,9))</f>
        <v/>
      </c>
      <c r="H24" s="681"/>
      <c r="I24" s="680" t="str">
        <f>IF($D23="","",VLOOKUP($D23,'1D ELO'!$A$7:$P$33,10))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ELO'!$A$7:$P$23,14))</f>
        <v/>
      </c>
      <c r="C27" s="390" t="str">
        <f>IF($D27="","",VLOOKUP($D27,'1D ELO'!$A$7:$P$33,15))</f>
        <v/>
      </c>
      <c r="D27" s="159"/>
      <c r="E27" s="498" t="str">
        <f>UPPER(IF($D27="","",VLOOKUP($D27,'1D ELO'!$A$7:$P$33,5)))</f>
        <v/>
      </c>
      <c r="F27" s="487" t="str">
        <f>UPPER(IF($D27="","",VLOOKUP($D27,'1D ELO'!$A$7:$P$33,2)))</f>
        <v/>
      </c>
      <c r="G27" s="487" t="str">
        <f>IF($D27="","",VLOOKUP($D27,'1D ELO'!$A$7:$P$33,3))</f>
        <v/>
      </c>
      <c r="H27" s="499"/>
      <c r="I27" s="487" t="str">
        <f>IF($D27="","",VLOOKUP($D27,'1D ELO'!$A$7:$P$33,4))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ELO'!$A$7:$P$33,11)))</f>
        <v/>
      </c>
      <c r="F28" s="487" t="str">
        <f>UPPER(IF($D27="","",VLOOKUP($D27,'1D ELO'!$A$7:$P$33,8)))</f>
        <v/>
      </c>
      <c r="G28" s="487" t="str">
        <f>IF($D27="","",VLOOKUP($D27,'1D ELO'!$A$7:$P$33,9))</f>
        <v/>
      </c>
      <c r="H28" s="499"/>
      <c r="I28" s="487" t="str">
        <f>IF($D27="","",VLOOKUP($D27,'1D ELO'!$A$7:$P$33,10))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ELO'!$A$7:$P$23,14))</f>
        <v/>
      </c>
      <c r="C31" s="390" t="str">
        <f>IF($D31="","",VLOOKUP($D31,'1D ELO'!$A$7:$P$33,15))</f>
        <v/>
      </c>
      <c r="D31" s="159"/>
      <c r="E31" s="498" t="str">
        <f>UPPER(IF($D31="","",VLOOKUP($D31,'1D ELO'!$A$7:$P$33,5)))</f>
        <v/>
      </c>
      <c r="F31" s="487" t="str">
        <f>UPPER(IF($D31="","",VLOOKUP($D31,'1D ELO'!$A$7:$P$33,2)))</f>
        <v/>
      </c>
      <c r="G31" s="487" t="str">
        <f>IF($D31="","",VLOOKUP($D31,'1D ELO'!$A$7:$P$33,3))</f>
        <v/>
      </c>
      <c r="H31" s="499"/>
      <c r="I31" s="487" t="str">
        <f>IF($D31="","",VLOOKUP($D31,'1D ELO'!$A$7:$P$33,4))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ELO'!$A$7:$P$33,11)))</f>
        <v/>
      </c>
      <c r="F32" s="487" t="str">
        <f>UPPER(IF($D31="","",VLOOKUP($D31,'1D ELO'!$A$7:$P$33,8)))</f>
        <v/>
      </c>
      <c r="G32" s="487" t="str">
        <f>IF($D31="","",VLOOKUP($D31,'1D ELO'!$A$7:$P$33,9))</f>
        <v/>
      </c>
      <c r="H32" s="499"/>
      <c r="I32" s="487" t="str">
        <f>IF($D31="","",VLOOKUP($D31,'1D ELO'!$A$7:$P$33,10))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281">
        <v>8</v>
      </c>
      <c r="B35" s="390" t="str">
        <f>IF($D35="","",VLOOKUP($D35,'1D ELO'!$A$7:$P$23,14))</f>
        <v/>
      </c>
      <c r="C35" s="390" t="str">
        <f>IF($D35="","",VLOOKUP($D35,'1D ELO'!$A$7:$P$33,15))</f>
        <v/>
      </c>
      <c r="D35" s="159"/>
      <c r="E35" s="498" t="str">
        <f>UPPER(IF($D35="","",VLOOKUP($D35,'1D ELO'!$A$7:$P$33,5)))</f>
        <v/>
      </c>
      <c r="F35" s="487" t="str">
        <f>UPPER(IF($D35="","",VLOOKUP($D35,'1D ELO'!$A$7:$P$33,2)))</f>
        <v/>
      </c>
      <c r="G35" s="487" t="str">
        <f>IF($D35="","",VLOOKUP($D35,'1D ELO'!$A$7:$P$33,3))</f>
        <v/>
      </c>
      <c r="H35" s="499"/>
      <c r="I35" s="487" t="str">
        <f>IF($D35="","",VLOOKUP($D35,'1D ELO'!$A$7:$P$33,4))</f>
        <v/>
      </c>
      <c r="J35" s="317"/>
      <c r="K35" s="163"/>
      <c r="L35" s="165"/>
      <c r="M35" s="201"/>
      <c r="N35" s="314"/>
      <c r="O35" s="163"/>
      <c r="P35" s="318"/>
      <c r="Q35" s="163"/>
      <c r="R35" s="166"/>
      <c r="S35" s="169"/>
    </row>
    <row r="36" spans="1:19" s="38" customFormat="1" ht="9.6" customHeight="1" x14ac:dyDescent="0.25">
      <c r="A36" s="281"/>
      <c r="B36" s="310"/>
      <c r="C36" s="310"/>
      <c r="D36" s="310"/>
      <c r="E36" s="498" t="str">
        <f>UPPER(IF($D35="","",VLOOKUP($D35,'1D ELO'!$A$7:$P$33,11)))</f>
        <v/>
      </c>
      <c r="F36" s="487" t="str">
        <f>UPPER(IF($D35="","",VLOOKUP($D35,'1D ELO'!$A$7:$P$33,8)))</f>
        <v/>
      </c>
      <c r="G36" s="487" t="str">
        <f>IF($D35="","",VLOOKUP($D35,'1D ELO'!$A$7:$P$33,9))</f>
        <v/>
      </c>
      <c r="H36" s="499"/>
      <c r="I36" s="487" t="str">
        <f>IF($D35="","",VLOOKUP($D35,'1D ELO'!$A$7:$P$33,10))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21">
        <v>9</v>
      </c>
      <c r="B39" s="390" t="str">
        <f>IF($D39="","",VLOOKUP($D39,'1D ELO'!$A$7:$P$23,14))</f>
        <v/>
      </c>
      <c r="C39" s="390" t="str">
        <f>IF($D39="","",VLOOKUP($D39,'1D ELO'!$A$7:$P$33,15))</f>
        <v/>
      </c>
      <c r="D39" s="159"/>
      <c r="E39" s="498" t="str">
        <f>UPPER(IF($D39="","",VLOOKUP($D39,'1D ELO'!$A$7:$P$33,5)))</f>
        <v/>
      </c>
      <c r="F39" s="487" t="str">
        <f>UPPER(IF($D39="","",VLOOKUP($D39,'1D ELO'!$A$7:$P$33,2)))</f>
        <v/>
      </c>
      <c r="G39" s="487" t="str">
        <f>IF($D39="","",VLOOKUP($D39,'1D ELO'!$A$7:$P$33,3))</f>
        <v/>
      </c>
      <c r="H39" s="499"/>
      <c r="I39" s="487" t="str">
        <f>IF($D39="","",VLOOKUP($D39,'1D ELO'!$A$7:$P$33,4))</f>
        <v/>
      </c>
      <c r="J39" s="309"/>
      <c r="K39" s="163"/>
      <c r="L39" s="165"/>
      <c r="M39" s="163"/>
      <c r="N39" s="165"/>
      <c r="O39" s="163"/>
      <c r="P39" s="318"/>
      <c r="Q39" s="201"/>
      <c r="R39" s="166"/>
      <c r="S39" s="169"/>
    </row>
    <row r="40" spans="1:19" s="38" customFormat="1" ht="9.6" customHeight="1" x14ac:dyDescent="0.25">
      <c r="A40" s="281"/>
      <c r="B40" s="310"/>
      <c r="C40" s="310"/>
      <c r="D40" s="310"/>
      <c r="E40" s="498" t="str">
        <f>UPPER(IF($D39="","",VLOOKUP($D39,'1D ELO'!$A$7:$P$33,11)))</f>
        <v/>
      </c>
      <c r="F40" s="487" t="str">
        <f>UPPER(IF($D39="","",VLOOKUP($D39,'1D ELO'!$A$7:$P$33,8)))</f>
        <v/>
      </c>
      <c r="G40" s="487" t="str">
        <f>IF($D39="","",VLOOKUP($D39,'1D ELO'!$A$7:$P$33,9))</f>
        <v/>
      </c>
      <c r="H40" s="499"/>
      <c r="I40" s="487" t="str">
        <f>IF($D39="","",VLOOKUP($D39,'1D ELO'!$A$7:$P$33,10))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ELO'!$A$7:$P$23,14))</f>
        <v/>
      </c>
      <c r="C43" s="390" t="str">
        <f>IF($D43="","",VLOOKUP($D43,'1D ELO'!$A$7:$P$33,15))</f>
        <v/>
      </c>
      <c r="D43" s="159"/>
      <c r="E43" s="498" t="str">
        <f>UPPER(IF($D43="","",VLOOKUP($D43,'1D ELO'!$A$7:$P$33,5)))</f>
        <v/>
      </c>
      <c r="F43" s="487" t="str">
        <f>UPPER(IF($D43="","",VLOOKUP($D43,'1D ELO'!$A$7:$P$33,2)))</f>
        <v/>
      </c>
      <c r="G43" s="487" t="str">
        <f>IF($D43="","",VLOOKUP($D43,'1D ELO'!$A$7:$P$33,3))</f>
        <v/>
      </c>
      <c r="H43" s="499"/>
      <c r="I43" s="487" t="str">
        <f>IF($D43="","",VLOOKUP($D43,'1D ELO'!$A$7:$P$33,4))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ELO'!$A$7:$P$33,11)))</f>
        <v/>
      </c>
      <c r="F44" s="487" t="str">
        <f>UPPER(IF($D43="","",VLOOKUP($D43,'1D ELO'!$A$7:$P$33,8)))</f>
        <v/>
      </c>
      <c r="G44" s="487" t="str">
        <f>IF($D43="","",VLOOKUP($D43,'1D ELO'!$A$7:$P$33,9))</f>
        <v/>
      </c>
      <c r="H44" s="499"/>
      <c r="I44" s="487" t="str">
        <f>IF($D43="","",VLOOKUP($D43,'1D ELO'!$A$7:$P$33,10))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ELO'!$A$7:$P$23,14))</f>
        <v/>
      </c>
      <c r="C47" s="390" t="str">
        <f>IF($D47="","",VLOOKUP($D47,'1D ELO'!$A$7:$P$33,15))</f>
        <v/>
      </c>
      <c r="D47" s="159"/>
      <c r="E47" s="498" t="str">
        <f>UPPER(IF($D47="","",VLOOKUP($D47,'1D ELO'!$A$7:$P$33,5)))</f>
        <v/>
      </c>
      <c r="F47" s="487" t="str">
        <f>UPPER(IF($D47="","",VLOOKUP($D47,'1D ELO'!$A$7:$P$33,2)))</f>
        <v/>
      </c>
      <c r="G47" s="487" t="str">
        <f>IF($D47="","",VLOOKUP($D47,'1D ELO'!$A$7:$P$33,3))</f>
        <v/>
      </c>
      <c r="H47" s="499"/>
      <c r="I47" s="487" t="str">
        <f>IF($D47="","",VLOOKUP($D47,'1D ELO'!$A$7:$P$33,4))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ELO'!$A$7:$P$33,11)))</f>
        <v/>
      </c>
      <c r="F48" s="487" t="str">
        <f>UPPER(IF($D47="","",VLOOKUP($D47,'1D ELO'!$A$7:$P$33,8)))</f>
        <v/>
      </c>
      <c r="G48" s="487" t="str">
        <f>IF($D47="","",VLOOKUP($D47,'1D ELO'!$A$7:$P$33,9))</f>
        <v/>
      </c>
      <c r="H48" s="499"/>
      <c r="I48" s="487" t="str">
        <f>IF($D47="","",VLOOKUP($D47,'1D ELO'!$A$7:$P$33,10))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x14ac:dyDescent="0.25">
      <c r="A51" s="327">
        <v>12</v>
      </c>
      <c r="B51" s="390" t="str">
        <f>IF($D51="","",VLOOKUP($D51,'1D ELO'!$A$7:$P$23,14))</f>
        <v/>
      </c>
      <c r="C51" s="390" t="str">
        <f>IF($D51="","",VLOOKUP($D51,'1D ELO'!$A$7:$P$33,15))</f>
        <v/>
      </c>
      <c r="D51" s="159"/>
      <c r="E51" s="503" t="str">
        <f>UPPER(IF($D51="","",VLOOKUP($D51,'1D ELO'!$A$7:$P$33,5)))</f>
        <v/>
      </c>
      <c r="F51" s="160" t="str">
        <f>UPPER(IF($D51="","",VLOOKUP($D51,'1D ELO'!$A$7:$P$33,2)))</f>
        <v/>
      </c>
      <c r="G51" s="160" t="str">
        <f>IF($D51="","",VLOOKUP($D51,'1D ELO'!$A$7:$P$33,3))</f>
        <v/>
      </c>
      <c r="H51" s="308"/>
      <c r="I51" s="160" t="str">
        <f>IF($D51="","",VLOOKUP($D51,'1D ELO'!$A$7:$P$33,4))</f>
        <v/>
      </c>
      <c r="J51" s="317"/>
      <c r="K51" s="163"/>
      <c r="L51" s="165"/>
      <c r="M51" s="201"/>
      <c r="N51" s="322"/>
      <c r="O51" s="163"/>
      <c r="P51" s="318"/>
      <c r="Q51" s="163"/>
      <c r="R51" s="166"/>
      <c r="S51" s="169"/>
    </row>
    <row r="52" spans="1:19" s="38" customFormat="1" ht="9.6" customHeight="1" x14ac:dyDescent="0.25">
      <c r="A52" s="281"/>
      <c r="B52" s="310"/>
      <c r="C52" s="310"/>
      <c r="D52" s="310"/>
      <c r="E52" s="679" t="str">
        <f>UPPER(IF($D51="","",VLOOKUP($D51,'1D ELO'!$A$7:$P$33,11)))</f>
        <v/>
      </c>
      <c r="F52" s="680" t="str">
        <f>UPPER(IF($D51="","",VLOOKUP($D51,'1D ELO'!$A$7:$P$33,8)))</f>
        <v/>
      </c>
      <c r="G52" s="680" t="str">
        <f>IF($D51="","",VLOOKUP($D51,'1D ELO'!$A$7:$P$33,9))</f>
        <v/>
      </c>
      <c r="H52" s="681"/>
      <c r="I52" s="680" t="str">
        <f>IF($D51="","",VLOOKUP($D51,'1D ELO'!$A$7:$P$33,10))</f>
        <v/>
      </c>
      <c r="J52" s="311"/>
      <c r="K52" s="163"/>
      <c r="L52" s="165"/>
      <c r="M52" s="285"/>
      <c r="N52" s="323"/>
      <c r="O52" s="163"/>
      <c r="P52" s="318"/>
      <c r="Q52" s="163"/>
      <c r="R52" s="166"/>
      <c r="S52" s="169"/>
    </row>
    <row r="53" spans="1:19" s="38" customFormat="1" ht="9.6" customHeight="1" x14ac:dyDescent="0.25">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ELO'!$A$7:$P$23,14))</f>
        <v/>
      </c>
      <c r="C55" s="390" t="str">
        <f>IF($D55="","",VLOOKUP($D55,'1D ELO'!$A$7:$P$33,15))</f>
        <v/>
      </c>
      <c r="D55" s="159"/>
      <c r="E55" s="498" t="str">
        <f>UPPER(IF($D55="","",VLOOKUP($D55,'1D ELO'!$A$7:$P$33,5)))</f>
        <v/>
      </c>
      <c r="F55" s="487" t="str">
        <f>UPPER(IF($D55="","",VLOOKUP($D55,'1D ELO'!$A$7:$P$33,2)))</f>
        <v/>
      </c>
      <c r="G55" s="487" t="str">
        <f>IF($D55="","",VLOOKUP($D55,'1D ELO'!$A$7:$P$33,3))</f>
        <v/>
      </c>
      <c r="H55" s="499"/>
      <c r="I55" s="487" t="str">
        <f>IF($D55="","",VLOOKUP($D55,'1D ELO'!$A$7:$P$33,4))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ELO'!$A$7:$P$33,11)))</f>
        <v/>
      </c>
      <c r="F56" s="487" t="str">
        <f>UPPER(IF($D55="","",VLOOKUP($D55,'1D ELO'!$A$7:$P$33,8)))</f>
        <v/>
      </c>
      <c r="G56" s="487" t="str">
        <f>IF($D55="","",VLOOKUP($D55,'1D ELO'!$A$7:$P$33,9))</f>
        <v/>
      </c>
      <c r="H56" s="499"/>
      <c r="I56" s="487" t="str">
        <f>IF($D55="","",VLOOKUP($D55,'1D ELO'!$A$7:$P$33,10))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ELO'!$A$7:$P$23,14))</f>
        <v/>
      </c>
      <c r="C59" s="390" t="str">
        <f>IF($D59="","",VLOOKUP($D59,'1D ELO'!$A$7:$P$33,15))</f>
        <v/>
      </c>
      <c r="D59" s="159"/>
      <c r="E59" s="498" t="str">
        <f>UPPER(IF($D59="","",VLOOKUP($D59,'1D ELO'!$A$7:$P$33,5)))</f>
        <v/>
      </c>
      <c r="F59" s="487" t="str">
        <f>UPPER(IF($D59="","",VLOOKUP($D59,'1D ELO'!$A$7:$P$33,2)))</f>
        <v/>
      </c>
      <c r="G59" s="487" t="str">
        <f>IF($D59="","",VLOOKUP($D59,'1D ELO'!$A$7:$P$33,3))</f>
        <v/>
      </c>
      <c r="H59" s="499"/>
      <c r="I59" s="487" t="str">
        <f>IF($D59="","",VLOOKUP($D59,'1D ELO'!$A$7:$P$33,4))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ELO'!$A$7:$P$33,11)))</f>
        <v/>
      </c>
      <c r="F60" s="487" t="str">
        <f>UPPER(IF($D59="","",VLOOKUP($D59,'1D ELO'!$A$7:$P$33,8)))</f>
        <v/>
      </c>
      <c r="G60" s="487" t="str">
        <f>IF($D59="","",VLOOKUP($D59,'1D ELO'!$A$7:$P$33,9))</f>
        <v/>
      </c>
      <c r="H60" s="499"/>
      <c r="I60" s="487" t="str">
        <f>IF($D59="","",VLOOKUP($D59,'1D ELO'!$A$7:$P$33,10))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ELO'!$A$7:$P$23,14))</f>
        <v/>
      </c>
      <c r="C63" s="390" t="str">
        <f>IF($D63="","",VLOOKUP($D63,'1D ELO'!$A$7:$P$33,15))</f>
        <v/>
      </c>
      <c r="D63" s="159"/>
      <c r="E63" s="498" t="str">
        <f>UPPER(IF($D63="","",VLOOKUP($D63,'1D ELO'!$A$7:$P$33,5)))</f>
        <v/>
      </c>
      <c r="F63" s="487" t="str">
        <f>UPPER(IF($D63="","",VLOOKUP($D63,'1D ELO'!$A$7:$P$33,2)))</f>
        <v/>
      </c>
      <c r="G63" s="487" t="str">
        <f>IF($D63="","",VLOOKUP($D63,'1D ELO'!$A$7:$P$33,3))</f>
        <v/>
      </c>
      <c r="H63" s="499"/>
      <c r="I63" s="487" t="str">
        <f>IF($D63="","",VLOOKUP($D63,'1D ELO'!$A$7:$P$33,4))</f>
        <v/>
      </c>
      <c r="J63" s="309"/>
      <c r="K63" s="163"/>
      <c r="L63" s="318"/>
      <c r="M63" s="163"/>
      <c r="N63" s="165"/>
      <c r="O63" s="201"/>
      <c r="P63" s="165"/>
      <c r="Q63" s="163"/>
      <c r="R63" s="166"/>
      <c r="S63" s="169"/>
    </row>
    <row r="64" spans="1:19" s="38" customFormat="1" ht="9.6" customHeight="1" x14ac:dyDescent="0.25">
      <c r="A64" s="281"/>
      <c r="B64" s="310"/>
      <c r="C64" s="310"/>
      <c r="D64" s="310"/>
      <c r="E64" s="498" t="str">
        <f>UPPER(IF($D63="","",VLOOKUP($D63,'1D ELO'!$A$7:$P$33,11)))</f>
        <v/>
      </c>
      <c r="F64" s="487" t="str">
        <f>UPPER(IF($D63="","",VLOOKUP($D63,'1D ELO'!$A$7:$P$33,8)))</f>
        <v/>
      </c>
      <c r="G64" s="487" t="str">
        <f>IF($D63="","",VLOOKUP($D63,'1D ELO'!$A$7:$P$33,9))</f>
        <v/>
      </c>
      <c r="H64" s="499"/>
      <c r="I64" s="487" t="str">
        <f>IF($D63="","",VLOOKUP($D63,'1D ELO'!$A$7:$P$33,10))</f>
        <v/>
      </c>
      <c r="J64" s="311"/>
      <c r="K64" s="156" t="str">
        <f>IF(J64="a",F63,IF(J64="b",F65,""))</f>
        <v/>
      </c>
      <c r="L64" s="318"/>
      <c r="M64" s="163"/>
      <c r="N64" s="165"/>
      <c r="O64" s="163"/>
      <c r="P64" s="165"/>
      <c r="Q64" s="163"/>
      <c r="R64" s="166"/>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x14ac:dyDescent="0.25">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x14ac:dyDescent="0.25">
      <c r="A67" s="327">
        <v>16</v>
      </c>
      <c r="B67" s="390" t="str">
        <f>IF($D67="","",VLOOKUP($D67,'1D ELO'!$A$7:$P$23,14))</f>
        <v/>
      </c>
      <c r="C67" s="390" t="str">
        <f>IF($D67="","",VLOOKUP($D67,'1D ELO'!$A$7:$P$33,15))</f>
        <v/>
      </c>
      <c r="D67" s="159"/>
      <c r="E67" s="503" t="str">
        <f>UPPER(IF($D67="","",VLOOKUP($D67,'1D ELO'!$A$7:$P$33,5)))</f>
        <v/>
      </c>
      <c r="F67" s="160" t="str">
        <f>UPPER(IF($D67="","",VLOOKUP($D67,'1D ELO'!$A$7:$P$33,2)))</f>
        <v/>
      </c>
      <c r="G67" s="160" t="str">
        <f>IF($D67="","",VLOOKUP($D67,'1D ELO'!$A$7:$P$33,3))</f>
        <v/>
      </c>
      <c r="H67" s="308"/>
      <c r="I67" s="160" t="str">
        <f>IF($D67="","",VLOOKUP($D67,'1D ELO'!$A$7:$P$33,4))</f>
        <v/>
      </c>
      <c r="J67" s="317"/>
      <c r="K67" s="163"/>
      <c r="L67" s="165"/>
      <c r="M67" s="201"/>
      <c r="N67" s="314"/>
      <c r="O67" s="163"/>
      <c r="P67" s="165"/>
      <c r="Q67" s="163"/>
      <c r="R67" s="166"/>
      <c r="S67" s="169"/>
    </row>
    <row r="68" spans="1:19" s="38" customFormat="1" ht="9.6" customHeight="1" x14ac:dyDescent="0.25">
      <c r="A68" s="281"/>
      <c r="B68" s="310"/>
      <c r="C68" s="310"/>
      <c r="D68" s="310"/>
      <c r="E68" s="679" t="str">
        <f>UPPER(IF($D67="","",VLOOKUP($D67,'1D ELO'!$A$7:$P$33,11)))</f>
        <v/>
      </c>
      <c r="F68" s="680" t="str">
        <f>UPPER(IF($D67="","",VLOOKUP($D67,'1D ELO'!$A$7:$P$33,8)))</f>
        <v/>
      </c>
      <c r="G68" s="680" t="str">
        <f>IF($D67="","",VLOOKUP($D67,'1D ELO'!$A$7:$P$33,9))</f>
        <v/>
      </c>
      <c r="H68" s="681"/>
      <c r="I68" s="680" t="str">
        <f>IF($D67="","",VLOOKUP($D67,'1D ELO'!$A$7:$P$33,10))</f>
        <v/>
      </c>
      <c r="J68" s="311"/>
      <c r="K68" s="163"/>
      <c r="L68" s="165"/>
      <c r="M68" s="285"/>
      <c r="N68" s="319"/>
      <c r="O68" s="163"/>
      <c r="P68" s="165"/>
      <c r="Q68" s="163"/>
      <c r="R68" s="166"/>
      <c r="S68" s="169"/>
    </row>
    <row r="69" spans="1:19" s="38" customFormat="1" ht="9.6" customHeight="1" x14ac:dyDescent="0.25">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x14ac:dyDescent="0.25">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224"/>
      <c r="F72" s="92">
        <f>IF(D72&gt;$R$79,,UPPER(VLOOKUP(D72,'1D ELO'!$A$7:$L$23,2)))</f>
        <v>0</v>
      </c>
      <c r="G72" s="90"/>
      <c r="H72" s="90"/>
      <c r="I72" s="333"/>
      <c r="J72" s="334" t="s">
        <v>7</v>
      </c>
      <c r="K72" s="221"/>
      <c r="L72" s="227"/>
      <c r="M72" s="221"/>
      <c r="N72" s="228"/>
      <c r="O72" s="229" t="s">
        <v>157</v>
      </c>
      <c r="P72" s="230"/>
      <c r="Q72" s="230"/>
      <c r="R72" s="231"/>
    </row>
    <row r="73" spans="1:19" s="18" customFormat="1" ht="9" customHeight="1" x14ac:dyDescent="0.25">
      <c r="A73" s="236" t="s">
        <v>124</v>
      </c>
      <c r="B73" s="234"/>
      <c r="C73" s="237"/>
      <c r="D73" s="224"/>
      <c r="E73" s="224"/>
      <c r="F73" s="92">
        <f>IF(D72&gt;$R$79,,UPPER(VLOOKUP(D72,'1D ELO'!$A$7:$L$23,8)))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224"/>
      <c r="F74" s="92">
        <f>IF(D74&gt;$R$79,,UPPER(VLOOKUP(D74,'1D ELO'!$A$7:$L$23,2)))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ELO'!$A$7:$L$23,8)))</f>
        <v>0</v>
      </c>
      <c r="G75" s="90"/>
      <c r="H75" s="90"/>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ELO'!$A$7:$L$23,2)))</f>
        <v>0</v>
      </c>
      <c r="G76" s="90"/>
      <c r="H76" s="90"/>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ELO'!$A$7:$L$23,8)))</f>
        <v>0</v>
      </c>
      <c r="G77" s="90"/>
      <c r="H77" s="90"/>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ELO'!$A$7:$L$23,2)))</f>
        <v>0</v>
      </c>
      <c r="G78" s="90"/>
      <c r="H78" s="90"/>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ELO'!$A$7:$L$23,8)))</f>
        <v>0</v>
      </c>
      <c r="G79" s="335"/>
      <c r="H79" s="335"/>
      <c r="I79" s="336"/>
      <c r="J79" s="337"/>
      <c r="K79" s="234"/>
      <c r="L79" s="233"/>
      <c r="M79" s="234"/>
      <c r="N79" s="235"/>
      <c r="O79" s="234" t="str">
        <f>R4</f>
        <v>Dénes Tibor</v>
      </c>
      <c r="P79" s="233"/>
      <c r="Q79" s="234"/>
      <c r="R79" s="338">
        <f>MIN(4,'1D ELO'!$P$5)</f>
        <v>0</v>
      </c>
    </row>
    <row r="80" spans="1:19" ht="15.75" customHeight="1" x14ac:dyDescent="0.25"/>
    <row r="81" ht="9" customHeight="1" x14ac:dyDescent="0.25"/>
  </sheetData>
  <mergeCells count="1">
    <mergeCell ref="A4:C4"/>
  </mergeCells>
  <phoneticPr fontId="72" type="noConversion"/>
  <conditionalFormatting sqref="I10 I58 I42 I50 I34 I26 I18 I66 K30 M22 O38 K62 K46 M54 K14">
    <cfRule type="expression" dxfId="743" priority="2" stopIfTrue="1">
      <formula>AND($O$1="CU",I10="Umpire")</formula>
    </cfRule>
    <cfRule type="expression" dxfId="742" priority="3" stopIfTrue="1">
      <formula>AND($O$1="CU",I10&lt;&gt;"Umpire",J10&lt;&gt;"")</formula>
    </cfRule>
    <cfRule type="expression" dxfId="741" priority="4" stopIfTrue="1">
      <formula>AND($O$1="CU",I10&lt;&gt;"Umpire")</formula>
    </cfRule>
  </conditionalFormatting>
  <conditionalFormatting sqref="M13 M29 M45 M61 O21 O53 Q37 K9 K17 K25 K33 K41 K49 K57 K65">
    <cfRule type="expression" dxfId="740" priority="5" stopIfTrue="1">
      <formula>J10="as"</formula>
    </cfRule>
    <cfRule type="expression" dxfId="739" priority="6" stopIfTrue="1">
      <formula>J10="bs"</formula>
    </cfRule>
  </conditionalFormatting>
  <conditionalFormatting sqref="M14 M30 M46 M62 O22 O54 Q38 K10 K18 K26 K34 K42 K50 K58 K66">
    <cfRule type="expression" dxfId="738" priority="7" stopIfTrue="1">
      <formula>J10="as"</formula>
    </cfRule>
    <cfRule type="expression" dxfId="737" priority="8" stopIfTrue="1">
      <formula>J10="bs"</formula>
    </cfRule>
  </conditionalFormatting>
  <conditionalFormatting sqref="J10 J18 J26 J34 J42 J50 J58 J66 L62 L46 L30 L14 N22 N54 P38">
    <cfRule type="expression" dxfId="736" priority="9" stopIfTrue="1">
      <formula>$O$1="CU"</formula>
    </cfRule>
  </conditionalFormatting>
  <conditionalFormatting sqref="E7:F7 E63:F63 E11:F11 E15:F15 E19:F19 E23:F23 E27:F27 E31:F31 E35:F35 E39:F39 E43:F43 E47:F47 E51:F51 E55:F55 E59:F59 E67:F67">
    <cfRule type="cellIs" dxfId="735" priority="10" stopIfTrue="1" operator="equal">
      <formula>"Bye"</formula>
    </cfRule>
  </conditionalFormatting>
  <conditionalFormatting sqref="D63 D7 D11 D15 D19 D23 D27 D31 D35 D39 D43 D47 D51 D55 D59 D67">
    <cfRule type="cellIs" dxfId="734" priority="11" stopIfTrue="1" operator="lessThan">
      <formula>5</formula>
    </cfRule>
  </conditionalFormatting>
  <dataValidations count="1">
    <dataValidation type="list" allowBlank="1" showInputMessage="1" sqref="I10 K14 M22 K30 O38 M54 K46 K62 I66 I34 I50 I26 I58 I18 I42">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119809"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11981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6.88671875" style="2" customWidth="1"/>
    <col min="6" max="6" width="10.109375" customWidth="1"/>
    <col min="7" max="7" width="2.6640625" customWidth="1"/>
    <col min="8" max="8" width="6.1093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Diákolinmpia Pest Vármegye</v>
      </c>
      <c r="B1" s="138"/>
      <c r="E1" s="6"/>
      <c r="I1" s="384"/>
      <c r="J1" s="137"/>
      <c r="K1" s="297" t="s">
        <v>145</v>
      </c>
      <c r="L1" s="297"/>
      <c r="M1" s="298"/>
      <c r="N1" s="137"/>
      <c r="O1" s="137"/>
      <c r="P1" s="137"/>
      <c r="R1" s="137"/>
    </row>
    <row r="2" spans="1:21" s="108" customFormat="1" x14ac:dyDescent="0.25">
      <c r="A2" s="486" t="s">
        <v>122</v>
      </c>
      <c r="B2" s="96"/>
      <c r="C2" s="96"/>
      <c r="D2" s="96"/>
      <c r="E2" s="87"/>
      <c r="F2" s="96">
        <f>Altalanos!$A$8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925">
        <f>Altalanos!$A$10</f>
        <v>0</v>
      </c>
      <c r="B4" s="925"/>
      <c r="C4" s="925"/>
      <c r="D4" s="145"/>
      <c r="E4" s="145"/>
      <c r="F4" s="145"/>
      <c r="G4" s="146">
        <f>Altalanos!$C$10</f>
        <v>0</v>
      </c>
      <c r="H4" s="301"/>
      <c r="I4" s="145"/>
      <c r="J4" s="302"/>
      <c r="K4" s="148"/>
      <c r="L4" s="147"/>
      <c r="M4" s="104"/>
      <c r="N4" s="302"/>
      <c r="O4" s="145"/>
      <c r="P4" s="302"/>
      <c r="Q4" s="145"/>
      <c r="R4" s="89" t="str">
        <f>Altalanos!$E$10</f>
        <v>Dénes Tibor</v>
      </c>
    </row>
    <row r="5" spans="1:21" s="19" customFormat="1" ht="9.6" x14ac:dyDescent="0.25">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0" customFormat="1" ht="12" customHeight="1" thickBot="1" x14ac:dyDescent="0.3">
      <c r="A6" s="805"/>
      <c r="B6" s="785"/>
      <c r="C6" s="785"/>
      <c r="D6" s="785"/>
      <c r="E6" s="785"/>
      <c r="F6" s="806"/>
      <c r="G6" s="806"/>
      <c r="I6" s="806"/>
      <c r="J6" s="807"/>
      <c r="K6" s="785"/>
      <c r="L6" s="807"/>
      <c r="M6" s="785"/>
      <c r="N6" s="807"/>
      <c r="O6" s="785"/>
      <c r="P6" s="807"/>
      <c r="Q6" s="785"/>
      <c r="R6" s="808"/>
    </row>
    <row r="7" spans="1:21" s="38" customFormat="1" ht="10.5" customHeight="1" x14ac:dyDescent="0.25">
      <c r="A7" s="307">
        <v>1</v>
      </c>
      <c r="B7" s="390" t="str">
        <f>IF($D7="","",VLOOKUP($D7,'1D ELO'!$A$7:$P$39,14))</f>
        <v/>
      </c>
      <c r="C7" s="390" t="str">
        <f>IF($D7="","",VLOOKUP($D7,'1D ELO'!$A$7:$P$39,15))</f>
        <v/>
      </c>
      <c r="D7" s="159"/>
      <c r="E7" s="503" t="str">
        <f>UPPER(IF($D7="","",VLOOKUP($D7,'1D ELO'!$A$7:$P$33,5)))</f>
        <v/>
      </c>
      <c r="F7" s="160" t="str">
        <f>UPPER(IF($D7="","",VLOOKUP($D7,'1D ELO'!$A$7:$P$33,2)))</f>
        <v/>
      </c>
      <c r="G7" s="160" t="str">
        <f>IF($D7="","",VLOOKUP($D7,'1D ELO'!$A$7:$P$33,3))</f>
        <v/>
      </c>
      <c r="H7" s="308"/>
      <c r="I7" s="160" t="str">
        <f>IF($D7="","",VLOOKUP($D7,'1D ELO'!$A$7:$P$33,4))</f>
        <v/>
      </c>
      <c r="J7" s="309"/>
      <c r="K7" s="163"/>
      <c r="L7" s="165"/>
      <c r="M7" s="163"/>
      <c r="N7" s="165"/>
      <c r="O7" s="163"/>
      <c r="P7" s="165"/>
      <c r="Q7" s="163"/>
      <c r="R7" s="280" t="s">
        <v>153</v>
      </c>
      <c r="S7" s="169"/>
      <c r="U7" s="170" t="str">
        <f>Birók!P21</f>
        <v>Bíró</v>
      </c>
    </row>
    <row r="8" spans="1:21" s="38" customFormat="1" ht="9.6" customHeight="1" x14ac:dyDescent="0.25">
      <c r="A8" s="281"/>
      <c r="B8" s="310"/>
      <c r="C8" s="310"/>
      <c r="D8" s="310"/>
      <c r="E8" s="503" t="str">
        <f>UPPER(IF($D7="","",VLOOKUP($D7,'1D ELO'!$A$7:$P$33,11)))</f>
        <v/>
      </c>
      <c r="F8" s="160" t="str">
        <f>UPPER(IF($D7="","",VLOOKUP($D7,'1D ELO'!$A$7:$P$33,8)))</f>
        <v/>
      </c>
      <c r="G8" s="160" t="str">
        <f>IF($D7="","",VLOOKUP($D7,'1D ELO'!$A$7:$P$33,9))</f>
        <v/>
      </c>
      <c r="H8" s="308"/>
      <c r="I8" s="160" t="str">
        <f>IF($D7="","",VLOOKUP($D7,'1D ELO'!$A$7:$P$33,10))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ELO'!$A$7:$P$39,14))</f>
        <v/>
      </c>
      <c r="C11" s="390" t="str">
        <f>IF($D11="","",VLOOKUP($D11,'1D ELO'!$A$7:$P$39,15))</f>
        <v/>
      </c>
      <c r="D11" s="159"/>
      <c r="E11" s="498" t="str">
        <f>UPPER(IF($D11="","",VLOOKUP($D11,'1D ELO'!$A$7:$P$39,5)))</f>
        <v/>
      </c>
      <c r="F11" s="487" t="str">
        <f>UPPER(IF($D11="","",VLOOKUP($D11,'1D ELO'!$A$7:$P$39,2)))</f>
        <v/>
      </c>
      <c r="G11" s="487" t="str">
        <f>IF($D11="","",VLOOKUP($D11,'1D ELO'!$A$7:$P$39,3))</f>
        <v/>
      </c>
      <c r="H11" s="499"/>
      <c r="I11" s="487" t="str">
        <f>IF($D11="","",VLOOKUP($D11,'1D ELO'!$A$7:$P$39,4))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ELO'!$A$7:$P$33,11)))</f>
        <v/>
      </c>
      <c r="F12" s="487" t="str">
        <f>UPPER(IF($D11="","",VLOOKUP($D11,'1D ELO'!$A$7:$P$33,8)))</f>
        <v/>
      </c>
      <c r="G12" s="487" t="str">
        <f>IF($D11="","",VLOOKUP($D11,'1D ELO'!$A$7:$P$33,9))</f>
        <v/>
      </c>
      <c r="H12" s="499"/>
      <c r="I12" s="487" t="str">
        <f>IF($D11="","",VLOOKUP($D11,'1D ELO'!$A$7:$P$33,10))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ELO'!$A$7:$P$39,14))</f>
        <v/>
      </c>
      <c r="C15" s="390" t="str">
        <f>IF($D15="","",VLOOKUP($D15,'1D ELO'!$A$7:$P$39,15))</f>
        <v/>
      </c>
      <c r="D15" s="159"/>
      <c r="E15" s="498" t="str">
        <f>UPPER(IF($D15="","",VLOOKUP($D15,'1D ELO'!$A$7:$P$39,5)))</f>
        <v/>
      </c>
      <c r="F15" s="487" t="str">
        <f>UPPER(IF($D15="","",VLOOKUP($D15,'1D ELO'!$A$7:$P$39,2)))</f>
        <v/>
      </c>
      <c r="G15" s="487" t="str">
        <f>IF($D15="","",VLOOKUP($D15,'1D ELO'!$A$7:$P$39,3))</f>
        <v/>
      </c>
      <c r="H15" s="499"/>
      <c r="I15" s="487" t="str">
        <f>IF($D15="","",VLOOKUP($D15,'1D ELO'!$A$7:$P$39,4))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ELO'!$A$7:$P$33,11)))</f>
        <v/>
      </c>
      <c r="F16" s="487" t="str">
        <f>UPPER(IF($D15="","",VLOOKUP($D15,'1D ELO'!$A$7:$P$33,8)))</f>
        <v/>
      </c>
      <c r="G16" s="487" t="str">
        <f>IF($D15="","",VLOOKUP($D15,'1D ELO'!$A$7:$P$33,9))</f>
        <v/>
      </c>
      <c r="H16" s="499"/>
      <c r="I16" s="487" t="str">
        <f>IF($D15="","",VLOOKUP($D15,'1D ELO'!$A$7:$P$33,10))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ELO'!$A$7:$P$39,14))</f>
        <v/>
      </c>
      <c r="C19" s="390" t="str">
        <f>IF($D19="","",VLOOKUP($D19,'1D ELO'!$A$7:$P$39,15))</f>
        <v/>
      </c>
      <c r="D19" s="159"/>
      <c r="E19" s="498" t="str">
        <f>UPPER(IF($D19="","",VLOOKUP($D19,'1D ELO'!$A$7:$P$39,5)))</f>
        <v/>
      </c>
      <c r="F19" s="487" t="str">
        <f>UPPER(IF($D19="","",VLOOKUP($D19,'1D ELO'!$A$7:$P$39,2)))</f>
        <v/>
      </c>
      <c r="G19" s="487" t="str">
        <f>IF($D19="","",VLOOKUP($D19,'1D ELO'!$A$7:$P$39,3))</f>
        <v/>
      </c>
      <c r="H19" s="499"/>
      <c r="I19" s="487" t="str">
        <f>IF($D19="","",VLOOKUP($D19,'1D ELO'!$A$7:$P$39,4))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ELO'!$A$7:$P$33,11)))</f>
        <v/>
      </c>
      <c r="F20" s="487" t="str">
        <f>UPPER(IF($D19="","",VLOOKUP($D19,'1D ELO'!$A$7:$P$33,8)))</f>
        <v/>
      </c>
      <c r="G20" s="487" t="str">
        <f>IF($D19="","",VLOOKUP($D19,'1D ELO'!$A$7:$P$33,9))</f>
        <v/>
      </c>
      <c r="H20" s="499"/>
      <c r="I20" s="487" t="str">
        <f>IF($D19="","",VLOOKUP($D19,'1D ELO'!$A$7:$P$33,10))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ELO'!$A$7:$P$39,14))</f>
        <v/>
      </c>
      <c r="C23" s="390" t="str">
        <f>IF($D23="","",VLOOKUP($D23,'1D ELO'!$A$7:$P$39,15))</f>
        <v/>
      </c>
      <c r="D23" s="159"/>
      <c r="E23" s="498" t="str">
        <f>UPPER(IF($D23="","",VLOOKUP($D23,'1D ELO'!$A$7:$P$39,5)))</f>
        <v/>
      </c>
      <c r="F23" s="487" t="str">
        <f>UPPER(IF($D23="","",VLOOKUP($D23,'1D ELO'!$A$7:$P$39,2)))</f>
        <v/>
      </c>
      <c r="G23" s="487" t="str">
        <f>IF($D23="","",VLOOKUP($D23,'1D ELO'!$A$7:$P$39,3))</f>
        <v/>
      </c>
      <c r="H23" s="499"/>
      <c r="I23" s="487" t="str">
        <f>IF($D23="","",VLOOKUP($D23,'1D ELO'!$A$7:$P$39,4))</f>
        <v/>
      </c>
      <c r="J23" s="309"/>
      <c r="K23" s="163"/>
      <c r="L23" s="165"/>
      <c r="M23" s="163"/>
      <c r="N23" s="318"/>
      <c r="O23" s="163"/>
      <c r="P23" s="318"/>
      <c r="Q23" s="163"/>
      <c r="R23" s="166"/>
      <c r="S23" s="169"/>
    </row>
    <row r="24" spans="1:19" s="38" customFormat="1" ht="9.6" customHeight="1" x14ac:dyDescent="0.25">
      <c r="A24" s="281"/>
      <c r="B24" s="310"/>
      <c r="C24" s="310"/>
      <c r="D24" s="310"/>
      <c r="E24" s="498" t="str">
        <f>UPPER(IF($D23="","",VLOOKUP($D23,'1D ELO'!$A$7:$P$33,11)))</f>
        <v/>
      </c>
      <c r="F24" s="487" t="str">
        <f>UPPER(IF($D23="","",VLOOKUP($D23,'1D ELO'!$A$7:$P$33,8)))</f>
        <v/>
      </c>
      <c r="G24" s="487" t="str">
        <f>IF($D23="","",VLOOKUP($D23,'1D ELO'!$A$7:$P$33,9))</f>
        <v/>
      </c>
      <c r="H24" s="499"/>
      <c r="I24" s="487" t="str">
        <f>IF($D23="","",VLOOKUP($D23,'1D ELO'!$A$7:$P$33,10))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ELO'!$A$7:$P$39,14))</f>
        <v/>
      </c>
      <c r="C27" s="390" t="str">
        <f>IF($D27="","",VLOOKUP($D27,'1D ELO'!$A$7:$P$39,15))</f>
        <v/>
      </c>
      <c r="D27" s="159"/>
      <c r="E27" s="498" t="str">
        <f>UPPER(IF($D27="","",VLOOKUP($D27,'1D ELO'!$A$7:$P$39,5)))</f>
        <v/>
      </c>
      <c r="F27" s="487" t="str">
        <f>UPPER(IF($D27="","",VLOOKUP($D27,'1D ELO'!$A$7:$P$39,2)))</f>
        <v/>
      </c>
      <c r="G27" s="487" t="str">
        <f>IF($D27="","",VLOOKUP($D27,'1D ELO'!$A$7:$P$39,3))</f>
        <v/>
      </c>
      <c r="H27" s="499"/>
      <c r="I27" s="487" t="str">
        <f>IF($D27="","",VLOOKUP($D27,'1D ELO'!$A$7:$P$39,4))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ELO'!$A$7:$P$33,11)))</f>
        <v/>
      </c>
      <c r="F28" s="487" t="str">
        <f>UPPER(IF($D27="","",VLOOKUP($D27,'1D ELO'!$A$7:$P$33,8)))</f>
        <v/>
      </c>
      <c r="G28" s="487" t="str">
        <f>IF($D27="","",VLOOKUP($D27,'1D ELO'!$A$7:$P$33,9))</f>
        <v/>
      </c>
      <c r="H28" s="499"/>
      <c r="I28" s="487" t="str">
        <f>IF($D27="","",VLOOKUP($D27,'1D ELO'!$A$7:$P$33,10))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ELO'!$A$7:$P$39,14))</f>
        <v/>
      </c>
      <c r="C31" s="390" t="str">
        <f>IF($D31="","",VLOOKUP($D31,'1D ELO'!$A$7:$P$39,15))</f>
        <v/>
      </c>
      <c r="D31" s="159"/>
      <c r="E31" s="498" t="str">
        <f>UPPER(IF($D31="","",VLOOKUP($D31,'1D ELO'!$A$7:$P$39,5)))</f>
        <v/>
      </c>
      <c r="F31" s="487" t="str">
        <f>UPPER(IF($D31="","",VLOOKUP($D31,'1D ELO'!$A$7:$P$39,2)))</f>
        <v/>
      </c>
      <c r="G31" s="487" t="str">
        <f>IF($D31="","",VLOOKUP($D31,'1D ELO'!$A$7:$P$39,3))</f>
        <v/>
      </c>
      <c r="H31" s="499"/>
      <c r="I31" s="487" t="str">
        <f>IF($D31="","",VLOOKUP($D31,'1D ELO'!$A$7:$P$39,4))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ELO'!$A$7:$P$33,11)))</f>
        <v/>
      </c>
      <c r="F32" s="487" t="str">
        <f>UPPER(IF($D31="","",VLOOKUP($D31,'1D ELO'!$A$7:$P$33,8)))</f>
        <v/>
      </c>
      <c r="G32" s="487" t="str">
        <f>IF($D31="","",VLOOKUP($D31,'1D ELO'!$A$7:$P$33,9))</f>
        <v/>
      </c>
      <c r="H32" s="499"/>
      <c r="I32" s="487" t="str">
        <f>IF($D31="","",VLOOKUP($D31,'1D ELO'!$A$7:$P$33,10))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307">
        <v>8</v>
      </c>
      <c r="B35" s="390" t="str">
        <f>IF($D35="","",VLOOKUP($D35,'1D ELO'!$A$7:$P$39,14))</f>
        <v/>
      </c>
      <c r="C35" s="390" t="str">
        <f>IF($D35="","",VLOOKUP($D35,'1D ELO'!$A$7:$P$39,15))</f>
        <v/>
      </c>
      <c r="D35" s="159"/>
      <c r="E35" s="679" t="str">
        <f>UPPER(IF($D35="","",VLOOKUP($D35,'1D ELO'!$A$7:$P$39,5)))</f>
        <v/>
      </c>
      <c r="F35" s="680" t="str">
        <f>UPPER(IF($D35="","",VLOOKUP($D35,'1D ELO'!$A$7:$P$39,2)))</f>
        <v/>
      </c>
      <c r="G35" s="680" t="str">
        <f>IF($D35="","",VLOOKUP($D35,'1D ELO'!$A$7:$P$39,3))</f>
        <v/>
      </c>
      <c r="H35" s="681"/>
      <c r="I35" s="680" t="str">
        <f>IF($D35="","",VLOOKUP($D35,'1D ELO'!$A$7:$P$39,4))</f>
        <v/>
      </c>
      <c r="J35" s="317"/>
      <c r="K35" s="163"/>
      <c r="L35" s="165"/>
      <c r="M35" s="201"/>
      <c r="N35" s="314"/>
      <c r="O35" s="163"/>
      <c r="P35" s="318"/>
      <c r="Q35" s="163"/>
      <c r="R35" s="166"/>
      <c r="S35" s="169"/>
    </row>
    <row r="36" spans="1:19" s="38" customFormat="1" ht="9.6" customHeight="1" x14ac:dyDescent="0.25">
      <c r="A36" s="281"/>
      <c r="B36" s="310"/>
      <c r="C36" s="310"/>
      <c r="D36" s="310"/>
      <c r="E36" s="679" t="str">
        <f>UPPER(IF($D35="","",VLOOKUP($D35,'1D ELO'!$A$7:$P$33,11)))</f>
        <v/>
      </c>
      <c r="F36" s="680" t="str">
        <f>UPPER(IF($D35="","",VLOOKUP($D35,'1D ELO'!$A$7:$P$33,8)))</f>
        <v/>
      </c>
      <c r="G36" s="680" t="str">
        <f>IF($D35="","",VLOOKUP($D35,'1D ELO'!$A$7:$P$33,9))</f>
        <v/>
      </c>
      <c r="H36" s="681"/>
      <c r="I36" s="680" t="str">
        <f>IF($D35="","",VLOOKUP($D35,'1D ELO'!$A$7:$P$33,10))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07">
        <v>9</v>
      </c>
      <c r="B39" s="390" t="str">
        <f>IF($D39="","",VLOOKUP($D39,'1D ELO'!$A$7:$P$39,14))</f>
        <v/>
      </c>
      <c r="C39" s="390" t="str">
        <f>IF($D39="","",VLOOKUP($D39,'1D ELO'!$A$7:$P$39,15))</f>
        <v/>
      </c>
      <c r="D39" s="159"/>
      <c r="E39" s="503" t="str">
        <f>UPPER(IF($D39="","",VLOOKUP($D39,'1D ELO'!$A$7:$P$39,5)))</f>
        <v/>
      </c>
      <c r="F39" s="680" t="str">
        <f>UPPER(IF($D39="","",VLOOKUP($D39,'1D ELO'!$A$7:$P$39,2)))</f>
        <v/>
      </c>
      <c r="G39" s="680" t="str">
        <f>IF($D39="","",VLOOKUP($D39,'1D ELO'!$A$7:$P$39,3))</f>
        <v/>
      </c>
      <c r="H39" s="681"/>
      <c r="I39" s="680" t="str">
        <f>IF($D39="","",VLOOKUP($D39,'1D ELO'!$A$7:$P$39,4))</f>
        <v/>
      </c>
      <c r="J39" s="309"/>
      <c r="K39" s="163"/>
      <c r="L39" s="165"/>
      <c r="M39" s="163"/>
      <c r="N39" s="165"/>
      <c r="O39" s="163"/>
      <c r="P39" s="318"/>
      <c r="Q39" s="201"/>
      <c r="R39" s="166"/>
      <c r="S39" s="169"/>
    </row>
    <row r="40" spans="1:19" s="38" customFormat="1" ht="9.6" customHeight="1" x14ac:dyDescent="0.25">
      <c r="A40" s="281"/>
      <c r="B40" s="310"/>
      <c r="C40" s="310"/>
      <c r="D40" s="310"/>
      <c r="E40" s="503" t="str">
        <f>UPPER(IF($D39="","",VLOOKUP($D39,'1D ELO'!$A$7:$P$33,11)))</f>
        <v/>
      </c>
      <c r="F40" s="160" t="str">
        <f>UPPER(IF($D39="","",VLOOKUP($D39,'1D ELO'!$A$7:$P$33,8)))</f>
        <v/>
      </c>
      <c r="G40" s="160" t="str">
        <f>IF($D39="","",VLOOKUP($D39,'1D ELO'!$A$7:$P$33,9))</f>
        <v/>
      </c>
      <c r="H40" s="308"/>
      <c r="I40" s="160" t="str">
        <f>IF($D39="","",VLOOKUP($D39,'1D ELO'!$A$7:$P$33,10))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ELO'!$A$7:$P$39,13))</f>
        <v/>
      </c>
      <c r="C43" s="390" t="str">
        <f>IF($D43="","",VLOOKUP($D43,'1D ELO'!$A$7:$P$39,15))</f>
        <v/>
      </c>
      <c r="D43" s="159"/>
      <c r="E43" s="498" t="str">
        <f>UPPER(IF($D43="","",VLOOKUP($D43,'1D ELO'!$A$7:$P$39,5)))</f>
        <v/>
      </c>
      <c r="F43" s="487" t="str">
        <f>UPPER(IF($D43="","",VLOOKUP($D43,'1D ELO'!$A$7:$P$39,2)))</f>
        <v/>
      </c>
      <c r="G43" s="487" t="str">
        <f>IF($D43="","",VLOOKUP($D43,'1D ELO'!$A$7:$P$39,3))</f>
        <v/>
      </c>
      <c r="H43" s="499"/>
      <c r="I43" s="487" t="str">
        <f>IF($D43="","",VLOOKUP($D43,'1D ELO'!$A$7:$P$39,4))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ELO'!$A$7:$P$33,11)))</f>
        <v/>
      </c>
      <c r="F44" s="487" t="str">
        <f>UPPER(IF($D43="","",VLOOKUP($D43,'1D ELO'!$A$7:$P$33,8)))</f>
        <v/>
      </c>
      <c r="G44" s="487" t="str">
        <f>IF($D43="","",VLOOKUP($D43,'1D ELO'!$A$7:$P$33,9))</f>
        <v/>
      </c>
      <c r="H44" s="499"/>
      <c r="I44" s="487" t="str">
        <f>IF($D43="","",VLOOKUP($D43,'1D ELO'!$A$7:$P$33,10))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ELO'!$A$7:$P$39,14))</f>
        <v/>
      </c>
      <c r="C47" s="390" t="str">
        <f>IF($D47="","",VLOOKUP($D47,'1D ELO'!$A$7:$P$39,15))</f>
        <v/>
      </c>
      <c r="D47" s="159"/>
      <c r="E47" s="498" t="str">
        <f>UPPER(IF($D47="","",VLOOKUP($D47,'1D ELO'!$A$7:$P$39,5)))</f>
        <v/>
      </c>
      <c r="F47" s="487" t="str">
        <f>UPPER(IF($D47="","",VLOOKUP($D47,'1D ELO'!$A$7:$P$39,2)))</f>
        <v/>
      </c>
      <c r="G47" s="487" t="str">
        <f>IF($D47="","",VLOOKUP($D47,'1D ELO'!$A$7:$P$39,3))</f>
        <v/>
      </c>
      <c r="H47" s="499"/>
      <c r="I47" s="487" t="str">
        <f>IF($D47="","",VLOOKUP($D47,'1D ELO'!$A$7:$P$39,4))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ELO'!$A$7:$P$33,11)))</f>
        <v/>
      </c>
      <c r="F48" s="487" t="str">
        <f>UPPER(IF($D47="","",VLOOKUP($D47,'1D ELO'!$A$7:$P$33,8)))</f>
        <v/>
      </c>
      <c r="G48" s="487" t="str">
        <f>IF($D47="","",VLOOKUP($D47,'1D ELO'!$A$7:$P$33,9))</f>
        <v/>
      </c>
      <c r="H48" s="499"/>
      <c r="I48" s="487" t="str">
        <f>IF($D47="","",VLOOKUP($D47,'1D ELO'!$A$7:$P$33,10))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x14ac:dyDescent="0.25">
      <c r="A51" s="281">
        <v>12</v>
      </c>
      <c r="B51" s="390" t="str">
        <f>IF($D51="","",VLOOKUP($D51,'1D ELO'!$A$7:$P$39,14))</f>
        <v/>
      </c>
      <c r="C51" s="390" t="str">
        <f>IF($D51="","",VLOOKUP($D51,'1D ELO'!$A$7:$P$39,15))</f>
        <v/>
      </c>
      <c r="D51" s="159"/>
      <c r="E51" s="498" t="str">
        <f>UPPER(IF($D51="","",VLOOKUP($D51,'1D ELO'!$A$7:$P$39,5)))</f>
        <v/>
      </c>
      <c r="F51" s="487" t="str">
        <f>UPPER(IF($D51="","",VLOOKUP($D51,'1D ELO'!$A$7:$P$39,2)))</f>
        <v/>
      </c>
      <c r="G51" s="487" t="str">
        <f>IF($D51="","",VLOOKUP($D51,'1D ELO'!$A$7:$P$39,3))</f>
        <v/>
      </c>
      <c r="H51" s="499"/>
      <c r="I51" s="487" t="str">
        <f>IF($D51="","",VLOOKUP($D51,'1D ELO'!$A$7:$P$39,4))</f>
        <v/>
      </c>
      <c r="J51" s="317"/>
      <c r="K51" s="163"/>
      <c r="L51" s="165"/>
      <c r="M51" s="201"/>
      <c r="N51" s="322"/>
      <c r="O51" s="163"/>
      <c r="P51" s="318"/>
      <c r="Q51" s="163"/>
      <c r="R51" s="166"/>
      <c r="S51" s="169"/>
    </row>
    <row r="52" spans="1:19" s="38" customFormat="1" ht="9.6" customHeight="1" x14ac:dyDescent="0.25">
      <c r="A52" s="281"/>
      <c r="B52" s="310"/>
      <c r="C52" s="310"/>
      <c r="D52" s="310"/>
      <c r="E52" s="498" t="str">
        <f>UPPER(IF($D51="","",VLOOKUP($D51,'1D ELO'!$A$7:$P$33,11)))</f>
        <v/>
      </c>
      <c r="F52" s="487" t="str">
        <f>UPPER(IF($D51="","",VLOOKUP($D51,'1D ELO'!$A$7:$P$33,8)))</f>
        <v/>
      </c>
      <c r="G52" s="487" t="str">
        <f>IF($D51="","",VLOOKUP($D51,'1D ELO'!$A$7:$P$33,9))</f>
        <v/>
      </c>
      <c r="H52" s="499"/>
      <c r="I52" s="487" t="str">
        <f>IF($D51="","",VLOOKUP($D51,'1D ELO'!$A$7:$P$33,10))</f>
        <v/>
      </c>
      <c r="J52" s="311"/>
      <c r="K52" s="163"/>
      <c r="L52" s="165"/>
      <c r="M52" s="285"/>
      <c r="N52" s="323"/>
      <c r="O52" s="163"/>
      <c r="P52" s="318"/>
      <c r="Q52" s="163"/>
      <c r="R52" s="166"/>
      <c r="S52" s="169"/>
    </row>
    <row r="53" spans="1:19" s="38" customFormat="1" ht="9.6" customHeight="1" x14ac:dyDescent="0.25">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ELO'!$A$7:$P$39,14))</f>
        <v/>
      </c>
      <c r="C55" s="390" t="str">
        <f>IF($D55="","",VLOOKUP($D55,'1D ELO'!$A$7:$P$39,15))</f>
        <v/>
      </c>
      <c r="D55" s="159"/>
      <c r="E55" s="498" t="str">
        <f>UPPER(IF($D55="","",VLOOKUP($D55,'1D ELO'!$A$7:$P$39,5)))</f>
        <v/>
      </c>
      <c r="F55" s="487" t="str">
        <f>UPPER(IF($D55="","",VLOOKUP($D55,'1D ELO'!$A$7:$P$39,2)))</f>
        <v/>
      </c>
      <c r="G55" s="487" t="str">
        <f>IF($D55="","",VLOOKUP($D55,'1D ELO'!$A$7:$P$39,3))</f>
        <v/>
      </c>
      <c r="H55" s="499"/>
      <c r="I55" s="487" t="str">
        <f>IF($D55="","",VLOOKUP($D55,'1D ELO'!$A$7:$P$39,4))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ELO'!$A$7:$P$33,11)))</f>
        <v/>
      </c>
      <c r="F56" s="487" t="str">
        <f>UPPER(IF($D55="","",VLOOKUP($D55,'1D ELO'!$A$7:$P$33,8)))</f>
        <v/>
      </c>
      <c r="G56" s="487" t="str">
        <f>IF($D55="","",VLOOKUP($D55,'1D ELO'!$A$7:$P$33,9))</f>
        <v/>
      </c>
      <c r="H56" s="499"/>
      <c r="I56" s="487" t="str">
        <f>IF($D55="","",VLOOKUP($D55,'1D ELO'!$A$7:$P$33,10))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ELO'!$A$7:$P$39,14))</f>
        <v/>
      </c>
      <c r="C59" s="390" t="str">
        <f>IF($D59="","",VLOOKUP($D59,'1D ELO'!$A$7:$P$39,15))</f>
        <v/>
      </c>
      <c r="D59" s="159"/>
      <c r="E59" s="498" t="str">
        <f>UPPER(IF($D59="","",VLOOKUP($D59,'1D ELO'!$A$7:$P$39,5)))</f>
        <v/>
      </c>
      <c r="F59" s="487" t="str">
        <f>UPPER(IF($D59="","",VLOOKUP($D59,'1D ELO'!$A$7:$P$39,2)))</f>
        <v/>
      </c>
      <c r="G59" s="487" t="str">
        <f>IF($D59="","",VLOOKUP($D59,'1D ELO'!$A$7:$P$39,3))</f>
        <v/>
      </c>
      <c r="H59" s="499"/>
      <c r="I59" s="487" t="str">
        <f>IF($D59="","",VLOOKUP($D59,'1D ELO'!$A$7:$P$39,4))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ELO'!$A$7:$P$33,11)))</f>
        <v/>
      </c>
      <c r="F60" s="487" t="str">
        <f>UPPER(IF($D59="","",VLOOKUP($D59,'1D ELO'!$A$7:$P$33,8)))</f>
        <v/>
      </c>
      <c r="G60" s="487" t="str">
        <f>IF($D59="","",VLOOKUP($D59,'1D ELO'!$A$7:$P$33,9))</f>
        <v/>
      </c>
      <c r="H60" s="499"/>
      <c r="I60" s="487" t="str">
        <f>IF($D59="","",VLOOKUP($D59,'1D ELO'!$A$7:$P$33,10))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ELO'!$A$7:$P$39,14))</f>
        <v/>
      </c>
      <c r="C63" s="390" t="str">
        <f>IF($D63="","",VLOOKUP($D63,'1D ELO'!$A$7:$P$39,15))</f>
        <v/>
      </c>
      <c r="D63" s="159"/>
      <c r="E63" s="498" t="str">
        <f>UPPER(IF($D63="","",VLOOKUP($D63,'1D ELO'!$A$7:$P$39,5)))</f>
        <v/>
      </c>
      <c r="F63" s="487" t="str">
        <f>UPPER(IF($D63="","",VLOOKUP($D63,'1D ELO'!$A$7:$P$39,2)))</f>
        <v/>
      </c>
      <c r="G63" s="487" t="str">
        <f>IF($D63="","",VLOOKUP($D63,'1D ELO'!$A$7:$P$39,3))</f>
        <v/>
      </c>
      <c r="H63" s="499"/>
      <c r="I63" s="487" t="str">
        <f>IF($D63="","",VLOOKUP($D63,'1D ELO'!$A$7:$P$39,4))</f>
        <v/>
      </c>
      <c r="J63" s="309"/>
      <c r="K63" s="163"/>
      <c r="L63" s="318"/>
      <c r="M63" s="163"/>
      <c r="N63" s="165"/>
      <c r="O63" s="339" t="s">
        <v>129</v>
      </c>
      <c r="P63" s="340"/>
      <c r="Q63" s="339" t="s">
        <v>149</v>
      </c>
      <c r="R63" s="340"/>
      <c r="S63" s="169"/>
    </row>
    <row r="64" spans="1:19" s="38" customFormat="1" ht="9.6" customHeight="1" x14ac:dyDescent="0.25">
      <c r="A64" s="281"/>
      <c r="B64" s="310"/>
      <c r="C64" s="310"/>
      <c r="D64" s="310"/>
      <c r="E64" s="498" t="str">
        <f>UPPER(IF($D63="","",VLOOKUP($D63,'1D ELO'!$A$7:$P$33,11)))</f>
        <v/>
      </c>
      <c r="F64" s="487" t="str">
        <f>UPPER(IF($D63="","",VLOOKUP($D63,'1D ELO'!$A$7:$P$33,8)))</f>
        <v/>
      </c>
      <c r="G64" s="487" t="str">
        <f>IF($D63="","",VLOOKUP($D63,'1D ELO'!$A$7:$P$33,9))</f>
        <v/>
      </c>
      <c r="H64" s="499"/>
      <c r="I64" s="487" t="str">
        <f>IF($D63="","",VLOOKUP($D63,'1D ELO'!$A$7:$P$33,10))</f>
        <v/>
      </c>
      <c r="J64" s="311"/>
      <c r="K64" s="156" t="str">
        <f>IF(J64="a",F63,IF(J64="b",F65,""))</f>
        <v/>
      </c>
      <c r="L64" s="318"/>
      <c r="M64" s="163"/>
      <c r="N64" s="165"/>
      <c r="O64" s="395" t="str">
        <f>UPPER(IF(OR(P38="a",P38="as"),O21,IF(OR(P38="b",P38="bs"),O53,)))</f>
        <v/>
      </c>
      <c r="P64" s="342"/>
      <c r="Q64" s="343"/>
      <c r="R64" s="340"/>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x14ac:dyDescent="0.25">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x14ac:dyDescent="0.25">
      <c r="A67" s="327">
        <v>16</v>
      </c>
      <c r="B67" s="390" t="str">
        <f>IF($D67="","",VLOOKUP($D67,'1D ELO'!$A$7:$P$39,14))</f>
        <v/>
      </c>
      <c r="C67" s="390" t="str">
        <f>IF($D67="","",VLOOKUP($D67,'1D ELO'!$A$7:$P$39,15))</f>
        <v/>
      </c>
      <c r="D67" s="159"/>
      <c r="E67" s="503" t="str">
        <f>UPPER(IF($D67="","",VLOOKUP($D67,'1D ELO'!$A$7:$P$39,5)))</f>
        <v/>
      </c>
      <c r="F67" s="680" t="str">
        <f>UPPER(IF($D67="","",VLOOKUP($D67,'1D ELO'!$A$7:$P$39,2)))</f>
        <v/>
      </c>
      <c r="G67" s="680" t="str">
        <f>IF($D67="","",VLOOKUP($D67,'1D ELO'!$A$7:$P$39,3))</f>
        <v/>
      </c>
      <c r="H67" s="681"/>
      <c r="I67" s="680" t="str">
        <f>IF($D67="","",VLOOKUP($D67,'1D ELO'!$A$7:$P$39,4))</f>
        <v/>
      </c>
      <c r="J67" s="317"/>
      <c r="K67" s="163"/>
      <c r="L67" s="165"/>
      <c r="M67" s="201"/>
      <c r="N67" s="314"/>
      <c r="O67" s="267" t="s">
        <v>0</v>
      </c>
      <c r="P67" s="348"/>
      <c r="Q67" s="344" t="str">
        <f>UPPER(IF(OR(P67="a",P67="as"),O65,IF(OR(P67="b",P67="bs"),O69,)))</f>
        <v/>
      </c>
      <c r="R67" s="349"/>
      <c r="S67" s="169"/>
    </row>
    <row r="68" spans="1:19" s="38" customFormat="1" ht="9.6" customHeight="1" x14ac:dyDescent="0.25">
      <c r="A68" s="281"/>
      <c r="B68" s="310"/>
      <c r="C68" s="310"/>
      <c r="D68" s="310"/>
      <c r="E68" s="503" t="str">
        <f>UPPER(IF($D67="","",VLOOKUP($D67,'1D ELO'!$A$7:$P$33,11)))</f>
        <v/>
      </c>
      <c r="F68" s="160" t="str">
        <f>UPPER(IF($D67="","",VLOOKUP($D67,'1D ELO'!$A$7:$P$33,8)))</f>
        <v/>
      </c>
      <c r="G68" s="160" t="str">
        <f>IF($D67="","",VLOOKUP($D67,'1D ELO'!$A$7:$P$33,9))</f>
        <v/>
      </c>
      <c r="H68" s="308"/>
      <c r="I68" s="160" t="str">
        <f>IF($D67="","",VLOOKUP($D67,'1D ELO'!$A$7:$P$33,10))</f>
        <v/>
      </c>
      <c r="J68" s="311"/>
      <c r="K68" s="163"/>
      <c r="L68" s="165"/>
      <c r="M68" s="285"/>
      <c r="N68" s="319"/>
      <c r="O68" s="395" t="str">
        <f>UPPER(IF(OR(P113="a",P113="as"),O96,IF(OR(P113="b",P113="bs"),O128,)))</f>
        <v/>
      </c>
      <c r="P68" s="350"/>
      <c r="Q68" s="343"/>
      <c r="R68" s="340"/>
      <c r="S68" s="169"/>
    </row>
    <row r="69" spans="1:19" s="38" customFormat="1" ht="9.6" customHeight="1" x14ac:dyDescent="0.25">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x14ac:dyDescent="0.25">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x14ac:dyDescent="0.25">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x14ac:dyDescent="0.25">
      <c r="A72" s="222" t="s">
        <v>160</v>
      </c>
      <c r="B72" s="221"/>
      <c r="C72" s="223"/>
      <c r="D72" s="224">
        <v>1</v>
      </c>
      <c r="E72" s="224"/>
      <c r="F72" s="92">
        <f>IF(D72&gt;$R$79,,UPPER(VLOOKUP(D72,'1D ELO'!$A$7:$L$23,2)))</f>
        <v>0</v>
      </c>
      <c r="G72" s="355">
        <v>5</v>
      </c>
      <c r="H72" s="92">
        <f>IF(G72&gt;$R$79,,UPPER(VLOOKUP(G72,'1D ELO'!$A$7:$L$23,2)))</f>
        <v>0</v>
      </c>
      <c r="I72" s="333"/>
      <c r="J72" s="334" t="s">
        <v>7</v>
      </c>
      <c r="K72" s="221"/>
      <c r="L72" s="227"/>
      <c r="M72" s="221"/>
      <c r="N72" s="228"/>
      <c r="O72" s="229" t="s">
        <v>161</v>
      </c>
      <c r="P72" s="230"/>
      <c r="Q72" s="230"/>
      <c r="R72" s="231"/>
    </row>
    <row r="73" spans="1:19" s="18" customFormat="1" ht="9" customHeight="1" x14ac:dyDescent="0.25">
      <c r="A73" s="236" t="s">
        <v>124</v>
      </c>
      <c r="B73" s="234"/>
      <c r="C73" s="237"/>
      <c r="D73" s="224"/>
      <c r="E73" s="224"/>
      <c r="F73" s="92">
        <f>IF(D72&gt;$R$79,,UPPER(VLOOKUP(D72,'1D ELO'!$A$7:$L$23,8)))</f>
        <v>0</v>
      </c>
      <c r="G73" s="355"/>
      <c r="H73" s="92">
        <f>IF(G72&gt;$R$79,,UPPER(VLOOKUP(G72,'1D ELO'!$A$7:$L$23,8)))</f>
        <v>0</v>
      </c>
      <c r="I73" s="333"/>
      <c r="J73" s="334"/>
      <c r="K73" s="92">
        <f>IF(J72&gt;$R$79,,UPPER(VLOOKUP(J72,'1D ELO'!$A$7:$L$23,8)))</f>
        <v>0</v>
      </c>
      <c r="L73" s="227"/>
      <c r="M73" s="221"/>
      <c r="N73" s="228"/>
      <c r="O73" s="234"/>
      <c r="P73" s="233"/>
      <c r="Q73" s="234"/>
      <c r="R73" s="235"/>
    </row>
    <row r="74" spans="1:19" s="18" customFormat="1" ht="9" customHeight="1" x14ac:dyDescent="0.25">
      <c r="A74" s="379"/>
      <c r="B74" s="380"/>
      <c r="C74" s="381"/>
      <c r="D74" s="224">
        <v>2</v>
      </c>
      <c r="E74" s="224"/>
      <c r="F74" s="92">
        <f>IF(D74&gt;$R$79,,UPPER(VLOOKUP(D74,'1D ELO'!$A$7:$L$23,2)))</f>
        <v>0</v>
      </c>
      <c r="G74" s="355">
        <v>6</v>
      </c>
      <c r="H74" s="92">
        <f>IF(G74&gt;$R$79,,UPPER(VLOOKUP(G74,'1D ELO'!$A$7:$L$23,2)))</f>
        <v>0</v>
      </c>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ELO'!$A$7:$L$23,8)))</f>
        <v>0</v>
      </c>
      <c r="G75" s="355"/>
      <c r="H75" s="92">
        <f>IF(G74&gt;$R$79,,UPPER(VLOOKUP(G74,'1D ELO'!$A$7:$L$23,8)))</f>
        <v>0</v>
      </c>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ELO'!$A$7:$L$23,2)))</f>
        <v>0</v>
      </c>
      <c r="G76" s="355">
        <v>7</v>
      </c>
      <c r="H76" s="92">
        <f>IF(G76&gt;$R$79,,UPPER(VLOOKUP(G76,'1D ELO'!$A$7:$L$23,2)))</f>
        <v>0</v>
      </c>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ELO'!$A$7:$L$23,8)))</f>
        <v>0</v>
      </c>
      <c r="G77" s="355"/>
      <c r="H77" s="92">
        <f>IF(G76&gt;$R$79,,UPPER(VLOOKUP(G76,'1D ELO'!$A$7:$L$23,8)))</f>
        <v>0</v>
      </c>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ELO'!$A$7:$L$23,2)))</f>
        <v>0</v>
      </c>
      <c r="G78" s="355">
        <v>8</v>
      </c>
      <c r="H78" s="92">
        <f>IF(G78&gt;$R$79,,UPPER(VLOOKUP(G78,'1D ELO'!$A$7:$L$23,2)))</f>
        <v>0</v>
      </c>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ELO'!$A$7:$L$23,8)))</f>
        <v>0</v>
      </c>
      <c r="G79" s="356"/>
      <c r="H79" s="241">
        <f>IF(G78&gt;$R$79,,UPPER(VLOOKUP(G78,'1D ELO'!$A$7:$L$23,8)))</f>
        <v>0</v>
      </c>
      <c r="I79" s="336"/>
      <c r="J79" s="337"/>
      <c r="K79" s="234"/>
      <c r="L79" s="233"/>
      <c r="M79" s="234"/>
      <c r="N79" s="235"/>
      <c r="O79" s="234" t="str">
        <f>R4</f>
        <v>Dénes Tibor</v>
      </c>
      <c r="P79" s="233"/>
      <c r="Q79" s="234"/>
      <c r="R79" s="357">
        <f>'1D ELO'!$P$5</f>
        <v>0</v>
      </c>
    </row>
    <row r="80" spans="1:19" s="19" customFormat="1" ht="9.6" x14ac:dyDescent="0.25">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x14ac:dyDescent="0.3">
      <c r="A81" s="306"/>
      <c r="B81" s="99"/>
      <c r="C81" s="99"/>
      <c r="D81" s="99"/>
      <c r="E81" s="99"/>
      <c r="F81" s="22"/>
      <c r="G81" s="22"/>
      <c r="H81" s="101"/>
      <c r="I81" s="22"/>
      <c r="J81" s="122"/>
      <c r="K81" s="99"/>
      <c r="L81" s="122"/>
      <c r="M81" s="99"/>
      <c r="N81" s="122"/>
      <c r="O81" s="99"/>
      <c r="P81" s="122"/>
      <c r="Q81" s="99"/>
      <c r="R81" s="143"/>
    </row>
    <row r="82" spans="1:21" s="38" customFormat="1" ht="10.5" customHeight="1" x14ac:dyDescent="0.25">
      <c r="A82" s="307">
        <v>17</v>
      </c>
      <c r="B82" s="390" t="str">
        <f>IF($D82="","",VLOOKUP($D82,'1D ELO'!$A$7:$P$39,14))</f>
        <v/>
      </c>
      <c r="C82" s="390" t="str">
        <f>IF($D82="","",VLOOKUP($D82,'1D ELO'!$A$7:$P$39,15))</f>
        <v/>
      </c>
      <c r="D82" s="159"/>
      <c r="E82" s="679" t="str">
        <f>UPPER(IF($D82="","",VLOOKUP($D82,'1D ELO'!$A$7:$P$39,5)))</f>
        <v/>
      </c>
      <c r="F82" s="680" t="str">
        <f>UPPER(IF($D82="","",VLOOKUP($D82,'1D ELO'!$A$7:$P$39,2)))</f>
        <v/>
      </c>
      <c r="G82" s="680" t="str">
        <f>IF($D82="","",VLOOKUP($D82,'1D ELO'!$A$7:$P$39,3))</f>
        <v/>
      </c>
      <c r="H82" s="681"/>
      <c r="I82" s="680" t="str">
        <f>IF($D82="","",VLOOKUP($D82,'1D ELO'!$A$7:$P$39,4))</f>
        <v/>
      </c>
      <c r="J82" s="309"/>
      <c r="K82" s="163"/>
      <c r="L82" s="165"/>
      <c r="M82" s="163"/>
      <c r="N82" s="165"/>
      <c r="O82" s="163"/>
      <c r="P82" s="165"/>
      <c r="Q82" s="163"/>
      <c r="R82" s="280" t="s">
        <v>154</v>
      </c>
      <c r="S82" s="169"/>
      <c r="U82" s="170">
        <f>Birók!P60</f>
        <v>0</v>
      </c>
    </row>
    <row r="83" spans="1:21" s="38" customFormat="1" ht="9.6" customHeight="1" x14ac:dyDescent="0.25">
      <c r="A83" s="281"/>
      <c r="B83" s="310"/>
      <c r="C83" s="310"/>
      <c r="D83" s="310"/>
      <c r="E83" s="679" t="str">
        <f>UPPER(IF($D82="","",VLOOKUP($D82,'1D ELO'!$A$7:$P$33,11)))</f>
        <v/>
      </c>
      <c r="F83" s="680" t="str">
        <f>UPPER(IF($D82="","",VLOOKUP($D82,'1D ELO'!$A$7:$P$33,8)))</f>
        <v/>
      </c>
      <c r="G83" s="680" t="str">
        <f>IF($D82="","",VLOOKUP($D82,'1D ELO'!$A$7:$P$33,9))</f>
        <v/>
      </c>
      <c r="H83" s="681"/>
      <c r="I83" s="680" t="str">
        <f>IF($D82="","",VLOOKUP($D82,'1D ELO'!$A$7:$P$33,10))</f>
        <v/>
      </c>
      <c r="J83" s="311"/>
      <c r="K83" s="156" t="str">
        <f>IF(J83="a",F82,IF(J83="b",F84,""))</f>
        <v/>
      </c>
      <c r="L83" s="165"/>
      <c r="M83" s="163"/>
      <c r="N83" s="165"/>
      <c r="O83" s="163"/>
      <c r="P83" s="165"/>
      <c r="Q83" s="163"/>
      <c r="R83" s="166"/>
      <c r="S83" s="169"/>
      <c r="U83" s="178">
        <f>Birók!P61</f>
        <v>0</v>
      </c>
    </row>
    <row r="84" spans="1:21" s="38" customFormat="1" ht="9.6" customHeight="1" x14ac:dyDescent="0.25">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x14ac:dyDescent="0.25">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x14ac:dyDescent="0.25">
      <c r="A86" s="281">
        <v>18</v>
      </c>
      <c r="B86" s="390" t="str">
        <f>IF($D86="","",VLOOKUP($D86,'1D ELO'!$A$7:$P$39,14))</f>
        <v/>
      </c>
      <c r="C86" s="390" t="str">
        <f>IF($D86="","",VLOOKUP($D86,'1D ELO'!$A$7:$P$39,15))</f>
        <v/>
      </c>
      <c r="D86" s="159"/>
      <c r="E86" s="498" t="str">
        <f>UPPER(IF($D86="","",VLOOKUP($D86,'1D ELO'!$A$7:$P$39,5)))</f>
        <v/>
      </c>
      <c r="F86" s="487" t="str">
        <f>UPPER(IF($D86="","",VLOOKUP($D86,'1D ELO'!$A$7:$P$39,2)))</f>
        <v/>
      </c>
      <c r="G86" s="487" t="str">
        <f>IF($D86="","",VLOOKUP($D86,'1D ELO'!$A$7:$P$39,3))</f>
        <v/>
      </c>
      <c r="H86" s="499"/>
      <c r="I86" s="487" t="str">
        <f>IF($D86="","",VLOOKUP($D86,'1D ELO'!$A$7:$P$39,4))</f>
        <v/>
      </c>
      <c r="J86" s="317"/>
      <c r="K86" s="163"/>
      <c r="L86" s="318"/>
      <c r="M86" s="201"/>
      <c r="N86" s="314"/>
      <c r="O86" s="163"/>
      <c r="P86" s="165"/>
      <c r="Q86" s="163"/>
      <c r="R86" s="166"/>
      <c r="S86" s="169"/>
      <c r="U86" s="178">
        <f>Birók!P64</f>
        <v>0</v>
      </c>
    </row>
    <row r="87" spans="1:21" s="38" customFormat="1" ht="9.6" customHeight="1" x14ac:dyDescent="0.25">
      <c r="A87" s="281"/>
      <c r="B87" s="310"/>
      <c r="C87" s="310"/>
      <c r="D87" s="310"/>
      <c r="E87" s="498" t="str">
        <f>UPPER(IF($D86="","",VLOOKUP($D86,'1D ELO'!$A$7:$P$33,11)))</f>
        <v/>
      </c>
      <c r="F87" s="487" t="str">
        <f>UPPER(IF($D86="","",VLOOKUP($D86,'1D ELO'!$A$7:$P$33,8)))</f>
        <v/>
      </c>
      <c r="G87" s="487" t="str">
        <f>IF($D86="","",VLOOKUP($D86,'1D ELO'!$A$7:$P$33,9))</f>
        <v/>
      </c>
      <c r="H87" s="499"/>
      <c r="I87" s="487" t="str">
        <f>IF($D86="","",VLOOKUP($D86,'1D ELO'!$A$7:$P$33,10))</f>
        <v/>
      </c>
      <c r="J87" s="311"/>
      <c r="K87" s="163"/>
      <c r="L87" s="318"/>
      <c r="M87" s="285"/>
      <c r="N87" s="319"/>
      <c r="O87" s="163"/>
      <c r="P87" s="165"/>
      <c r="Q87" s="163"/>
      <c r="R87" s="166"/>
      <c r="S87" s="169"/>
      <c r="U87" s="178">
        <f>Birók!P65</f>
        <v>0</v>
      </c>
    </row>
    <row r="88" spans="1:21" s="38" customFormat="1" ht="9.6" customHeight="1" x14ac:dyDescent="0.25">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x14ac:dyDescent="0.25">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x14ac:dyDescent="0.25">
      <c r="A90" s="321">
        <v>19</v>
      </c>
      <c r="B90" s="390" t="str">
        <f>IF($D90="","",VLOOKUP($D90,'1D ELO'!$A$7:$P$39,14))</f>
        <v/>
      </c>
      <c r="C90" s="390" t="str">
        <f>IF($D90="","",VLOOKUP($D90,'1D ELO'!$A$7:$P$39,15))</f>
        <v/>
      </c>
      <c r="D90" s="159"/>
      <c r="E90" s="498" t="str">
        <f>UPPER(IF($D90="","",VLOOKUP($D90,'1D ELO'!$A$7:$P$39,5)))</f>
        <v/>
      </c>
      <c r="F90" s="487" t="str">
        <f>UPPER(IF($D90="","",VLOOKUP($D90,'1D ELO'!$A$7:$P$39,2)))</f>
        <v/>
      </c>
      <c r="G90" s="487" t="str">
        <f>IF($D90="","",VLOOKUP($D90,'1D ELO'!$A$7:$P$39,3))</f>
        <v/>
      </c>
      <c r="H90" s="499"/>
      <c r="I90" s="487" t="str">
        <f>IF($D90="","",VLOOKUP($D90,'1D ELO'!$A$7:$P$39,4))</f>
        <v/>
      </c>
      <c r="J90" s="309"/>
      <c r="K90" s="163"/>
      <c r="L90" s="318"/>
      <c r="M90" s="163"/>
      <c r="N90" s="318"/>
      <c r="O90" s="201"/>
      <c r="P90" s="165"/>
      <c r="Q90" s="163"/>
      <c r="R90" s="166"/>
      <c r="S90" s="169"/>
      <c r="U90" s="178">
        <f>Birók!P68</f>
        <v>0</v>
      </c>
    </row>
    <row r="91" spans="1:21" s="38" customFormat="1" ht="9.6" customHeight="1" thickBot="1" x14ac:dyDescent="0.3">
      <c r="A91" s="281"/>
      <c r="B91" s="310"/>
      <c r="C91" s="310"/>
      <c r="D91" s="310"/>
      <c r="E91" s="498" t="str">
        <f>UPPER(IF($D90="","",VLOOKUP($D90,'1D ELO'!$A$7:$P$33,11)))</f>
        <v/>
      </c>
      <c r="F91" s="487" t="str">
        <f>UPPER(IF($D90="","",VLOOKUP($D90,'1D ELO'!$A$7:$P$33,8)))</f>
        <v/>
      </c>
      <c r="G91" s="487" t="str">
        <f>IF($D90="","",VLOOKUP($D90,'1D ELO'!$A$7:$P$33,9))</f>
        <v/>
      </c>
      <c r="H91" s="499"/>
      <c r="I91" s="487" t="str">
        <f>IF($D90="","",VLOOKUP($D90,'1D ELO'!$A$7:$P$33,10))</f>
        <v/>
      </c>
      <c r="J91" s="311"/>
      <c r="K91" s="156" t="str">
        <f>IF(J91="a",F90,IF(J91="b",F92,""))</f>
        <v/>
      </c>
      <c r="L91" s="318"/>
      <c r="M91" s="163"/>
      <c r="N91" s="318"/>
      <c r="O91" s="163"/>
      <c r="P91" s="165"/>
      <c r="Q91" s="163"/>
      <c r="R91" s="166"/>
      <c r="S91" s="169"/>
      <c r="U91" s="193">
        <f>Birók!P69</f>
        <v>0</v>
      </c>
    </row>
    <row r="92" spans="1:21" s="38" customFormat="1" ht="9.6" customHeight="1" x14ac:dyDescent="0.25">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x14ac:dyDescent="0.25">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x14ac:dyDescent="0.25">
      <c r="A94" s="281">
        <v>20</v>
      </c>
      <c r="B94" s="390" t="str">
        <f>IF($D94="","",VLOOKUP($D94,'1D ELO'!$A$7:$P$39,14))</f>
        <v/>
      </c>
      <c r="C94" s="390" t="str">
        <f>IF($D94="","",VLOOKUP($D94,'1D ELO'!$A$7:$P$39,15))</f>
        <v/>
      </c>
      <c r="D94" s="159"/>
      <c r="E94" s="498" t="str">
        <f>UPPER(IF($D94="","",VLOOKUP($D94,'1D ELO'!$A$7:$P$39,5)))</f>
        <v/>
      </c>
      <c r="F94" s="487" t="str">
        <f>UPPER(IF($D94="","",VLOOKUP($D94,'1D ELO'!$A$7:$P$39,2)))</f>
        <v/>
      </c>
      <c r="G94" s="487" t="str">
        <f>IF($D94="","",VLOOKUP($D94,'1D ELO'!$A$7:$P$39,3))</f>
        <v/>
      </c>
      <c r="H94" s="499"/>
      <c r="I94" s="487" t="str">
        <f>IF($D94="","",VLOOKUP($D94,'1D ELO'!$A$7:$P$39,4))</f>
        <v/>
      </c>
      <c r="J94" s="317"/>
      <c r="K94" s="163"/>
      <c r="L94" s="165"/>
      <c r="M94" s="201"/>
      <c r="N94" s="322"/>
      <c r="O94" s="163"/>
      <c r="P94" s="165"/>
      <c r="Q94" s="163"/>
      <c r="R94" s="166"/>
      <c r="S94" s="169"/>
    </row>
    <row r="95" spans="1:21" s="38" customFormat="1" ht="9.6" customHeight="1" x14ac:dyDescent="0.25">
      <c r="A95" s="281"/>
      <c r="B95" s="310"/>
      <c r="C95" s="310"/>
      <c r="D95" s="310"/>
      <c r="E95" s="498" t="str">
        <f>UPPER(IF($D94="","",VLOOKUP($D94,'1D ELO'!$A$7:$P$33,11)))</f>
        <v/>
      </c>
      <c r="F95" s="487" t="str">
        <f>UPPER(IF($D94="","",VLOOKUP($D94,'1D ELO'!$A$7:$P$33,8)))</f>
        <v/>
      </c>
      <c r="G95" s="487" t="str">
        <f>IF($D94="","",VLOOKUP($D94,'1D ELO'!$A$7:$P$33,9))</f>
        <v/>
      </c>
      <c r="H95" s="499"/>
      <c r="I95" s="487" t="str">
        <f>IF($D94="","",VLOOKUP($D94,'1D ELO'!$A$7:$P$33,10))</f>
        <v/>
      </c>
      <c r="J95" s="311"/>
      <c r="K95" s="163"/>
      <c r="L95" s="165"/>
      <c r="M95" s="285"/>
      <c r="N95" s="323"/>
      <c r="O95" s="163"/>
      <c r="P95" s="165"/>
      <c r="Q95" s="163"/>
      <c r="R95" s="166"/>
      <c r="S95" s="169"/>
    </row>
    <row r="96" spans="1:21" s="38" customFormat="1" ht="9.6" customHeight="1" x14ac:dyDescent="0.25">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x14ac:dyDescent="0.25">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x14ac:dyDescent="0.25">
      <c r="A98" s="281">
        <v>21</v>
      </c>
      <c r="B98" s="390" t="str">
        <f>IF($D98="","",VLOOKUP($D98,'1D ELO'!$A$7:$P$39,14))</f>
        <v/>
      </c>
      <c r="C98" s="390" t="str">
        <f>IF($D98="","",VLOOKUP($D98,'1D ELO'!$A$7:$P$39,15))</f>
        <v/>
      </c>
      <c r="D98" s="159"/>
      <c r="E98" s="498" t="str">
        <f>UPPER(IF($D98="","",VLOOKUP($D98,'1D ELO'!$A$7:$P$39,5)))</f>
        <v/>
      </c>
      <c r="F98" s="487" t="str">
        <f>UPPER(IF($D98="","",VLOOKUP($D98,'1D ELO'!$A$7:$P$39,2)))</f>
        <v/>
      </c>
      <c r="G98" s="487" t="str">
        <f>IF($D98="","",VLOOKUP($D98,'1D ELO'!$A$7:$P$39,3))</f>
        <v/>
      </c>
      <c r="H98" s="499"/>
      <c r="I98" s="487" t="str">
        <f>IF($D98="","",VLOOKUP($D98,'1D ELO'!$A$7:$P$39,4))</f>
        <v/>
      </c>
      <c r="J98" s="309"/>
      <c r="K98" s="163"/>
      <c r="L98" s="165"/>
      <c r="M98" s="163"/>
      <c r="N98" s="318"/>
      <c r="O98" s="163"/>
      <c r="P98" s="318"/>
      <c r="Q98" s="163"/>
      <c r="R98" s="166"/>
      <c r="S98" s="169"/>
    </row>
    <row r="99" spans="1:19" s="38" customFormat="1" ht="9.6" customHeight="1" x14ac:dyDescent="0.25">
      <c r="A99" s="281"/>
      <c r="B99" s="310"/>
      <c r="C99" s="310"/>
      <c r="D99" s="310"/>
      <c r="E99" s="498" t="str">
        <f>UPPER(IF($D98="","",VLOOKUP($D98,'1D ELO'!$A$7:$P$33,11)))</f>
        <v/>
      </c>
      <c r="F99" s="487" t="str">
        <f>UPPER(IF($D98="","",VLOOKUP($D98,'1D ELO'!$A$7:$P$33,8)))</f>
        <v/>
      </c>
      <c r="G99" s="487" t="str">
        <f>IF($D98="","",VLOOKUP($D98,'1D ELO'!$A$7:$P$33,9))</f>
        <v/>
      </c>
      <c r="H99" s="499"/>
      <c r="I99" s="487" t="str">
        <f>IF($D98="","",VLOOKUP($D98,'1D ELO'!$A$7:$P$33,10))</f>
        <v/>
      </c>
      <c r="J99" s="311"/>
      <c r="K99" s="156" t="str">
        <f>IF(J99="a",F98,IF(J99="b",F100,""))</f>
        <v/>
      </c>
      <c r="L99" s="165"/>
      <c r="M99" s="163"/>
      <c r="N99" s="318"/>
      <c r="O99" s="163"/>
      <c r="P99" s="318"/>
      <c r="Q99" s="163"/>
      <c r="R99" s="166"/>
      <c r="S99" s="169"/>
    </row>
    <row r="100" spans="1:19" s="38" customFormat="1" ht="9.6" customHeight="1" x14ac:dyDescent="0.25">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x14ac:dyDescent="0.25">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x14ac:dyDescent="0.25">
      <c r="A102" s="281">
        <v>22</v>
      </c>
      <c r="B102" s="390" t="str">
        <f>IF($D102="","",VLOOKUP($D102,'1D ELO'!$A$7:$P$39,14))</f>
        <v/>
      </c>
      <c r="C102" s="390" t="str">
        <f>IF($D102="","",VLOOKUP($D102,'1D ELO'!$A$7:$P$39,15))</f>
        <v/>
      </c>
      <c r="D102" s="159"/>
      <c r="E102" s="498" t="str">
        <f>UPPER(IF($D102="","",VLOOKUP($D102,'1D ELO'!$A$7:$P$39,5)))</f>
        <v/>
      </c>
      <c r="F102" s="487" t="str">
        <f>UPPER(IF($D102="","",VLOOKUP($D102,'1D ELO'!$A$7:$P$39,2)))</f>
        <v/>
      </c>
      <c r="G102" s="487" t="str">
        <f>IF($D102="","",VLOOKUP($D102,'1D ELO'!$A$7:$P$39,3))</f>
        <v/>
      </c>
      <c r="H102" s="499"/>
      <c r="I102" s="487" t="str">
        <f>IF($D102="","",VLOOKUP($D102,'1D ELO'!$A$7:$P$39,4))</f>
        <v/>
      </c>
      <c r="J102" s="317"/>
      <c r="K102" s="163"/>
      <c r="L102" s="318"/>
      <c r="M102" s="201"/>
      <c r="N102" s="322"/>
      <c r="O102" s="163"/>
      <c r="P102" s="318"/>
      <c r="Q102" s="163"/>
      <c r="R102" s="166"/>
      <c r="S102" s="169"/>
    </row>
    <row r="103" spans="1:19" s="38" customFormat="1" ht="9.6" customHeight="1" x14ac:dyDescent="0.25">
      <c r="A103" s="281"/>
      <c r="B103" s="310"/>
      <c r="C103" s="310"/>
      <c r="D103" s="310"/>
      <c r="E103" s="498" t="str">
        <f>UPPER(IF($D102="","",VLOOKUP($D102,'1D ELO'!$A$7:$P$33,11)))</f>
        <v/>
      </c>
      <c r="F103" s="487" t="str">
        <f>UPPER(IF($D102="","",VLOOKUP($D102,'1D ELO'!$A$7:$P$33,8)))</f>
        <v/>
      </c>
      <c r="G103" s="487" t="str">
        <f>IF($D102="","",VLOOKUP($D102,'1D ELO'!$A$7:$P$33,9))</f>
        <v/>
      </c>
      <c r="H103" s="499"/>
      <c r="I103" s="487" t="str">
        <f>IF($D102="","",VLOOKUP($D102,'1D ELO'!$A$7:$P$33,10))</f>
        <v/>
      </c>
      <c r="J103" s="311"/>
      <c r="K103" s="163"/>
      <c r="L103" s="318"/>
      <c r="M103" s="285"/>
      <c r="N103" s="323"/>
      <c r="O103" s="163"/>
      <c r="P103" s="318"/>
      <c r="Q103" s="163"/>
      <c r="R103" s="166"/>
      <c r="S103" s="169"/>
    </row>
    <row r="104" spans="1:19" s="38" customFormat="1" ht="9.6" customHeight="1" x14ac:dyDescent="0.25">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x14ac:dyDescent="0.25">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x14ac:dyDescent="0.25">
      <c r="A106" s="321">
        <v>23</v>
      </c>
      <c r="B106" s="390" t="str">
        <f>IF($D106="","",VLOOKUP($D106,'1D ELO'!$A$7:$P$39,14))</f>
        <v/>
      </c>
      <c r="C106" s="390" t="str">
        <f>IF($D106="","",VLOOKUP($D106,'1D ELO'!$A$7:$P$39,15))</f>
        <v/>
      </c>
      <c r="D106" s="159"/>
      <c r="E106" s="498" t="str">
        <f>UPPER(IF($D106="","",VLOOKUP($D106,'1D ELO'!$A$7:$P$39,5)))</f>
        <v/>
      </c>
      <c r="F106" s="487" t="str">
        <f>UPPER(IF($D106="","",VLOOKUP($D106,'1D ELO'!$A$7:$P$39,2)))</f>
        <v/>
      </c>
      <c r="G106" s="487" t="str">
        <f>IF($D106="","",VLOOKUP($D106,'1D ELO'!$A$7:$P$39,3))</f>
        <v/>
      </c>
      <c r="H106" s="499"/>
      <c r="I106" s="487" t="str">
        <f>IF($D106="","",VLOOKUP($D106,'1D ELO'!$A$7:$P$39,4))</f>
        <v/>
      </c>
      <c r="J106" s="309"/>
      <c r="K106" s="163"/>
      <c r="L106" s="318"/>
      <c r="M106" s="163"/>
      <c r="N106" s="165"/>
      <c r="O106" s="201"/>
      <c r="P106" s="318"/>
      <c r="Q106" s="163"/>
      <c r="R106" s="166"/>
      <c r="S106" s="169"/>
    </row>
    <row r="107" spans="1:19" s="38" customFormat="1" ht="9.6" customHeight="1" x14ac:dyDescent="0.25">
      <c r="A107" s="281"/>
      <c r="B107" s="310"/>
      <c r="C107" s="310"/>
      <c r="D107" s="310"/>
      <c r="E107" s="498" t="str">
        <f>UPPER(IF($D106="","",VLOOKUP($D106,'1D ELO'!$A$7:$P$33,11)))</f>
        <v/>
      </c>
      <c r="F107" s="487" t="str">
        <f>UPPER(IF($D106="","",VLOOKUP($D106,'1D ELO'!$A$7:$P$33,8)))</f>
        <v/>
      </c>
      <c r="G107" s="487" t="str">
        <f>IF($D106="","",VLOOKUP($D106,'1D ELO'!$A$7:$P$33,9))</f>
        <v/>
      </c>
      <c r="H107" s="499"/>
      <c r="I107" s="487" t="str">
        <f>IF($D106="","",VLOOKUP($D106,'1D ELO'!$A$7:$P$33,10))</f>
        <v/>
      </c>
      <c r="J107" s="311"/>
      <c r="K107" s="156" t="str">
        <f>IF(J107="a",F106,IF(J107="b",F108,""))</f>
        <v/>
      </c>
      <c r="L107" s="318"/>
      <c r="M107" s="163"/>
      <c r="N107" s="165"/>
      <c r="O107" s="163"/>
      <c r="P107" s="318"/>
      <c r="Q107" s="163"/>
      <c r="R107" s="166"/>
      <c r="S107" s="169"/>
    </row>
    <row r="108" spans="1:19" s="38" customFormat="1" ht="9.6" customHeight="1" x14ac:dyDescent="0.25">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x14ac:dyDescent="0.25">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x14ac:dyDescent="0.25">
      <c r="A110" s="307">
        <v>24</v>
      </c>
      <c r="B110" s="390" t="str">
        <f>IF($D110="","",VLOOKUP($D110,'1D ELO'!$A$7:$P$39,14))</f>
        <v/>
      </c>
      <c r="C110" s="390" t="str">
        <f>IF($D110="","",VLOOKUP($D110,'1D ELO'!$A$7:$P$39,15))</f>
        <v/>
      </c>
      <c r="D110" s="159"/>
      <c r="E110" s="679" t="str">
        <f>UPPER(IF($D110="","",VLOOKUP($D110,'1D ELO'!$A$7:$P$39,5)))</f>
        <v/>
      </c>
      <c r="F110" s="680" t="str">
        <f>UPPER(IF($D110="","",VLOOKUP($D110,'1D ELO'!$A$7:$P$39,2)))</f>
        <v/>
      </c>
      <c r="G110" s="680" t="str">
        <f>IF($D110="","",VLOOKUP($D110,'1D ELO'!$A$7:$P$39,3))</f>
        <v/>
      </c>
      <c r="H110" s="681"/>
      <c r="I110" s="680" t="str">
        <f>IF($D110="","",VLOOKUP($D110,'1D ELO'!$A$7:$P$39,4))</f>
        <v/>
      </c>
      <c r="J110" s="317"/>
      <c r="K110" s="163"/>
      <c r="L110" s="165"/>
      <c r="M110" s="201"/>
      <c r="N110" s="314"/>
      <c r="O110" s="163"/>
      <c r="P110" s="318"/>
      <c r="Q110" s="163"/>
      <c r="R110" s="166"/>
      <c r="S110" s="169"/>
    </row>
    <row r="111" spans="1:19" s="38" customFormat="1" ht="9.6" customHeight="1" x14ac:dyDescent="0.25">
      <c r="A111" s="281"/>
      <c r="B111" s="310"/>
      <c r="C111" s="310"/>
      <c r="D111" s="310"/>
      <c r="E111" s="679" t="str">
        <f>UPPER(IF($D110="","",VLOOKUP($D110,'1D ELO'!$A$7:$P$33,11)))</f>
        <v/>
      </c>
      <c r="F111" s="680" t="str">
        <f>UPPER(IF($D110="","",VLOOKUP($D110,'1D ELO'!$A$7:$P$33,8)))</f>
        <v/>
      </c>
      <c r="G111" s="680" t="str">
        <f>IF($D110="","",VLOOKUP($D110,'1D ELO'!$A$7:$P$33,9))</f>
        <v/>
      </c>
      <c r="H111" s="681"/>
      <c r="I111" s="680" t="str">
        <f>IF($D110="","",VLOOKUP($D110,'1D ELO'!$A$7:$P$33,10))</f>
        <v/>
      </c>
      <c r="J111" s="311"/>
      <c r="K111" s="163"/>
      <c r="L111" s="165"/>
      <c r="M111" s="285"/>
      <c r="N111" s="319"/>
      <c r="O111" s="163"/>
      <c r="P111" s="318"/>
      <c r="Q111" s="163"/>
      <c r="R111" s="166"/>
      <c r="S111" s="169"/>
    </row>
    <row r="112" spans="1:19" s="38" customFormat="1" ht="9.6" customHeight="1" x14ac:dyDescent="0.25">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x14ac:dyDescent="0.25">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x14ac:dyDescent="0.25">
      <c r="A114" s="307">
        <v>25</v>
      </c>
      <c r="B114" s="390" t="str">
        <f>IF($D114="","",VLOOKUP($D114,'1D ELO'!$A$7:$P$39,14))</f>
        <v/>
      </c>
      <c r="C114" s="390" t="str">
        <f>IF($D114="","",VLOOKUP($D114,'1D ELO'!$A$7:$P$39,15))</f>
        <v/>
      </c>
      <c r="D114" s="159"/>
      <c r="E114" s="679" t="str">
        <f>UPPER(IF($D114="","",VLOOKUP($D114,'1D ELO'!$A$7:$P$39,5)))</f>
        <v/>
      </c>
      <c r="F114" s="680" t="str">
        <f>UPPER(IF($D114="","",VLOOKUP($D114,'1D ELO'!$A$7:$P$39,2)))</f>
        <v/>
      </c>
      <c r="G114" s="680" t="str">
        <f>IF($D114="","",VLOOKUP($D114,'1D ELO'!$A$7:$P$39,3))</f>
        <v/>
      </c>
      <c r="H114" s="681"/>
      <c r="I114" s="680" t="str">
        <f>IF($D114="","",VLOOKUP($D114,'1D ELO'!$A$7:$P$39,4))</f>
        <v/>
      </c>
      <c r="J114" s="309"/>
      <c r="K114" s="163"/>
      <c r="L114" s="165"/>
      <c r="M114" s="163"/>
      <c r="N114" s="165"/>
      <c r="O114" s="163"/>
      <c r="P114" s="318"/>
      <c r="Q114" s="201"/>
      <c r="R114" s="166"/>
      <c r="S114" s="169"/>
    </row>
    <row r="115" spans="1:19" s="38" customFormat="1" ht="9.6" customHeight="1" x14ac:dyDescent="0.25">
      <c r="A115" s="281"/>
      <c r="B115" s="310"/>
      <c r="C115" s="310"/>
      <c r="D115" s="310"/>
      <c r="E115" s="679" t="str">
        <f>UPPER(IF($D114="","",VLOOKUP($D114,'1D ELO'!$A$7:$P$33,11)))</f>
        <v/>
      </c>
      <c r="F115" s="680" t="str">
        <f>UPPER(IF($D114="","",VLOOKUP($D114,'1D ELO'!$A$7:$P$33,8)))</f>
        <v/>
      </c>
      <c r="G115" s="680" t="str">
        <f>IF($D114="","",VLOOKUP($D114,'1D ELO'!$A$7:$P$33,9))</f>
        <v/>
      </c>
      <c r="H115" s="681"/>
      <c r="I115" s="680" t="str">
        <f>IF($D114="","",VLOOKUP($D114,'1D ELO'!$A$7:$P$33,10))</f>
        <v/>
      </c>
      <c r="J115" s="311"/>
      <c r="K115" s="156" t="str">
        <f>IF(J115="a",F114,IF(J115="b",F116,""))</f>
        <v/>
      </c>
      <c r="L115" s="165"/>
      <c r="M115" s="163"/>
      <c r="N115" s="165"/>
      <c r="O115" s="163"/>
      <c r="P115" s="318"/>
      <c r="Q115" s="285"/>
      <c r="R115" s="326"/>
      <c r="S115" s="169"/>
    </row>
    <row r="116" spans="1:19" s="38" customFormat="1" ht="9.6" customHeight="1" x14ac:dyDescent="0.25">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x14ac:dyDescent="0.25">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x14ac:dyDescent="0.25">
      <c r="A118" s="281">
        <v>26</v>
      </c>
      <c r="B118" s="390" t="str">
        <f>IF($D118="","",VLOOKUP($D118,'1D ELO'!$A$7:$P$39,14))</f>
        <v/>
      </c>
      <c r="C118" s="390" t="str">
        <f>IF($D118="","",VLOOKUP($D118,'1D ELO'!$A$7:$P$39,15))</f>
        <v/>
      </c>
      <c r="D118" s="159"/>
      <c r="E118" s="498" t="str">
        <f>UPPER(IF($D118="","",VLOOKUP($D118,'1D ELO'!$A$7:$P$39,5)))</f>
        <v/>
      </c>
      <c r="F118" s="487" t="str">
        <f>UPPER(IF($D118="","",VLOOKUP($D118,'1D ELO'!$A$7:$P$39,2)))</f>
        <v/>
      </c>
      <c r="G118" s="487" t="str">
        <f>IF($D118="","",VLOOKUP($D118,'1D ELO'!$A$7:$P$39,3))</f>
        <v/>
      </c>
      <c r="H118" s="499"/>
      <c r="I118" s="487" t="str">
        <f>IF($D118="","",VLOOKUP($D118,'1D ELO'!$A$7:$P$39,4))</f>
        <v/>
      </c>
      <c r="J118" s="317"/>
      <c r="K118" s="163"/>
      <c r="L118" s="318"/>
      <c r="M118" s="201"/>
      <c r="N118" s="314"/>
      <c r="O118" s="163"/>
      <c r="P118" s="318"/>
      <c r="Q118" s="163"/>
      <c r="R118" s="166"/>
      <c r="S118" s="169"/>
    </row>
    <row r="119" spans="1:19" s="38" customFormat="1" ht="9.6" customHeight="1" x14ac:dyDescent="0.25">
      <c r="A119" s="281"/>
      <c r="B119" s="310"/>
      <c r="C119" s="310"/>
      <c r="D119" s="310"/>
      <c r="E119" s="498" t="str">
        <f>UPPER(IF($D118="","",VLOOKUP($D118,'1D ELO'!$A$7:$P$33,11)))</f>
        <v/>
      </c>
      <c r="F119" s="487" t="str">
        <f>UPPER(IF($D118="","",VLOOKUP($D118,'1D ELO'!$A$7:$P$33,8)))</f>
        <v/>
      </c>
      <c r="G119" s="487" t="str">
        <f>IF($D118="","",VLOOKUP($D118,'1D ELO'!$A$7:$P$33,9))</f>
        <v/>
      </c>
      <c r="H119" s="499"/>
      <c r="I119" s="487" t="str">
        <f>IF($D118="","",VLOOKUP($D118,'1D ELO'!$A$7:$P$33,10))</f>
        <v/>
      </c>
      <c r="J119" s="311"/>
      <c r="K119" s="163"/>
      <c r="L119" s="318"/>
      <c r="M119" s="285"/>
      <c r="N119" s="319"/>
      <c r="O119" s="163"/>
      <c r="P119" s="318"/>
      <c r="Q119" s="163"/>
      <c r="R119" s="166"/>
      <c r="S119" s="169"/>
    </row>
    <row r="120" spans="1:19" s="38" customFormat="1" ht="9.6" customHeight="1" x14ac:dyDescent="0.25">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x14ac:dyDescent="0.25">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x14ac:dyDescent="0.25">
      <c r="A122" s="321">
        <v>27</v>
      </c>
      <c r="B122" s="390" t="str">
        <f>IF($D122="","",VLOOKUP($D122,'1D ELO'!$A$7:$P$39,14))</f>
        <v/>
      </c>
      <c r="C122" s="390" t="str">
        <f>IF($D122="","",VLOOKUP($D122,'1D ELO'!$A$7:$P$39,15))</f>
        <v/>
      </c>
      <c r="D122" s="159"/>
      <c r="E122" s="498" t="str">
        <f>UPPER(IF($D122="","",VLOOKUP($D122,'1D ELO'!$A$7:$P$39,5)))</f>
        <v/>
      </c>
      <c r="F122" s="487" t="str">
        <f>UPPER(IF($D122="","",VLOOKUP($D122,'1D ELO'!$A$7:$P$39,2)))</f>
        <v/>
      </c>
      <c r="G122" s="487" t="str">
        <f>IF($D122="","",VLOOKUP($D122,'1D ELO'!$A$7:$P$39,3))</f>
        <v/>
      </c>
      <c r="H122" s="499"/>
      <c r="I122" s="487" t="str">
        <f>IF($D122="","",VLOOKUP($D122,'1D ELO'!$A$7:$P$39,4))</f>
        <v/>
      </c>
      <c r="J122" s="309"/>
      <c r="K122" s="163"/>
      <c r="L122" s="318"/>
      <c r="M122" s="163"/>
      <c r="N122" s="318"/>
      <c r="O122" s="201"/>
      <c r="P122" s="318"/>
      <c r="Q122" s="163"/>
      <c r="R122" s="166"/>
      <c r="S122" s="169"/>
    </row>
    <row r="123" spans="1:19" s="38" customFormat="1" ht="9.6" customHeight="1" x14ac:dyDescent="0.25">
      <c r="A123" s="281"/>
      <c r="B123" s="310"/>
      <c r="C123" s="310"/>
      <c r="D123" s="310"/>
      <c r="E123" s="498" t="str">
        <f>UPPER(IF($D122="","",VLOOKUP($D122,'1D ELO'!$A$7:$P$33,11)))</f>
        <v/>
      </c>
      <c r="F123" s="487" t="str">
        <f>UPPER(IF($D122="","",VLOOKUP($D122,'1D ELO'!$A$7:$P$33,8)))</f>
        <v/>
      </c>
      <c r="G123" s="487" t="str">
        <f>IF($D122="","",VLOOKUP($D122,'1D ELO'!$A$7:$P$33,9))</f>
        <v/>
      </c>
      <c r="H123" s="499"/>
      <c r="I123" s="487" t="str">
        <f>IF($D122="","",VLOOKUP($D122,'1D ELO'!$A$7:$P$33,10))</f>
        <v/>
      </c>
      <c r="J123" s="311"/>
      <c r="K123" s="156" t="str">
        <f>IF(J123="a",F122,IF(J123="b",F124,""))</f>
        <v/>
      </c>
      <c r="L123" s="318"/>
      <c r="M123" s="163"/>
      <c r="N123" s="318"/>
      <c r="O123" s="163"/>
      <c r="P123" s="318"/>
      <c r="Q123" s="163"/>
      <c r="R123" s="166"/>
      <c r="S123" s="169"/>
    </row>
    <row r="124" spans="1:19" s="38" customFormat="1" ht="9.6" customHeight="1" x14ac:dyDescent="0.25">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x14ac:dyDescent="0.25">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x14ac:dyDescent="0.25">
      <c r="A126" s="281">
        <v>28</v>
      </c>
      <c r="B126" s="390" t="str">
        <f>IF($D126="","",VLOOKUP($D126,'1D ELO'!$A$7:$P$39,14))</f>
        <v/>
      </c>
      <c r="C126" s="390" t="str">
        <f>IF($D126="","",VLOOKUP($D126,'1D ELO'!$A$7:$P$39,15))</f>
        <v/>
      </c>
      <c r="D126" s="159"/>
      <c r="E126" s="498" t="str">
        <f>UPPER(IF($D126="","",VLOOKUP($D126,'1D ELO'!$A$7:$P$39,5)))</f>
        <v/>
      </c>
      <c r="F126" s="487" t="str">
        <f>UPPER(IF($D126="","",VLOOKUP($D126,'1D ELO'!$A$7:$P$39,2)))</f>
        <v/>
      </c>
      <c r="G126" s="487" t="str">
        <f>IF($D126="","",VLOOKUP($D126,'1D ELO'!$A$7:$P$39,3))</f>
        <v/>
      </c>
      <c r="H126" s="499"/>
      <c r="I126" s="487" t="str">
        <f>IF($D126="","",VLOOKUP($D126,'1D ELO'!$A$7:$P$39,4))</f>
        <v/>
      </c>
      <c r="J126" s="317"/>
      <c r="K126" s="163"/>
      <c r="L126" s="165"/>
      <c r="M126" s="201"/>
      <c r="N126" s="322"/>
      <c r="O126" s="163"/>
      <c r="P126" s="318"/>
      <c r="Q126" s="163"/>
      <c r="R126" s="166"/>
      <c r="S126" s="169"/>
    </row>
    <row r="127" spans="1:19" s="38" customFormat="1" ht="9.6" customHeight="1" x14ac:dyDescent="0.25">
      <c r="A127" s="281"/>
      <c r="B127" s="310"/>
      <c r="C127" s="310"/>
      <c r="D127" s="310"/>
      <c r="E127" s="498" t="str">
        <f>UPPER(IF($D126="","",VLOOKUP($D126,'1D ELO'!$A$7:$P$33,11)))</f>
        <v/>
      </c>
      <c r="F127" s="487" t="str">
        <f>UPPER(IF($D126="","",VLOOKUP($D126,'1D ELO'!$A$7:$P$33,8)))</f>
        <v/>
      </c>
      <c r="G127" s="487" t="str">
        <f>IF($D126="","",VLOOKUP($D126,'1D ELO'!$A$7:$P$33,9))</f>
        <v/>
      </c>
      <c r="H127" s="499"/>
      <c r="I127" s="487" t="str">
        <f>IF($D126="","",VLOOKUP($D126,'1D ELO'!$A$7:$P$33,10))</f>
        <v/>
      </c>
      <c r="J127" s="311"/>
      <c r="K127" s="163"/>
      <c r="L127" s="165"/>
      <c r="M127" s="285"/>
      <c r="N127" s="323"/>
      <c r="O127" s="163"/>
      <c r="P127" s="318"/>
      <c r="Q127" s="163"/>
      <c r="R127" s="166"/>
      <c r="S127" s="169"/>
    </row>
    <row r="128" spans="1:19" s="38" customFormat="1" ht="9.6" customHeight="1" x14ac:dyDescent="0.25">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x14ac:dyDescent="0.25">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x14ac:dyDescent="0.25">
      <c r="A130" s="321">
        <v>29</v>
      </c>
      <c r="B130" s="390" t="str">
        <f>IF($D130="","",VLOOKUP($D130,'1D ELO'!$A$7:$P$39,14))</f>
        <v/>
      </c>
      <c r="C130" s="390" t="str">
        <f>IF($D130="","",VLOOKUP($D130,'1D ELO'!$A$7:$P$39,15))</f>
        <v/>
      </c>
      <c r="D130" s="159"/>
      <c r="E130" s="498" t="str">
        <f>UPPER(IF($D130="","",VLOOKUP($D130,'1D ELO'!$A$7:$P$39,5)))</f>
        <v/>
      </c>
      <c r="F130" s="487" t="str">
        <f>UPPER(IF($D130="","",VLOOKUP($D130,'1D ELO'!$A$7:$P$39,2)))</f>
        <v/>
      </c>
      <c r="G130" s="487" t="str">
        <f>IF($D130="","",VLOOKUP($D130,'1D ELO'!$A$7:$P$39,3))</f>
        <v/>
      </c>
      <c r="H130" s="499"/>
      <c r="I130" s="487" t="str">
        <f>IF($D130="","",VLOOKUP($D130,'1D ELO'!$A$7:$P$39,4))</f>
        <v/>
      </c>
      <c r="J130" s="309"/>
      <c r="K130" s="163"/>
      <c r="L130" s="165"/>
      <c r="M130" s="163"/>
      <c r="N130" s="318"/>
      <c r="O130" s="163"/>
      <c r="P130" s="165"/>
      <c r="Q130" s="163"/>
      <c r="R130" s="166"/>
      <c r="S130" s="169"/>
    </row>
    <row r="131" spans="1:19" s="38" customFormat="1" ht="9.6" customHeight="1" x14ac:dyDescent="0.25">
      <c r="A131" s="281"/>
      <c r="B131" s="310"/>
      <c r="C131" s="310"/>
      <c r="D131" s="310"/>
      <c r="E131" s="498" t="str">
        <f>UPPER(IF($D130="","",VLOOKUP($D130,'1D ELO'!$A$7:$P$33,11)))</f>
        <v/>
      </c>
      <c r="F131" s="487" t="str">
        <f>UPPER(IF($D130="","",VLOOKUP($D130,'1D ELO'!$A$7:$P$33,8)))</f>
        <v/>
      </c>
      <c r="G131" s="487" t="str">
        <f>IF($D130="","",VLOOKUP($D130,'1D ELO'!$A$7:$P$33,9))</f>
        <v/>
      </c>
      <c r="H131" s="499"/>
      <c r="I131" s="487" t="str">
        <f>IF($D130="","",VLOOKUP($D130,'1D ELO'!$A$7:$P$33,10))</f>
        <v/>
      </c>
      <c r="J131" s="311"/>
      <c r="K131" s="156" t="str">
        <f>IF(J131="a",F130,IF(J131="b",F132,""))</f>
        <v/>
      </c>
      <c r="L131" s="165"/>
      <c r="M131" s="163"/>
      <c r="N131" s="318"/>
      <c r="O131" s="163"/>
      <c r="P131" s="165"/>
      <c r="Q131" s="163"/>
      <c r="R131" s="166"/>
      <c r="S131" s="169"/>
    </row>
    <row r="132" spans="1:19" s="38" customFormat="1" ht="9.6" customHeight="1" x14ac:dyDescent="0.25">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x14ac:dyDescent="0.25">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x14ac:dyDescent="0.25">
      <c r="A134" s="281">
        <v>30</v>
      </c>
      <c r="B134" s="390" t="str">
        <f>IF($D134="","",VLOOKUP($D134,'1D ELO'!$A$7:$P$39,14))</f>
        <v/>
      </c>
      <c r="C134" s="390" t="str">
        <f>IF($D134="","",VLOOKUP($D134,'1D ELO'!$A$7:$P$39,15))</f>
        <v/>
      </c>
      <c r="D134" s="159"/>
      <c r="E134" s="498" t="str">
        <f>UPPER(IF($D134="","",VLOOKUP($D134,'1D ELO'!$A$7:$P$39,5)))</f>
        <v/>
      </c>
      <c r="F134" s="487" t="str">
        <f>UPPER(IF($D134="","",VLOOKUP($D134,'1D ELO'!$A$7:$P$39,2)))</f>
        <v/>
      </c>
      <c r="G134" s="487" t="str">
        <f>IF($D134="","",VLOOKUP($D134,'1D ELO'!$A$7:$P$39,3))</f>
        <v/>
      </c>
      <c r="H134" s="499"/>
      <c r="I134" s="487" t="str">
        <f>IF($D134="","",VLOOKUP($D134,'1D ELO'!$A$7:$P$39,4))</f>
        <v/>
      </c>
      <c r="J134" s="317"/>
      <c r="K134" s="163"/>
      <c r="L134" s="318"/>
      <c r="M134" s="201"/>
      <c r="N134" s="322"/>
      <c r="O134" s="163"/>
      <c r="P134" s="165"/>
      <c r="Q134" s="163"/>
      <c r="R134" s="166"/>
      <c r="S134" s="169"/>
    </row>
    <row r="135" spans="1:19" s="38" customFormat="1" ht="9.6" customHeight="1" x14ac:dyDescent="0.25">
      <c r="A135" s="281"/>
      <c r="B135" s="310"/>
      <c r="C135" s="310"/>
      <c r="D135" s="310"/>
      <c r="E135" s="498" t="str">
        <f>UPPER(IF($D134="","",VLOOKUP($D134,'1D ELO'!$A$7:$P$33,11)))</f>
        <v/>
      </c>
      <c r="F135" s="487" t="str">
        <f>UPPER(IF($D134="","",VLOOKUP($D134,'1D ELO'!$A$7:$P$33,8)))</f>
        <v/>
      </c>
      <c r="G135" s="487" t="str">
        <f>IF($D134="","",VLOOKUP($D134,'1D ELO'!$A$7:$P$33,9))</f>
        <v/>
      </c>
      <c r="H135" s="499"/>
      <c r="I135" s="487" t="str">
        <f>IF($D134="","",VLOOKUP($D134,'1D ELO'!$A$7:$P$33,10))</f>
        <v/>
      </c>
      <c r="J135" s="311"/>
      <c r="K135" s="163"/>
      <c r="L135" s="318"/>
      <c r="M135" s="285"/>
      <c r="N135" s="323"/>
      <c r="O135" s="163"/>
      <c r="P135" s="165"/>
      <c r="Q135" s="163"/>
      <c r="R135" s="166"/>
      <c r="S135" s="169"/>
    </row>
    <row r="136" spans="1:19" s="38" customFormat="1" ht="9.6" customHeight="1" x14ac:dyDescent="0.25">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x14ac:dyDescent="0.25">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x14ac:dyDescent="0.25">
      <c r="A138" s="321">
        <v>31</v>
      </c>
      <c r="B138" s="390" t="str">
        <f>IF($D138="","",VLOOKUP($D138,'1D ELO'!$A$7:$P$39,14))</f>
        <v/>
      </c>
      <c r="C138" s="390" t="str">
        <f>IF($D138="","",VLOOKUP($D138,'1D ELO'!$A$7:$P$39,15))</f>
        <v/>
      </c>
      <c r="D138" s="159"/>
      <c r="E138" s="498" t="str">
        <f>UPPER(IF($D138="","",VLOOKUP($D138,'1D ELO'!$A$7:$P$39,5)))</f>
        <v/>
      </c>
      <c r="F138" s="487" t="str">
        <f>UPPER(IF($D138="","",VLOOKUP($D138,'1D ELO'!$A$7:$P$39,2)))</f>
        <v/>
      </c>
      <c r="G138" s="487" t="str">
        <f>IF($D138="","",VLOOKUP($D138,'1D ELO'!$A$7:$P$39,3))</f>
        <v/>
      </c>
      <c r="H138" s="499"/>
      <c r="I138" s="487" t="str">
        <f>IF($D138="","",VLOOKUP($D138,'1D ELO'!$A$7:$P$39,4))</f>
        <v/>
      </c>
      <c r="J138" s="309"/>
      <c r="K138" s="163"/>
      <c r="L138" s="318"/>
      <c r="M138" s="163"/>
      <c r="N138" s="165"/>
      <c r="O138" s="339" t="str">
        <f>O63</f>
        <v>Döntő</v>
      </c>
      <c r="P138" s="340"/>
      <c r="Q138" s="339" t="str">
        <f>Q63</f>
        <v>Nyertes</v>
      </c>
      <c r="R138" s="340"/>
      <c r="S138" s="169"/>
    </row>
    <row r="139" spans="1:19" s="38" customFormat="1" ht="9.6" customHeight="1" x14ac:dyDescent="0.25">
      <c r="A139" s="281"/>
      <c r="B139" s="310"/>
      <c r="C139" s="310"/>
      <c r="D139" s="310"/>
      <c r="E139" s="498" t="str">
        <f>UPPER(IF($D138="","",VLOOKUP($D138,'1D ELO'!$A$7:$P$33,11)))</f>
        <v/>
      </c>
      <c r="F139" s="487" t="str">
        <f>UPPER(IF($D138="","",VLOOKUP($D138,'1D ELO'!$A$7:$P$33,8)))</f>
        <v/>
      </c>
      <c r="G139" s="487" t="str">
        <f>IF($D138="","",VLOOKUP($D138,'1D ELO'!$A$7:$P$33,9))</f>
        <v/>
      </c>
      <c r="H139" s="499"/>
      <c r="I139" s="487" t="str">
        <f>IF($D138="","",VLOOKUP($D138,'1D ELO'!$A$7:$P$33,10))</f>
        <v/>
      </c>
      <c r="J139" s="311"/>
      <c r="K139" s="156" t="str">
        <f>IF(J139="a",F138,IF(J139="b",F140,""))</f>
        <v/>
      </c>
      <c r="L139" s="318"/>
      <c r="M139" s="163"/>
      <c r="N139" s="165"/>
      <c r="O139" s="395" t="str">
        <f>O64</f>
        <v/>
      </c>
      <c r="P139" s="340"/>
      <c r="Q139" s="343"/>
      <c r="R139" s="340"/>
      <c r="S139" s="169"/>
    </row>
    <row r="140" spans="1:19" s="38" customFormat="1" ht="9.6" customHeight="1" x14ac:dyDescent="0.25">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x14ac:dyDescent="0.25">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x14ac:dyDescent="0.25">
      <c r="A142" s="327">
        <v>32</v>
      </c>
      <c r="B142" s="390" t="str">
        <f>IF($D142="","",VLOOKUP($D142,'1D ELO'!$A$7:$P$39,14))</f>
        <v/>
      </c>
      <c r="C142" s="390" t="str">
        <f>IF($D142="","",VLOOKUP($D142,'1D ELO'!$A$7:$P$39,15))</f>
        <v/>
      </c>
      <c r="D142" s="159"/>
      <c r="E142" s="679" t="str">
        <f>UPPER(IF($D142="","",VLOOKUP($D142,'1D ELO'!$A$7:$P$39,5)))</f>
        <v/>
      </c>
      <c r="F142" s="680" t="str">
        <f>UPPER(IF($D142="","",VLOOKUP($D142,'1D ELO'!$A$7:$P$39,2)))</f>
        <v/>
      </c>
      <c r="G142" s="680" t="str">
        <f>IF($D142="","",VLOOKUP($D142,'1D ELO'!$A$7:$P$39,3))</f>
        <v/>
      </c>
      <c r="H142" s="681"/>
      <c r="I142" s="680" t="str">
        <f>IF($D142="","",VLOOKUP($D142,'1D ELO'!$A$7:$P$39,4))</f>
        <v/>
      </c>
      <c r="J142" s="317"/>
      <c r="K142" s="163"/>
      <c r="L142" s="165"/>
      <c r="M142" s="201"/>
      <c r="N142" s="314"/>
      <c r="O142" s="343"/>
      <c r="P142" s="359"/>
      <c r="Q142" s="344" t="str">
        <f>Q67</f>
        <v/>
      </c>
      <c r="R142" s="358"/>
      <c r="S142" s="169"/>
    </row>
    <row r="143" spans="1:19" s="38" customFormat="1" ht="9.6" customHeight="1" x14ac:dyDescent="0.25">
      <c r="A143" s="281"/>
      <c r="B143" s="310"/>
      <c r="C143" s="310"/>
      <c r="D143" s="310"/>
      <c r="E143" s="679" t="str">
        <f>UPPER(IF($D142="","",VLOOKUP($D142,'1D ELO'!$A$7:$P$33,11)))</f>
        <v/>
      </c>
      <c r="F143" s="680" t="str">
        <f>UPPER(IF($D142="","",VLOOKUP($D142,'1D ELO'!$A$7:$P$33,8)))</f>
        <v/>
      </c>
      <c r="G143" s="680" t="str">
        <f>IF($D142="","",VLOOKUP($D142,'1D ELO'!$A$7:$P$33,9))</f>
        <v/>
      </c>
      <c r="H143" s="681"/>
      <c r="I143" s="680" t="str">
        <f>IF($D142="","",VLOOKUP($D142,'1D ELO'!$A$7:$P$33,10))</f>
        <v/>
      </c>
      <c r="J143" s="311"/>
      <c r="K143" s="163"/>
      <c r="L143" s="165"/>
      <c r="M143" s="285"/>
      <c r="N143" s="319"/>
      <c r="O143" s="395" t="str">
        <f>O68</f>
        <v/>
      </c>
      <c r="P143" s="359"/>
      <c r="Q143" s="343">
        <f>Q68</f>
        <v>0</v>
      </c>
      <c r="R143" s="340"/>
      <c r="S143" s="169"/>
    </row>
    <row r="144" spans="1:19" s="38" customFormat="1" ht="9.6" customHeight="1" x14ac:dyDescent="0.25">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x14ac:dyDescent="0.25">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x14ac:dyDescent="0.25">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x14ac:dyDescent="0.25">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x14ac:dyDescent="0.25">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x14ac:dyDescent="0.25">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x14ac:dyDescent="0.25">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x14ac:dyDescent="0.25">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x14ac:dyDescent="0.25">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x14ac:dyDescent="0.25">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x14ac:dyDescent="0.25">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t="str">
        <f>O79</f>
        <v>Dénes Tibor</v>
      </c>
      <c r="P154" s="233"/>
      <c r="Q154" s="234"/>
      <c r="R154" s="235"/>
    </row>
  </sheetData>
  <mergeCells count="1">
    <mergeCell ref="A4:C4"/>
  </mergeCells>
  <phoneticPr fontId="72" type="noConversion"/>
  <conditionalFormatting sqref="K105 M97 O113 K137 K121 M129 K89 O67 K30 M22 O38 K62 K46 M54 K14 I10 I58 I42 I50 I34 I26 I18 I66 I85 I133 I117 I125 I109 I101 I93 I141">
    <cfRule type="expression" dxfId="733" priority="2" stopIfTrue="1">
      <formula>AND($O$1="CU",I10="Umpire")</formula>
    </cfRule>
    <cfRule type="expression" dxfId="732" priority="3" stopIfTrue="1">
      <formula>AND($O$1="CU",I10&lt;&gt;"Umpire",J10&lt;&gt;"")</formula>
    </cfRule>
    <cfRule type="expression" dxfId="731" priority="4" stopIfTrue="1">
      <formula>AND($O$1="CU",I10&lt;&gt;"Umpire")</formula>
    </cfRule>
  </conditionalFormatting>
  <conditionalFormatting sqref="M13 M29 M45 M61 O21 O53 Q37 K9 K17 K25 K33 K41 K49 K57 K65 M88 M104 M120 M136 O96 O128 Q112 K84 K92 K100 K108 K116 K124 K132 K140 Q66">
    <cfRule type="expression" dxfId="730" priority="5" stopIfTrue="1">
      <formula>J10="as"</formula>
    </cfRule>
    <cfRule type="expression" dxfId="729" priority="6" stopIfTrue="1">
      <formula>J10="bs"</formula>
    </cfRule>
  </conditionalFormatting>
  <conditionalFormatting sqref="M14 M30 M46 M62 O22 O54 Q38 K10 K18 K26 K34 K42 K50 K58 K66 M89 M105 M121 M137 O97 O129 Q113 K85 K93 K101 K109 K117 K125 K133 K141 Q67">
    <cfRule type="expression" dxfId="728" priority="7" stopIfTrue="1">
      <formula>J10="as"</formula>
    </cfRule>
    <cfRule type="expression" dxfId="727" priority="8" stopIfTrue="1">
      <formula>J10="bs"</formula>
    </cfRule>
  </conditionalFormatting>
  <conditionalFormatting sqref="J10 J18 J26 J34 J42 J50 J58 J66 L62 L46 L30 L14 N22 N54 P38 J85 J93 J101 J109 J117 J125 J133 J141 L137 L121 L105 L89 N97 N129 P113 P67">
    <cfRule type="expression" dxfId="726" priority="9"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725" priority="10" stopIfTrue="1" operator="equal">
      <formula>"Bye"</formula>
    </cfRule>
  </conditionalFormatting>
  <conditionalFormatting sqref="D7 D11 D15 D19 D23 D27 D31 D35 D39 D43 D47 D51 D55 D59 D63 D67 D82 D86 D90 D94 D98 D102 D106 D110 D114 D118 D122 D126 D130 D134 D138 D142">
    <cfRule type="cellIs" dxfId="724" priority="11" stopIfTrue="1" operator="lessThan">
      <formula>9</formula>
    </cfRule>
  </conditionalFormatting>
  <conditionalFormatting sqref="O65">
    <cfRule type="expression" dxfId="723" priority="12" stopIfTrue="1">
      <formula>P38="as"</formula>
    </cfRule>
    <cfRule type="expression" dxfId="722" priority="13" stopIfTrue="1">
      <formula>P38="bs"</formula>
    </cfRule>
  </conditionalFormatting>
  <conditionalFormatting sqref="O69">
    <cfRule type="expression" dxfId="721" priority="14" stopIfTrue="1">
      <formula>P113="as"</formula>
    </cfRule>
    <cfRule type="expression" dxfId="720" priority="15" stopIfTrue="1">
      <formula>P113="bs"</formula>
    </cfRule>
  </conditionalFormatting>
  <conditionalFormatting sqref="O64">
    <cfRule type="expression" dxfId="719" priority="16" stopIfTrue="1">
      <formula>P38="as"</formula>
    </cfRule>
    <cfRule type="expression" dxfId="718" priority="17" stopIfTrue="1">
      <formula>P38="bs"</formula>
    </cfRule>
  </conditionalFormatting>
  <conditionalFormatting sqref="O68">
    <cfRule type="expression" dxfId="717" priority="18" stopIfTrue="1">
      <formula>P113="as"</formula>
    </cfRule>
    <cfRule type="expression" dxfId="716" priority="19" stopIfTrue="1">
      <formula>P113="bs"</formula>
    </cfRule>
  </conditionalFormatting>
  <conditionalFormatting sqref="Q142">
    <cfRule type="expression" dxfId="715" priority="20" stopIfTrue="1">
      <formula>P67="as"</formula>
    </cfRule>
    <cfRule type="expression" dxfId="714" priority="21" stopIfTrue="1">
      <formula>P67="bs"</formula>
    </cfRule>
  </conditionalFormatting>
  <conditionalFormatting sqref="O140">
    <cfRule type="expression" dxfId="713" priority="22" stopIfTrue="1">
      <formula>P38="as"</formula>
    </cfRule>
    <cfRule type="expression" dxfId="712" priority="23" stopIfTrue="1">
      <formula>P38="bs"</formula>
    </cfRule>
  </conditionalFormatting>
  <conditionalFormatting sqref="O144">
    <cfRule type="expression" dxfId="711" priority="24" stopIfTrue="1">
      <formula>P113="as"</formula>
    </cfRule>
    <cfRule type="expression" dxfId="710" priority="25" stopIfTrue="1">
      <formula>P113="bs"</formula>
    </cfRule>
  </conditionalFormatting>
  <conditionalFormatting sqref="O139">
    <cfRule type="expression" dxfId="709" priority="26" stopIfTrue="1">
      <formula>P38="as"</formula>
    </cfRule>
    <cfRule type="expression" dxfId="708" priority="27" stopIfTrue="1">
      <formula>P38="bs"</formula>
    </cfRule>
  </conditionalFormatting>
  <conditionalFormatting sqref="O143">
    <cfRule type="expression" dxfId="707" priority="28" stopIfTrue="1">
      <formula>P113="as"</formula>
    </cfRule>
    <cfRule type="expression" dxfId="706" priority="29" stopIfTrue="1">
      <formula>P113="bs"</formula>
    </cfRule>
  </conditionalFormatting>
  <conditionalFormatting sqref="Q141">
    <cfRule type="expression" dxfId="705" priority="30" stopIfTrue="1">
      <formula>P67="as"</formula>
    </cfRule>
    <cfRule type="expression" dxfId="704" priority="31" stopIfTrue="1">
      <formula>P67="bs"</formula>
    </cfRule>
  </conditionalFormatting>
  <dataValidations disablePrompts="1" count="1">
    <dataValidation type="list" allowBlank="1" showInputMessage="1" sqref="K62 O67 K89 M97 K105 O113 M129 K121 K137 I10 I66 I34 I50 I26 I58 I18 I42 K14 M22 K30 O38 M54 K46 I85 I141 I109 I125 I101 I133 I93 I11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21857"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121858"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tabColor indexed="42"/>
  </sheetPr>
  <dimension ref="A1:O134"/>
  <sheetViews>
    <sheetView showGridLines="0" showZeros="0" workbookViewId="0">
      <pane ySplit="6" topLeftCell="A7" activePane="bottomLeft" state="frozen"/>
      <selection activeCell="B7" sqref="B7:O29"/>
      <selection pane="bottomLeft" activeCell="Q9" sqref="Q9"/>
    </sheetView>
  </sheetViews>
  <sheetFormatPr defaultRowHeight="13.2" x14ac:dyDescent="0.25"/>
  <cols>
    <col min="1" max="1" width="6.33203125" customWidth="1"/>
    <col min="2" max="3" width="14.109375" customWidth="1"/>
    <col min="4" max="4" width="11.5546875" style="45" customWidth="1"/>
    <col min="5" max="5" width="10" style="727" customWidth="1"/>
    <col min="6" max="6" width="29.5546875" style="102" customWidth="1"/>
    <col min="7" max="7" width="8.6640625" style="735" customWidth="1"/>
    <col min="8" max="8" width="0.109375" style="45" customWidth="1"/>
    <col min="9" max="9" width="5.5546875" style="45" hidden="1" customWidth="1"/>
    <col min="10" max="10" width="8" style="45" hidden="1" customWidth="1"/>
    <col min="11" max="11" width="0.109375" style="45" hidden="1" customWidth="1"/>
    <col min="12" max="13" width="7.44140625" style="45" customWidth="1"/>
    <col min="14" max="14" width="7.44140625" style="45" hidden="1" customWidth="1"/>
    <col min="15" max="15" width="7.44140625" style="45" customWidth="1"/>
  </cols>
  <sheetData>
    <row r="1" spans="1:15" ht="24.6" x14ac:dyDescent="0.4">
      <c r="A1" s="394" t="str">
        <f>Altalanos!$A$6</f>
        <v>Diákolinmpia Pest Vármegye</v>
      </c>
      <c r="B1" s="93"/>
      <c r="C1" s="93"/>
      <c r="D1" s="384"/>
      <c r="E1" s="438" t="s">
        <v>93</v>
      </c>
      <c r="F1" s="427"/>
      <c r="G1" s="728"/>
      <c r="H1" s="430"/>
      <c r="I1" s="430"/>
      <c r="J1" s="430"/>
      <c r="K1" s="430"/>
      <c r="L1" s="430"/>
      <c r="M1" s="430"/>
      <c r="N1" s="430"/>
      <c r="O1" s="431"/>
    </row>
    <row r="2" spans="1:15" ht="13.8" thickBot="1" x14ac:dyDescent="0.3">
      <c r="B2" s="96" t="s">
        <v>122</v>
      </c>
      <c r="C2" s="465">
        <f>Altalanos!$B$8</f>
        <v>0</v>
      </c>
      <c r="D2" s="120"/>
      <c r="E2" s="438" t="s">
        <v>94</v>
      </c>
      <c r="F2" s="703"/>
      <c r="G2" s="729"/>
      <c r="H2" s="94"/>
      <c r="I2" s="94"/>
      <c r="J2" s="94"/>
      <c r="K2" s="94"/>
      <c r="L2" s="111"/>
      <c r="M2" s="86"/>
      <c r="N2" s="86"/>
      <c r="O2" s="111"/>
    </row>
    <row r="3" spans="1:15" s="2" customFormat="1" ht="13.8" thickBot="1" x14ac:dyDescent="0.3">
      <c r="A3" s="753"/>
      <c r="B3" s="683"/>
      <c r="C3" s="683"/>
      <c r="D3" s="683"/>
      <c r="E3" s="726"/>
      <c r="F3" s="683"/>
      <c r="G3" s="730"/>
      <c r="H3" s="112"/>
      <c r="I3" s="123"/>
      <c r="J3" s="123"/>
      <c r="K3" s="123"/>
      <c r="L3" s="485" t="s">
        <v>92</v>
      </c>
      <c r="M3" s="113"/>
      <c r="N3" s="124"/>
      <c r="O3" s="439"/>
    </row>
    <row r="4" spans="1:15" s="2" customFormat="1" x14ac:dyDescent="0.25">
      <c r="A4" s="55" t="s">
        <v>82</v>
      </c>
      <c r="B4" s="55"/>
      <c r="C4" s="53" t="s">
        <v>79</v>
      </c>
      <c r="D4" s="55" t="s">
        <v>87</v>
      </c>
      <c r="E4" s="764"/>
      <c r="F4" s="754"/>
      <c r="G4" s="731" t="s">
        <v>88</v>
      </c>
      <c r="H4" s="126"/>
      <c r="I4" s="127"/>
      <c r="J4" s="127"/>
      <c r="K4" s="127"/>
      <c r="L4" s="126"/>
      <c r="M4" s="440"/>
      <c r="N4" s="440"/>
      <c r="O4" s="128"/>
    </row>
    <row r="5" spans="1:15" s="2" customFormat="1" ht="13.8" thickBot="1" x14ac:dyDescent="0.3">
      <c r="A5" s="432">
        <f>Altalanos!$A$10</f>
        <v>0</v>
      </c>
      <c r="B5" s="432"/>
      <c r="C5" s="97">
        <f>Altalanos!$C$10</f>
        <v>0</v>
      </c>
      <c r="D5" s="98" t="str">
        <f>Altalanos!$D$10</f>
        <v xml:space="preserve">  </v>
      </c>
      <c r="E5" s="89"/>
      <c r="F5" s="98"/>
      <c r="G5" s="732" t="str">
        <f>Altalanos!$E$10</f>
        <v>Dénes Tibor</v>
      </c>
      <c r="H5" s="129"/>
      <c r="I5" s="89"/>
      <c r="J5" s="89"/>
      <c r="K5" s="89"/>
      <c r="L5" s="129"/>
      <c r="M5" s="98"/>
      <c r="N5" s="98"/>
      <c r="O5" s="755"/>
    </row>
    <row r="6" spans="1:15" ht="30" customHeight="1" thickBot="1" x14ac:dyDescent="0.3">
      <c r="A6" s="392" t="s">
        <v>95</v>
      </c>
      <c r="B6" s="115" t="s">
        <v>85</v>
      </c>
      <c r="C6" s="115" t="s">
        <v>86</v>
      </c>
      <c r="D6" s="115" t="s">
        <v>90</v>
      </c>
      <c r="E6" s="116" t="s">
        <v>91</v>
      </c>
      <c r="F6" s="700" t="s">
        <v>213</v>
      </c>
      <c r="G6" s="733" t="s">
        <v>97</v>
      </c>
      <c r="H6" s="422" t="s">
        <v>74</v>
      </c>
      <c r="I6" s="117" t="s">
        <v>72</v>
      </c>
      <c r="J6" s="424" t="s">
        <v>1</v>
      </c>
      <c r="K6" s="117" t="s">
        <v>73</v>
      </c>
      <c r="L6" s="386" t="s">
        <v>98</v>
      </c>
      <c r="M6" s="118" t="s">
        <v>99</v>
      </c>
      <c r="N6" s="131" t="s">
        <v>2</v>
      </c>
      <c r="O6" s="116" t="s">
        <v>100</v>
      </c>
    </row>
    <row r="7" spans="1:15" s="11" customFormat="1" ht="18.899999999999999" customHeight="1" x14ac:dyDescent="0.25">
      <c r="A7" s="426">
        <v>1</v>
      </c>
      <c r="B7" s="105"/>
      <c r="C7" s="105"/>
      <c r="D7" s="106"/>
      <c r="E7" s="441"/>
      <c r="F7" s="756"/>
      <c r="G7" s="766"/>
      <c r="H7" s="423"/>
      <c r="I7" s="421"/>
      <c r="J7" s="425"/>
      <c r="K7" s="421"/>
      <c r="L7" s="387"/>
      <c r="M7" s="767"/>
      <c r="N7" s="133"/>
      <c r="O7" s="750"/>
    </row>
    <row r="8" spans="1:15" s="11" customFormat="1" ht="18.899999999999999" customHeight="1" x14ac:dyDescent="0.25">
      <c r="A8" s="426">
        <v>2</v>
      </c>
      <c r="B8" s="105"/>
      <c r="C8" s="105"/>
      <c r="D8" s="106"/>
      <c r="E8" s="441"/>
      <c r="F8" s="740"/>
      <c r="G8" s="106"/>
      <c r="H8" s="423"/>
      <c r="I8" s="421"/>
      <c r="J8" s="425"/>
      <c r="K8" s="421"/>
      <c r="L8" s="387"/>
      <c r="M8" s="106"/>
      <c r="N8" s="133"/>
      <c r="O8" s="706"/>
    </row>
    <row r="9" spans="1:15" s="11" customFormat="1" ht="18.899999999999999" customHeight="1" x14ac:dyDescent="0.25">
      <c r="A9" s="426">
        <v>3</v>
      </c>
      <c r="B9" s="105"/>
      <c r="C9" s="105"/>
      <c r="D9" s="106"/>
      <c r="E9" s="441"/>
      <c r="F9" s="740"/>
      <c r="G9" s="106"/>
      <c r="H9" s="423"/>
      <c r="I9" s="421"/>
      <c r="J9" s="425"/>
      <c r="K9" s="421"/>
      <c r="L9" s="387"/>
      <c r="M9" s="106"/>
      <c r="N9" s="714"/>
      <c r="O9" s="458"/>
    </row>
    <row r="10" spans="1:15" s="11" customFormat="1" ht="18.899999999999999" customHeight="1" x14ac:dyDescent="0.25">
      <c r="A10" s="426">
        <v>4</v>
      </c>
      <c r="B10" s="105"/>
      <c r="C10" s="105"/>
      <c r="D10" s="106"/>
      <c r="E10" s="441"/>
      <c r="F10" s="740"/>
      <c r="G10" s="106"/>
      <c r="H10" s="423"/>
      <c r="I10" s="421"/>
      <c r="J10" s="425"/>
      <c r="K10" s="421"/>
      <c r="L10" s="387"/>
      <c r="M10" s="106"/>
      <c r="N10" s="713"/>
      <c r="O10" s="706"/>
    </row>
    <row r="11" spans="1:15" s="11" customFormat="1" ht="18.899999999999999" customHeight="1" x14ac:dyDescent="0.25">
      <c r="A11" s="426">
        <v>5</v>
      </c>
      <c r="B11" s="105"/>
      <c r="C11" s="105"/>
      <c r="D11" s="106"/>
      <c r="E11" s="441"/>
      <c r="F11" s="740"/>
      <c r="G11" s="766"/>
      <c r="H11" s="423"/>
      <c r="I11" s="421"/>
      <c r="J11" s="425"/>
      <c r="K11" s="421"/>
      <c r="L11" s="387"/>
      <c r="M11" s="767"/>
      <c r="N11" s="714"/>
      <c r="O11" s="706"/>
    </row>
    <row r="12" spans="1:15" s="11" customFormat="1" ht="18.899999999999999" customHeight="1" x14ac:dyDescent="0.25">
      <c r="A12" s="426">
        <v>6</v>
      </c>
      <c r="B12" s="105"/>
      <c r="C12" s="105"/>
      <c r="D12" s="106"/>
      <c r="E12" s="441"/>
      <c r="F12" s="740"/>
      <c r="G12" s="106"/>
      <c r="H12" s="423"/>
      <c r="I12" s="421"/>
      <c r="J12" s="425"/>
      <c r="K12" s="421"/>
      <c r="L12" s="387"/>
      <c r="M12" s="106"/>
      <c r="N12" s="714"/>
      <c r="O12" s="706"/>
    </row>
    <row r="13" spans="1:15" s="11" customFormat="1" ht="18.899999999999999" customHeight="1" x14ac:dyDescent="0.25">
      <c r="A13" s="426">
        <v>7</v>
      </c>
      <c r="B13" s="105"/>
      <c r="C13" s="105"/>
      <c r="D13" s="106"/>
      <c r="E13" s="441"/>
      <c r="F13" s="740"/>
      <c r="G13" s="106"/>
      <c r="H13" s="423"/>
      <c r="I13" s="421"/>
      <c r="J13" s="425"/>
      <c r="K13" s="421"/>
      <c r="L13" s="387"/>
      <c r="M13" s="106"/>
      <c r="N13" s="714"/>
      <c r="O13" s="706"/>
    </row>
    <row r="14" spans="1:15" s="11" customFormat="1" ht="18.899999999999999" customHeight="1" x14ac:dyDescent="0.25">
      <c r="A14" s="426">
        <v>8</v>
      </c>
      <c r="B14" s="105"/>
      <c r="C14" s="105"/>
      <c r="D14" s="106"/>
      <c r="E14" s="441"/>
      <c r="F14" s="740"/>
      <c r="G14" s="106"/>
      <c r="H14" s="423"/>
      <c r="I14" s="421"/>
      <c r="J14" s="425"/>
      <c r="K14" s="421"/>
      <c r="L14" s="387"/>
      <c r="M14" s="106"/>
      <c r="N14" s="714"/>
      <c r="O14" s="706"/>
    </row>
    <row r="15" spans="1:15" s="11" customFormat="1" ht="18.899999999999999" customHeight="1" x14ac:dyDescent="0.25">
      <c r="A15" s="426">
        <v>9</v>
      </c>
      <c r="B15" s="105"/>
      <c r="C15" s="105"/>
      <c r="D15" s="106"/>
      <c r="E15" s="441"/>
      <c r="F15" s="740"/>
      <c r="G15" s="106"/>
      <c r="H15" s="423"/>
      <c r="I15" s="421"/>
      <c r="J15" s="425"/>
      <c r="K15" s="421"/>
      <c r="L15" s="387"/>
      <c r="M15" s="106"/>
      <c r="N15" s="715"/>
      <c r="O15" s="706"/>
    </row>
    <row r="16" spans="1:15" s="11" customFormat="1" ht="18.899999999999999" customHeight="1" x14ac:dyDescent="0.25">
      <c r="A16" s="426">
        <v>10</v>
      </c>
      <c r="B16" s="105"/>
      <c r="C16" s="105"/>
      <c r="D16" s="106"/>
      <c r="E16" s="441"/>
      <c r="F16" s="740"/>
      <c r="G16" s="106"/>
      <c r="H16" s="423"/>
      <c r="I16" s="421"/>
      <c r="J16" s="425"/>
      <c r="K16" s="421"/>
      <c r="L16" s="387"/>
      <c r="M16" s="106"/>
      <c r="N16" s="133"/>
      <c r="O16" s="706"/>
    </row>
    <row r="17" spans="1:15" s="11" customFormat="1" ht="18.899999999999999" customHeight="1" x14ac:dyDescent="0.25">
      <c r="A17" s="426">
        <v>11</v>
      </c>
      <c r="B17" s="105"/>
      <c r="C17" s="105"/>
      <c r="D17" s="106"/>
      <c r="E17" s="441"/>
      <c r="F17" s="740"/>
      <c r="G17" s="106"/>
      <c r="H17" s="423"/>
      <c r="I17" s="421"/>
      <c r="J17" s="425"/>
      <c r="K17" s="421"/>
      <c r="L17" s="387"/>
      <c r="M17" s="106"/>
      <c r="N17" s="133"/>
      <c r="O17" s="706"/>
    </row>
    <row r="18" spans="1:15" s="11" customFormat="1" ht="18.899999999999999" customHeight="1" x14ac:dyDescent="0.25">
      <c r="A18" s="426">
        <v>12</v>
      </c>
      <c r="B18" s="105"/>
      <c r="C18" s="105"/>
      <c r="D18" s="106"/>
      <c r="E18" s="441"/>
      <c r="F18" s="740"/>
      <c r="G18" s="106"/>
      <c r="H18" s="423"/>
      <c r="I18" s="421"/>
      <c r="J18" s="425"/>
      <c r="K18" s="421"/>
      <c r="L18" s="387"/>
      <c r="M18" s="106"/>
      <c r="N18" s="133"/>
      <c r="O18" s="706"/>
    </row>
    <row r="19" spans="1:15" s="11" customFormat="1" ht="18.899999999999999" customHeight="1" x14ac:dyDescent="0.25">
      <c r="A19" s="426">
        <v>13</v>
      </c>
      <c r="B19" s="105"/>
      <c r="C19" s="105"/>
      <c r="D19" s="106"/>
      <c r="E19" s="441"/>
      <c r="F19" s="740"/>
      <c r="G19" s="106"/>
      <c r="H19" s="423"/>
      <c r="I19" s="421"/>
      <c r="J19" s="425"/>
      <c r="K19" s="421"/>
      <c r="L19" s="387"/>
      <c r="M19" s="106"/>
      <c r="N19" s="107"/>
      <c r="O19" s="706"/>
    </row>
    <row r="20" spans="1:15" s="11" customFormat="1" ht="18.899999999999999" customHeight="1" x14ac:dyDescent="0.25">
      <c r="A20" s="426">
        <v>14</v>
      </c>
      <c r="B20" s="105"/>
      <c r="C20" s="105"/>
      <c r="D20" s="106"/>
      <c r="E20" s="441"/>
      <c r="F20" s="740"/>
      <c r="G20" s="106"/>
      <c r="H20" s="423"/>
      <c r="I20" s="421"/>
      <c r="J20" s="425"/>
      <c r="K20" s="421"/>
      <c r="L20" s="387"/>
      <c r="M20" s="106"/>
      <c r="N20" s="107"/>
      <c r="O20" s="706"/>
    </row>
    <row r="21" spans="1:15" s="11" customFormat="1" ht="18.899999999999999" customHeight="1" x14ac:dyDescent="0.25">
      <c r="A21" s="426">
        <v>15</v>
      </c>
      <c r="B21" s="105"/>
      <c r="C21" s="105"/>
      <c r="D21" s="106"/>
      <c r="E21" s="441"/>
      <c r="F21" s="740"/>
      <c r="G21" s="106"/>
      <c r="H21" s="423"/>
      <c r="I21" s="421"/>
      <c r="J21" s="425"/>
      <c r="K21" s="421"/>
      <c r="L21" s="387"/>
      <c r="M21" s="106"/>
      <c r="N21" s="133"/>
      <c r="O21" s="706"/>
    </row>
    <row r="22" spans="1:15" s="11" customFormat="1" ht="18.899999999999999" customHeight="1" x14ac:dyDescent="0.25">
      <c r="A22" s="426">
        <v>16</v>
      </c>
      <c r="B22" s="105"/>
      <c r="C22" s="105"/>
      <c r="D22" s="106"/>
      <c r="E22" s="441"/>
      <c r="F22" s="740"/>
      <c r="G22" s="106"/>
      <c r="H22" s="423"/>
      <c r="I22" s="421"/>
      <c r="J22" s="425"/>
      <c r="K22" s="421"/>
      <c r="L22" s="387"/>
      <c r="M22" s="106"/>
      <c r="N22" s="133"/>
      <c r="O22" s="706"/>
    </row>
    <row r="23" spans="1:15" s="11" customFormat="1" ht="18.899999999999999" customHeight="1" x14ac:dyDescent="0.25">
      <c r="A23" s="426">
        <v>17</v>
      </c>
      <c r="B23" s="105"/>
      <c r="C23" s="105"/>
      <c r="D23" s="106"/>
      <c r="E23" s="441"/>
      <c r="F23" s="740"/>
      <c r="G23" s="106"/>
      <c r="H23" s="423"/>
      <c r="I23" s="421"/>
      <c r="J23" s="425"/>
      <c r="K23" s="421"/>
      <c r="L23" s="387"/>
      <c r="M23" s="106"/>
      <c r="N23" s="133"/>
      <c r="O23" s="706"/>
    </row>
    <row r="24" spans="1:15" s="11" customFormat="1" ht="18.899999999999999" customHeight="1" x14ac:dyDescent="0.25">
      <c r="A24" s="426">
        <v>18</v>
      </c>
      <c r="B24" s="105"/>
      <c r="C24" s="105"/>
      <c r="D24" s="106"/>
      <c r="E24" s="441"/>
      <c r="F24" s="740"/>
      <c r="G24" s="106"/>
      <c r="H24" s="423"/>
      <c r="I24" s="421"/>
      <c r="J24" s="425"/>
      <c r="K24" s="421"/>
      <c r="L24" s="387"/>
      <c r="M24" s="106"/>
      <c r="N24" s="133"/>
      <c r="O24" s="706"/>
    </row>
    <row r="25" spans="1:15" s="11" customFormat="1" ht="18.899999999999999" customHeight="1" x14ac:dyDescent="0.25">
      <c r="A25" s="426">
        <v>19</v>
      </c>
      <c r="B25" s="105"/>
      <c r="C25" s="105"/>
      <c r="D25" s="106"/>
      <c r="E25" s="441"/>
      <c r="F25" s="740"/>
      <c r="G25" s="106"/>
      <c r="H25" s="423"/>
      <c r="I25" s="421"/>
      <c r="J25" s="425"/>
      <c r="K25" s="421"/>
      <c r="L25" s="387"/>
      <c r="M25" s="106"/>
      <c r="N25" s="133"/>
      <c r="O25" s="706"/>
    </row>
    <row r="26" spans="1:15" s="11" customFormat="1" ht="18.899999999999999" customHeight="1" x14ac:dyDescent="0.25">
      <c r="A26" s="426">
        <v>20</v>
      </c>
      <c r="B26" s="105"/>
      <c r="C26" s="105"/>
      <c r="D26" s="106"/>
      <c r="E26" s="441"/>
      <c r="F26" s="740"/>
      <c r="G26" s="106"/>
      <c r="H26" s="423"/>
      <c r="I26" s="421"/>
      <c r="J26" s="425"/>
      <c r="K26" s="421"/>
      <c r="L26" s="387"/>
      <c r="M26" s="106"/>
      <c r="N26" s="133"/>
      <c r="O26" s="706"/>
    </row>
    <row r="27" spans="1:15" s="11" customFormat="1" ht="18.899999999999999" customHeight="1" x14ac:dyDescent="0.25">
      <c r="A27" s="426">
        <v>21</v>
      </c>
      <c r="B27" s="105"/>
      <c r="C27" s="105"/>
      <c r="D27" s="106"/>
      <c r="E27" s="441"/>
      <c r="F27" s="740"/>
      <c r="G27" s="106"/>
      <c r="H27" s="423"/>
      <c r="I27" s="421"/>
      <c r="J27" s="425"/>
      <c r="K27" s="421"/>
      <c r="L27" s="387"/>
      <c r="M27" s="106"/>
      <c r="N27" s="107"/>
      <c r="O27" s="458"/>
    </row>
    <row r="28" spans="1:15" s="11" customFormat="1" ht="18.899999999999999" customHeight="1" x14ac:dyDescent="0.25">
      <c r="A28" s="426">
        <v>22</v>
      </c>
      <c r="B28" s="105"/>
      <c r="C28" s="105"/>
      <c r="D28" s="106"/>
      <c r="E28" s="441"/>
      <c r="F28" s="687"/>
      <c r="G28" s="707"/>
      <c r="H28" s="423"/>
      <c r="I28" s="421"/>
      <c r="J28" s="425"/>
      <c r="K28" s="421"/>
      <c r="L28" s="387"/>
      <c r="M28" s="107"/>
      <c r="N28" s="107"/>
      <c r="O28" s="107"/>
    </row>
    <row r="29" spans="1:15" s="11" customFormat="1" ht="18.899999999999999" customHeight="1" x14ac:dyDescent="0.25">
      <c r="A29" s="426">
        <v>23</v>
      </c>
      <c r="B29" s="105"/>
      <c r="C29" s="105"/>
      <c r="D29" s="106"/>
      <c r="E29" s="441"/>
      <c r="F29" s="687"/>
      <c r="G29" s="707"/>
      <c r="H29" s="423"/>
      <c r="I29" s="421"/>
      <c r="J29" s="425"/>
      <c r="K29" s="421"/>
      <c r="L29" s="387"/>
      <c r="M29" s="107"/>
      <c r="N29" s="133"/>
      <c r="O29" s="107"/>
    </row>
    <row r="30" spans="1:15" s="11" customFormat="1" ht="18.899999999999999" customHeight="1" x14ac:dyDescent="0.25">
      <c r="A30" s="426">
        <v>24</v>
      </c>
      <c r="B30" s="105"/>
      <c r="C30" s="105"/>
      <c r="D30" s="106"/>
      <c r="E30" s="441"/>
      <c r="F30" s="687"/>
      <c r="G30" s="734"/>
      <c r="H30" s="423"/>
      <c r="I30" s="421"/>
      <c r="J30" s="425"/>
      <c r="K30" s="421"/>
      <c r="L30" s="387"/>
      <c r="M30" s="393"/>
      <c r="N30" s="133">
        <f t="shared" ref="N30:N92" si="0">IF(L30="DA",1,IF(L30="WC",2,IF(L30="SE",3,IF(L30="Q",4,IF(L30="LL",5,999)))))</f>
        <v>999</v>
      </c>
      <c r="O30" s="107"/>
    </row>
    <row r="31" spans="1:15" s="11" customFormat="1" ht="18.899999999999999" customHeight="1" x14ac:dyDescent="0.25">
      <c r="A31" s="426">
        <v>25</v>
      </c>
      <c r="B31" s="105"/>
      <c r="C31" s="105"/>
      <c r="D31" s="106"/>
      <c r="E31" s="441"/>
      <c r="F31" s="687"/>
      <c r="G31" s="734"/>
      <c r="H31" s="423"/>
      <c r="I31" s="421"/>
      <c r="J31" s="425"/>
      <c r="K31" s="421"/>
      <c r="L31" s="387"/>
      <c r="M31" s="393"/>
      <c r="N31" s="133">
        <f t="shared" si="0"/>
        <v>999</v>
      </c>
      <c r="O31" s="107"/>
    </row>
    <row r="32" spans="1:15" s="11" customFormat="1" ht="18.899999999999999" customHeight="1" x14ac:dyDescent="0.25">
      <c r="A32" s="426">
        <v>26</v>
      </c>
      <c r="B32" s="105"/>
      <c r="C32" s="105"/>
      <c r="D32" s="106"/>
      <c r="E32" s="441"/>
      <c r="F32" s="687"/>
      <c r="G32" s="734"/>
      <c r="H32" s="423"/>
      <c r="I32" s="421"/>
      <c r="J32" s="425"/>
      <c r="K32" s="421"/>
      <c r="L32" s="387"/>
      <c r="M32" s="393"/>
      <c r="N32" s="133">
        <f t="shared" si="0"/>
        <v>999</v>
      </c>
      <c r="O32" s="107"/>
    </row>
    <row r="33" spans="1:15" s="11" customFormat="1" ht="18.899999999999999" customHeight="1" x14ac:dyDescent="0.25">
      <c r="A33" s="426">
        <v>27</v>
      </c>
      <c r="B33" s="105"/>
      <c r="C33" s="105"/>
      <c r="D33" s="106"/>
      <c r="E33" s="441"/>
      <c r="F33" s="687"/>
      <c r="G33" s="734"/>
      <c r="H33" s="423" t="e">
        <f>IF(AND(O33="",#REF!&gt;0,#REF!&lt;5),I33,)</f>
        <v>#REF!</v>
      </c>
      <c r="I33" s="421" t="str">
        <f>IF(D33="","ZZZ9",IF(AND(#REF!&gt;0,#REF!&lt;5),D33&amp;#REF!,D33&amp;"9"))</f>
        <v>ZZZ9</v>
      </c>
      <c r="J33" s="425">
        <f t="shared" ref="J33:J96" si="1">IF(O33="",999,O33)</f>
        <v>999</v>
      </c>
      <c r="K33" s="421">
        <f t="shared" ref="K33:K96" si="2">IF(N33=999,999,1)</f>
        <v>999</v>
      </c>
      <c r="L33" s="387"/>
      <c r="M33" s="393"/>
      <c r="N33" s="133">
        <f t="shared" si="0"/>
        <v>999</v>
      </c>
      <c r="O33" s="107"/>
    </row>
    <row r="34" spans="1:15" s="11" customFormat="1" ht="18.899999999999999" customHeight="1" x14ac:dyDescent="0.25">
      <c r="A34" s="426">
        <v>28</v>
      </c>
      <c r="B34" s="105"/>
      <c r="C34" s="105"/>
      <c r="D34" s="106"/>
      <c r="E34" s="441"/>
      <c r="F34" s="687"/>
      <c r="G34" s="734"/>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899999999999999" customHeight="1" x14ac:dyDescent="0.25">
      <c r="A35" s="426">
        <v>29</v>
      </c>
      <c r="B35" s="105"/>
      <c r="C35" s="105"/>
      <c r="D35" s="106"/>
      <c r="E35" s="441"/>
      <c r="F35" s="687"/>
      <c r="G35" s="734"/>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899999999999999" customHeight="1" x14ac:dyDescent="0.25">
      <c r="A36" s="426">
        <v>30</v>
      </c>
      <c r="B36" s="105"/>
      <c r="C36" s="105"/>
      <c r="D36" s="106"/>
      <c r="E36" s="441"/>
      <c r="F36" s="687"/>
      <c r="G36" s="734"/>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899999999999999" customHeight="1" x14ac:dyDescent="0.25">
      <c r="A37" s="426">
        <v>31</v>
      </c>
      <c r="B37" s="105"/>
      <c r="C37" s="105"/>
      <c r="D37" s="106"/>
      <c r="E37" s="441"/>
      <c r="F37" s="687"/>
      <c r="G37" s="734"/>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899999999999999" customHeight="1" x14ac:dyDescent="0.25">
      <c r="A38" s="426">
        <v>32</v>
      </c>
      <c r="B38" s="105"/>
      <c r="C38" s="105"/>
      <c r="D38" s="106"/>
      <c r="E38" s="441"/>
      <c r="F38" s="687"/>
      <c r="G38" s="734"/>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899999999999999" customHeight="1" x14ac:dyDescent="0.25">
      <c r="A39" s="426">
        <v>33</v>
      </c>
      <c r="B39" s="105"/>
      <c r="C39" s="105"/>
      <c r="D39" s="106"/>
      <c r="E39" s="441"/>
      <c r="F39" s="687"/>
      <c r="G39" s="734"/>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899999999999999" customHeight="1" x14ac:dyDescent="0.25">
      <c r="A40" s="426">
        <v>34</v>
      </c>
      <c r="B40" s="105"/>
      <c r="C40" s="105"/>
      <c r="D40" s="106"/>
      <c r="E40" s="441"/>
      <c r="F40" s="687"/>
      <c r="G40" s="734"/>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899999999999999" customHeight="1" x14ac:dyDescent="0.25">
      <c r="A41" s="426">
        <v>35</v>
      </c>
      <c r="B41" s="105"/>
      <c r="C41" s="105"/>
      <c r="D41" s="106"/>
      <c r="E41" s="441"/>
      <c r="F41" s="687"/>
      <c r="G41" s="734"/>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899999999999999" customHeight="1" x14ac:dyDescent="0.25">
      <c r="A42" s="426">
        <v>36</v>
      </c>
      <c r="B42" s="105"/>
      <c r="C42" s="105"/>
      <c r="D42" s="106"/>
      <c r="E42" s="441"/>
      <c r="F42" s="687"/>
      <c r="G42" s="734"/>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899999999999999" customHeight="1" x14ac:dyDescent="0.25">
      <c r="A43" s="426">
        <v>37</v>
      </c>
      <c r="B43" s="105"/>
      <c r="C43" s="105"/>
      <c r="D43" s="106"/>
      <c r="E43" s="441"/>
      <c r="F43" s="687"/>
      <c r="G43" s="734"/>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899999999999999" customHeight="1" x14ac:dyDescent="0.25">
      <c r="A44" s="426">
        <v>38</v>
      </c>
      <c r="B44" s="105"/>
      <c r="C44" s="105"/>
      <c r="D44" s="106"/>
      <c r="E44" s="441"/>
      <c r="F44" s="687"/>
      <c r="G44" s="734"/>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899999999999999" customHeight="1" x14ac:dyDescent="0.25">
      <c r="A45" s="426">
        <v>39</v>
      </c>
      <c r="B45" s="105"/>
      <c r="C45" s="105"/>
      <c r="D45" s="106"/>
      <c r="E45" s="441"/>
      <c r="F45" s="687"/>
      <c r="G45" s="734"/>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899999999999999" customHeight="1" x14ac:dyDescent="0.25">
      <c r="A46" s="426">
        <v>40</v>
      </c>
      <c r="B46" s="105"/>
      <c r="C46" s="105"/>
      <c r="D46" s="106"/>
      <c r="E46" s="441"/>
      <c r="F46" s="687"/>
      <c r="G46" s="734"/>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899999999999999" customHeight="1" x14ac:dyDescent="0.25">
      <c r="A47" s="426">
        <v>41</v>
      </c>
      <c r="B47" s="105"/>
      <c r="C47" s="105"/>
      <c r="D47" s="106"/>
      <c r="E47" s="441"/>
      <c r="F47" s="687"/>
      <c r="G47" s="734"/>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899999999999999" customHeight="1" x14ac:dyDescent="0.25">
      <c r="A48" s="426">
        <v>42</v>
      </c>
      <c r="B48" s="105"/>
      <c r="C48" s="105"/>
      <c r="D48" s="106"/>
      <c r="E48" s="441"/>
      <c r="F48" s="687"/>
      <c r="G48" s="734"/>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899999999999999" customHeight="1" x14ac:dyDescent="0.25">
      <c r="A49" s="426">
        <v>43</v>
      </c>
      <c r="B49" s="105"/>
      <c r="C49" s="105"/>
      <c r="D49" s="106"/>
      <c r="E49" s="441"/>
      <c r="F49" s="687"/>
      <c r="G49" s="734"/>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899999999999999" customHeight="1" x14ac:dyDescent="0.25">
      <c r="A50" s="426">
        <v>44</v>
      </c>
      <c r="B50" s="105"/>
      <c r="C50" s="105"/>
      <c r="D50" s="106"/>
      <c r="E50" s="441"/>
      <c r="F50" s="687"/>
      <c r="G50" s="734"/>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899999999999999" customHeight="1" x14ac:dyDescent="0.25">
      <c r="A51" s="426">
        <v>45</v>
      </c>
      <c r="B51" s="105"/>
      <c r="C51" s="105"/>
      <c r="D51" s="106"/>
      <c r="E51" s="441"/>
      <c r="F51" s="687"/>
      <c r="G51" s="734"/>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899999999999999" customHeight="1" x14ac:dyDescent="0.25">
      <c r="A52" s="426">
        <v>46</v>
      </c>
      <c r="B52" s="105"/>
      <c r="C52" s="105"/>
      <c r="D52" s="106"/>
      <c r="E52" s="441"/>
      <c r="F52" s="687"/>
      <c r="G52" s="734"/>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899999999999999" customHeight="1" x14ac:dyDescent="0.25">
      <c r="A53" s="426">
        <v>47</v>
      </c>
      <c r="B53" s="105"/>
      <c r="C53" s="105"/>
      <c r="D53" s="106"/>
      <c r="E53" s="441"/>
      <c r="F53" s="687"/>
      <c r="G53" s="734"/>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899999999999999" customHeight="1" x14ac:dyDescent="0.25">
      <c r="A54" s="426">
        <v>48</v>
      </c>
      <c r="B54" s="105"/>
      <c r="C54" s="105"/>
      <c r="D54" s="106"/>
      <c r="E54" s="441"/>
      <c r="F54" s="687"/>
      <c r="G54" s="734"/>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899999999999999" customHeight="1" x14ac:dyDescent="0.25">
      <c r="A55" s="426">
        <v>49</v>
      </c>
      <c r="B55" s="105"/>
      <c r="C55" s="105"/>
      <c r="D55" s="106"/>
      <c r="E55" s="441"/>
      <c r="F55" s="687"/>
      <c r="G55" s="734"/>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899999999999999" customHeight="1" x14ac:dyDescent="0.25">
      <c r="A56" s="426">
        <v>50</v>
      </c>
      <c r="B56" s="105"/>
      <c r="C56" s="105"/>
      <c r="D56" s="106"/>
      <c r="E56" s="441"/>
      <c r="F56" s="687"/>
      <c r="G56" s="734"/>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899999999999999" customHeight="1" x14ac:dyDescent="0.25">
      <c r="A57" s="426">
        <v>51</v>
      </c>
      <c r="B57" s="105"/>
      <c r="C57" s="105"/>
      <c r="D57" s="106"/>
      <c r="E57" s="441"/>
      <c r="F57" s="687"/>
      <c r="G57" s="734"/>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899999999999999" customHeight="1" x14ac:dyDescent="0.25">
      <c r="A58" s="426">
        <v>52</v>
      </c>
      <c r="B58" s="105"/>
      <c r="C58" s="105"/>
      <c r="D58" s="106"/>
      <c r="E58" s="441"/>
      <c r="F58" s="687"/>
      <c r="G58" s="734"/>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899999999999999" customHeight="1" x14ac:dyDescent="0.25">
      <c r="A59" s="426">
        <v>53</v>
      </c>
      <c r="B59" s="105"/>
      <c r="C59" s="105"/>
      <c r="D59" s="106"/>
      <c r="E59" s="441"/>
      <c r="F59" s="687"/>
      <c r="G59" s="734"/>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899999999999999" customHeight="1" x14ac:dyDescent="0.25">
      <c r="A60" s="426">
        <v>54</v>
      </c>
      <c r="B60" s="105"/>
      <c r="C60" s="105"/>
      <c r="D60" s="106"/>
      <c r="E60" s="441"/>
      <c r="F60" s="687"/>
      <c r="G60" s="734"/>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899999999999999" customHeight="1" x14ac:dyDescent="0.25">
      <c r="A61" s="426">
        <v>55</v>
      </c>
      <c r="B61" s="105"/>
      <c r="C61" s="105"/>
      <c r="D61" s="106"/>
      <c r="E61" s="441"/>
      <c r="F61" s="687"/>
      <c r="G61" s="734"/>
      <c r="H61" s="423" t="e">
        <f>IF(AND(O61="",#REF!&gt;0,#REF!&lt;5),I61,)</f>
        <v>#REF!</v>
      </c>
      <c r="I61" s="421" t="str">
        <f>IF(D61="","ZZZ9",IF(AND(#REF!&gt;0,#REF!&lt;5),D61&amp;#REF!,D61&amp;"9"))</f>
        <v>ZZZ9</v>
      </c>
      <c r="J61" s="425">
        <f t="shared" si="1"/>
        <v>999</v>
      </c>
      <c r="K61" s="421">
        <f t="shared" si="2"/>
        <v>999</v>
      </c>
      <c r="L61" s="387"/>
      <c r="M61" s="393"/>
      <c r="N61" s="133">
        <f t="shared" si="0"/>
        <v>999</v>
      </c>
      <c r="O61" s="107"/>
    </row>
    <row r="62" spans="1:15" s="11" customFormat="1" ht="18.899999999999999" customHeight="1" x14ac:dyDescent="0.25">
      <c r="A62" s="426">
        <v>56</v>
      </c>
      <c r="B62" s="105"/>
      <c r="C62" s="105"/>
      <c r="D62" s="106"/>
      <c r="E62" s="441"/>
      <c r="F62" s="687"/>
      <c r="G62" s="734"/>
      <c r="H62" s="423" t="e">
        <f>IF(AND(O62="",#REF!&gt;0,#REF!&lt;5),I62,)</f>
        <v>#REF!</v>
      </c>
      <c r="I62" s="421" t="str">
        <f>IF(D62="","ZZZ9",IF(AND(#REF!&gt;0,#REF!&lt;5),D62&amp;#REF!,D62&amp;"9"))</f>
        <v>ZZZ9</v>
      </c>
      <c r="J62" s="425">
        <f t="shared" si="1"/>
        <v>999</v>
      </c>
      <c r="K62" s="421">
        <f t="shared" si="2"/>
        <v>999</v>
      </c>
      <c r="L62" s="387"/>
      <c r="M62" s="393"/>
      <c r="N62" s="133">
        <f t="shared" si="0"/>
        <v>999</v>
      </c>
      <c r="O62" s="107"/>
    </row>
    <row r="63" spans="1:15" s="11" customFormat="1" ht="18.899999999999999" customHeight="1" x14ac:dyDescent="0.25">
      <c r="A63" s="426">
        <v>57</v>
      </c>
      <c r="B63" s="105"/>
      <c r="C63" s="105"/>
      <c r="D63" s="106"/>
      <c r="E63" s="441"/>
      <c r="F63" s="687"/>
      <c r="G63" s="734"/>
      <c r="H63" s="423" t="e">
        <f>IF(AND(O63="",#REF!&gt;0,#REF!&lt;5),I63,)</f>
        <v>#REF!</v>
      </c>
      <c r="I63" s="421" t="str">
        <f>IF(D63="","ZZZ9",IF(AND(#REF!&gt;0,#REF!&lt;5),D63&amp;#REF!,D63&amp;"9"))</f>
        <v>ZZZ9</v>
      </c>
      <c r="J63" s="425">
        <f t="shared" si="1"/>
        <v>999</v>
      </c>
      <c r="K63" s="421">
        <f t="shared" si="2"/>
        <v>999</v>
      </c>
      <c r="L63" s="387"/>
      <c r="M63" s="393"/>
      <c r="N63" s="133">
        <f t="shared" si="0"/>
        <v>999</v>
      </c>
      <c r="O63" s="107"/>
    </row>
    <row r="64" spans="1:15" s="11" customFormat="1" ht="18.899999999999999" customHeight="1" x14ac:dyDescent="0.25">
      <c r="A64" s="426">
        <v>58</v>
      </c>
      <c r="B64" s="105"/>
      <c r="C64" s="105"/>
      <c r="D64" s="106"/>
      <c r="E64" s="441"/>
      <c r="F64" s="687"/>
      <c r="G64" s="734"/>
      <c r="H64" s="423" t="e">
        <f>IF(AND(O64="",#REF!&gt;0,#REF!&lt;5),I64,)</f>
        <v>#REF!</v>
      </c>
      <c r="I64" s="421" t="str">
        <f>IF(D64="","ZZZ9",IF(AND(#REF!&gt;0,#REF!&lt;5),D64&amp;#REF!,D64&amp;"9"))</f>
        <v>ZZZ9</v>
      </c>
      <c r="J64" s="425">
        <f t="shared" si="1"/>
        <v>999</v>
      </c>
      <c r="K64" s="421">
        <f t="shared" si="2"/>
        <v>999</v>
      </c>
      <c r="L64" s="387"/>
      <c r="M64" s="393"/>
      <c r="N64" s="133">
        <f t="shared" si="0"/>
        <v>999</v>
      </c>
      <c r="O64" s="107"/>
    </row>
    <row r="65" spans="1:15" s="11" customFormat="1" ht="18.899999999999999" customHeight="1" x14ac:dyDescent="0.25">
      <c r="A65" s="426">
        <v>59</v>
      </c>
      <c r="B65" s="105"/>
      <c r="C65" s="105"/>
      <c r="D65" s="106"/>
      <c r="E65" s="441"/>
      <c r="F65" s="687"/>
      <c r="G65" s="734"/>
      <c r="H65" s="423" t="e">
        <f>IF(AND(O65="",#REF!&gt;0,#REF!&lt;5),I65,)</f>
        <v>#REF!</v>
      </c>
      <c r="I65" s="421" t="str">
        <f>IF(D65="","ZZZ9",IF(AND(#REF!&gt;0,#REF!&lt;5),D65&amp;#REF!,D65&amp;"9"))</f>
        <v>ZZZ9</v>
      </c>
      <c r="J65" s="425">
        <f t="shared" si="1"/>
        <v>999</v>
      </c>
      <c r="K65" s="421">
        <f t="shared" si="2"/>
        <v>999</v>
      </c>
      <c r="L65" s="387"/>
      <c r="M65" s="393"/>
      <c r="N65" s="133">
        <f t="shared" si="0"/>
        <v>999</v>
      </c>
      <c r="O65" s="107"/>
    </row>
    <row r="66" spans="1:15" s="11" customFormat="1" ht="18.899999999999999" customHeight="1" x14ac:dyDescent="0.25">
      <c r="A66" s="426">
        <v>60</v>
      </c>
      <c r="B66" s="105"/>
      <c r="C66" s="105"/>
      <c r="D66" s="106"/>
      <c r="E66" s="441"/>
      <c r="F66" s="687"/>
      <c r="G66" s="734"/>
      <c r="H66" s="423" t="e">
        <f>IF(AND(O66="",#REF!&gt;0,#REF!&lt;5),I66,)</f>
        <v>#REF!</v>
      </c>
      <c r="I66" s="421" t="str">
        <f>IF(D66="","ZZZ9",IF(AND(#REF!&gt;0,#REF!&lt;5),D66&amp;#REF!,D66&amp;"9"))</f>
        <v>ZZZ9</v>
      </c>
      <c r="J66" s="425">
        <f t="shared" si="1"/>
        <v>999</v>
      </c>
      <c r="K66" s="421">
        <f t="shared" si="2"/>
        <v>999</v>
      </c>
      <c r="L66" s="387"/>
      <c r="M66" s="393"/>
      <c r="N66" s="133">
        <f t="shared" si="0"/>
        <v>999</v>
      </c>
      <c r="O66" s="107"/>
    </row>
    <row r="67" spans="1:15" s="11" customFormat="1" ht="18.899999999999999" customHeight="1" x14ac:dyDescent="0.25">
      <c r="A67" s="426">
        <v>61</v>
      </c>
      <c r="B67" s="105"/>
      <c r="C67" s="105"/>
      <c r="D67" s="106"/>
      <c r="E67" s="441"/>
      <c r="F67" s="687"/>
      <c r="G67" s="734"/>
      <c r="H67" s="423" t="e">
        <f>IF(AND(O67="",#REF!&gt;0,#REF!&lt;5),I67,)</f>
        <v>#REF!</v>
      </c>
      <c r="I67" s="421" t="str">
        <f>IF(D67="","ZZZ9",IF(AND(#REF!&gt;0,#REF!&lt;5),D67&amp;#REF!,D67&amp;"9"))</f>
        <v>ZZZ9</v>
      </c>
      <c r="J67" s="425">
        <f t="shared" si="1"/>
        <v>999</v>
      </c>
      <c r="K67" s="421">
        <f t="shared" si="2"/>
        <v>999</v>
      </c>
      <c r="L67" s="387"/>
      <c r="M67" s="393"/>
      <c r="N67" s="133">
        <f t="shared" si="0"/>
        <v>999</v>
      </c>
      <c r="O67" s="107"/>
    </row>
    <row r="68" spans="1:15" s="11" customFormat="1" ht="18.899999999999999" customHeight="1" x14ac:dyDescent="0.25">
      <c r="A68" s="426">
        <v>62</v>
      </c>
      <c r="B68" s="105"/>
      <c r="C68" s="105"/>
      <c r="D68" s="106"/>
      <c r="E68" s="441"/>
      <c r="F68" s="687"/>
      <c r="G68" s="734"/>
      <c r="H68" s="423" t="e">
        <f>IF(AND(O68="",#REF!&gt;0,#REF!&lt;5),I68,)</f>
        <v>#REF!</v>
      </c>
      <c r="I68" s="421" t="str">
        <f>IF(D68="","ZZZ9",IF(AND(#REF!&gt;0,#REF!&lt;5),D68&amp;#REF!,D68&amp;"9"))</f>
        <v>ZZZ9</v>
      </c>
      <c r="J68" s="425">
        <f t="shared" si="1"/>
        <v>999</v>
      </c>
      <c r="K68" s="421">
        <f t="shared" si="2"/>
        <v>999</v>
      </c>
      <c r="L68" s="387"/>
      <c r="M68" s="393"/>
      <c r="N68" s="133">
        <f t="shared" si="0"/>
        <v>999</v>
      </c>
      <c r="O68" s="107"/>
    </row>
    <row r="69" spans="1:15" s="11" customFormat="1" ht="18.899999999999999" customHeight="1" x14ac:dyDescent="0.25">
      <c r="A69" s="426">
        <v>63</v>
      </c>
      <c r="B69" s="105"/>
      <c r="C69" s="105"/>
      <c r="D69" s="106"/>
      <c r="E69" s="441"/>
      <c r="F69" s="687"/>
      <c r="G69" s="734"/>
      <c r="H69" s="423" t="e">
        <f>IF(AND(O69="",#REF!&gt;0,#REF!&lt;5),I69,)</f>
        <v>#REF!</v>
      </c>
      <c r="I69" s="421" t="str">
        <f>IF(D69="","ZZZ9",IF(AND(#REF!&gt;0,#REF!&lt;5),D69&amp;#REF!,D69&amp;"9"))</f>
        <v>ZZZ9</v>
      </c>
      <c r="J69" s="425">
        <f t="shared" si="1"/>
        <v>999</v>
      </c>
      <c r="K69" s="421">
        <f t="shared" si="2"/>
        <v>999</v>
      </c>
      <c r="L69" s="387"/>
      <c r="M69" s="393"/>
      <c r="N69" s="133">
        <f t="shared" si="0"/>
        <v>999</v>
      </c>
      <c r="O69" s="107"/>
    </row>
    <row r="70" spans="1:15" s="11" customFormat="1" ht="18.899999999999999" customHeight="1" x14ac:dyDescent="0.25">
      <c r="A70" s="426">
        <v>64</v>
      </c>
      <c r="B70" s="105"/>
      <c r="C70" s="105"/>
      <c r="D70" s="106"/>
      <c r="E70" s="441"/>
      <c r="F70" s="687"/>
      <c r="G70" s="734"/>
      <c r="H70" s="423" t="e">
        <f>IF(AND(O70="",#REF!&gt;0,#REF!&lt;5),I70,)</f>
        <v>#REF!</v>
      </c>
      <c r="I70" s="421" t="str">
        <f>IF(D70="","ZZZ9",IF(AND(#REF!&gt;0,#REF!&lt;5),D70&amp;#REF!,D70&amp;"9"))</f>
        <v>ZZZ9</v>
      </c>
      <c r="J70" s="425">
        <f t="shared" si="1"/>
        <v>999</v>
      </c>
      <c r="K70" s="421">
        <f t="shared" si="2"/>
        <v>999</v>
      </c>
      <c r="L70" s="387"/>
      <c r="M70" s="393"/>
      <c r="N70" s="133">
        <f t="shared" si="0"/>
        <v>999</v>
      </c>
      <c r="O70" s="107"/>
    </row>
    <row r="71" spans="1:15" s="11" customFormat="1" ht="18.899999999999999" customHeight="1" x14ac:dyDescent="0.25">
      <c r="A71" s="426">
        <v>65</v>
      </c>
      <c r="B71" s="105"/>
      <c r="C71" s="105"/>
      <c r="D71" s="106"/>
      <c r="E71" s="441"/>
      <c r="F71" s="687"/>
      <c r="G71" s="734"/>
      <c r="H71" s="423" t="e">
        <f>IF(AND(O71="",#REF!&gt;0,#REF!&lt;5),I71,)</f>
        <v>#REF!</v>
      </c>
      <c r="I71" s="421" t="str">
        <f>IF(D71="","ZZZ9",IF(AND(#REF!&gt;0,#REF!&lt;5),D71&amp;#REF!,D71&amp;"9"))</f>
        <v>ZZZ9</v>
      </c>
      <c r="J71" s="425">
        <f t="shared" si="1"/>
        <v>999</v>
      </c>
      <c r="K71" s="421">
        <f t="shared" si="2"/>
        <v>999</v>
      </c>
      <c r="L71" s="387"/>
      <c r="M71" s="393"/>
      <c r="N71" s="133">
        <f t="shared" si="0"/>
        <v>999</v>
      </c>
      <c r="O71" s="107"/>
    </row>
    <row r="72" spans="1:15" s="11" customFormat="1" ht="18.899999999999999" customHeight="1" x14ac:dyDescent="0.25">
      <c r="A72" s="426">
        <v>66</v>
      </c>
      <c r="B72" s="105"/>
      <c r="C72" s="105"/>
      <c r="D72" s="106"/>
      <c r="E72" s="441"/>
      <c r="F72" s="687"/>
      <c r="G72" s="734"/>
      <c r="H72" s="423" t="e">
        <f>IF(AND(O72="",#REF!&gt;0,#REF!&lt;5),I72,)</f>
        <v>#REF!</v>
      </c>
      <c r="I72" s="421" t="str">
        <f>IF(D72="","ZZZ9",IF(AND(#REF!&gt;0,#REF!&lt;5),D72&amp;#REF!,D72&amp;"9"))</f>
        <v>ZZZ9</v>
      </c>
      <c r="J72" s="425">
        <f t="shared" si="1"/>
        <v>999</v>
      </c>
      <c r="K72" s="421">
        <f t="shared" si="2"/>
        <v>999</v>
      </c>
      <c r="L72" s="387"/>
      <c r="M72" s="393"/>
      <c r="N72" s="133">
        <f t="shared" si="0"/>
        <v>999</v>
      </c>
      <c r="O72" s="107"/>
    </row>
    <row r="73" spans="1:15" s="11" customFormat="1" ht="18.899999999999999" customHeight="1" x14ac:dyDescent="0.25">
      <c r="A73" s="426">
        <v>67</v>
      </c>
      <c r="B73" s="105"/>
      <c r="C73" s="105"/>
      <c r="D73" s="106"/>
      <c r="E73" s="441"/>
      <c r="F73" s="687"/>
      <c r="G73" s="734"/>
      <c r="H73" s="423" t="e">
        <f>IF(AND(O73="",#REF!&gt;0,#REF!&lt;5),I73,)</f>
        <v>#REF!</v>
      </c>
      <c r="I73" s="421" t="str">
        <f>IF(D73="","ZZZ9",IF(AND(#REF!&gt;0,#REF!&lt;5),D73&amp;#REF!,D73&amp;"9"))</f>
        <v>ZZZ9</v>
      </c>
      <c r="J73" s="425">
        <f t="shared" si="1"/>
        <v>999</v>
      </c>
      <c r="K73" s="421">
        <f t="shared" si="2"/>
        <v>999</v>
      </c>
      <c r="L73" s="387"/>
      <c r="M73" s="393"/>
      <c r="N73" s="133">
        <f t="shared" si="0"/>
        <v>999</v>
      </c>
      <c r="O73" s="107"/>
    </row>
    <row r="74" spans="1:15" s="11" customFormat="1" ht="18.899999999999999" customHeight="1" x14ac:dyDescent="0.25">
      <c r="A74" s="426">
        <v>68</v>
      </c>
      <c r="B74" s="105"/>
      <c r="C74" s="105"/>
      <c r="D74" s="106"/>
      <c r="E74" s="441"/>
      <c r="F74" s="687"/>
      <c r="G74" s="734"/>
      <c r="H74" s="423" t="e">
        <f>IF(AND(O74="",#REF!&gt;0,#REF!&lt;5),I74,)</f>
        <v>#REF!</v>
      </c>
      <c r="I74" s="421" t="str">
        <f>IF(D74="","ZZZ9",IF(AND(#REF!&gt;0,#REF!&lt;5),D74&amp;#REF!,D74&amp;"9"))</f>
        <v>ZZZ9</v>
      </c>
      <c r="J74" s="425">
        <f t="shared" si="1"/>
        <v>999</v>
      </c>
      <c r="K74" s="421">
        <f t="shared" si="2"/>
        <v>999</v>
      </c>
      <c r="L74" s="387"/>
      <c r="M74" s="393"/>
      <c r="N74" s="133">
        <f t="shared" si="0"/>
        <v>999</v>
      </c>
      <c r="O74" s="107"/>
    </row>
    <row r="75" spans="1:15" s="11" customFormat="1" ht="18.899999999999999" customHeight="1" x14ac:dyDescent="0.25">
      <c r="A75" s="426">
        <v>69</v>
      </c>
      <c r="B75" s="105"/>
      <c r="C75" s="105"/>
      <c r="D75" s="106"/>
      <c r="E75" s="441"/>
      <c r="F75" s="687"/>
      <c r="G75" s="734"/>
      <c r="H75" s="423" t="e">
        <f>IF(AND(O75="",#REF!&gt;0,#REF!&lt;5),I75,)</f>
        <v>#REF!</v>
      </c>
      <c r="I75" s="421" t="str">
        <f>IF(D75="","ZZZ9",IF(AND(#REF!&gt;0,#REF!&lt;5),D75&amp;#REF!,D75&amp;"9"))</f>
        <v>ZZZ9</v>
      </c>
      <c r="J75" s="425">
        <f t="shared" si="1"/>
        <v>999</v>
      </c>
      <c r="K75" s="421">
        <f t="shared" si="2"/>
        <v>999</v>
      </c>
      <c r="L75" s="387"/>
      <c r="M75" s="393"/>
      <c r="N75" s="133">
        <f t="shared" si="0"/>
        <v>999</v>
      </c>
      <c r="O75" s="107"/>
    </row>
    <row r="76" spans="1:15" s="11" customFormat="1" ht="18.899999999999999" customHeight="1" x14ac:dyDescent="0.25">
      <c r="A76" s="426">
        <v>70</v>
      </c>
      <c r="B76" s="105"/>
      <c r="C76" s="105"/>
      <c r="D76" s="106"/>
      <c r="E76" s="441"/>
      <c r="F76" s="687"/>
      <c r="G76" s="734"/>
      <c r="H76" s="423" t="e">
        <f>IF(AND(O76="",#REF!&gt;0,#REF!&lt;5),I76,)</f>
        <v>#REF!</v>
      </c>
      <c r="I76" s="421" t="str">
        <f>IF(D76="","ZZZ9",IF(AND(#REF!&gt;0,#REF!&lt;5),D76&amp;#REF!,D76&amp;"9"))</f>
        <v>ZZZ9</v>
      </c>
      <c r="J76" s="425">
        <f t="shared" si="1"/>
        <v>999</v>
      </c>
      <c r="K76" s="421">
        <f t="shared" si="2"/>
        <v>999</v>
      </c>
      <c r="L76" s="387"/>
      <c r="M76" s="393"/>
      <c r="N76" s="133">
        <f t="shared" si="0"/>
        <v>999</v>
      </c>
      <c r="O76" s="107"/>
    </row>
    <row r="77" spans="1:15" s="11" customFormat="1" ht="18.899999999999999" customHeight="1" x14ac:dyDescent="0.25">
      <c r="A77" s="426">
        <v>71</v>
      </c>
      <c r="B77" s="105"/>
      <c r="C77" s="105"/>
      <c r="D77" s="106"/>
      <c r="E77" s="441"/>
      <c r="F77" s="687"/>
      <c r="G77" s="734"/>
      <c r="H77" s="423" t="e">
        <f>IF(AND(O77="",#REF!&gt;0,#REF!&lt;5),I77,)</f>
        <v>#REF!</v>
      </c>
      <c r="I77" s="421" t="str">
        <f>IF(D77="","ZZZ9",IF(AND(#REF!&gt;0,#REF!&lt;5),D77&amp;#REF!,D77&amp;"9"))</f>
        <v>ZZZ9</v>
      </c>
      <c r="J77" s="425">
        <f t="shared" si="1"/>
        <v>999</v>
      </c>
      <c r="K77" s="421">
        <f t="shared" si="2"/>
        <v>999</v>
      </c>
      <c r="L77" s="387"/>
      <c r="M77" s="393"/>
      <c r="N77" s="133">
        <f t="shared" si="0"/>
        <v>999</v>
      </c>
      <c r="O77" s="107"/>
    </row>
    <row r="78" spans="1:15" s="11" customFormat="1" ht="18.899999999999999" customHeight="1" x14ac:dyDescent="0.25">
      <c r="A78" s="426">
        <v>72</v>
      </c>
      <c r="B78" s="105"/>
      <c r="C78" s="105"/>
      <c r="D78" s="106"/>
      <c r="E78" s="441"/>
      <c r="F78" s="687"/>
      <c r="G78" s="734"/>
      <c r="H78" s="423" t="e">
        <f>IF(AND(O78="",#REF!&gt;0,#REF!&lt;5),I78,)</f>
        <v>#REF!</v>
      </c>
      <c r="I78" s="421" t="str">
        <f>IF(D78="","ZZZ9",IF(AND(#REF!&gt;0,#REF!&lt;5),D78&amp;#REF!,D78&amp;"9"))</f>
        <v>ZZZ9</v>
      </c>
      <c r="J78" s="425">
        <f t="shared" si="1"/>
        <v>999</v>
      </c>
      <c r="K78" s="421">
        <f t="shared" si="2"/>
        <v>999</v>
      </c>
      <c r="L78" s="387"/>
      <c r="M78" s="393"/>
      <c r="N78" s="133">
        <f t="shared" si="0"/>
        <v>999</v>
      </c>
      <c r="O78" s="107"/>
    </row>
    <row r="79" spans="1:15" s="11" customFormat="1" ht="18.899999999999999" customHeight="1" x14ac:dyDescent="0.25">
      <c r="A79" s="426">
        <v>73</v>
      </c>
      <c r="B79" s="105"/>
      <c r="C79" s="105"/>
      <c r="D79" s="106"/>
      <c r="E79" s="441"/>
      <c r="F79" s="687"/>
      <c r="G79" s="734"/>
      <c r="H79" s="423" t="e">
        <f>IF(AND(O79="",#REF!&gt;0,#REF!&lt;5),I79,)</f>
        <v>#REF!</v>
      </c>
      <c r="I79" s="421" t="str">
        <f>IF(D79="","ZZZ9",IF(AND(#REF!&gt;0,#REF!&lt;5),D79&amp;#REF!,D79&amp;"9"))</f>
        <v>ZZZ9</v>
      </c>
      <c r="J79" s="425">
        <f t="shared" si="1"/>
        <v>999</v>
      </c>
      <c r="K79" s="421">
        <f t="shared" si="2"/>
        <v>999</v>
      </c>
      <c r="L79" s="387"/>
      <c r="M79" s="393"/>
      <c r="N79" s="133">
        <f t="shared" si="0"/>
        <v>999</v>
      </c>
      <c r="O79" s="107"/>
    </row>
    <row r="80" spans="1:15" s="11" customFormat="1" ht="18.899999999999999" customHeight="1" x14ac:dyDescent="0.25">
      <c r="A80" s="426">
        <v>74</v>
      </c>
      <c r="B80" s="105"/>
      <c r="C80" s="105"/>
      <c r="D80" s="106"/>
      <c r="E80" s="441"/>
      <c r="F80" s="687"/>
      <c r="G80" s="734"/>
      <c r="H80" s="423" t="e">
        <f>IF(AND(O80="",#REF!&gt;0,#REF!&lt;5),I80,)</f>
        <v>#REF!</v>
      </c>
      <c r="I80" s="421" t="str">
        <f>IF(D80="","ZZZ9",IF(AND(#REF!&gt;0,#REF!&lt;5),D80&amp;#REF!,D80&amp;"9"))</f>
        <v>ZZZ9</v>
      </c>
      <c r="J80" s="425">
        <f t="shared" si="1"/>
        <v>999</v>
      </c>
      <c r="K80" s="421">
        <f t="shared" si="2"/>
        <v>999</v>
      </c>
      <c r="L80" s="387"/>
      <c r="M80" s="393"/>
      <c r="N80" s="133">
        <f t="shared" si="0"/>
        <v>999</v>
      </c>
      <c r="O80" s="107"/>
    </row>
    <row r="81" spans="1:15" s="11" customFormat="1" ht="18.899999999999999" customHeight="1" x14ac:dyDescent="0.25">
      <c r="A81" s="426">
        <v>75</v>
      </c>
      <c r="B81" s="105"/>
      <c r="C81" s="105"/>
      <c r="D81" s="106"/>
      <c r="E81" s="441"/>
      <c r="F81" s="687"/>
      <c r="G81" s="734"/>
      <c r="H81" s="423" t="e">
        <f>IF(AND(O81="",#REF!&gt;0,#REF!&lt;5),I81,)</f>
        <v>#REF!</v>
      </c>
      <c r="I81" s="421" t="str">
        <f>IF(D81="","ZZZ9",IF(AND(#REF!&gt;0,#REF!&lt;5),D81&amp;#REF!,D81&amp;"9"))</f>
        <v>ZZZ9</v>
      </c>
      <c r="J81" s="425">
        <f t="shared" si="1"/>
        <v>999</v>
      </c>
      <c r="K81" s="421">
        <f t="shared" si="2"/>
        <v>999</v>
      </c>
      <c r="L81" s="387"/>
      <c r="M81" s="393"/>
      <c r="N81" s="133">
        <f t="shared" si="0"/>
        <v>999</v>
      </c>
      <c r="O81" s="107"/>
    </row>
    <row r="82" spans="1:15" s="11" customFormat="1" ht="18.899999999999999" customHeight="1" x14ac:dyDescent="0.25">
      <c r="A82" s="426">
        <v>76</v>
      </c>
      <c r="B82" s="105"/>
      <c r="C82" s="105"/>
      <c r="D82" s="106"/>
      <c r="E82" s="441"/>
      <c r="F82" s="687"/>
      <c r="G82" s="734"/>
      <c r="H82" s="423" t="e">
        <f>IF(AND(O82="",#REF!&gt;0,#REF!&lt;5),I82,)</f>
        <v>#REF!</v>
      </c>
      <c r="I82" s="421" t="str">
        <f>IF(D82="","ZZZ9",IF(AND(#REF!&gt;0,#REF!&lt;5),D82&amp;#REF!,D82&amp;"9"))</f>
        <v>ZZZ9</v>
      </c>
      <c r="J82" s="425">
        <f t="shared" si="1"/>
        <v>999</v>
      </c>
      <c r="K82" s="421">
        <f t="shared" si="2"/>
        <v>999</v>
      </c>
      <c r="L82" s="387"/>
      <c r="M82" s="393"/>
      <c r="N82" s="133">
        <f t="shared" si="0"/>
        <v>999</v>
      </c>
      <c r="O82" s="107"/>
    </row>
    <row r="83" spans="1:15" s="11" customFormat="1" ht="18.899999999999999" customHeight="1" x14ac:dyDescent="0.25">
      <c r="A83" s="426">
        <v>77</v>
      </c>
      <c r="B83" s="105"/>
      <c r="C83" s="105"/>
      <c r="D83" s="106"/>
      <c r="E83" s="441"/>
      <c r="F83" s="687"/>
      <c r="G83" s="734"/>
      <c r="H83" s="423" t="e">
        <f>IF(AND(O83="",#REF!&gt;0,#REF!&lt;5),I83,)</f>
        <v>#REF!</v>
      </c>
      <c r="I83" s="421" t="str">
        <f>IF(D83="","ZZZ9",IF(AND(#REF!&gt;0,#REF!&lt;5),D83&amp;#REF!,D83&amp;"9"))</f>
        <v>ZZZ9</v>
      </c>
      <c r="J83" s="425">
        <f t="shared" si="1"/>
        <v>999</v>
      </c>
      <c r="K83" s="421">
        <f t="shared" si="2"/>
        <v>999</v>
      </c>
      <c r="L83" s="387"/>
      <c r="M83" s="393"/>
      <c r="N83" s="133">
        <f t="shared" si="0"/>
        <v>999</v>
      </c>
      <c r="O83" s="107"/>
    </row>
    <row r="84" spans="1:15" s="11" customFormat="1" ht="18.899999999999999" customHeight="1" x14ac:dyDescent="0.25">
      <c r="A84" s="426">
        <v>78</v>
      </c>
      <c r="B84" s="105"/>
      <c r="C84" s="105"/>
      <c r="D84" s="106"/>
      <c r="E84" s="441"/>
      <c r="F84" s="687"/>
      <c r="G84" s="734"/>
      <c r="H84" s="423" t="e">
        <f>IF(AND(O84="",#REF!&gt;0,#REF!&lt;5),I84,)</f>
        <v>#REF!</v>
      </c>
      <c r="I84" s="421" t="str">
        <f>IF(D84="","ZZZ9",IF(AND(#REF!&gt;0,#REF!&lt;5),D84&amp;#REF!,D84&amp;"9"))</f>
        <v>ZZZ9</v>
      </c>
      <c r="J84" s="425">
        <f t="shared" si="1"/>
        <v>999</v>
      </c>
      <c r="K84" s="421">
        <f t="shared" si="2"/>
        <v>999</v>
      </c>
      <c r="L84" s="387"/>
      <c r="M84" s="393"/>
      <c r="N84" s="133">
        <f t="shared" si="0"/>
        <v>999</v>
      </c>
      <c r="O84" s="107"/>
    </row>
    <row r="85" spans="1:15" s="11" customFormat="1" ht="18.899999999999999" customHeight="1" x14ac:dyDescent="0.25">
      <c r="A85" s="426">
        <v>79</v>
      </c>
      <c r="B85" s="105"/>
      <c r="C85" s="105"/>
      <c r="D85" s="106"/>
      <c r="E85" s="441"/>
      <c r="F85" s="687"/>
      <c r="G85" s="734"/>
      <c r="H85" s="423" t="e">
        <f>IF(AND(O85="",#REF!&gt;0,#REF!&lt;5),I85,)</f>
        <v>#REF!</v>
      </c>
      <c r="I85" s="421" t="str">
        <f>IF(D85="","ZZZ9",IF(AND(#REF!&gt;0,#REF!&lt;5),D85&amp;#REF!,D85&amp;"9"))</f>
        <v>ZZZ9</v>
      </c>
      <c r="J85" s="425">
        <f t="shared" si="1"/>
        <v>999</v>
      </c>
      <c r="K85" s="421">
        <f t="shared" si="2"/>
        <v>999</v>
      </c>
      <c r="L85" s="387"/>
      <c r="M85" s="393"/>
      <c r="N85" s="133">
        <f t="shared" si="0"/>
        <v>999</v>
      </c>
      <c r="O85" s="107"/>
    </row>
    <row r="86" spans="1:15" s="11" customFormat="1" ht="18.899999999999999" customHeight="1" x14ac:dyDescent="0.25">
      <c r="A86" s="426">
        <v>80</v>
      </c>
      <c r="B86" s="105"/>
      <c r="C86" s="105"/>
      <c r="D86" s="106"/>
      <c r="E86" s="441"/>
      <c r="F86" s="687"/>
      <c r="G86" s="734"/>
      <c r="H86" s="423" t="e">
        <f>IF(AND(O86="",#REF!&gt;0,#REF!&lt;5),I86,)</f>
        <v>#REF!</v>
      </c>
      <c r="I86" s="421" t="str">
        <f>IF(D86="","ZZZ9",IF(AND(#REF!&gt;0,#REF!&lt;5),D86&amp;#REF!,D86&amp;"9"))</f>
        <v>ZZZ9</v>
      </c>
      <c r="J86" s="425">
        <f t="shared" si="1"/>
        <v>999</v>
      </c>
      <c r="K86" s="421">
        <f t="shared" si="2"/>
        <v>999</v>
      </c>
      <c r="L86" s="387"/>
      <c r="M86" s="393"/>
      <c r="N86" s="133">
        <f t="shared" si="0"/>
        <v>999</v>
      </c>
      <c r="O86" s="107"/>
    </row>
    <row r="87" spans="1:15" s="11" customFormat="1" ht="18.899999999999999" customHeight="1" x14ac:dyDescent="0.25">
      <c r="A87" s="426">
        <v>81</v>
      </c>
      <c r="B87" s="105"/>
      <c r="C87" s="105"/>
      <c r="D87" s="106"/>
      <c r="E87" s="441"/>
      <c r="F87" s="687"/>
      <c r="G87" s="734"/>
      <c r="H87" s="423" t="e">
        <f>IF(AND(O87="",#REF!&gt;0,#REF!&lt;5),I87,)</f>
        <v>#REF!</v>
      </c>
      <c r="I87" s="421" t="str">
        <f>IF(D87="","ZZZ9",IF(AND(#REF!&gt;0,#REF!&lt;5),D87&amp;#REF!,D87&amp;"9"))</f>
        <v>ZZZ9</v>
      </c>
      <c r="J87" s="425">
        <f t="shared" si="1"/>
        <v>999</v>
      </c>
      <c r="K87" s="421">
        <f t="shared" si="2"/>
        <v>999</v>
      </c>
      <c r="L87" s="387"/>
      <c r="M87" s="393"/>
      <c r="N87" s="133">
        <f t="shared" si="0"/>
        <v>999</v>
      </c>
      <c r="O87" s="107"/>
    </row>
    <row r="88" spans="1:15" s="11" customFormat="1" ht="18.899999999999999" customHeight="1" x14ac:dyDescent="0.25">
      <c r="A88" s="426">
        <v>82</v>
      </c>
      <c r="B88" s="105"/>
      <c r="C88" s="105"/>
      <c r="D88" s="106"/>
      <c r="E88" s="441"/>
      <c r="F88" s="687"/>
      <c r="G88" s="734"/>
      <c r="H88" s="423" t="e">
        <f>IF(AND(O88="",#REF!&gt;0,#REF!&lt;5),I88,)</f>
        <v>#REF!</v>
      </c>
      <c r="I88" s="421" t="str">
        <f>IF(D88="","ZZZ9",IF(AND(#REF!&gt;0,#REF!&lt;5),D88&amp;#REF!,D88&amp;"9"))</f>
        <v>ZZZ9</v>
      </c>
      <c r="J88" s="425">
        <f t="shared" si="1"/>
        <v>999</v>
      </c>
      <c r="K88" s="421">
        <f t="shared" si="2"/>
        <v>999</v>
      </c>
      <c r="L88" s="387"/>
      <c r="M88" s="393"/>
      <c r="N88" s="133">
        <f t="shared" si="0"/>
        <v>999</v>
      </c>
      <c r="O88" s="107"/>
    </row>
    <row r="89" spans="1:15" s="11" customFormat="1" ht="18.899999999999999" customHeight="1" x14ac:dyDescent="0.25">
      <c r="A89" s="426">
        <v>83</v>
      </c>
      <c r="B89" s="105"/>
      <c r="C89" s="105"/>
      <c r="D89" s="106"/>
      <c r="E89" s="441"/>
      <c r="F89" s="687"/>
      <c r="G89" s="734"/>
      <c r="H89" s="423" t="e">
        <f>IF(AND(O89="",#REF!&gt;0,#REF!&lt;5),I89,)</f>
        <v>#REF!</v>
      </c>
      <c r="I89" s="421" t="str">
        <f>IF(D89="","ZZZ9",IF(AND(#REF!&gt;0,#REF!&lt;5),D89&amp;#REF!,D89&amp;"9"))</f>
        <v>ZZZ9</v>
      </c>
      <c r="J89" s="425">
        <f t="shared" si="1"/>
        <v>999</v>
      </c>
      <c r="K89" s="421">
        <f t="shared" si="2"/>
        <v>999</v>
      </c>
      <c r="L89" s="387"/>
      <c r="M89" s="393"/>
      <c r="N89" s="133">
        <f t="shared" si="0"/>
        <v>999</v>
      </c>
      <c r="O89" s="107"/>
    </row>
    <row r="90" spans="1:15" s="11" customFormat="1" ht="18.899999999999999" customHeight="1" x14ac:dyDescent="0.25">
      <c r="A90" s="426">
        <v>84</v>
      </c>
      <c r="B90" s="105"/>
      <c r="C90" s="105"/>
      <c r="D90" s="106"/>
      <c r="E90" s="441"/>
      <c r="F90" s="687"/>
      <c r="G90" s="734"/>
      <c r="H90" s="423" t="e">
        <f>IF(AND(O90="",#REF!&gt;0,#REF!&lt;5),I90,)</f>
        <v>#REF!</v>
      </c>
      <c r="I90" s="421" t="str">
        <f>IF(D90="","ZZZ9",IF(AND(#REF!&gt;0,#REF!&lt;5),D90&amp;#REF!,D90&amp;"9"))</f>
        <v>ZZZ9</v>
      </c>
      <c r="J90" s="425">
        <f t="shared" si="1"/>
        <v>999</v>
      </c>
      <c r="K90" s="421">
        <f t="shared" si="2"/>
        <v>999</v>
      </c>
      <c r="L90" s="387"/>
      <c r="M90" s="393"/>
      <c r="N90" s="133">
        <f t="shared" si="0"/>
        <v>999</v>
      </c>
      <c r="O90" s="107"/>
    </row>
    <row r="91" spans="1:15" s="11" customFormat="1" ht="18.899999999999999" customHeight="1" x14ac:dyDescent="0.25">
      <c r="A91" s="426">
        <v>85</v>
      </c>
      <c r="B91" s="105"/>
      <c r="C91" s="105"/>
      <c r="D91" s="106"/>
      <c r="E91" s="441"/>
      <c r="F91" s="687"/>
      <c r="G91" s="734"/>
      <c r="H91" s="423" t="e">
        <f>IF(AND(O91="",#REF!&gt;0,#REF!&lt;5),I91,)</f>
        <v>#REF!</v>
      </c>
      <c r="I91" s="421" t="str">
        <f>IF(D91="","ZZZ9",IF(AND(#REF!&gt;0,#REF!&lt;5),D91&amp;#REF!,D91&amp;"9"))</f>
        <v>ZZZ9</v>
      </c>
      <c r="J91" s="425">
        <f t="shared" si="1"/>
        <v>999</v>
      </c>
      <c r="K91" s="421">
        <f t="shared" si="2"/>
        <v>999</v>
      </c>
      <c r="L91" s="387"/>
      <c r="M91" s="393"/>
      <c r="N91" s="133">
        <f t="shared" si="0"/>
        <v>999</v>
      </c>
      <c r="O91" s="107"/>
    </row>
    <row r="92" spans="1:15" s="11" customFormat="1" ht="18.899999999999999" customHeight="1" x14ac:dyDescent="0.25">
      <c r="A92" s="426">
        <v>86</v>
      </c>
      <c r="B92" s="105"/>
      <c r="C92" s="105"/>
      <c r="D92" s="106"/>
      <c r="E92" s="441"/>
      <c r="F92" s="687"/>
      <c r="G92" s="734"/>
      <c r="H92" s="423" t="e">
        <f>IF(AND(O92="",#REF!&gt;0,#REF!&lt;5),I92,)</f>
        <v>#REF!</v>
      </c>
      <c r="I92" s="421" t="str">
        <f>IF(D92="","ZZZ9",IF(AND(#REF!&gt;0,#REF!&lt;5),D92&amp;#REF!,D92&amp;"9"))</f>
        <v>ZZZ9</v>
      </c>
      <c r="J92" s="425">
        <f t="shared" si="1"/>
        <v>999</v>
      </c>
      <c r="K92" s="421">
        <f t="shared" si="2"/>
        <v>999</v>
      </c>
      <c r="L92" s="387"/>
      <c r="M92" s="393"/>
      <c r="N92" s="133">
        <f t="shared" si="0"/>
        <v>999</v>
      </c>
      <c r="O92" s="107"/>
    </row>
    <row r="93" spans="1:15" s="11" customFormat="1" ht="18.899999999999999" customHeight="1" x14ac:dyDescent="0.25">
      <c r="A93" s="426">
        <v>87</v>
      </c>
      <c r="B93" s="105"/>
      <c r="C93" s="105"/>
      <c r="D93" s="106"/>
      <c r="E93" s="441"/>
      <c r="F93" s="687"/>
      <c r="G93" s="734"/>
      <c r="H93" s="423" t="e">
        <f>IF(AND(O93="",#REF!&gt;0,#REF!&lt;5),I93,)</f>
        <v>#REF!</v>
      </c>
      <c r="I93" s="421" t="str">
        <f>IF(D93="","ZZZ9",IF(AND(#REF!&gt;0,#REF!&lt;5),D93&amp;#REF!,D93&amp;"9"))</f>
        <v>ZZZ9</v>
      </c>
      <c r="J93" s="425">
        <f t="shared" si="1"/>
        <v>999</v>
      </c>
      <c r="K93" s="421">
        <f t="shared" si="2"/>
        <v>999</v>
      </c>
      <c r="L93" s="387"/>
      <c r="M93" s="393"/>
      <c r="N93" s="133">
        <f t="shared" ref="N93:N122" si="3">IF(L93="DA",1,IF(L93="WC",2,IF(L93="SE",3,IF(L93="Q",4,IF(L93="LL",5,999)))))</f>
        <v>999</v>
      </c>
      <c r="O93" s="107"/>
    </row>
    <row r="94" spans="1:15" s="11" customFormat="1" ht="18.899999999999999" customHeight="1" x14ac:dyDescent="0.25">
      <c r="A94" s="426">
        <v>88</v>
      </c>
      <c r="B94" s="105"/>
      <c r="C94" s="105"/>
      <c r="D94" s="106"/>
      <c r="E94" s="441"/>
      <c r="F94" s="687"/>
      <c r="G94" s="734"/>
      <c r="H94" s="423" t="e">
        <f>IF(AND(O94="",#REF!&gt;0,#REF!&lt;5),I94,)</f>
        <v>#REF!</v>
      </c>
      <c r="I94" s="421" t="str">
        <f>IF(D94="","ZZZ9",IF(AND(#REF!&gt;0,#REF!&lt;5),D94&amp;#REF!,D94&amp;"9"))</f>
        <v>ZZZ9</v>
      </c>
      <c r="J94" s="425">
        <f t="shared" si="1"/>
        <v>999</v>
      </c>
      <c r="K94" s="421">
        <f t="shared" si="2"/>
        <v>999</v>
      </c>
      <c r="L94" s="387"/>
      <c r="M94" s="393"/>
      <c r="N94" s="133">
        <f t="shared" si="3"/>
        <v>999</v>
      </c>
      <c r="O94" s="107"/>
    </row>
    <row r="95" spans="1:15" s="11" customFormat="1" ht="18.899999999999999" customHeight="1" x14ac:dyDescent="0.25">
      <c r="A95" s="426">
        <v>89</v>
      </c>
      <c r="B95" s="105"/>
      <c r="C95" s="105"/>
      <c r="D95" s="106"/>
      <c r="E95" s="441"/>
      <c r="F95" s="687"/>
      <c r="G95" s="734"/>
      <c r="H95" s="423" t="e">
        <f>IF(AND(O95="",#REF!&gt;0,#REF!&lt;5),I95,)</f>
        <v>#REF!</v>
      </c>
      <c r="I95" s="421" t="str">
        <f>IF(D95="","ZZZ9",IF(AND(#REF!&gt;0,#REF!&lt;5),D95&amp;#REF!,D95&amp;"9"))</f>
        <v>ZZZ9</v>
      </c>
      <c r="J95" s="425">
        <f t="shared" si="1"/>
        <v>999</v>
      </c>
      <c r="K95" s="421">
        <f t="shared" si="2"/>
        <v>999</v>
      </c>
      <c r="L95" s="387"/>
      <c r="M95" s="393"/>
      <c r="N95" s="133">
        <f t="shared" si="3"/>
        <v>999</v>
      </c>
      <c r="O95" s="107"/>
    </row>
    <row r="96" spans="1:15" s="11" customFormat="1" ht="18.899999999999999" customHeight="1" x14ac:dyDescent="0.25">
      <c r="A96" s="426">
        <v>90</v>
      </c>
      <c r="B96" s="105"/>
      <c r="C96" s="105"/>
      <c r="D96" s="106"/>
      <c r="E96" s="441"/>
      <c r="F96" s="687"/>
      <c r="G96" s="734"/>
      <c r="H96" s="423" t="e">
        <f>IF(AND(O96="",#REF!&gt;0,#REF!&lt;5),I96,)</f>
        <v>#REF!</v>
      </c>
      <c r="I96" s="421" t="str">
        <f>IF(D96="","ZZZ9",IF(AND(#REF!&gt;0,#REF!&lt;5),D96&amp;#REF!,D96&amp;"9"))</f>
        <v>ZZZ9</v>
      </c>
      <c r="J96" s="425">
        <f t="shared" si="1"/>
        <v>999</v>
      </c>
      <c r="K96" s="421">
        <f t="shared" si="2"/>
        <v>999</v>
      </c>
      <c r="L96" s="387"/>
      <c r="M96" s="393"/>
      <c r="N96" s="133">
        <f t="shared" si="3"/>
        <v>999</v>
      </c>
      <c r="O96" s="107"/>
    </row>
    <row r="97" spans="1:15" s="11" customFormat="1" ht="18.899999999999999" customHeight="1" x14ac:dyDescent="0.25">
      <c r="A97" s="426">
        <v>91</v>
      </c>
      <c r="B97" s="105"/>
      <c r="C97" s="105"/>
      <c r="D97" s="106"/>
      <c r="E97" s="441"/>
      <c r="F97" s="687"/>
      <c r="G97" s="734"/>
      <c r="H97" s="423" t="e">
        <f>IF(AND(O97="",#REF!&gt;0,#REF!&lt;5),I97,)</f>
        <v>#REF!</v>
      </c>
      <c r="I97" s="421" t="str">
        <f>IF(D97="","ZZZ9",IF(AND(#REF!&gt;0,#REF!&lt;5),D97&amp;#REF!,D97&amp;"9"))</f>
        <v>ZZZ9</v>
      </c>
      <c r="J97" s="425">
        <f t="shared" ref="J97:J122" si="4">IF(O97="",999,O97)</f>
        <v>999</v>
      </c>
      <c r="K97" s="421">
        <f t="shared" ref="K97:K122" si="5">IF(N97=999,999,1)</f>
        <v>999</v>
      </c>
      <c r="L97" s="387"/>
      <c r="M97" s="393"/>
      <c r="N97" s="133">
        <f t="shared" si="3"/>
        <v>999</v>
      </c>
      <c r="O97" s="107"/>
    </row>
    <row r="98" spans="1:15" s="11" customFormat="1" ht="18.899999999999999" customHeight="1" x14ac:dyDescent="0.25">
      <c r="A98" s="426">
        <v>92</v>
      </c>
      <c r="B98" s="105"/>
      <c r="C98" s="105"/>
      <c r="D98" s="106"/>
      <c r="E98" s="441"/>
      <c r="F98" s="687"/>
      <c r="G98" s="734"/>
      <c r="H98" s="423" t="e">
        <f>IF(AND(O98="",#REF!&gt;0,#REF!&lt;5),I98,)</f>
        <v>#REF!</v>
      </c>
      <c r="I98" s="421" t="str">
        <f>IF(D98="","ZZZ9",IF(AND(#REF!&gt;0,#REF!&lt;5),D98&amp;#REF!,D98&amp;"9"))</f>
        <v>ZZZ9</v>
      </c>
      <c r="J98" s="425">
        <f t="shared" si="4"/>
        <v>999</v>
      </c>
      <c r="K98" s="421">
        <f t="shared" si="5"/>
        <v>999</v>
      </c>
      <c r="L98" s="387"/>
      <c r="M98" s="393"/>
      <c r="N98" s="133">
        <f t="shared" si="3"/>
        <v>999</v>
      </c>
      <c r="O98" s="107"/>
    </row>
    <row r="99" spans="1:15" s="11" customFormat="1" ht="18.899999999999999" customHeight="1" x14ac:dyDescent="0.25">
      <c r="A99" s="426">
        <v>93</v>
      </c>
      <c r="B99" s="105"/>
      <c r="C99" s="105"/>
      <c r="D99" s="106"/>
      <c r="E99" s="441"/>
      <c r="F99" s="687"/>
      <c r="G99" s="734"/>
      <c r="H99" s="423" t="e">
        <f>IF(AND(O99="",#REF!&gt;0,#REF!&lt;5),I99,)</f>
        <v>#REF!</v>
      </c>
      <c r="I99" s="421" t="str">
        <f>IF(D99="","ZZZ9",IF(AND(#REF!&gt;0,#REF!&lt;5),D99&amp;#REF!,D99&amp;"9"))</f>
        <v>ZZZ9</v>
      </c>
      <c r="J99" s="425">
        <f t="shared" si="4"/>
        <v>999</v>
      </c>
      <c r="K99" s="421">
        <f t="shared" si="5"/>
        <v>999</v>
      </c>
      <c r="L99" s="387"/>
      <c r="M99" s="393"/>
      <c r="N99" s="133">
        <f t="shared" si="3"/>
        <v>999</v>
      </c>
      <c r="O99" s="107"/>
    </row>
    <row r="100" spans="1:15" s="11" customFormat="1" ht="18.899999999999999" customHeight="1" x14ac:dyDescent="0.25">
      <c r="A100" s="426">
        <v>94</v>
      </c>
      <c r="B100" s="105"/>
      <c r="C100" s="105"/>
      <c r="D100" s="106"/>
      <c r="E100" s="441"/>
      <c r="F100" s="687"/>
      <c r="G100" s="734"/>
      <c r="H100" s="423" t="e">
        <f>IF(AND(O100="",#REF!&gt;0,#REF!&lt;5),I100,)</f>
        <v>#REF!</v>
      </c>
      <c r="I100" s="421" t="str">
        <f>IF(D100="","ZZZ9",IF(AND(#REF!&gt;0,#REF!&lt;5),D100&amp;#REF!,D100&amp;"9"))</f>
        <v>ZZZ9</v>
      </c>
      <c r="J100" s="425">
        <f t="shared" si="4"/>
        <v>999</v>
      </c>
      <c r="K100" s="421">
        <f t="shared" si="5"/>
        <v>999</v>
      </c>
      <c r="L100" s="387"/>
      <c r="M100" s="393"/>
      <c r="N100" s="133">
        <f t="shared" si="3"/>
        <v>999</v>
      </c>
      <c r="O100" s="107"/>
    </row>
    <row r="101" spans="1:15" s="11" customFormat="1" ht="18.899999999999999" customHeight="1" x14ac:dyDescent="0.25">
      <c r="A101" s="426">
        <v>95</v>
      </c>
      <c r="B101" s="105"/>
      <c r="C101" s="105"/>
      <c r="D101" s="106"/>
      <c r="E101" s="441"/>
      <c r="F101" s="687"/>
      <c r="G101" s="734"/>
      <c r="H101" s="423" t="e">
        <f>IF(AND(O101="",#REF!&gt;0,#REF!&lt;5),I101,)</f>
        <v>#REF!</v>
      </c>
      <c r="I101" s="421" t="str">
        <f>IF(D101="","ZZZ9",IF(AND(#REF!&gt;0,#REF!&lt;5),D101&amp;#REF!,D101&amp;"9"))</f>
        <v>ZZZ9</v>
      </c>
      <c r="J101" s="425">
        <f t="shared" si="4"/>
        <v>999</v>
      </c>
      <c r="K101" s="421">
        <f t="shared" si="5"/>
        <v>999</v>
      </c>
      <c r="L101" s="387"/>
      <c r="M101" s="393"/>
      <c r="N101" s="133">
        <f t="shared" si="3"/>
        <v>999</v>
      </c>
      <c r="O101" s="107"/>
    </row>
    <row r="102" spans="1:15" s="11" customFormat="1" ht="18.899999999999999" customHeight="1" x14ac:dyDescent="0.25">
      <c r="A102" s="426">
        <v>96</v>
      </c>
      <c r="B102" s="105"/>
      <c r="C102" s="105"/>
      <c r="D102" s="106"/>
      <c r="E102" s="441"/>
      <c r="F102" s="687"/>
      <c r="G102" s="734"/>
      <c r="H102" s="423" t="e">
        <f>IF(AND(O102="",#REF!&gt;0,#REF!&lt;5),I102,)</f>
        <v>#REF!</v>
      </c>
      <c r="I102" s="421" t="str">
        <f>IF(D102="","ZZZ9",IF(AND(#REF!&gt;0,#REF!&lt;5),D102&amp;#REF!,D102&amp;"9"))</f>
        <v>ZZZ9</v>
      </c>
      <c r="J102" s="425">
        <f t="shared" si="4"/>
        <v>999</v>
      </c>
      <c r="K102" s="421">
        <f t="shared" si="5"/>
        <v>999</v>
      </c>
      <c r="L102" s="387"/>
      <c r="M102" s="393"/>
      <c r="N102" s="133">
        <f t="shared" si="3"/>
        <v>999</v>
      </c>
      <c r="O102" s="107"/>
    </row>
    <row r="103" spans="1:15" s="11" customFormat="1" ht="18.899999999999999" customHeight="1" x14ac:dyDescent="0.25">
      <c r="A103" s="426">
        <v>97</v>
      </c>
      <c r="B103" s="105"/>
      <c r="C103" s="105"/>
      <c r="D103" s="106"/>
      <c r="E103" s="441"/>
      <c r="F103" s="687"/>
      <c r="G103" s="734"/>
      <c r="H103" s="423" t="e">
        <f>IF(AND(O103="",#REF!&gt;0,#REF!&lt;5),I103,)</f>
        <v>#REF!</v>
      </c>
      <c r="I103" s="421" t="str">
        <f>IF(D103="","ZZZ9",IF(AND(#REF!&gt;0,#REF!&lt;5),D103&amp;#REF!,D103&amp;"9"))</f>
        <v>ZZZ9</v>
      </c>
      <c r="J103" s="425">
        <f t="shared" si="4"/>
        <v>999</v>
      </c>
      <c r="K103" s="421">
        <f t="shared" si="5"/>
        <v>999</v>
      </c>
      <c r="L103" s="387"/>
      <c r="M103" s="393"/>
      <c r="N103" s="133">
        <f t="shared" si="3"/>
        <v>999</v>
      </c>
      <c r="O103" s="107"/>
    </row>
    <row r="104" spans="1:15" s="11" customFormat="1" ht="18.899999999999999" customHeight="1" x14ac:dyDescent="0.25">
      <c r="A104" s="426">
        <v>98</v>
      </c>
      <c r="B104" s="105"/>
      <c r="C104" s="105"/>
      <c r="D104" s="106"/>
      <c r="E104" s="441"/>
      <c r="F104" s="687"/>
      <c r="G104" s="734"/>
      <c r="H104" s="423" t="e">
        <f>IF(AND(O104="",#REF!&gt;0,#REF!&lt;5),I104,)</f>
        <v>#REF!</v>
      </c>
      <c r="I104" s="421" t="str">
        <f>IF(D104="","ZZZ9",IF(AND(#REF!&gt;0,#REF!&lt;5),D104&amp;#REF!,D104&amp;"9"))</f>
        <v>ZZZ9</v>
      </c>
      <c r="J104" s="425">
        <f t="shared" si="4"/>
        <v>999</v>
      </c>
      <c r="K104" s="421">
        <f t="shared" si="5"/>
        <v>999</v>
      </c>
      <c r="L104" s="387"/>
      <c r="M104" s="393"/>
      <c r="N104" s="133">
        <f t="shared" si="3"/>
        <v>999</v>
      </c>
      <c r="O104" s="107"/>
    </row>
    <row r="105" spans="1:15" s="11" customFormat="1" ht="18.899999999999999" customHeight="1" x14ac:dyDescent="0.25">
      <c r="A105" s="426">
        <v>99</v>
      </c>
      <c r="B105" s="105"/>
      <c r="C105" s="105"/>
      <c r="D105" s="106"/>
      <c r="E105" s="441"/>
      <c r="F105" s="687"/>
      <c r="G105" s="734"/>
      <c r="H105" s="423" t="e">
        <f>IF(AND(O105="",#REF!&gt;0,#REF!&lt;5),I105,)</f>
        <v>#REF!</v>
      </c>
      <c r="I105" s="421" t="str">
        <f>IF(D105="","ZZZ9",IF(AND(#REF!&gt;0,#REF!&lt;5),D105&amp;#REF!,D105&amp;"9"))</f>
        <v>ZZZ9</v>
      </c>
      <c r="J105" s="425">
        <f t="shared" si="4"/>
        <v>999</v>
      </c>
      <c r="K105" s="421">
        <f t="shared" si="5"/>
        <v>999</v>
      </c>
      <c r="L105" s="387"/>
      <c r="M105" s="393"/>
      <c r="N105" s="133">
        <f t="shared" si="3"/>
        <v>999</v>
      </c>
      <c r="O105" s="107"/>
    </row>
    <row r="106" spans="1:15" s="11" customFormat="1" ht="18.899999999999999" customHeight="1" x14ac:dyDescent="0.25">
      <c r="A106" s="426">
        <v>100</v>
      </c>
      <c r="B106" s="105"/>
      <c r="C106" s="105"/>
      <c r="D106" s="106"/>
      <c r="E106" s="441"/>
      <c r="F106" s="687"/>
      <c r="G106" s="734"/>
      <c r="H106" s="423" t="e">
        <f>IF(AND(O106="",#REF!&gt;0,#REF!&lt;5),I106,)</f>
        <v>#REF!</v>
      </c>
      <c r="I106" s="421" t="str">
        <f>IF(D106="","ZZZ9",IF(AND(#REF!&gt;0,#REF!&lt;5),D106&amp;#REF!,D106&amp;"9"))</f>
        <v>ZZZ9</v>
      </c>
      <c r="J106" s="425">
        <f t="shared" si="4"/>
        <v>999</v>
      </c>
      <c r="K106" s="421">
        <f t="shared" si="5"/>
        <v>999</v>
      </c>
      <c r="L106" s="387"/>
      <c r="M106" s="393"/>
      <c r="N106" s="133">
        <f t="shared" si="3"/>
        <v>999</v>
      </c>
      <c r="O106" s="107"/>
    </row>
    <row r="107" spans="1:15" s="11" customFormat="1" ht="18.899999999999999" customHeight="1" x14ac:dyDescent="0.25">
      <c r="A107" s="426">
        <v>101</v>
      </c>
      <c r="B107" s="105"/>
      <c r="C107" s="105"/>
      <c r="D107" s="106"/>
      <c r="E107" s="441"/>
      <c r="F107" s="687"/>
      <c r="G107" s="734"/>
      <c r="H107" s="423" t="e">
        <f>IF(AND(O107="",#REF!&gt;0,#REF!&lt;5),I107,)</f>
        <v>#REF!</v>
      </c>
      <c r="I107" s="421" t="str">
        <f>IF(D107="","ZZZ9",IF(AND(#REF!&gt;0,#REF!&lt;5),D107&amp;#REF!,D107&amp;"9"))</f>
        <v>ZZZ9</v>
      </c>
      <c r="J107" s="425">
        <f t="shared" si="4"/>
        <v>999</v>
      </c>
      <c r="K107" s="421">
        <f t="shared" si="5"/>
        <v>999</v>
      </c>
      <c r="L107" s="387"/>
      <c r="M107" s="393"/>
      <c r="N107" s="133">
        <f t="shared" si="3"/>
        <v>999</v>
      </c>
      <c r="O107" s="107"/>
    </row>
    <row r="108" spans="1:15" s="11" customFormat="1" ht="18.899999999999999" customHeight="1" x14ac:dyDescent="0.25">
      <c r="A108" s="426">
        <v>102</v>
      </c>
      <c r="B108" s="105"/>
      <c r="C108" s="105"/>
      <c r="D108" s="106"/>
      <c r="E108" s="441"/>
      <c r="F108" s="687"/>
      <c r="G108" s="734"/>
      <c r="H108" s="423" t="e">
        <f>IF(AND(O108="",#REF!&gt;0,#REF!&lt;5),I108,)</f>
        <v>#REF!</v>
      </c>
      <c r="I108" s="421" t="str">
        <f>IF(D108="","ZZZ9",IF(AND(#REF!&gt;0,#REF!&lt;5),D108&amp;#REF!,D108&amp;"9"))</f>
        <v>ZZZ9</v>
      </c>
      <c r="J108" s="425">
        <f t="shared" si="4"/>
        <v>999</v>
      </c>
      <c r="K108" s="421">
        <f t="shared" si="5"/>
        <v>999</v>
      </c>
      <c r="L108" s="387"/>
      <c r="M108" s="393"/>
      <c r="N108" s="133">
        <f t="shared" si="3"/>
        <v>999</v>
      </c>
      <c r="O108" s="107"/>
    </row>
    <row r="109" spans="1:15" s="11" customFormat="1" ht="18.899999999999999" customHeight="1" x14ac:dyDescent="0.25">
      <c r="A109" s="426">
        <v>103</v>
      </c>
      <c r="B109" s="105"/>
      <c r="C109" s="105"/>
      <c r="D109" s="106"/>
      <c r="E109" s="441"/>
      <c r="F109" s="687"/>
      <c r="G109" s="734"/>
      <c r="H109" s="423" t="e">
        <f>IF(AND(O109="",#REF!&gt;0,#REF!&lt;5),I109,)</f>
        <v>#REF!</v>
      </c>
      <c r="I109" s="421" t="str">
        <f>IF(D109="","ZZZ9",IF(AND(#REF!&gt;0,#REF!&lt;5),D109&amp;#REF!,D109&amp;"9"))</f>
        <v>ZZZ9</v>
      </c>
      <c r="J109" s="425">
        <f t="shared" si="4"/>
        <v>999</v>
      </c>
      <c r="K109" s="421">
        <f t="shared" si="5"/>
        <v>999</v>
      </c>
      <c r="L109" s="387"/>
      <c r="M109" s="393"/>
      <c r="N109" s="133">
        <f t="shared" si="3"/>
        <v>999</v>
      </c>
      <c r="O109" s="107"/>
    </row>
    <row r="110" spans="1:15" s="11" customFormat="1" ht="18.899999999999999" customHeight="1" x14ac:dyDescent="0.25">
      <c r="A110" s="426">
        <v>104</v>
      </c>
      <c r="B110" s="105"/>
      <c r="C110" s="105"/>
      <c r="D110" s="106"/>
      <c r="E110" s="441"/>
      <c r="F110" s="687"/>
      <c r="G110" s="734"/>
      <c r="H110" s="423" t="e">
        <f>IF(AND(O110="",#REF!&gt;0,#REF!&lt;5),I110,)</f>
        <v>#REF!</v>
      </c>
      <c r="I110" s="421" t="str">
        <f>IF(D110="","ZZZ9",IF(AND(#REF!&gt;0,#REF!&lt;5),D110&amp;#REF!,D110&amp;"9"))</f>
        <v>ZZZ9</v>
      </c>
      <c r="J110" s="425">
        <f t="shared" si="4"/>
        <v>999</v>
      </c>
      <c r="K110" s="421">
        <f t="shared" si="5"/>
        <v>999</v>
      </c>
      <c r="L110" s="387"/>
      <c r="M110" s="393"/>
      <c r="N110" s="133">
        <f t="shared" si="3"/>
        <v>999</v>
      </c>
      <c r="O110" s="107"/>
    </row>
    <row r="111" spans="1:15" s="11" customFormat="1" ht="18.899999999999999" customHeight="1" x14ac:dyDescent="0.25">
      <c r="A111" s="426">
        <v>105</v>
      </c>
      <c r="B111" s="105"/>
      <c r="C111" s="105"/>
      <c r="D111" s="106"/>
      <c r="E111" s="441"/>
      <c r="F111" s="687"/>
      <c r="G111" s="734"/>
      <c r="H111" s="423" t="e">
        <f>IF(AND(O111="",#REF!&gt;0,#REF!&lt;5),I111,)</f>
        <v>#REF!</v>
      </c>
      <c r="I111" s="421" t="str">
        <f>IF(D111="","ZZZ9",IF(AND(#REF!&gt;0,#REF!&lt;5),D111&amp;#REF!,D111&amp;"9"))</f>
        <v>ZZZ9</v>
      </c>
      <c r="J111" s="425">
        <f t="shared" si="4"/>
        <v>999</v>
      </c>
      <c r="K111" s="421">
        <f t="shared" si="5"/>
        <v>999</v>
      </c>
      <c r="L111" s="387"/>
      <c r="M111" s="393"/>
      <c r="N111" s="133">
        <f t="shared" si="3"/>
        <v>999</v>
      </c>
      <c r="O111" s="107"/>
    </row>
    <row r="112" spans="1:15" s="11" customFormat="1" ht="18.899999999999999" customHeight="1" x14ac:dyDescent="0.25">
      <c r="A112" s="426">
        <v>106</v>
      </c>
      <c r="B112" s="105"/>
      <c r="C112" s="105"/>
      <c r="D112" s="106"/>
      <c r="E112" s="441"/>
      <c r="F112" s="687"/>
      <c r="G112" s="734"/>
      <c r="H112" s="423" t="e">
        <f>IF(AND(O112="",#REF!&gt;0,#REF!&lt;5),I112,)</f>
        <v>#REF!</v>
      </c>
      <c r="I112" s="421" t="str">
        <f>IF(D112="","ZZZ9",IF(AND(#REF!&gt;0,#REF!&lt;5),D112&amp;#REF!,D112&amp;"9"))</f>
        <v>ZZZ9</v>
      </c>
      <c r="J112" s="425">
        <f t="shared" si="4"/>
        <v>999</v>
      </c>
      <c r="K112" s="421">
        <f t="shared" si="5"/>
        <v>999</v>
      </c>
      <c r="L112" s="387"/>
      <c r="M112" s="393"/>
      <c r="N112" s="133">
        <f t="shared" si="3"/>
        <v>999</v>
      </c>
      <c r="O112" s="107"/>
    </row>
    <row r="113" spans="1:15" s="11" customFormat="1" ht="18.899999999999999" customHeight="1" x14ac:dyDescent="0.25">
      <c r="A113" s="426">
        <v>107</v>
      </c>
      <c r="B113" s="105"/>
      <c r="C113" s="105"/>
      <c r="D113" s="106"/>
      <c r="E113" s="441"/>
      <c r="F113" s="687"/>
      <c r="G113" s="734"/>
      <c r="H113" s="423" t="e">
        <f>IF(AND(O113="",#REF!&gt;0,#REF!&lt;5),I113,)</f>
        <v>#REF!</v>
      </c>
      <c r="I113" s="421" t="str">
        <f>IF(D113="","ZZZ9",IF(AND(#REF!&gt;0,#REF!&lt;5),D113&amp;#REF!,D113&amp;"9"))</f>
        <v>ZZZ9</v>
      </c>
      <c r="J113" s="425">
        <f t="shared" si="4"/>
        <v>999</v>
      </c>
      <c r="K113" s="421">
        <f t="shared" si="5"/>
        <v>999</v>
      </c>
      <c r="L113" s="387"/>
      <c r="M113" s="393"/>
      <c r="N113" s="133">
        <f t="shared" si="3"/>
        <v>999</v>
      </c>
      <c r="O113" s="107"/>
    </row>
    <row r="114" spans="1:15" s="11" customFormat="1" ht="18.899999999999999" customHeight="1" x14ac:dyDescent="0.25">
      <c r="A114" s="426">
        <v>108</v>
      </c>
      <c r="B114" s="105"/>
      <c r="C114" s="105"/>
      <c r="D114" s="106"/>
      <c r="E114" s="441"/>
      <c r="F114" s="687"/>
      <c r="G114" s="734"/>
      <c r="H114" s="423" t="e">
        <f>IF(AND(O114="",#REF!&gt;0,#REF!&lt;5),I114,)</f>
        <v>#REF!</v>
      </c>
      <c r="I114" s="421" t="str">
        <f>IF(D114="","ZZZ9",IF(AND(#REF!&gt;0,#REF!&lt;5),D114&amp;#REF!,D114&amp;"9"))</f>
        <v>ZZZ9</v>
      </c>
      <c r="J114" s="425">
        <f t="shared" si="4"/>
        <v>999</v>
      </c>
      <c r="K114" s="421">
        <f t="shared" si="5"/>
        <v>999</v>
      </c>
      <c r="L114" s="387"/>
      <c r="M114" s="393"/>
      <c r="N114" s="133">
        <f t="shared" si="3"/>
        <v>999</v>
      </c>
      <c r="O114" s="107"/>
    </row>
    <row r="115" spans="1:15" s="11" customFormat="1" ht="18.899999999999999" customHeight="1" x14ac:dyDescent="0.25">
      <c r="A115" s="426">
        <v>109</v>
      </c>
      <c r="B115" s="105"/>
      <c r="C115" s="105"/>
      <c r="D115" s="106"/>
      <c r="E115" s="441"/>
      <c r="F115" s="687"/>
      <c r="G115" s="734"/>
      <c r="H115" s="423" t="e">
        <f>IF(AND(O115="",#REF!&gt;0,#REF!&lt;5),I115,)</f>
        <v>#REF!</v>
      </c>
      <c r="I115" s="421" t="str">
        <f>IF(D115="","ZZZ9",IF(AND(#REF!&gt;0,#REF!&lt;5),D115&amp;#REF!,D115&amp;"9"))</f>
        <v>ZZZ9</v>
      </c>
      <c r="J115" s="425">
        <f t="shared" si="4"/>
        <v>999</v>
      </c>
      <c r="K115" s="421">
        <f t="shared" si="5"/>
        <v>999</v>
      </c>
      <c r="L115" s="387"/>
      <c r="M115" s="393"/>
      <c r="N115" s="133">
        <f t="shared" si="3"/>
        <v>999</v>
      </c>
      <c r="O115" s="107"/>
    </row>
    <row r="116" spans="1:15" s="11" customFormat="1" ht="18.899999999999999" customHeight="1" x14ac:dyDescent="0.25">
      <c r="A116" s="426">
        <v>110</v>
      </c>
      <c r="B116" s="105"/>
      <c r="C116" s="105"/>
      <c r="D116" s="106"/>
      <c r="E116" s="441"/>
      <c r="F116" s="687"/>
      <c r="G116" s="734"/>
      <c r="H116" s="423" t="e">
        <f>IF(AND(O116="",#REF!&gt;0,#REF!&lt;5),I116,)</f>
        <v>#REF!</v>
      </c>
      <c r="I116" s="421" t="str">
        <f>IF(D116="","ZZZ9",IF(AND(#REF!&gt;0,#REF!&lt;5),D116&amp;#REF!,D116&amp;"9"))</f>
        <v>ZZZ9</v>
      </c>
      <c r="J116" s="425">
        <f t="shared" si="4"/>
        <v>999</v>
      </c>
      <c r="K116" s="421">
        <f t="shared" si="5"/>
        <v>999</v>
      </c>
      <c r="L116" s="387"/>
      <c r="M116" s="393"/>
      <c r="N116" s="133">
        <f t="shared" si="3"/>
        <v>999</v>
      </c>
      <c r="O116" s="107"/>
    </row>
    <row r="117" spans="1:15" s="11" customFormat="1" ht="18.899999999999999" customHeight="1" x14ac:dyDescent="0.25">
      <c r="A117" s="426">
        <v>111</v>
      </c>
      <c r="B117" s="105"/>
      <c r="C117" s="105"/>
      <c r="D117" s="106"/>
      <c r="E117" s="441"/>
      <c r="F117" s="687"/>
      <c r="G117" s="734"/>
      <c r="H117" s="423" t="e">
        <f>IF(AND(O117="",#REF!&gt;0,#REF!&lt;5),I117,)</f>
        <v>#REF!</v>
      </c>
      <c r="I117" s="421" t="str">
        <f>IF(D117="","ZZZ9",IF(AND(#REF!&gt;0,#REF!&lt;5),D117&amp;#REF!,D117&amp;"9"))</f>
        <v>ZZZ9</v>
      </c>
      <c r="J117" s="425">
        <f t="shared" si="4"/>
        <v>999</v>
      </c>
      <c r="K117" s="421">
        <f t="shared" si="5"/>
        <v>999</v>
      </c>
      <c r="L117" s="387"/>
      <c r="M117" s="393"/>
      <c r="N117" s="133">
        <f t="shared" si="3"/>
        <v>999</v>
      </c>
      <c r="O117" s="107"/>
    </row>
    <row r="118" spans="1:15" s="11" customFormat="1" ht="18.899999999999999" customHeight="1" x14ac:dyDescent="0.25">
      <c r="A118" s="426">
        <v>112</v>
      </c>
      <c r="B118" s="105"/>
      <c r="C118" s="105"/>
      <c r="D118" s="106"/>
      <c r="E118" s="441"/>
      <c r="F118" s="687"/>
      <c r="G118" s="734"/>
      <c r="H118" s="423" t="e">
        <f>IF(AND(O118="",#REF!&gt;0,#REF!&lt;5),I118,)</f>
        <v>#REF!</v>
      </c>
      <c r="I118" s="421" t="str">
        <f>IF(D118="","ZZZ9",IF(AND(#REF!&gt;0,#REF!&lt;5),D118&amp;#REF!,D118&amp;"9"))</f>
        <v>ZZZ9</v>
      </c>
      <c r="J118" s="425">
        <f t="shared" si="4"/>
        <v>999</v>
      </c>
      <c r="K118" s="421">
        <f t="shared" si="5"/>
        <v>999</v>
      </c>
      <c r="L118" s="387"/>
      <c r="M118" s="393"/>
      <c r="N118" s="133">
        <f t="shared" si="3"/>
        <v>999</v>
      </c>
      <c r="O118" s="107"/>
    </row>
    <row r="119" spans="1:15" s="11" customFormat="1" ht="18.899999999999999" customHeight="1" x14ac:dyDescent="0.25">
      <c r="A119" s="426">
        <v>113</v>
      </c>
      <c r="B119" s="105"/>
      <c r="C119" s="105"/>
      <c r="D119" s="106"/>
      <c r="E119" s="441"/>
      <c r="F119" s="687"/>
      <c r="G119" s="734"/>
      <c r="H119" s="423" t="e">
        <f>IF(AND(O119="",#REF!&gt;0,#REF!&lt;5),I119,)</f>
        <v>#REF!</v>
      </c>
      <c r="I119" s="421" t="str">
        <f>IF(D119="","ZZZ9",IF(AND(#REF!&gt;0,#REF!&lt;5),D119&amp;#REF!,D119&amp;"9"))</f>
        <v>ZZZ9</v>
      </c>
      <c r="J119" s="425">
        <f t="shared" si="4"/>
        <v>999</v>
      </c>
      <c r="K119" s="421">
        <f t="shared" si="5"/>
        <v>999</v>
      </c>
      <c r="L119" s="387"/>
      <c r="M119" s="393"/>
      <c r="N119" s="133">
        <f t="shared" si="3"/>
        <v>999</v>
      </c>
      <c r="O119" s="107"/>
    </row>
    <row r="120" spans="1:15" s="11" customFormat="1" ht="18.899999999999999" customHeight="1" x14ac:dyDescent="0.25">
      <c r="A120" s="426">
        <v>114</v>
      </c>
      <c r="B120" s="105"/>
      <c r="C120" s="105"/>
      <c r="D120" s="106"/>
      <c r="E120" s="441"/>
      <c r="F120" s="687"/>
      <c r="G120" s="734"/>
      <c r="H120" s="423" t="e">
        <f>IF(AND(O120="",#REF!&gt;0,#REF!&lt;5),I120,)</f>
        <v>#REF!</v>
      </c>
      <c r="I120" s="421" t="str">
        <f>IF(D120="","ZZZ9",IF(AND(#REF!&gt;0,#REF!&lt;5),D120&amp;#REF!,D120&amp;"9"))</f>
        <v>ZZZ9</v>
      </c>
      <c r="J120" s="425">
        <f t="shared" si="4"/>
        <v>999</v>
      </c>
      <c r="K120" s="421">
        <f t="shared" si="5"/>
        <v>999</v>
      </c>
      <c r="L120" s="387"/>
      <c r="M120" s="393"/>
      <c r="N120" s="133">
        <f t="shared" si="3"/>
        <v>999</v>
      </c>
      <c r="O120" s="107"/>
    </row>
    <row r="121" spans="1:15" s="11" customFormat="1" ht="18.899999999999999" customHeight="1" x14ac:dyDescent="0.25">
      <c r="A121" s="426">
        <v>115</v>
      </c>
      <c r="B121" s="105"/>
      <c r="C121" s="105"/>
      <c r="D121" s="106"/>
      <c r="E121" s="441"/>
      <c r="F121" s="687"/>
      <c r="G121" s="734"/>
      <c r="H121" s="423" t="e">
        <f>IF(AND(O121="",#REF!&gt;0,#REF!&lt;5),I121,)</f>
        <v>#REF!</v>
      </c>
      <c r="I121" s="421" t="str">
        <f>IF(D121="","ZZZ9",IF(AND(#REF!&gt;0,#REF!&lt;5),D121&amp;#REF!,D121&amp;"9"))</f>
        <v>ZZZ9</v>
      </c>
      <c r="J121" s="425">
        <f t="shared" si="4"/>
        <v>999</v>
      </c>
      <c r="K121" s="421">
        <f t="shared" si="5"/>
        <v>999</v>
      </c>
      <c r="L121" s="387"/>
      <c r="M121" s="393"/>
      <c r="N121" s="133">
        <f t="shared" si="3"/>
        <v>999</v>
      </c>
      <c r="O121" s="107"/>
    </row>
    <row r="122" spans="1:15" s="11" customFormat="1" ht="18.899999999999999" customHeight="1" x14ac:dyDescent="0.25">
      <c r="A122" s="426">
        <v>116</v>
      </c>
      <c r="B122" s="105"/>
      <c r="C122" s="105"/>
      <c r="D122" s="106"/>
      <c r="E122" s="441"/>
      <c r="F122" s="687"/>
      <c r="G122" s="734"/>
      <c r="H122" s="423" t="e">
        <f>IF(AND(O122="",#REF!&gt;0,#REF!&lt;5),I122,)</f>
        <v>#REF!</v>
      </c>
      <c r="I122" s="421" t="str">
        <f>IF(D122="","ZZZ9",IF(AND(#REF!&gt;0,#REF!&lt;5),D122&amp;#REF!,D122&amp;"9"))</f>
        <v>ZZZ9</v>
      </c>
      <c r="J122" s="425">
        <f t="shared" si="4"/>
        <v>999</v>
      </c>
      <c r="K122" s="421">
        <f t="shared" si="5"/>
        <v>999</v>
      </c>
      <c r="L122" s="387"/>
      <c r="M122" s="393"/>
      <c r="N122" s="133">
        <f t="shared" si="3"/>
        <v>999</v>
      </c>
      <c r="O122" s="107"/>
    </row>
    <row r="123" spans="1:15" s="11" customFormat="1" ht="18.899999999999999" customHeight="1" x14ac:dyDescent="0.25">
      <c r="A123" s="426">
        <v>117</v>
      </c>
      <c r="B123" s="105"/>
      <c r="C123" s="105"/>
      <c r="D123" s="106"/>
      <c r="E123" s="441"/>
      <c r="F123" s="687"/>
      <c r="G123" s="734"/>
      <c r="H123" s="423"/>
      <c r="I123" s="421"/>
      <c r="J123" s="425"/>
      <c r="K123" s="421"/>
      <c r="L123" s="387"/>
      <c r="M123" s="393"/>
      <c r="N123" s="133"/>
      <c r="O123" s="107"/>
    </row>
    <row r="124" spans="1:15" s="11" customFormat="1" ht="18.899999999999999" customHeight="1" x14ac:dyDescent="0.25">
      <c r="A124" s="426">
        <v>118</v>
      </c>
      <c r="B124" s="105"/>
      <c r="C124" s="105"/>
      <c r="D124" s="106"/>
      <c r="E124" s="441"/>
      <c r="F124" s="687"/>
      <c r="G124" s="734"/>
      <c r="H124" s="423"/>
      <c r="I124" s="421"/>
      <c r="J124" s="425"/>
      <c r="K124" s="421"/>
      <c r="L124" s="387"/>
      <c r="M124" s="393"/>
      <c r="N124" s="133"/>
      <c r="O124" s="107"/>
    </row>
    <row r="125" spans="1:15" s="11" customFormat="1" ht="18.899999999999999" customHeight="1" x14ac:dyDescent="0.25">
      <c r="A125" s="426">
        <v>119</v>
      </c>
      <c r="B125" s="105"/>
      <c r="C125" s="105"/>
      <c r="D125" s="106"/>
      <c r="E125" s="441"/>
      <c r="F125" s="687"/>
      <c r="G125" s="734"/>
      <c r="H125" s="423"/>
      <c r="I125" s="421"/>
      <c r="J125" s="425"/>
      <c r="K125" s="421"/>
      <c r="L125" s="387"/>
      <c r="M125" s="393"/>
      <c r="N125" s="133"/>
      <c r="O125" s="107"/>
    </row>
    <row r="126" spans="1:15" s="11" customFormat="1" ht="18.899999999999999" customHeight="1" x14ac:dyDescent="0.25">
      <c r="A126" s="426">
        <v>120</v>
      </c>
      <c r="B126" s="105"/>
      <c r="C126" s="105"/>
      <c r="D126" s="106"/>
      <c r="E126" s="441"/>
      <c r="F126" s="687"/>
      <c r="G126" s="734"/>
      <c r="H126" s="423"/>
      <c r="I126" s="421"/>
      <c r="J126" s="425"/>
      <c r="K126" s="421"/>
      <c r="L126" s="387"/>
      <c r="M126" s="393"/>
      <c r="N126" s="133"/>
      <c r="O126" s="107"/>
    </row>
    <row r="127" spans="1:15" s="11" customFormat="1" ht="18.899999999999999" customHeight="1" x14ac:dyDescent="0.25">
      <c r="A127" s="426">
        <v>121</v>
      </c>
      <c r="B127" s="105"/>
      <c r="C127" s="105"/>
      <c r="D127" s="106"/>
      <c r="E127" s="441"/>
      <c r="F127" s="687"/>
      <c r="G127" s="734"/>
      <c r="H127" s="423"/>
      <c r="I127" s="421"/>
      <c r="J127" s="425"/>
      <c r="K127" s="421"/>
      <c r="L127" s="387"/>
      <c r="M127" s="393"/>
      <c r="N127" s="133"/>
      <c r="O127" s="107"/>
    </row>
    <row r="128" spans="1:15" s="11" customFormat="1" ht="18.899999999999999" customHeight="1" x14ac:dyDescent="0.25">
      <c r="A128" s="426">
        <v>122</v>
      </c>
      <c r="B128" s="105"/>
      <c r="C128" s="105"/>
      <c r="D128" s="106"/>
      <c r="E128" s="441"/>
      <c r="F128" s="687"/>
      <c r="G128" s="734"/>
      <c r="H128" s="423"/>
      <c r="I128" s="421"/>
      <c r="J128" s="425"/>
      <c r="K128" s="421"/>
      <c r="L128" s="387"/>
      <c r="M128" s="393"/>
      <c r="N128" s="133"/>
      <c r="O128" s="107"/>
    </row>
    <row r="129" spans="1:15" s="11" customFormat="1" ht="18.899999999999999" customHeight="1" x14ac:dyDescent="0.25">
      <c r="A129" s="426">
        <v>123</v>
      </c>
      <c r="B129" s="105"/>
      <c r="C129" s="105"/>
      <c r="D129" s="106"/>
      <c r="E129" s="441"/>
      <c r="F129" s="687"/>
      <c r="G129" s="734"/>
      <c r="H129" s="423"/>
      <c r="I129" s="421"/>
      <c r="J129" s="425"/>
      <c r="K129" s="421"/>
      <c r="L129" s="387"/>
      <c r="M129" s="393"/>
      <c r="N129" s="133"/>
      <c r="O129" s="107"/>
    </row>
    <row r="130" spans="1:15" s="11" customFormat="1" ht="18.899999999999999" customHeight="1" x14ac:dyDescent="0.25">
      <c r="A130" s="426">
        <v>124</v>
      </c>
      <c r="B130" s="105"/>
      <c r="C130" s="105"/>
      <c r="D130" s="106"/>
      <c r="E130" s="441"/>
      <c r="F130" s="687"/>
      <c r="G130" s="734"/>
      <c r="H130" s="423"/>
      <c r="I130" s="421"/>
      <c r="J130" s="425"/>
      <c r="K130" s="421"/>
      <c r="L130" s="387"/>
      <c r="M130" s="393"/>
      <c r="N130" s="133"/>
      <c r="O130" s="107"/>
    </row>
    <row r="131" spans="1:15" s="11" customFormat="1" ht="18.899999999999999" customHeight="1" x14ac:dyDescent="0.25">
      <c r="A131" s="426">
        <v>125</v>
      </c>
      <c r="B131" s="105"/>
      <c r="C131" s="105"/>
      <c r="D131" s="106"/>
      <c r="E131" s="441"/>
      <c r="F131" s="687"/>
      <c r="G131" s="734"/>
      <c r="H131" s="423"/>
      <c r="I131" s="421"/>
      <c r="J131" s="425"/>
      <c r="K131" s="421"/>
      <c r="L131" s="387"/>
      <c r="M131" s="393"/>
      <c r="N131" s="133"/>
      <c r="O131" s="107"/>
    </row>
    <row r="132" spans="1:15" s="11" customFormat="1" ht="18.899999999999999" customHeight="1" x14ac:dyDescent="0.25">
      <c r="A132" s="426">
        <v>126</v>
      </c>
      <c r="B132" s="105"/>
      <c r="C132" s="105"/>
      <c r="D132" s="106"/>
      <c r="E132" s="441"/>
      <c r="F132" s="687"/>
      <c r="G132" s="734"/>
      <c r="H132" s="423"/>
      <c r="I132" s="421"/>
      <c r="J132" s="425"/>
      <c r="K132" s="421"/>
      <c r="L132" s="387"/>
      <c r="M132" s="393"/>
      <c r="N132" s="133"/>
      <c r="O132" s="107"/>
    </row>
    <row r="133" spans="1:15" s="11" customFormat="1" ht="18.899999999999999" customHeight="1" x14ac:dyDescent="0.25">
      <c r="A133" s="426">
        <v>127</v>
      </c>
      <c r="B133" s="105"/>
      <c r="C133" s="105"/>
      <c r="D133" s="106"/>
      <c r="E133" s="441"/>
      <c r="F133" s="687"/>
      <c r="G133" s="734"/>
      <c r="H133" s="423"/>
      <c r="I133" s="421"/>
      <c r="J133" s="425"/>
      <c r="K133" s="421"/>
      <c r="L133" s="387"/>
      <c r="M133" s="393"/>
      <c r="N133" s="133"/>
      <c r="O133" s="107"/>
    </row>
    <row r="134" spans="1:15" s="11" customFormat="1" ht="18.899999999999999" customHeight="1" x14ac:dyDescent="0.25">
      <c r="A134" s="426">
        <v>128</v>
      </c>
      <c r="B134" s="105"/>
      <c r="C134" s="105"/>
      <c r="D134" s="106"/>
      <c r="E134" s="441"/>
      <c r="F134" s="687"/>
      <c r="G134" s="734"/>
      <c r="H134" s="423"/>
      <c r="I134" s="421"/>
      <c r="J134" s="425"/>
      <c r="K134" s="421"/>
      <c r="L134" s="387"/>
      <c r="M134" s="393"/>
      <c r="N134" s="133"/>
      <c r="O134" s="107"/>
    </row>
  </sheetData>
  <conditionalFormatting sqref="H7:H134">
    <cfRule type="cellIs" dxfId="703" priority="10" stopIfTrue="1" operator="equal">
      <formula>"Z"</formula>
    </cfRule>
  </conditionalFormatting>
  <conditionalFormatting sqref="A7:D134">
    <cfRule type="expression" dxfId="702" priority="9" stopIfTrue="1">
      <formula>$O7&gt;=1</formula>
    </cfRule>
  </conditionalFormatting>
  <conditionalFormatting sqref="B7:D14">
    <cfRule type="expression" dxfId="701" priority="8" stopIfTrue="1">
      <formula>$O7&gt;=1</formula>
    </cfRule>
  </conditionalFormatting>
  <conditionalFormatting sqref="E7:E134">
    <cfRule type="expression" dxfId="700" priority="5" stopIfTrue="1">
      <formula>AND(ROUNDDOWN(($A$4-E7)/365.25,0)&lt;=13,#REF!&lt;&gt;"OK")</formula>
    </cfRule>
    <cfRule type="expression" dxfId="699" priority="6" stopIfTrue="1">
      <formula>AND(ROUNDDOWN(($A$4-E7)/365.25,0)&lt;=14,#REF!&lt;&gt;"OK")</formula>
    </cfRule>
    <cfRule type="expression" dxfId="698" priority="7" stopIfTrue="1">
      <formula>AND(ROUNDDOWN(($A$4-E7)/365.25,0)&lt;=17,#REF!&lt;&gt;"OK")</formula>
    </cfRule>
  </conditionalFormatting>
  <conditionalFormatting sqref="E7:E27">
    <cfRule type="expression" dxfId="697" priority="2" stopIfTrue="1">
      <formula>AND(ROUNDDOWN(($A$4-E7)/365.25,0)&lt;=13,G7&lt;&gt;"OK")</formula>
    </cfRule>
    <cfRule type="expression" dxfId="696" priority="3" stopIfTrue="1">
      <formula>AND(ROUNDDOWN(($A$4-E7)/365.25,0)&lt;=14,G7&lt;&gt;"OK")</formula>
    </cfRule>
    <cfRule type="expression" dxfId="695" priority="4" stopIfTrue="1">
      <formula>AND(ROUNDDOWN(($A$4-E7)/365.25,0)&lt;=17,G7&lt;&gt;"OK")</formula>
    </cfRule>
  </conditionalFormatting>
  <conditionalFormatting sqref="B7:D27">
    <cfRule type="expression" dxfId="694"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46145" r:id="rId4" name="Button 1">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4">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9.88671875" customWidth="1"/>
    <col min="12" max="12" width="1.6640625" style="134" customWidth="1"/>
    <col min="13" max="13" width="9.88671875" customWidth="1"/>
    <col min="14" max="14" width="1.6640625" style="135" customWidth="1"/>
    <col min="15" max="15" width="9.88671875" customWidth="1"/>
    <col min="16" max="16" width="1.6640625" style="134" customWidth="1"/>
    <col min="17" max="17" width="9.88671875" customWidth="1"/>
    <col min="18" max="18" width="1.6640625" style="135" customWidth="1"/>
    <col min="19" max="19" width="0" hidden="1" customWidth="1"/>
    <col min="20" max="20" width="8.6640625" customWidth="1"/>
    <col min="21" max="21" width="9.109375" hidden="1" customWidth="1"/>
  </cols>
  <sheetData>
    <row r="1" spans="1:21" s="136" customFormat="1" ht="21.75" customHeight="1" x14ac:dyDescent="0.4">
      <c r="A1" s="93" t="str">
        <f>Altalanos!$A$6</f>
        <v>Diákolinmpia Pest Vármegye</v>
      </c>
      <c r="B1" s="93"/>
      <c r="C1" s="139"/>
      <c r="D1" s="139"/>
      <c r="E1" s="139"/>
      <c r="F1" s="139"/>
      <c r="G1" s="139"/>
      <c r="H1" s="139"/>
      <c r="I1" s="384"/>
      <c r="J1" s="140"/>
      <c r="K1" s="120" t="s">
        <v>115</v>
      </c>
      <c r="L1" s="120"/>
      <c r="M1" s="94"/>
      <c r="N1" s="140" t="s">
        <v>3</v>
      </c>
      <c r="O1" s="140" t="s">
        <v>3</v>
      </c>
      <c r="P1" s="140"/>
      <c r="Q1" s="139"/>
      <c r="R1" s="140"/>
    </row>
    <row r="2" spans="1:21" s="108" customFormat="1" x14ac:dyDescent="0.25">
      <c r="A2" s="96" t="s">
        <v>122</v>
      </c>
      <c r="B2" s="96"/>
      <c r="C2" s="96"/>
      <c r="D2" s="464"/>
      <c r="E2" s="464">
        <f>Altalanos!$B$8</f>
        <v>0</v>
      </c>
      <c r="F2" s="96"/>
      <c r="G2" s="141"/>
      <c r="H2" s="110"/>
      <c r="I2" s="110"/>
      <c r="J2" s="142"/>
      <c r="K2" s="438" t="s">
        <v>227</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925">
        <f>Altalanos!$A$10</f>
        <v>0</v>
      </c>
      <c r="B4" s="925"/>
      <c r="C4" s="925"/>
      <c r="D4" s="432"/>
      <c r="E4" s="146"/>
      <c r="F4" s="146"/>
      <c r="G4" s="146">
        <f>Altalanos!$C$10</f>
        <v>0</v>
      </c>
      <c r="H4" s="100"/>
      <c r="I4" s="146"/>
      <c r="J4" s="147"/>
      <c r="K4" s="148" t="str">
        <f>Altalanos!$D$10</f>
        <v xml:space="preserve">  </v>
      </c>
      <c r="L4" s="147"/>
      <c r="M4" s="463"/>
      <c r="N4" s="147"/>
      <c r="O4" s="146"/>
      <c r="P4" s="147"/>
      <c r="Q4" s="146"/>
      <c r="R4" s="89" t="str">
        <f>Altalanos!$E$10</f>
        <v>Dénes Tibor</v>
      </c>
    </row>
    <row r="5" spans="1:21" s="19" customFormat="1" ht="9.6" x14ac:dyDescent="0.25">
      <c r="A5" s="150"/>
      <c r="B5" s="151" t="s">
        <v>4</v>
      </c>
      <c r="C5" s="459" t="s">
        <v>105</v>
      </c>
      <c r="D5" s="151" t="s">
        <v>104</v>
      </c>
      <c r="E5" s="151" t="s">
        <v>118</v>
      </c>
      <c r="F5" s="152" t="s">
        <v>85</v>
      </c>
      <c r="G5" s="152" t="s">
        <v>86</v>
      </c>
      <c r="H5" s="152"/>
      <c r="I5" s="152" t="s">
        <v>90</v>
      </c>
      <c r="J5" s="152"/>
      <c r="K5" s="151" t="s">
        <v>102</v>
      </c>
      <c r="L5" s="153"/>
      <c r="M5" s="151" t="s">
        <v>103</v>
      </c>
      <c r="N5" s="153"/>
      <c r="O5" s="151"/>
      <c r="P5" s="153"/>
      <c r="Q5" s="151"/>
      <c r="R5" s="154"/>
    </row>
    <row r="6" spans="1:21" s="790" customFormat="1" ht="14.25" customHeight="1" thickBot="1" x14ac:dyDescent="0.3">
      <c r="A6" s="783"/>
      <c r="B6" s="784"/>
      <c r="C6" s="785"/>
      <c r="D6" s="785"/>
      <c r="E6" s="784"/>
      <c r="F6" s="786"/>
      <c r="G6" s="786"/>
      <c r="H6" s="787"/>
      <c r="I6" s="786"/>
      <c r="J6" s="788"/>
      <c r="K6" s="784"/>
      <c r="L6" s="788"/>
      <c r="M6" s="784"/>
      <c r="N6" s="788"/>
      <c r="O6" s="784"/>
      <c r="P6" s="788"/>
      <c r="Q6" s="784"/>
      <c r="R6" s="789"/>
    </row>
    <row r="7" spans="1:21" s="38" customFormat="1" ht="10.5" customHeight="1" x14ac:dyDescent="0.25">
      <c r="A7" s="157">
        <v>1</v>
      </c>
      <c r="B7" s="390" t="str">
        <f>IF($E7="","",VLOOKUP($E7,'1Q ELO (2)'!$A$7:$M$30,12))</f>
        <v/>
      </c>
      <c r="C7" s="390" t="str">
        <f>IF($E7="","",VLOOKUP($E7,'1Q ELO (2)'!$A$7:$M$30,13))</f>
        <v/>
      </c>
      <c r="D7" s="446" t="str">
        <f>IF($E7="","",VLOOKUP($E7,'1Q ELO (2)'!$A$7:$M$30,5))</f>
        <v/>
      </c>
      <c r="E7" s="159"/>
      <c r="F7" s="160" t="str">
        <f>UPPER(IF($E7="","",VLOOKUP($E7,'1Q ELO (2)'!$A$7:$M$30,2)))</f>
        <v/>
      </c>
      <c r="G7" s="160" t="str">
        <f>IF($E7="","",VLOOKUP($E7,'1Q ELO (2)'!$A$7:$M$30,3))</f>
        <v/>
      </c>
      <c r="H7" s="160"/>
      <c r="I7" s="160" t="str">
        <f>IF($E7="","",VLOOKUP($E7,'1Q ELO (2)'!$A$7:$M$30,4))</f>
        <v/>
      </c>
      <c r="J7" s="162"/>
      <c r="K7" s="161"/>
      <c r="L7" s="161"/>
      <c r="M7" s="161"/>
      <c r="N7" s="161"/>
      <c r="O7" s="164"/>
      <c r="P7" s="166"/>
      <c r="Q7" s="167"/>
      <c r="R7" s="168"/>
      <c r="S7" s="169"/>
      <c r="U7" s="170" t="str">
        <f>Birók!P21</f>
        <v>Bíró</v>
      </c>
    </row>
    <row r="8" spans="1:21" s="38" customFormat="1" ht="9.6" customHeight="1" x14ac:dyDescent="0.25">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(2)'!$A$7:$M$30,12))</f>
        <v/>
      </c>
      <c r="C9" s="390" t="str">
        <f>IF($E9="","",VLOOKUP($E9,'1Q ELO (2)'!$A$7:$M$30,13))</f>
        <v/>
      </c>
      <c r="D9" s="446" t="str">
        <f>IF($E9="","",VLOOKUP($E9,'1Q ELO (2)'!$A$7:$M$30,5))</f>
        <v/>
      </c>
      <c r="E9" s="159"/>
      <c r="F9" s="487" t="str">
        <f>UPPER(IF($E9="","",VLOOKUP($E9,'1Q ELO (2)'!$A$7:$M$30,2)))</f>
        <v/>
      </c>
      <c r="G9" s="179" t="str">
        <f>IF($E9="","",VLOOKUP($E9,'1Q ELO (2)'!$A$7:$M$30,3))</f>
        <v/>
      </c>
      <c r="H9" s="179"/>
      <c r="I9" s="179" t="str">
        <f>IF($E9="","",VLOOKUP($E9,'1Q ELO (2)'!$A$7:$M$30,4))</f>
        <v/>
      </c>
      <c r="J9" s="180"/>
      <c r="K9" s="161"/>
      <c r="L9" s="181"/>
      <c r="M9" s="161"/>
      <c r="N9" s="161"/>
      <c r="O9" s="164"/>
      <c r="P9" s="166"/>
      <c r="Q9" s="167"/>
      <c r="R9" s="168"/>
      <c r="S9" s="169"/>
      <c r="U9" s="178" t="str">
        <f>Birók!P23</f>
        <v xml:space="preserve"> </v>
      </c>
    </row>
    <row r="10" spans="1:21" s="38" customFormat="1" ht="9.6" customHeight="1" x14ac:dyDescent="0.25">
      <c r="A10" s="171"/>
      <c r="B10" s="460"/>
      <c r="C10" s="460"/>
      <c r="D10" s="456"/>
      <c r="E10" s="182"/>
      <c r="F10" s="173"/>
      <c r="G10" s="173"/>
      <c r="H10" s="174"/>
      <c r="I10" s="173"/>
      <c r="J10" s="183"/>
      <c r="K10" s="175"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5">
      <c r="A11" s="171">
        <v>3</v>
      </c>
      <c r="B11" s="390" t="str">
        <f>IF($E11="","",VLOOKUP($E11,'1Q ELO (2)'!$A$7:$M$30,12))</f>
        <v/>
      </c>
      <c r="C11" s="390" t="str">
        <f>IF($E11="","",VLOOKUP($E11,'1Q ELO (2)'!$A$7:$M$30,13))</f>
        <v/>
      </c>
      <c r="D11" s="446" t="str">
        <f>IF($E11="","",VLOOKUP($E11,'1Q ELO (2)'!$A$7:$M$30,5))</f>
        <v/>
      </c>
      <c r="E11" s="159"/>
      <c r="F11" s="179" t="str">
        <f>UPPER(IF($E11="","",VLOOKUP($E11,'1Q ELO (2)'!$A$7:$M$30,2)))</f>
        <v/>
      </c>
      <c r="G11" s="179" t="str">
        <f>IF($E11="","",VLOOKUP($E11,'1Q ELO (2)'!$A$7:$M$30,3))</f>
        <v/>
      </c>
      <c r="H11" s="179"/>
      <c r="I11" s="179" t="str">
        <f>IF($E11="","",VLOOKUP($E11,'1Q ELO (2)'!$A$7:$M$30,4))</f>
        <v/>
      </c>
      <c r="J11" s="162"/>
      <c r="K11" s="161"/>
      <c r="L11" s="187"/>
      <c r="M11" s="161"/>
      <c r="N11" s="690"/>
      <c r="O11" s="690"/>
      <c r="P11" s="690"/>
      <c r="Q11" s="414"/>
      <c r="R11" s="396"/>
      <c r="S11" s="697"/>
      <c r="T11" s="698"/>
      <c r="U11" s="695" t="str">
        <f>Birók!P25</f>
        <v xml:space="preserve"> </v>
      </c>
    </row>
    <row r="12" spans="1:21" s="38" customFormat="1" ht="9.6" customHeight="1" x14ac:dyDescent="0.25">
      <c r="A12" s="171"/>
      <c r="B12" s="460"/>
      <c r="C12" s="460"/>
      <c r="D12" s="456"/>
      <c r="E12" s="182"/>
      <c r="F12" s="173"/>
      <c r="G12" s="173"/>
      <c r="H12" s="174"/>
      <c r="I12" s="175" t="s">
        <v>0</v>
      </c>
      <c r="J12" s="176"/>
      <c r="K12" s="177" t="str">
        <f>UPPER(IF(OR(J12="a",J12="as"),F11,IF(OR(J12="b",J12="bs"),F13,)))</f>
        <v/>
      </c>
      <c r="L12" s="189"/>
      <c r="M12" s="161"/>
      <c r="N12" s="690"/>
      <c r="O12" s="690"/>
      <c r="P12" s="690"/>
      <c r="Q12" s="414"/>
      <c r="R12" s="396"/>
      <c r="S12" s="697"/>
      <c r="T12" s="698"/>
      <c r="U12" s="695" t="str">
        <f>Birók!P26</f>
        <v xml:space="preserve"> </v>
      </c>
    </row>
    <row r="13" spans="1:21" s="38" customFormat="1" ht="9.6" customHeight="1" x14ac:dyDescent="0.25">
      <c r="A13" s="171">
        <v>4</v>
      </c>
      <c r="B13" s="390" t="str">
        <f>IF($E13="","",VLOOKUP($E13,'1Q ELO (2)'!$A$7:$M$30,12))</f>
        <v/>
      </c>
      <c r="C13" s="390" t="str">
        <f>IF($E13="","",VLOOKUP($E13,'1Q ELO (2)'!$A$7:$M$30,13))</f>
        <v/>
      </c>
      <c r="D13" s="446" t="str">
        <f>IF($E13="","",VLOOKUP($E13,'1Q ELO (2)'!$A$7:$M$30,5))</f>
        <v/>
      </c>
      <c r="E13" s="159"/>
      <c r="F13" s="179" t="str">
        <f>UPPER(IF($E13="","",VLOOKUP($E13,'1Q ELO (2)'!$A$7:$M$30,2)))</f>
        <v/>
      </c>
      <c r="G13" s="179" t="str">
        <f>IF($E13="","",VLOOKUP($E13,'1Q ELO (2)'!$A$7:$M$30,3))</f>
        <v/>
      </c>
      <c r="H13" s="179"/>
      <c r="I13" s="179" t="str">
        <f>IF($E13="","",VLOOKUP($E13,'1Q ELO (2)'!$A$7:$M$30,4))</f>
        <v/>
      </c>
      <c r="J13" s="190"/>
      <c r="K13" s="161"/>
      <c r="L13" s="161"/>
      <c r="M13" s="161"/>
      <c r="N13" s="690"/>
      <c r="O13" s="690"/>
      <c r="P13" s="690"/>
      <c r="Q13" s="414"/>
      <c r="R13" s="396"/>
      <c r="S13" s="697"/>
      <c r="T13" s="698"/>
      <c r="U13" s="695" t="str">
        <f>Birók!P27</f>
        <v xml:space="preserve"> </v>
      </c>
    </row>
    <row r="14" spans="1:21" s="38" customFormat="1" ht="9.6" customHeight="1" x14ac:dyDescent="0.25">
      <c r="A14" s="171"/>
      <c r="B14" s="460"/>
      <c r="C14" s="460"/>
      <c r="D14" s="456"/>
      <c r="E14" s="182"/>
      <c r="F14" s="161"/>
      <c r="G14" s="161"/>
      <c r="H14" s="70"/>
      <c r="I14" s="191"/>
      <c r="J14" s="183"/>
      <c r="K14" s="161"/>
      <c r="L14" s="161"/>
      <c r="M14" s="690"/>
      <c r="N14" s="414"/>
      <c r="O14" s="396"/>
      <c r="P14" s="697"/>
      <c r="Q14" s="698"/>
      <c r="R14" s="698"/>
    </row>
    <row r="15" spans="1:21" s="38" customFormat="1" ht="9.6" customHeight="1" x14ac:dyDescent="0.25">
      <c r="A15" s="581">
        <v>5</v>
      </c>
      <c r="B15" s="390" t="str">
        <f>IF($E15="","",VLOOKUP($E15,'1Q ELO (2)'!$A$7:$M$30,12))</f>
        <v/>
      </c>
      <c r="C15" s="390" t="str">
        <f>IF($E15="","",VLOOKUP($E15,'1Q ELO (2)'!$A$7:$M$30,13))</f>
        <v/>
      </c>
      <c r="D15" s="446" t="str">
        <f>IF($E15="","",VLOOKUP($E15,'1Q ELO (2)'!$A$7:$M$30,5))</f>
        <v/>
      </c>
      <c r="E15" s="159"/>
      <c r="F15" s="680" t="str">
        <f>UPPER(IF($E15="","",VLOOKUP($E15,'1Q ELO (2)'!$A$7:$M$30,2)))</f>
        <v/>
      </c>
      <c r="G15" s="680" t="str">
        <f>IF($E15="","",VLOOKUP($E15,'1Q ELO (2)'!$A$7:$M$30,3))</f>
        <v/>
      </c>
      <c r="H15" s="680"/>
      <c r="I15" s="680" t="str">
        <f>IF($E15="","",VLOOKUP($E15,'1Q ELO (2)'!$A$7:$M$30,4))</f>
        <v/>
      </c>
      <c r="J15" s="192"/>
      <c r="K15" s="161"/>
      <c r="L15" s="161"/>
      <c r="M15" s="161"/>
      <c r="N15" s="690"/>
      <c r="O15" s="691"/>
      <c r="P15" s="690"/>
      <c r="Q15" s="414"/>
      <c r="R15" s="396"/>
      <c r="S15" s="697"/>
      <c r="T15" s="698"/>
      <c r="U15" s="695" t="str">
        <f>Birók!P29</f>
        <v xml:space="preserve"> </v>
      </c>
    </row>
    <row r="16" spans="1:21" s="38" customFormat="1" ht="9.6" customHeight="1" thickBot="1" x14ac:dyDescent="0.3">
      <c r="A16" s="171"/>
      <c r="B16" s="460"/>
      <c r="C16" s="460"/>
      <c r="D16" s="456"/>
      <c r="E16" s="182"/>
      <c r="F16" s="173"/>
      <c r="G16" s="173"/>
      <c r="H16" s="174"/>
      <c r="I16" s="175" t="s">
        <v>0</v>
      </c>
      <c r="J16" s="176"/>
      <c r="K16" s="177" t="str">
        <f>UPPER(IF(OR(J16="a",J16="as"),F15,IF(OR(J16="b",J16="bs"),F17,)))</f>
        <v/>
      </c>
      <c r="L16" s="177"/>
      <c r="M16" s="161"/>
      <c r="N16" s="690"/>
      <c r="O16" s="690"/>
      <c r="P16" s="690"/>
      <c r="Q16" s="414"/>
      <c r="R16" s="396"/>
      <c r="S16" s="697"/>
      <c r="T16" s="698"/>
      <c r="U16" s="696" t="str">
        <f>Birók!P30</f>
        <v>Egyik sem</v>
      </c>
    </row>
    <row r="17" spans="1:20" s="38" customFormat="1" ht="9.6" customHeight="1" x14ac:dyDescent="0.25">
      <c r="A17" s="171">
        <v>6</v>
      </c>
      <c r="B17" s="390" t="str">
        <f>IF($E17="","",VLOOKUP($E17,'1Q ELO (2)'!$A$7:$M$30,12))</f>
        <v/>
      </c>
      <c r="C17" s="390" t="str">
        <f>IF($E17="","",VLOOKUP($E17,'1Q ELO (2)'!$A$7:$M$30,13))</f>
        <v/>
      </c>
      <c r="D17" s="446" t="str">
        <f>IF($E17="","",VLOOKUP($E17,'1Q ELO (2)'!$A$7:$M$30,5))</f>
        <v/>
      </c>
      <c r="E17" s="159"/>
      <c r="F17" s="179" t="str">
        <f>UPPER(IF($E17="","",VLOOKUP($E17,'1Q ELO (2)'!$A$7:$M$30,2)))</f>
        <v/>
      </c>
      <c r="G17" s="179" t="str">
        <f>IF($E17="","",VLOOKUP($E17,'1Q ELO (2)'!$A$7:$M$30,3))</f>
        <v/>
      </c>
      <c r="H17" s="179"/>
      <c r="I17" s="179" t="str">
        <f>IF($E17="","",VLOOKUP($E17,'1Q ELO (2)'!$A$7:$M$30,4))</f>
        <v/>
      </c>
      <c r="J17" s="180"/>
      <c r="K17" s="161"/>
      <c r="L17" s="181"/>
      <c r="M17" s="161"/>
      <c r="N17" s="690"/>
      <c r="O17" s="690"/>
      <c r="P17" s="690"/>
      <c r="Q17" s="414"/>
      <c r="R17" s="396"/>
      <c r="S17" s="697"/>
      <c r="T17" s="698"/>
    </row>
    <row r="18" spans="1:20" s="38" customFormat="1" ht="9.6" customHeight="1" x14ac:dyDescent="0.25">
      <c r="A18" s="171"/>
      <c r="B18" s="460"/>
      <c r="C18" s="460"/>
      <c r="D18" s="456"/>
      <c r="E18" s="182"/>
      <c r="F18" s="173"/>
      <c r="G18" s="173"/>
      <c r="H18" s="174"/>
      <c r="I18" s="161"/>
      <c r="J18" s="183"/>
      <c r="K18" s="175" t="s">
        <v>0</v>
      </c>
      <c r="L18" s="184"/>
      <c r="M18" s="177" t="str">
        <f>UPPER(IF(OR(L18="a",L18="as"),K16,IF(OR(L18="b",L18="bs"),K20,)))</f>
        <v/>
      </c>
      <c r="N18" s="185"/>
      <c r="O18" s="690"/>
      <c r="P18" s="690"/>
      <c r="Q18" s="414"/>
      <c r="R18" s="396"/>
      <c r="S18" s="697"/>
      <c r="T18" s="698"/>
    </row>
    <row r="19" spans="1:20" s="38" customFormat="1" ht="9.6" customHeight="1" x14ac:dyDescent="0.25">
      <c r="A19" s="171">
        <v>7</v>
      </c>
      <c r="B19" s="390" t="str">
        <f>IF($E19="","",VLOOKUP($E19,'1Q ELO (2)'!$A$7:$M$30,12))</f>
        <v/>
      </c>
      <c r="C19" s="390" t="str">
        <f>IF($E19="","",VLOOKUP($E19,'1Q ELO (2)'!$A$7:$M$30,13))</f>
        <v/>
      </c>
      <c r="D19" s="446" t="str">
        <f>IF($E19="","",VLOOKUP($E19,'1Q ELO (2)'!$A$7:$M$30,5))</f>
        <v/>
      </c>
      <c r="E19" s="159"/>
      <c r="F19" s="179" t="str">
        <f>UPPER(IF($E19="","",VLOOKUP($E19,'1Q ELO (2)'!$A$7:$M$30,2)))</f>
        <v/>
      </c>
      <c r="G19" s="179" t="str">
        <f>IF($E19="","",VLOOKUP($E19,'1Q ELO (2)'!$A$7:$M$30,3))</f>
        <v/>
      </c>
      <c r="H19" s="179"/>
      <c r="I19" s="179" t="str">
        <f>IF($E19="","",VLOOKUP($E19,'1Q ELO (2)'!$A$7:$M$30,4))</f>
        <v/>
      </c>
      <c r="J19" s="162"/>
      <c r="K19" s="161"/>
      <c r="L19" s="187"/>
      <c r="M19" s="161"/>
      <c r="N19" s="186"/>
      <c r="O19" s="690"/>
      <c r="P19" s="690"/>
      <c r="Q19" s="414"/>
      <c r="R19" s="396"/>
      <c r="S19" s="697"/>
      <c r="T19" s="698"/>
    </row>
    <row r="20" spans="1:20" s="38" customFormat="1" ht="9.6" customHeight="1" x14ac:dyDescent="0.25">
      <c r="A20" s="171"/>
      <c r="B20" s="460"/>
      <c r="C20" s="460"/>
      <c r="D20" s="456"/>
      <c r="E20" s="172"/>
      <c r="F20" s="173"/>
      <c r="G20" s="173"/>
      <c r="H20" s="174"/>
      <c r="I20" s="175" t="s">
        <v>0</v>
      </c>
      <c r="J20" s="176"/>
      <c r="K20" s="177" t="str">
        <f>UPPER(IF(OR(J20="a",J20="as"),F19,IF(OR(J20="b",J20="bs"),F21,)))</f>
        <v/>
      </c>
      <c r="L20" s="189"/>
      <c r="M20" s="161"/>
      <c r="N20" s="186"/>
      <c r="O20" s="690"/>
      <c r="P20" s="690"/>
      <c r="Q20" s="414"/>
      <c r="R20" s="396"/>
      <c r="S20" s="697"/>
      <c r="T20" s="698"/>
    </row>
    <row r="21" spans="1:20" s="38" customFormat="1" ht="9.6" customHeight="1" x14ac:dyDescent="0.25">
      <c r="A21" s="171">
        <v>8</v>
      </c>
      <c r="B21" s="390" t="str">
        <f>IF($E21="","",VLOOKUP($E21,'1Q ELO (2)'!$A$7:$M$30,12))</f>
        <v/>
      </c>
      <c r="C21" s="390" t="str">
        <f>IF($E21="","",VLOOKUP($E21,'1Q ELO (2)'!$A$7:$M$30,13))</f>
        <v/>
      </c>
      <c r="D21" s="446" t="str">
        <f>IF($E21="","",VLOOKUP($E21,'1Q ELO (2)'!$A$7:$M$30,5))</f>
        <v/>
      </c>
      <c r="E21" s="159"/>
      <c r="F21" s="179" t="str">
        <f>UPPER(IF($E21="","",VLOOKUP($E21,'1Q ELO (2)'!$A$7:$M$30,2)))</f>
        <v/>
      </c>
      <c r="G21" s="179" t="str">
        <f>IF($E21="","",VLOOKUP($E21,'1Q ELO (2)'!$A$7:$M$30,3))</f>
        <v/>
      </c>
      <c r="H21" s="179"/>
      <c r="I21" s="179" t="str">
        <f>IF($E21="","",VLOOKUP($E21,'1Q ELO (2)'!$A$7:$M$30,4))</f>
        <v/>
      </c>
      <c r="J21" s="190"/>
      <c r="K21" s="161"/>
      <c r="L21" s="161"/>
      <c r="M21" s="161"/>
      <c r="N21" s="186"/>
      <c r="O21" s="690"/>
      <c r="P21" s="690"/>
      <c r="Q21" s="414"/>
      <c r="R21" s="396"/>
      <c r="S21" s="697"/>
      <c r="T21" s="698"/>
    </row>
    <row r="22" spans="1:20" s="38" customFormat="1" ht="9.6" customHeight="1" x14ac:dyDescent="0.25">
      <c r="A22" s="171"/>
      <c r="B22" s="390"/>
      <c r="C22" s="709"/>
      <c r="D22" s="710"/>
      <c r="E22" s="708"/>
      <c r="F22" s="711"/>
      <c r="G22" s="711"/>
      <c r="H22" s="711"/>
      <c r="I22" s="711"/>
      <c r="J22" s="192"/>
      <c r="K22" s="161"/>
      <c r="L22" s="161"/>
      <c r="M22" s="161"/>
      <c r="N22" s="186"/>
      <c r="O22" s="690"/>
      <c r="P22" s="690"/>
      <c r="Q22" s="414"/>
      <c r="R22" s="396"/>
      <c r="S22" s="697"/>
      <c r="T22" s="698"/>
    </row>
    <row r="23" spans="1:20" s="38" customFormat="1" ht="9.6" customHeight="1" x14ac:dyDescent="0.25">
      <c r="A23" s="209" t="s">
        <v>105</v>
      </c>
      <c r="B23" s="210"/>
      <c r="C23" s="210"/>
      <c r="D23" s="451"/>
      <c r="E23" s="212" t="s">
        <v>6</v>
      </c>
      <c r="F23" s="213" t="s">
        <v>107</v>
      </c>
      <c r="G23" s="212"/>
      <c r="H23" s="214"/>
      <c r="I23" s="215"/>
      <c r="J23" s="212" t="s">
        <v>6</v>
      </c>
      <c r="K23" s="213" t="s">
        <v>108</v>
      </c>
      <c r="L23" s="216"/>
      <c r="M23" s="213" t="s">
        <v>109</v>
      </c>
      <c r="N23" s="217"/>
      <c r="O23" s="218" t="s">
        <v>110</v>
      </c>
      <c r="P23" s="218"/>
      <c r="Q23" s="219"/>
      <c r="R23" s="220"/>
    </row>
    <row r="24" spans="1:20" s="38" customFormat="1" ht="9.6" customHeight="1" x14ac:dyDescent="0.25">
      <c r="A24" s="452" t="s">
        <v>106</v>
      </c>
      <c r="B24" s="453"/>
      <c r="C24" s="454"/>
      <c r="D24" s="455"/>
      <c r="E24" s="224">
        <v>1</v>
      </c>
      <c r="F24" s="92" t="str">
        <f>IF(E24&gt;$R$31,,UPPER(VLOOKUP(E24,'1Q ELO (2)'!$A$7:$O$134,2)))</f>
        <v/>
      </c>
      <c r="G24" s="225"/>
      <c r="H24" s="92"/>
      <c r="I24" s="91"/>
      <c r="J24" s="226" t="s">
        <v>7</v>
      </c>
      <c r="K24" s="221"/>
      <c r="L24" s="227"/>
      <c r="M24" s="221"/>
      <c r="N24" s="228"/>
      <c r="O24" s="229" t="s">
        <v>111</v>
      </c>
      <c r="P24" s="230"/>
      <c r="Q24" s="230"/>
      <c r="R24" s="231"/>
    </row>
    <row r="25" spans="1:20" s="38" customFormat="1" ht="9.6" customHeight="1" x14ac:dyDescent="0.25">
      <c r="A25" s="236" t="s">
        <v>119</v>
      </c>
      <c r="B25" s="234"/>
      <c r="C25" s="448"/>
      <c r="D25" s="237"/>
      <c r="E25" s="224">
        <v>2</v>
      </c>
      <c r="F25" s="92" t="str">
        <f>IF(E25&gt;$R$31,,UPPER(VLOOKUP(E25,'1Q ELO (2)'!$A$7:$O$134,2)))</f>
        <v/>
      </c>
      <c r="G25" s="225"/>
      <c r="H25" s="92"/>
      <c r="I25" s="91"/>
      <c r="J25" s="226" t="s">
        <v>8</v>
      </c>
      <c r="K25" s="221"/>
      <c r="L25" s="227"/>
      <c r="M25" s="221"/>
      <c r="N25" s="228"/>
      <c r="O25" s="232"/>
      <c r="P25" s="233"/>
      <c r="Q25" s="234"/>
      <c r="R25" s="235"/>
    </row>
    <row r="26" spans="1:20" s="38" customFormat="1" ht="9.6" customHeight="1" x14ac:dyDescent="0.25">
      <c r="A26" s="379"/>
      <c r="B26" s="380"/>
      <c r="C26" s="449"/>
      <c r="D26" s="381"/>
      <c r="E26" s="224"/>
      <c r="F26" s="92"/>
      <c r="G26" s="225"/>
      <c r="H26" s="92"/>
      <c r="I26" s="91"/>
      <c r="J26" s="226" t="s">
        <v>9</v>
      </c>
      <c r="K26" s="221"/>
      <c r="L26" s="227"/>
      <c r="M26" s="221"/>
      <c r="N26" s="228"/>
      <c r="O26" s="229" t="s">
        <v>112</v>
      </c>
      <c r="P26" s="230"/>
      <c r="Q26" s="230"/>
      <c r="R26" s="231"/>
    </row>
    <row r="27" spans="1:20" s="38" customFormat="1" ht="9.6" customHeight="1" x14ac:dyDescent="0.25">
      <c r="A27" s="238"/>
      <c r="B27" s="443"/>
      <c r="C27" s="443"/>
      <c r="D27" s="239"/>
      <c r="E27" s="224"/>
      <c r="F27" s="92"/>
      <c r="G27" s="225"/>
      <c r="H27" s="92"/>
      <c r="I27" s="91"/>
      <c r="J27" s="226" t="s">
        <v>10</v>
      </c>
      <c r="K27" s="221"/>
      <c r="L27" s="227"/>
      <c r="M27" s="221"/>
      <c r="N27" s="228"/>
      <c r="O27" s="221"/>
      <c r="P27" s="227"/>
      <c r="Q27" s="221"/>
      <c r="R27" s="228"/>
    </row>
    <row r="28" spans="1:20" s="38" customFormat="1" ht="9.6" customHeight="1" x14ac:dyDescent="0.25">
      <c r="A28" s="366"/>
      <c r="B28" s="382"/>
      <c r="C28" s="382"/>
      <c r="D28" s="450"/>
      <c r="E28" s="224"/>
      <c r="F28" s="92"/>
      <c r="G28" s="225"/>
      <c r="H28" s="92"/>
      <c r="I28" s="91"/>
      <c r="J28" s="226" t="s">
        <v>11</v>
      </c>
      <c r="K28" s="221"/>
      <c r="L28" s="227"/>
      <c r="M28" s="221"/>
      <c r="N28" s="228"/>
      <c r="O28" s="234"/>
      <c r="P28" s="233"/>
      <c r="Q28" s="234"/>
      <c r="R28" s="235"/>
    </row>
    <row r="29" spans="1:20" s="38" customFormat="1" ht="9.6" customHeight="1" x14ac:dyDescent="0.25">
      <c r="A29" s="367"/>
      <c r="B29" s="388"/>
      <c r="C29" s="443"/>
      <c r="D29" s="239"/>
      <c r="E29" s="224"/>
      <c r="F29" s="92"/>
      <c r="G29" s="225"/>
      <c r="H29" s="92"/>
      <c r="I29" s="91"/>
      <c r="J29" s="226" t="s">
        <v>12</v>
      </c>
      <c r="K29" s="221"/>
      <c r="L29" s="227"/>
      <c r="M29" s="221"/>
      <c r="N29" s="228"/>
      <c r="O29" s="229" t="s">
        <v>92</v>
      </c>
      <c r="P29" s="230"/>
      <c r="Q29" s="230"/>
      <c r="R29" s="231"/>
    </row>
    <row r="30" spans="1:20" s="38" customFormat="1" ht="9.6" customHeight="1" x14ac:dyDescent="0.25">
      <c r="A30" s="367"/>
      <c r="B30" s="388"/>
      <c r="C30" s="444"/>
      <c r="D30" s="377"/>
      <c r="E30" s="224"/>
      <c r="F30" s="92"/>
      <c r="G30" s="225"/>
      <c r="H30" s="92"/>
      <c r="I30" s="91"/>
      <c r="J30" s="226" t="s">
        <v>13</v>
      </c>
      <c r="K30" s="221"/>
      <c r="L30" s="227"/>
      <c r="M30" s="221"/>
      <c r="N30" s="228"/>
      <c r="O30" s="221"/>
      <c r="P30" s="227"/>
      <c r="Q30" s="221"/>
      <c r="R30" s="228"/>
    </row>
    <row r="31" spans="1:20" s="38" customFormat="1" ht="9.6" customHeight="1" x14ac:dyDescent="0.25">
      <c r="A31" s="368"/>
      <c r="B31" s="365"/>
      <c r="C31" s="445"/>
      <c r="D31" s="378"/>
      <c r="E31" s="240"/>
      <c r="F31" s="241"/>
      <c r="G31" s="242"/>
      <c r="H31" s="241"/>
      <c r="I31" s="243"/>
      <c r="J31" s="244" t="s">
        <v>14</v>
      </c>
      <c r="K31" s="234"/>
      <c r="L31" s="233"/>
      <c r="M31" s="234"/>
      <c r="N31" s="235"/>
      <c r="O31" s="234" t="str">
        <f>R4</f>
        <v>Dénes Tibor</v>
      </c>
      <c r="P31" s="233"/>
      <c r="Q31" s="234"/>
      <c r="R31" s="245">
        <f>MIN(6,'1Q ELO (2)'!O5)</f>
        <v>6</v>
      </c>
    </row>
    <row r="32" spans="1:20"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4"/>
      <c r="K69"/>
      <c r="L69" s="134"/>
      <c r="M69"/>
      <c r="N69" s="135"/>
      <c r="O69"/>
      <c r="P69" s="134"/>
      <c r="Q69"/>
      <c r="R69" s="135"/>
    </row>
    <row r="70" spans="1:18" s="38" customFormat="1" ht="9.6" customHeight="1" x14ac:dyDescent="0.25">
      <c r="A70"/>
      <c r="B70"/>
      <c r="C70"/>
      <c r="D70"/>
      <c r="E70"/>
      <c r="F70"/>
      <c r="G70"/>
      <c r="H70"/>
      <c r="I70"/>
      <c r="J70" s="134"/>
      <c r="K70"/>
      <c r="L70" s="134"/>
      <c r="M70"/>
      <c r="N70" s="135"/>
      <c r="O70"/>
      <c r="P70" s="134"/>
      <c r="Q70"/>
      <c r="R70" s="135"/>
    </row>
    <row r="71" spans="1:18" s="2" customFormat="1" ht="6.75" customHeight="1" x14ac:dyDescent="0.25">
      <c r="A71"/>
      <c r="B71"/>
      <c r="C71"/>
      <c r="D71"/>
      <c r="E71"/>
      <c r="F71"/>
      <c r="G71"/>
      <c r="H71"/>
      <c r="I71"/>
      <c r="J71" s="134"/>
      <c r="K71"/>
      <c r="L71" s="134"/>
      <c r="M71"/>
      <c r="N71" s="135"/>
      <c r="O71"/>
      <c r="P71" s="134"/>
      <c r="Q71"/>
      <c r="R71" s="135"/>
    </row>
    <row r="72" spans="1:18" s="18" customFormat="1" ht="10.5" customHeight="1" x14ac:dyDescent="0.25">
      <c r="A72"/>
      <c r="B72"/>
      <c r="C72"/>
      <c r="D72"/>
      <c r="E72"/>
      <c r="F72"/>
      <c r="G72"/>
      <c r="H72"/>
      <c r="I72"/>
      <c r="J72" s="134"/>
      <c r="K72"/>
      <c r="L72" s="134"/>
      <c r="M72"/>
      <c r="N72" s="135"/>
      <c r="O72"/>
      <c r="P72" s="134"/>
      <c r="Q72"/>
      <c r="R72" s="135"/>
    </row>
    <row r="73" spans="1:18" s="18" customFormat="1" ht="9" customHeight="1" x14ac:dyDescent="0.25">
      <c r="A73"/>
      <c r="B73"/>
      <c r="C73"/>
      <c r="D73"/>
      <c r="E73"/>
      <c r="F73"/>
      <c r="G73"/>
      <c r="H73"/>
      <c r="I73"/>
      <c r="J73" s="134"/>
      <c r="K73"/>
      <c r="L73" s="134"/>
      <c r="M73"/>
      <c r="N73" s="135"/>
      <c r="O73"/>
      <c r="P73" s="134"/>
      <c r="Q73"/>
      <c r="R73" s="135"/>
    </row>
    <row r="74" spans="1:18" s="18" customFormat="1" ht="9" customHeight="1" x14ac:dyDescent="0.25">
      <c r="A74"/>
      <c r="B74"/>
      <c r="C74"/>
      <c r="D74"/>
      <c r="E74"/>
      <c r="F74"/>
      <c r="G74"/>
      <c r="H74"/>
      <c r="I74"/>
      <c r="J74" s="134"/>
      <c r="K74"/>
      <c r="L74" s="134"/>
      <c r="M74"/>
      <c r="N74" s="135"/>
      <c r="O74"/>
      <c r="P74" s="134"/>
      <c r="Q74"/>
      <c r="R74" s="135"/>
    </row>
    <row r="75" spans="1:18" s="18" customFormat="1" ht="9" customHeight="1" x14ac:dyDescent="0.25">
      <c r="A75"/>
      <c r="B75"/>
      <c r="C75"/>
      <c r="D75"/>
      <c r="E75"/>
      <c r="F75"/>
      <c r="G75"/>
      <c r="H75"/>
      <c r="I75"/>
      <c r="J75" s="134"/>
      <c r="K75"/>
      <c r="L75" s="134"/>
      <c r="M75"/>
      <c r="N75" s="135"/>
      <c r="O75"/>
      <c r="P75" s="134"/>
      <c r="Q75"/>
      <c r="R75" s="135"/>
    </row>
    <row r="76" spans="1:18" s="18" customFormat="1" ht="9" customHeight="1" x14ac:dyDescent="0.25">
      <c r="A76"/>
      <c r="B76"/>
      <c r="C76"/>
      <c r="D76"/>
      <c r="E76"/>
      <c r="F76"/>
      <c r="G76"/>
      <c r="H76"/>
      <c r="I76"/>
      <c r="J76" s="134"/>
      <c r="K76"/>
      <c r="L76" s="134"/>
      <c r="M76"/>
      <c r="N76" s="135"/>
      <c r="O76"/>
      <c r="P76" s="134"/>
      <c r="Q76"/>
      <c r="R76" s="135"/>
    </row>
    <row r="77" spans="1:18" s="18" customFormat="1" ht="9" customHeight="1" x14ac:dyDescent="0.25">
      <c r="A77"/>
      <c r="B77"/>
      <c r="C77"/>
      <c r="D77"/>
      <c r="E77"/>
      <c r="F77"/>
      <c r="G77"/>
      <c r="H77"/>
      <c r="I77"/>
      <c r="J77" s="134"/>
      <c r="K77"/>
      <c r="L77" s="134"/>
      <c r="M77"/>
      <c r="N77" s="135"/>
      <c r="O77"/>
      <c r="P77" s="134"/>
      <c r="Q77"/>
      <c r="R77" s="135"/>
    </row>
    <row r="78" spans="1:18" s="18" customFormat="1" ht="9" customHeight="1" x14ac:dyDescent="0.25">
      <c r="A78"/>
      <c r="B78"/>
      <c r="C78"/>
      <c r="D78"/>
      <c r="E78"/>
      <c r="F78"/>
      <c r="G78"/>
      <c r="H78"/>
      <c r="I78"/>
      <c r="J78" s="134"/>
      <c r="K78"/>
      <c r="L78" s="134"/>
      <c r="M78"/>
      <c r="N78" s="135"/>
      <c r="O78"/>
      <c r="P78" s="134"/>
      <c r="Q78"/>
      <c r="R78" s="135"/>
    </row>
    <row r="79" spans="1:18" s="18" customFormat="1" ht="9" customHeight="1" x14ac:dyDescent="0.25">
      <c r="A79"/>
      <c r="B79"/>
      <c r="C79"/>
      <c r="D79"/>
      <c r="E79"/>
      <c r="F79"/>
      <c r="G79"/>
      <c r="H79"/>
      <c r="I79"/>
      <c r="J79" s="134"/>
      <c r="K79"/>
      <c r="L79" s="134"/>
      <c r="M79"/>
      <c r="N79" s="135"/>
      <c r="O79"/>
      <c r="P79" s="134"/>
      <c r="Q79"/>
      <c r="R79" s="135"/>
    </row>
    <row r="80" spans="1:18" s="18" customFormat="1" ht="9" customHeight="1" x14ac:dyDescent="0.25">
      <c r="A80"/>
      <c r="B80"/>
      <c r="C80"/>
      <c r="D80"/>
      <c r="E80"/>
      <c r="F80"/>
      <c r="G80"/>
      <c r="H80"/>
      <c r="I80"/>
      <c r="J80" s="134"/>
      <c r="K80"/>
      <c r="L80" s="134"/>
      <c r="M80"/>
      <c r="N80" s="135"/>
      <c r="O80"/>
      <c r="P80" s="134"/>
      <c r="Q80"/>
      <c r="R80" s="135"/>
    </row>
  </sheetData>
  <mergeCells count="1">
    <mergeCell ref="A4:C4"/>
  </mergeCells>
  <conditionalFormatting sqref="H7 H9 H11 H13 H15 H17 H19 H21">
    <cfRule type="expression" dxfId="693" priority="10" stopIfTrue="1">
      <formula>AND($E7&lt;9,$C7&gt;0)</formula>
    </cfRule>
  </conditionalFormatting>
  <conditionalFormatting sqref="I16 I12 K18 K10 I8 I20">
    <cfRule type="expression" dxfId="692" priority="7" stopIfTrue="1">
      <formula>AND($O$1="CU",I8="Umpire")</formula>
    </cfRule>
    <cfRule type="expression" dxfId="691" priority="8" stopIfTrue="1">
      <formula>AND($O$1="CU",I8&lt;&gt;"Umpire",J8&lt;&gt;"")</formula>
    </cfRule>
    <cfRule type="expression" dxfId="690" priority="9" stopIfTrue="1">
      <formula>AND($O$1="CU",I8&lt;&gt;"Umpire")</formula>
    </cfRule>
  </conditionalFormatting>
  <conditionalFormatting sqref="M10 M18 K8 K12 K16 K20">
    <cfRule type="expression" dxfId="689" priority="5" stopIfTrue="1">
      <formula>J8="as"</formula>
    </cfRule>
    <cfRule type="expression" dxfId="688" priority="6" stopIfTrue="1">
      <formula>J8="bs"</formula>
    </cfRule>
  </conditionalFormatting>
  <conditionalFormatting sqref="B22">
    <cfRule type="cellIs" dxfId="687" priority="3" stopIfTrue="1" operator="equal">
      <formula>"QA"</formula>
    </cfRule>
    <cfRule type="cellIs" dxfId="686" priority="4" stopIfTrue="1" operator="equal">
      <formula>"DA"</formula>
    </cfRule>
  </conditionalFormatting>
  <conditionalFormatting sqref="R31 J8 J12 J16 J20 L18 L10">
    <cfRule type="expression" dxfId="685" priority="2" stopIfTrue="1">
      <formula>$O$1="CU"</formula>
    </cfRule>
  </conditionalFormatting>
  <conditionalFormatting sqref="E7 E17 E19 E13 E15">
    <cfRule type="expression" dxfId="684" priority="1" stopIfTrue="1">
      <formula>$E7&lt;5</formula>
    </cfRule>
  </conditionalFormatting>
  <dataValidations count="1">
    <dataValidation type="list" allowBlank="1" showInputMessage="1" sqref="I12 K10 K18 I8 I16 I2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7169"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4717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5">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s>
  <sheetData>
    <row r="1" spans="1:21" s="136" customFormat="1" ht="21.75" customHeight="1" x14ac:dyDescent="0.4">
      <c r="A1" s="93" t="str">
        <f>Altalanos!$A$6</f>
        <v>Diákolinmpia Pest Vármegye</v>
      </c>
      <c r="B1" s="93"/>
      <c r="C1" s="139"/>
      <c r="D1" s="139"/>
      <c r="E1" s="139"/>
      <c r="F1" s="139"/>
      <c r="G1" s="139"/>
      <c r="H1" s="139"/>
      <c r="I1" s="384"/>
      <c r="J1" s="140"/>
      <c r="K1" s="438" t="s">
        <v>115</v>
      </c>
      <c r="L1" s="120"/>
      <c r="M1" s="94"/>
      <c r="N1" s="140"/>
      <c r="O1" s="140" t="s">
        <v>3</v>
      </c>
      <c r="P1" s="140"/>
      <c r="Q1" s="139"/>
      <c r="R1" s="140"/>
    </row>
    <row r="2" spans="1:21" s="108" customFormat="1" x14ac:dyDescent="0.25">
      <c r="A2" s="96" t="s">
        <v>122</v>
      </c>
      <c r="B2" s="96"/>
      <c r="C2" s="96"/>
      <c r="D2" s="464"/>
      <c r="E2" s="464">
        <f>Altalanos!$B$8</f>
        <v>0</v>
      </c>
      <c r="F2" s="96"/>
      <c r="G2" s="141"/>
      <c r="H2" s="110"/>
      <c r="I2" s="110"/>
      <c r="J2" s="142"/>
      <c r="K2" s="438" t="s">
        <v>228</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925">
        <f>Altalanos!$A$10</f>
        <v>0</v>
      </c>
      <c r="B4" s="925"/>
      <c r="C4" s="925"/>
      <c r="D4" s="432"/>
      <c r="E4" s="146"/>
      <c r="F4" s="146"/>
      <c r="G4" s="146">
        <f>Altalanos!$C$10</f>
        <v>0</v>
      </c>
      <c r="H4" s="100"/>
      <c r="I4" s="146"/>
      <c r="J4" s="147"/>
      <c r="K4" s="148" t="str">
        <f>Altalanos!$D$10</f>
        <v xml:space="preserve">  </v>
      </c>
      <c r="L4" s="147"/>
      <c r="M4" s="463"/>
      <c r="N4" s="147"/>
      <c r="O4" s="146"/>
      <c r="P4" s="147"/>
      <c r="Q4" s="146"/>
      <c r="R4" s="89" t="str">
        <f>Altalanos!$E$10</f>
        <v>Dénes Tibor</v>
      </c>
    </row>
    <row r="5" spans="1:21" s="19" customFormat="1" ht="9.6" x14ac:dyDescent="0.25">
      <c r="A5" s="150"/>
      <c r="B5" s="151" t="s">
        <v>4</v>
      </c>
      <c r="C5" s="459" t="s">
        <v>105</v>
      </c>
      <c r="D5" s="151" t="s">
        <v>104</v>
      </c>
      <c r="E5" s="151" t="s">
        <v>5</v>
      </c>
      <c r="F5" s="152" t="s">
        <v>85</v>
      </c>
      <c r="G5" s="152" t="s">
        <v>86</v>
      </c>
      <c r="H5" s="152"/>
      <c r="I5" s="152" t="s">
        <v>90</v>
      </c>
      <c r="J5" s="152"/>
      <c r="K5" s="151" t="s">
        <v>103</v>
      </c>
      <c r="L5" s="153"/>
      <c r="M5" s="151"/>
      <c r="N5" s="153"/>
      <c r="O5" s="151"/>
      <c r="P5" s="153"/>
      <c r="Q5" s="151"/>
      <c r="R5" s="154"/>
    </row>
    <row r="6" spans="1:21" s="790" customFormat="1" ht="14.25" customHeight="1" thickBot="1" x14ac:dyDescent="0.3">
      <c r="A6" s="783"/>
      <c r="B6" s="784"/>
      <c r="C6" s="785"/>
      <c r="D6" s="785"/>
      <c r="E6" s="784"/>
      <c r="F6" s="786"/>
      <c r="G6" s="786"/>
      <c r="H6" s="787"/>
      <c r="I6" s="786"/>
      <c r="J6" s="788"/>
      <c r="K6" s="784"/>
      <c r="L6" s="788"/>
      <c r="M6" s="784"/>
      <c r="N6" s="788"/>
      <c r="O6" s="784"/>
      <c r="P6" s="788"/>
      <c r="Q6" s="784"/>
      <c r="R6" s="789"/>
    </row>
    <row r="7" spans="1:21" s="38" customFormat="1" ht="10.5" customHeight="1" x14ac:dyDescent="0.25">
      <c r="A7" s="157">
        <v>1</v>
      </c>
      <c r="B7" s="390" t="str">
        <f>IF($E7="","",VLOOKUP($E7,'1Q ELO (2)'!$A$7:$M$32,12))</f>
        <v/>
      </c>
      <c r="C7" s="390" t="str">
        <f>IF($E7="","",VLOOKUP($E7,'1Q ELO (2)'!$A$7:$M$30,13))</f>
        <v/>
      </c>
      <c r="D7" s="446" t="str">
        <f>IF($E7="","",VLOOKUP($E7,'1Q ELO (2)'!$A$7:$M$30,5))</f>
        <v/>
      </c>
      <c r="E7" s="159"/>
      <c r="F7" s="160" t="str">
        <f>UPPER(IF($E7="","",VLOOKUP($E7,'1Q ELO (2)'!$A$7:$M$38,2)))</f>
        <v/>
      </c>
      <c r="G7" s="160" t="str">
        <f>IF($E7="","",VLOOKUP($E7,'1Q ELO (2)'!$A$7:$M$38,3))</f>
        <v/>
      </c>
      <c r="H7" s="160"/>
      <c r="I7" s="160" t="str">
        <f>IF($E7="","",VLOOKUP($E7,'1Q ELO (2)'!$A$7:$M$38,4))</f>
        <v/>
      </c>
      <c r="J7" s="162"/>
      <c r="K7" s="161"/>
      <c r="L7" s="161"/>
      <c r="M7" s="161"/>
      <c r="N7" s="161"/>
      <c r="O7" s="164"/>
      <c r="P7" s="166"/>
      <c r="Q7" s="167"/>
      <c r="R7" s="168"/>
      <c r="S7" s="169"/>
      <c r="U7" s="170" t="str">
        <f>Birók!P21</f>
        <v>Bíró</v>
      </c>
    </row>
    <row r="8" spans="1:21" s="38" customFormat="1" ht="9.6" customHeight="1" x14ac:dyDescent="0.25">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(2)'!$A$7:$M$32,12))</f>
        <v/>
      </c>
      <c r="C9" s="390" t="str">
        <f>IF($E9="","",VLOOKUP($E9,'1Q ELO (2)'!$A$7:$M$30,13))</f>
        <v/>
      </c>
      <c r="D9" s="446" t="str">
        <f>IF($E9="","",VLOOKUP($E9,'1Q ELO (2)'!$A$7:$M$30,5))</f>
        <v/>
      </c>
      <c r="E9" s="699"/>
      <c r="F9" s="179" t="str">
        <f>UPPER(IF($E9="","",VLOOKUP($E9,'1Q ELO (2)'!$A$7:$M$38,2)))</f>
        <v/>
      </c>
      <c r="G9" s="179" t="str">
        <f>IF($E9="","",VLOOKUP($E9,'1Q ELO (2)'!$A$7:$M$38,3))</f>
        <v/>
      </c>
      <c r="H9" s="179"/>
      <c r="I9" s="179" t="str">
        <f>IF($E9="","",VLOOKUP($E9,'1Q ELO (2)'!$A$7:$M$38,4))</f>
        <v/>
      </c>
      <c r="J9" s="180"/>
      <c r="K9" s="161"/>
      <c r="L9" s="405"/>
      <c r="M9" s="691"/>
      <c r="N9" s="691"/>
      <c r="O9" s="693"/>
      <c r="P9" s="694"/>
      <c r="Q9" s="414"/>
      <c r="R9" s="168"/>
      <c r="S9" s="169"/>
      <c r="U9" s="178" t="str">
        <f>Birók!P23</f>
        <v xml:space="preserve"> </v>
      </c>
    </row>
    <row r="10" spans="1:21" s="38" customFormat="1" ht="9.6" customHeight="1" x14ac:dyDescent="0.25">
      <c r="A10" s="171"/>
      <c r="B10" s="460"/>
      <c r="C10" s="460"/>
      <c r="D10" s="456"/>
      <c r="E10" s="182"/>
      <c r="F10" s="173"/>
      <c r="G10" s="173"/>
      <c r="H10" s="174"/>
      <c r="I10" s="173"/>
      <c r="J10" s="183"/>
      <c r="K10" s="175"/>
      <c r="L10" s="689"/>
      <c r="M10" s="691"/>
      <c r="N10" s="690"/>
      <c r="O10" s="690"/>
      <c r="P10" s="690"/>
      <c r="Q10" s="414"/>
      <c r="R10" s="168"/>
      <c r="S10" s="169"/>
      <c r="U10" s="178" t="str">
        <f>Birók!P24</f>
        <v xml:space="preserve"> </v>
      </c>
    </row>
    <row r="11" spans="1:21" s="38" customFormat="1" ht="9.6" customHeight="1" x14ac:dyDescent="0.25">
      <c r="A11" s="581">
        <v>3</v>
      </c>
      <c r="B11" s="390" t="str">
        <f>IF($E11="","",VLOOKUP($E11,'1Q ELO (2)'!$A$7:$M$32,12))</f>
        <v/>
      </c>
      <c r="C11" s="390" t="str">
        <f>IF($E11="","",VLOOKUP($E11,'1Q ELO (2)'!$A$7:$M$30,13))</f>
        <v/>
      </c>
      <c r="D11" s="446" t="str">
        <f>IF($E11="","",VLOOKUP($E11,'1Q ELO (2)'!$A$7:$M$30,5))</f>
        <v/>
      </c>
      <c r="E11" s="159"/>
      <c r="F11" s="680" t="str">
        <f>UPPER(IF($E11="","",VLOOKUP($E11,'1Q ELO (2)'!$A$7:$M$38,2)))</f>
        <v/>
      </c>
      <c r="G11" s="680" t="str">
        <f>IF($E11="","",VLOOKUP($E11,'1Q ELO (2)'!$A$7:$M$38,3))</f>
        <v/>
      </c>
      <c r="H11" s="680"/>
      <c r="I11" s="680" t="str">
        <f>IF($E11="","",VLOOKUP($E11,'1Q ELO (2)'!$A$7:$M$38,4))</f>
        <v/>
      </c>
      <c r="J11" s="162"/>
      <c r="K11" s="161"/>
      <c r="L11" s="691"/>
      <c r="M11" s="691"/>
      <c r="N11" s="690"/>
      <c r="O11" s="690"/>
      <c r="P11" s="690"/>
      <c r="Q11" s="414"/>
      <c r="R11" s="168"/>
      <c r="S11" s="169"/>
      <c r="U11" s="178" t="str">
        <f>Birók!P25</f>
        <v xml:space="preserve"> </v>
      </c>
    </row>
    <row r="12" spans="1:21" s="38" customFormat="1" ht="9.6" customHeight="1" x14ac:dyDescent="0.25">
      <c r="A12" s="171"/>
      <c r="B12" s="460"/>
      <c r="C12" s="460"/>
      <c r="D12" s="456"/>
      <c r="E12" s="182"/>
      <c r="F12" s="173"/>
      <c r="G12" s="173"/>
      <c r="H12" s="174"/>
      <c r="I12" s="175" t="s">
        <v>0</v>
      </c>
      <c r="J12" s="176"/>
      <c r="K12" s="177" t="str">
        <f>UPPER(IF(OR(J12="a",J12="as"),F11,IF(OR(J12="b",J12="bs"),F13,)))</f>
        <v/>
      </c>
      <c r="L12" s="177"/>
      <c r="M12" s="691"/>
      <c r="N12" s="690"/>
      <c r="O12" s="690"/>
      <c r="P12" s="690"/>
      <c r="Q12" s="414"/>
      <c r="R12" s="168"/>
      <c r="S12" s="169"/>
      <c r="U12" s="178" t="str">
        <f>Birók!P26</f>
        <v xml:space="preserve"> </v>
      </c>
    </row>
    <row r="13" spans="1:21" s="38" customFormat="1" ht="9.6" customHeight="1" x14ac:dyDescent="0.25">
      <c r="A13" s="171">
        <v>4</v>
      </c>
      <c r="B13" s="390" t="str">
        <f>IF($E13="","",VLOOKUP($E13,'1Q ELO (2)'!$A$7:$M$32,12))</f>
        <v/>
      </c>
      <c r="C13" s="390" t="str">
        <f>IF($E13="","",VLOOKUP($E13,'1Q ELO (2)'!$A$7:$M$30,13))</f>
        <v/>
      </c>
      <c r="D13" s="446" t="str">
        <f>IF($E13="","",VLOOKUP($E13,'1Q ELO (2)'!$A$7:$M$30,5))</f>
        <v/>
      </c>
      <c r="E13" s="159"/>
      <c r="F13" s="179" t="str">
        <f>UPPER(IF($E13="","",VLOOKUP($E13,'1Q ELO (2)'!$A$7:$M$38,2)))</f>
        <v/>
      </c>
      <c r="G13" s="179" t="str">
        <f>IF($E13="","",VLOOKUP($E13,'1Q ELO (2)'!$A$7:$M$38,3))</f>
        <v/>
      </c>
      <c r="H13" s="179"/>
      <c r="I13" s="179" t="str">
        <f>IF($E13="","",VLOOKUP($E13,'1Q ELO (2)'!$A$7:$M$38,4))</f>
        <v/>
      </c>
      <c r="J13" s="190"/>
      <c r="K13" s="161"/>
      <c r="L13" s="161"/>
      <c r="M13" s="691"/>
      <c r="N13" s="690"/>
      <c r="O13" s="690"/>
      <c r="P13" s="690"/>
      <c r="Q13" s="414"/>
      <c r="R13" s="168"/>
      <c r="S13" s="169"/>
      <c r="U13" s="178" t="str">
        <f>Birók!P27</f>
        <v xml:space="preserve"> </v>
      </c>
    </row>
    <row r="14" spans="1:21" s="38" customFormat="1" ht="9.6" customHeight="1" x14ac:dyDescent="0.25">
      <c r="A14" s="171"/>
      <c r="B14" s="460"/>
      <c r="C14" s="460"/>
      <c r="D14" s="456"/>
      <c r="E14" s="182"/>
      <c r="F14" s="161"/>
      <c r="G14" s="161"/>
      <c r="H14" s="70"/>
      <c r="I14" s="191"/>
      <c r="J14" s="183"/>
      <c r="K14" s="161"/>
      <c r="L14" s="161"/>
      <c r="M14" s="404"/>
      <c r="N14" s="689"/>
      <c r="O14" s="691"/>
      <c r="P14" s="690"/>
      <c r="Q14" s="414"/>
      <c r="R14" s="168"/>
      <c r="S14" s="169"/>
      <c r="U14" s="178" t="str">
        <f>Birók!P28</f>
        <v xml:space="preserve"> </v>
      </c>
    </row>
    <row r="15" spans="1:21" s="38" customFormat="1" ht="9.6" customHeight="1" x14ac:dyDescent="0.25">
      <c r="A15" s="581">
        <v>5</v>
      </c>
      <c r="B15" s="390" t="str">
        <f>IF($E15="","",VLOOKUP($E15,'1Q ELO (2)'!$A$7:$M$32,12))</f>
        <v/>
      </c>
      <c r="C15" s="390" t="str">
        <f>IF($E15="","",VLOOKUP($E15,'1Q ELO (2)'!$A$7:$M$30,13))</f>
        <v/>
      </c>
      <c r="D15" s="446" t="str">
        <f>IF($E15="","",VLOOKUP($E15,'1Q ELO (2)'!$A$7:$M$30,5))</f>
        <v/>
      </c>
      <c r="E15" s="159"/>
      <c r="F15" s="680" t="str">
        <f>UPPER(IF($E15="","",VLOOKUP($E15,'1Q ELO (2)'!$A$7:$M$38,2)))</f>
        <v/>
      </c>
      <c r="G15" s="680" t="str">
        <f>IF($E15="","",VLOOKUP($E15,'1Q ELO (2)'!$A$7:$M$38,3))</f>
        <v/>
      </c>
      <c r="H15" s="680"/>
      <c r="I15" s="680" t="str">
        <f>IF($E15="","",VLOOKUP($E15,'1Q ELO (2)'!$A$7:$M$38,4))</f>
        <v/>
      </c>
      <c r="J15" s="718"/>
      <c r="K15" s="161"/>
      <c r="L15" s="161"/>
      <c r="M15" s="691"/>
      <c r="N15" s="690"/>
      <c r="O15" s="691"/>
      <c r="P15" s="690"/>
      <c r="Q15" s="414"/>
      <c r="R15" s="168"/>
      <c r="S15" s="169"/>
      <c r="U15" s="178" t="str">
        <f>Birók!P29</f>
        <v xml:space="preserve"> </v>
      </c>
    </row>
    <row r="16" spans="1:21" s="38" customFormat="1" ht="9.6" customHeight="1" thickBot="1" x14ac:dyDescent="0.3">
      <c r="A16" s="171"/>
      <c r="B16" s="460"/>
      <c r="C16" s="460"/>
      <c r="D16" s="456"/>
      <c r="E16" s="182"/>
      <c r="F16" s="173"/>
      <c r="G16" s="173"/>
      <c r="H16" s="174"/>
      <c r="I16" s="175" t="s">
        <v>0</v>
      </c>
      <c r="J16" s="176"/>
      <c r="K16" s="177" t="str">
        <f>UPPER(IF(OR(J16="a",J16="as"),F15,IF(OR(J16="b",J16="bs"),F17,)))</f>
        <v/>
      </c>
      <c r="L16" s="177"/>
      <c r="M16" s="691"/>
      <c r="N16" s="690"/>
      <c r="O16" s="690"/>
      <c r="P16" s="690"/>
      <c r="Q16" s="414"/>
      <c r="R16" s="168"/>
      <c r="S16" s="169"/>
      <c r="U16" s="193" t="str">
        <f>Birók!P30</f>
        <v>Egyik sem</v>
      </c>
    </row>
    <row r="17" spans="1:19" s="38" customFormat="1" ht="9.6" customHeight="1" x14ac:dyDescent="0.25">
      <c r="A17" s="171">
        <v>6</v>
      </c>
      <c r="B17" s="390" t="str">
        <f>IF($E17="","",VLOOKUP($E17,'1Q ELO (2)'!$A$7:$M$32,12))</f>
        <v/>
      </c>
      <c r="C17" s="390" t="str">
        <f>IF($E17="","",VLOOKUP($E17,'1Q ELO (2)'!$A$7:$M$30,13))</f>
        <v/>
      </c>
      <c r="D17" s="446" t="str">
        <f>IF($E17="","",VLOOKUP($E17,'1Q ELO (2)'!$A$7:$M$30,5))</f>
        <v/>
      </c>
      <c r="E17" s="159"/>
      <c r="F17" s="179" t="str">
        <f>UPPER(IF($E17="","",VLOOKUP($E17,'1Q ELO (2)'!$A$7:$M$38,2)))</f>
        <v/>
      </c>
      <c r="G17" s="179" t="str">
        <f>IF($E17="","",VLOOKUP($E17,'1Q ELO (2)'!$A$7:$M$38,3))</f>
        <v/>
      </c>
      <c r="H17" s="179"/>
      <c r="I17" s="179" t="str">
        <f>IF($E17="","",VLOOKUP($E17,'1Q ELO (2)'!$A$7:$M$38,4))</f>
        <v/>
      </c>
      <c r="J17" s="180"/>
      <c r="K17" s="161"/>
      <c r="L17" s="405"/>
      <c r="M17" s="691"/>
      <c r="N17" s="690"/>
      <c r="O17" s="690"/>
      <c r="P17" s="690"/>
      <c r="Q17" s="414"/>
      <c r="R17" s="168"/>
      <c r="S17" s="169"/>
    </row>
    <row r="18" spans="1:19" s="38" customFormat="1" ht="9.6" customHeight="1" x14ac:dyDescent="0.25">
      <c r="A18" s="171"/>
      <c r="B18" s="460"/>
      <c r="C18" s="460"/>
      <c r="D18" s="456"/>
      <c r="E18" s="182"/>
      <c r="F18" s="173"/>
      <c r="G18" s="173"/>
      <c r="H18" s="174"/>
      <c r="I18" s="161"/>
      <c r="J18" s="183"/>
      <c r="K18" s="175"/>
      <c r="L18" s="689"/>
      <c r="M18" s="691"/>
      <c r="N18" s="690"/>
      <c r="O18" s="690"/>
      <c r="P18" s="690"/>
      <c r="Q18" s="414"/>
      <c r="R18" s="168"/>
      <c r="S18" s="169"/>
    </row>
    <row r="19" spans="1:19" s="38" customFormat="1" ht="9.6" customHeight="1" x14ac:dyDescent="0.25">
      <c r="A19" s="581">
        <v>7</v>
      </c>
      <c r="B19" s="390" t="str">
        <f>IF($E19="","",VLOOKUP($E19,'1Q ELO (2)'!$A$7:$M$32,12))</f>
        <v/>
      </c>
      <c r="C19" s="390" t="str">
        <f>IF($E19="","",VLOOKUP($E19,'1Q ELO (2)'!$A$7:$M$30,13))</f>
        <v/>
      </c>
      <c r="D19" s="446" t="str">
        <f>IF($E19="","",VLOOKUP($E19,'1Q ELO (2)'!$A$7:$M$30,5))</f>
        <v/>
      </c>
      <c r="E19" s="159"/>
      <c r="F19" s="680" t="str">
        <f>UPPER(IF($E19="","",VLOOKUP($E19,'1Q ELO (2)'!$A$7:$M$38,2)))</f>
        <v/>
      </c>
      <c r="G19" s="680" t="str">
        <f>IF($E19="","",VLOOKUP($E19,'1Q ELO (2)'!$A$7:$M$38,3))</f>
        <v/>
      </c>
      <c r="H19" s="680"/>
      <c r="I19" s="680" t="str">
        <f>IF($E19="","",VLOOKUP($E19,'1Q ELO (2)'!$A$7:$M$38,4))</f>
        <v/>
      </c>
      <c r="J19" s="162"/>
      <c r="K19" s="161"/>
      <c r="L19" s="691"/>
      <c r="M19" s="691"/>
      <c r="N19" s="690"/>
      <c r="O19" s="690"/>
      <c r="P19" s="690"/>
      <c r="Q19" s="414"/>
      <c r="R19" s="168"/>
      <c r="S19" s="169"/>
    </row>
    <row r="20" spans="1:19" s="38" customFormat="1" ht="9.6" customHeight="1" x14ac:dyDescent="0.25">
      <c r="A20" s="171"/>
      <c r="B20" s="460"/>
      <c r="C20" s="460"/>
      <c r="D20" s="456"/>
      <c r="E20" s="172"/>
      <c r="F20" s="173"/>
      <c r="G20" s="173"/>
      <c r="H20" s="174"/>
      <c r="I20" s="175" t="s">
        <v>0</v>
      </c>
      <c r="J20" s="176"/>
      <c r="K20" s="177" t="str">
        <f>UPPER(IF(OR(J20="a",J20="as"),F19,IF(OR(J20="b",J20="bs"),F21,)))</f>
        <v/>
      </c>
      <c r="L20" s="177"/>
      <c r="M20" s="691"/>
      <c r="N20" s="690"/>
      <c r="O20" s="690"/>
      <c r="P20" s="690"/>
      <c r="Q20" s="414"/>
      <c r="R20" s="168"/>
      <c r="S20" s="169"/>
    </row>
    <row r="21" spans="1:19" s="38" customFormat="1" ht="9.6" customHeight="1" x14ac:dyDescent="0.25">
      <c r="A21" s="578">
        <v>8</v>
      </c>
      <c r="B21" s="390" t="str">
        <f>IF($E21="","",VLOOKUP($E21,'1Q ELO (2)'!$A$7:$M$32,12))</f>
        <v/>
      </c>
      <c r="C21" s="390" t="str">
        <f>IF($E21="","",VLOOKUP($E21,'1Q ELO (2)'!$A$7:$M$30,13))</f>
        <v/>
      </c>
      <c r="D21" s="446" t="str">
        <f>IF($E21="","",VLOOKUP($E21,'1Q ELO (2)'!$A$7:$M$30,5))</f>
        <v/>
      </c>
      <c r="E21" s="159"/>
      <c r="F21" s="487" t="str">
        <f>UPPER(IF($E21="","",VLOOKUP($E21,'1Q ELO (2)'!$A$7:$M$38,2)))</f>
        <v/>
      </c>
      <c r="G21" s="487" t="str">
        <f>IF($E21="","",VLOOKUP($E21,'1Q ELO (2)'!$A$7:$M$38,3))</f>
        <v/>
      </c>
      <c r="H21" s="487"/>
      <c r="I21" s="487" t="str">
        <f>IF($E21="","",VLOOKUP($E21,'1Q ELO (2)'!$A$7:$M$38,4))</f>
        <v/>
      </c>
      <c r="J21" s="190"/>
      <c r="K21" s="161"/>
      <c r="L21" s="161"/>
      <c r="M21" s="691"/>
      <c r="N21" s="690"/>
      <c r="O21" s="690"/>
      <c r="P21" s="690"/>
      <c r="Q21" s="414"/>
      <c r="R21" s="168"/>
      <c r="S21" s="169"/>
    </row>
    <row r="22" spans="1:19" s="38" customFormat="1" ht="9.6" customHeight="1" x14ac:dyDescent="0.25">
      <c r="A22" s="171"/>
      <c r="B22" s="460"/>
      <c r="C22" s="460"/>
      <c r="D22" s="456"/>
      <c r="E22" s="172"/>
      <c r="F22" s="191"/>
      <c r="G22" s="191"/>
      <c r="H22" s="195"/>
      <c r="I22" s="191"/>
      <c r="J22" s="183"/>
      <c r="K22" s="161"/>
      <c r="L22" s="161"/>
      <c r="M22" s="161"/>
      <c r="N22" s="186"/>
      <c r="O22" s="186"/>
      <c r="P22" s="186"/>
      <c r="Q22" s="167"/>
      <c r="R22" s="168"/>
      <c r="S22" s="169"/>
    </row>
    <row r="23" spans="1:19" s="38" customFormat="1" ht="9.6" customHeight="1" x14ac:dyDescent="0.25">
      <c r="A23" s="203"/>
      <c r="B23" s="203"/>
      <c r="C23" s="203"/>
      <c r="D23" s="203"/>
      <c r="E23" s="203"/>
      <c r="F23" s="204"/>
      <c r="G23" s="204"/>
      <c r="H23" s="204"/>
      <c r="I23" s="204"/>
      <c r="J23" s="205"/>
      <c r="K23" s="206"/>
      <c r="L23" s="207"/>
      <c r="M23" s="206"/>
      <c r="N23" s="207"/>
      <c r="O23" s="206"/>
      <c r="P23" s="207"/>
      <c r="Q23" s="206"/>
      <c r="R23" s="207"/>
      <c r="S23" s="169"/>
    </row>
    <row r="24" spans="1:19" s="38" customFormat="1" ht="9.6" customHeight="1" x14ac:dyDescent="0.25">
      <c r="A24" s="209" t="s">
        <v>105</v>
      </c>
      <c r="B24" s="210"/>
      <c r="C24" s="211"/>
      <c r="D24" s="210"/>
      <c r="E24" s="212" t="s">
        <v>6</v>
      </c>
      <c r="F24" s="213" t="s">
        <v>107</v>
      </c>
      <c r="G24" s="212"/>
      <c r="H24" s="214"/>
      <c r="I24" s="215"/>
      <c r="J24" s="212" t="s">
        <v>6</v>
      </c>
      <c r="K24" s="213" t="s">
        <v>108</v>
      </c>
      <c r="L24" s="216"/>
      <c r="M24" s="213" t="s">
        <v>109</v>
      </c>
      <c r="N24" s="217"/>
      <c r="O24" s="218" t="s">
        <v>110</v>
      </c>
      <c r="P24" s="218"/>
      <c r="Q24" s="219"/>
      <c r="R24" s="220"/>
      <c r="S24" s="169"/>
    </row>
    <row r="25" spans="1:19" s="38" customFormat="1" ht="9.6" customHeight="1" x14ac:dyDescent="0.25">
      <c r="A25" s="222" t="s">
        <v>106</v>
      </c>
      <c r="B25" s="221"/>
      <c r="C25" s="223"/>
      <c r="D25" s="442"/>
      <c r="E25" s="224">
        <v>1</v>
      </c>
      <c r="F25" s="92" t="str">
        <f>IF(E25&gt;$R$32,,UPPER(VLOOKUP(E25,'1Q ELO (2)'!$A$7:$O$134,2)))</f>
        <v/>
      </c>
      <c r="G25" s="225"/>
      <c r="H25" s="92"/>
      <c r="I25" s="91"/>
      <c r="J25" s="226" t="s">
        <v>7</v>
      </c>
      <c r="K25" s="221"/>
      <c r="L25" s="227"/>
      <c r="M25" s="221"/>
      <c r="N25" s="228"/>
      <c r="O25" s="229" t="s">
        <v>111</v>
      </c>
      <c r="P25" s="230"/>
      <c r="Q25" s="230"/>
      <c r="R25" s="231"/>
      <c r="S25" s="169"/>
    </row>
    <row r="26" spans="1:19" s="38" customFormat="1" ht="9.6" customHeight="1" x14ac:dyDescent="0.25">
      <c r="A26" s="236" t="s">
        <v>119</v>
      </c>
      <c r="B26" s="234"/>
      <c r="C26" s="237"/>
      <c r="D26" s="442"/>
      <c r="E26" s="224">
        <v>2</v>
      </c>
      <c r="F26" s="92" t="str">
        <f>IF(E26&gt;$R$32,,UPPER(VLOOKUP(E26,'1Q ELO (2)'!$A$7:$O$134,2)))</f>
        <v/>
      </c>
      <c r="G26" s="225"/>
      <c r="H26" s="92"/>
      <c r="I26" s="91"/>
      <c r="J26" s="226" t="s">
        <v>8</v>
      </c>
      <c r="K26" s="221"/>
      <c r="L26" s="227"/>
      <c r="M26" s="221"/>
      <c r="N26" s="228"/>
      <c r="O26" s="232"/>
      <c r="P26" s="233"/>
      <c r="Q26" s="234"/>
      <c r="R26" s="235"/>
      <c r="S26" s="169"/>
    </row>
    <row r="27" spans="1:19" s="38" customFormat="1" ht="9.6" customHeight="1" x14ac:dyDescent="0.25">
      <c r="A27" s="379"/>
      <c r="B27" s="380"/>
      <c r="C27" s="381"/>
      <c r="D27" s="443"/>
      <c r="E27" s="717">
        <v>3</v>
      </c>
      <c r="F27" s="92" t="str">
        <f>IF(E27&gt;$R$32,,UPPER(VLOOKUP(E27,'1Q ELO (2)'!$A$7:$O$134,2)))</f>
        <v/>
      </c>
      <c r="G27" s="225"/>
      <c r="H27" s="92"/>
      <c r="I27" s="91"/>
      <c r="J27" s="226" t="s">
        <v>9</v>
      </c>
      <c r="K27" s="221"/>
      <c r="L27" s="227"/>
      <c r="M27" s="221"/>
      <c r="N27" s="228"/>
      <c r="O27" s="229" t="s">
        <v>112</v>
      </c>
      <c r="P27" s="230"/>
      <c r="Q27" s="230"/>
      <c r="R27" s="231"/>
      <c r="S27" s="169"/>
    </row>
    <row r="28" spans="1:19" s="38" customFormat="1" ht="9.6" customHeight="1" x14ac:dyDescent="0.25">
      <c r="A28" s="238"/>
      <c r="B28" s="150"/>
      <c r="C28" s="239"/>
      <c r="D28" s="443"/>
      <c r="E28" s="717">
        <v>4</v>
      </c>
      <c r="F28" s="92" t="str">
        <f>IF(E28&gt;$R$32,,UPPER(VLOOKUP(E28,'1Q ELO (2)'!$A$7:$O$134,2)))</f>
        <v/>
      </c>
      <c r="G28" s="225"/>
      <c r="H28" s="92"/>
      <c r="I28" s="91"/>
      <c r="J28" s="226" t="s">
        <v>10</v>
      </c>
      <c r="K28" s="221"/>
      <c r="L28" s="227"/>
      <c r="M28" s="221"/>
      <c r="N28" s="228"/>
      <c r="O28" s="221"/>
      <c r="P28" s="227"/>
      <c r="Q28" s="221"/>
      <c r="R28" s="228"/>
      <c r="S28" s="169"/>
    </row>
    <row r="29" spans="1:19" s="38" customFormat="1" ht="9.6" customHeight="1" x14ac:dyDescent="0.25">
      <c r="A29" s="366"/>
      <c r="B29" s="382"/>
      <c r="C29" s="383"/>
      <c r="D29" s="382"/>
      <c r="E29" s="224"/>
      <c r="F29" s="92"/>
      <c r="G29" s="225"/>
      <c r="H29" s="92"/>
      <c r="I29" s="91"/>
      <c r="J29" s="226" t="s">
        <v>11</v>
      </c>
      <c r="K29" s="221"/>
      <c r="L29" s="227"/>
      <c r="M29" s="221"/>
      <c r="N29" s="228"/>
      <c r="O29" s="234"/>
      <c r="P29" s="233"/>
      <c r="Q29" s="234"/>
      <c r="R29" s="235"/>
      <c r="S29" s="169"/>
    </row>
    <row r="30" spans="1:19" s="38" customFormat="1" ht="9.6" customHeight="1" x14ac:dyDescent="0.25">
      <c r="A30" s="367"/>
      <c r="B30" s="24"/>
      <c r="C30" s="239"/>
      <c r="D30" s="443"/>
      <c r="E30" s="224"/>
      <c r="F30" s="92"/>
      <c r="G30" s="225"/>
      <c r="H30" s="92"/>
      <c r="I30" s="91"/>
      <c r="J30" s="226" t="s">
        <v>12</v>
      </c>
      <c r="K30" s="221"/>
      <c r="L30" s="227"/>
      <c r="M30" s="221"/>
      <c r="N30" s="228"/>
      <c r="O30" s="229" t="s">
        <v>92</v>
      </c>
      <c r="P30" s="230"/>
      <c r="Q30" s="230"/>
      <c r="R30" s="231"/>
      <c r="S30" s="169"/>
    </row>
    <row r="31" spans="1:19" s="38" customFormat="1" ht="9.6" customHeight="1" x14ac:dyDescent="0.25">
      <c r="A31" s="367"/>
      <c r="B31" s="24"/>
      <c r="C31" s="377"/>
      <c r="D31" s="444"/>
      <c r="E31" s="224"/>
      <c r="F31" s="92"/>
      <c r="G31" s="225"/>
      <c r="H31" s="92"/>
      <c r="I31" s="91"/>
      <c r="J31" s="226" t="s">
        <v>13</v>
      </c>
      <c r="K31" s="221"/>
      <c r="L31" s="227"/>
      <c r="M31" s="221"/>
      <c r="N31" s="228"/>
      <c r="O31" s="221"/>
      <c r="P31" s="227"/>
      <c r="Q31" s="221"/>
      <c r="R31" s="228"/>
      <c r="S31" s="169"/>
    </row>
    <row r="32" spans="1:19" s="38" customFormat="1" ht="9.6" customHeight="1" x14ac:dyDescent="0.25">
      <c r="A32" s="368"/>
      <c r="B32" s="365"/>
      <c r="C32" s="378"/>
      <c r="D32" s="445"/>
      <c r="E32" s="240"/>
      <c r="F32" s="241"/>
      <c r="G32" s="242"/>
      <c r="H32" s="241"/>
      <c r="I32" s="243"/>
      <c r="J32" s="244" t="s">
        <v>14</v>
      </c>
      <c r="K32" s="234"/>
      <c r="L32" s="233"/>
      <c r="M32" s="234"/>
      <c r="N32" s="235"/>
      <c r="O32" s="234" t="str">
        <f>R4</f>
        <v>Dénes Tibor</v>
      </c>
      <c r="P32" s="233"/>
      <c r="Q32" s="234"/>
      <c r="R32" s="245">
        <f>MIN(8,'1Q ELO (2)'!O5)</f>
        <v>8</v>
      </c>
      <c r="S32" s="169"/>
    </row>
    <row r="33" spans="1:19" s="38" customFormat="1" ht="9.6" customHeight="1" x14ac:dyDescent="0.25">
      <c r="A33"/>
      <c r="B33"/>
      <c r="C33"/>
      <c r="D33"/>
      <c r="E33"/>
      <c r="F33"/>
      <c r="G33"/>
      <c r="H33"/>
      <c r="I33"/>
      <c r="J33" s="134"/>
      <c r="K33"/>
      <c r="L33" s="134"/>
      <c r="M33"/>
      <c r="N33" s="135"/>
      <c r="O33"/>
      <c r="P33" s="134"/>
      <c r="Q33"/>
      <c r="R33" s="135"/>
      <c r="S33" s="169"/>
    </row>
    <row r="34" spans="1:19" s="38" customFormat="1" ht="9.6" customHeight="1" x14ac:dyDescent="0.25">
      <c r="A34"/>
      <c r="B34"/>
      <c r="C34"/>
      <c r="D34"/>
      <c r="E34"/>
      <c r="F34"/>
      <c r="G34"/>
      <c r="H34"/>
      <c r="I34"/>
      <c r="J34" s="134"/>
      <c r="K34"/>
      <c r="L34" s="134"/>
      <c r="M34"/>
      <c r="N34" s="135"/>
      <c r="O34"/>
      <c r="P34" s="134"/>
      <c r="Q34"/>
      <c r="R34" s="135"/>
      <c r="S34" s="169"/>
    </row>
    <row r="35" spans="1:19" s="38" customFormat="1" ht="9.6" customHeight="1" x14ac:dyDescent="0.25">
      <c r="A35"/>
      <c r="B35"/>
      <c r="C35"/>
      <c r="D35"/>
      <c r="E35"/>
      <c r="F35"/>
      <c r="G35"/>
      <c r="H35"/>
      <c r="I35"/>
      <c r="J35" s="134"/>
      <c r="K35"/>
      <c r="L35" s="134"/>
      <c r="M35"/>
      <c r="N35" s="135"/>
      <c r="O35"/>
      <c r="P35" s="134"/>
      <c r="Q35"/>
      <c r="R35" s="135"/>
      <c r="S35" s="169"/>
    </row>
    <row r="36" spans="1:19" s="38" customFormat="1" ht="9.6" customHeight="1" x14ac:dyDescent="0.25">
      <c r="A36"/>
      <c r="B36"/>
      <c r="C36"/>
      <c r="D36"/>
      <c r="E36"/>
      <c r="F36"/>
      <c r="G36"/>
      <c r="H36"/>
      <c r="I36"/>
      <c r="J36" s="134"/>
      <c r="K36"/>
      <c r="L36" s="134"/>
      <c r="M36"/>
      <c r="N36" s="135"/>
      <c r="O36"/>
      <c r="P36" s="134"/>
      <c r="Q36"/>
      <c r="R36" s="135"/>
      <c r="S36" s="169"/>
    </row>
    <row r="37" spans="1:19" s="38" customFormat="1" ht="9.6" customHeight="1" x14ac:dyDescent="0.25">
      <c r="A37"/>
      <c r="B37"/>
      <c r="C37"/>
      <c r="D37"/>
      <c r="E37"/>
      <c r="F37"/>
      <c r="G37"/>
      <c r="H37"/>
      <c r="I37"/>
      <c r="J37" s="134"/>
      <c r="K37"/>
      <c r="L37" s="134"/>
      <c r="M37"/>
      <c r="N37" s="135"/>
      <c r="O37"/>
      <c r="P37" s="134"/>
      <c r="Q37"/>
      <c r="R37" s="135"/>
      <c r="S37" s="169"/>
    </row>
    <row r="38" spans="1:19" s="38" customFormat="1" ht="9.6" customHeight="1" x14ac:dyDescent="0.25">
      <c r="A38"/>
      <c r="B38"/>
      <c r="C38"/>
      <c r="D38"/>
      <c r="E38"/>
      <c r="F38"/>
      <c r="G38"/>
      <c r="H38"/>
      <c r="I38"/>
      <c r="J38" s="134"/>
      <c r="K38"/>
      <c r="L38" s="134"/>
      <c r="M38"/>
      <c r="N38" s="135"/>
      <c r="O38"/>
      <c r="P38" s="134"/>
      <c r="Q38"/>
      <c r="R38" s="135"/>
      <c r="S38" s="169"/>
    </row>
    <row r="39" spans="1:19" s="38" customFormat="1" ht="9.6" customHeight="1" x14ac:dyDescent="0.25">
      <c r="A39"/>
      <c r="B39"/>
      <c r="C39"/>
      <c r="D39"/>
      <c r="E39"/>
      <c r="F39"/>
      <c r="G39"/>
      <c r="H39"/>
      <c r="I39"/>
      <c r="J39" s="134"/>
      <c r="K39"/>
      <c r="L39" s="134"/>
      <c r="M39"/>
      <c r="N39" s="135"/>
      <c r="O39"/>
      <c r="P39" s="134"/>
      <c r="Q39"/>
      <c r="R39" s="135"/>
      <c r="S39" s="169"/>
    </row>
    <row r="40" spans="1:19" s="38" customFormat="1" ht="9.6" customHeight="1" x14ac:dyDescent="0.25">
      <c r="A40"/>
      <c r="B40"/>
      <c r="C40"/>
      <c r="D40"/>
      <c r="E40"/>
      <c r="F40"/>
      <c r="G40"/>
      <c r="H40"/>
      <c r="I40"/>
      <c r="J40" s="134"/>
      <c r="K40"/>
      <c r="L40" s="134"/>
      <c r="M40"/>
      <c r="N40" s="135"/>
      <c r="O40"/>
      <c r="P40" s="134"/>
      <c r="Q40"/>
      <c r="R40" s="135"/>
      <c r="S40" s="169"/>
    </row>
    <row r="41" spans="1:19" s="38" customFormat="1" ht="9.6" customHeight="1" x14ac:dyDescent="0.25">
      <c r="A41"/>
      <c r="B41"/>
      <c r="C41"/>
      <c r="D41"/>
      <c r="E41"/>
      <c r="F41"/>
      <c r="G41"/>
      <c r="H41"/>
      <c r="I41"/>
      <c r="J41" s="134"/>
      <c r="K41"/>
      <c r="L41" s="134"/>
      <c r="M41"/>
      <c r="N41" s="135"/>
      <c r="O41"/>
      <c r="P41" s="134"/>
      <c r="Q41"/>
      <c r="R41" s="135"/>
      <c r="S41" s="169"/>
    </row>
    <row r="42" spans="1:19" s="38" customFormat="1" ht="9.6" customHeight="1" x14ac:dyDescent="0.25">
      <c r="A42"/>
      <c r="B42"/>
      <c r="C42"/>
      <c r="D42"/>
      <c r="E42"/>
      <c r="F42"/>
      <c r="G42"/>
      <c r="H42"/>
      <c r="I42"/>
      <c r="J42" s="134"/>
      <c r="K42"/>
      <c r="L42" s="134"/>
      <c r="M42"/>
      <c r="N42" s="135"/>
      <c r="O42"/>
      <c r="P42" s="134"/>
      <c r="Q42"/>
      <c r="R42" s="135"/>
      <c r="S42" s="169"/>
    </row>
    <row r="43" spans="1:19" s="38" customFormat="1" ht="9.6" customHeight="1" x14ac:dyDescent="0.25">
      <c r="A43"/>
      <c r="B43"/>
      <c r="C43"/>
      <c r="D43"/>
      <c r="E43"/>
      <c r="F43"/>
      <c r="G43"/>
      <c r="H43"/>
      <c r="I43"/>
      <c r="J43" s="134"/>
      <c r="K43"/>
      <c r="L43" s="134"/>
      <c r="M43"/>
      <c r="N43" s="135"/>
      <c r="O43"/>
      <c r="P43" s="134"/>
      <c r="Q43"/>
      <c r="R43" s="135"/>
      <c r="S43" s="169"/>
    </row>
    <row r="44" spans="1:19" s="38" customFormat="1" ht="9.6" customHeight="1" x14ac:dyDescent="0.25">
      <c r="A44"/>
      <c r="B44"/>
      <c r="C44"/>
      <c r="D44"/>
      <c r="E44"/>
      <c r="F44"/>
      <c r="G44"/>
      <c r="H44"/>
      <c r="I44"/>
      <c r="J44" s="134"/>
      <c r="K44"/>
      <c r="L44" s="134"/>
      <c r="M44"/>
      <c r="N44" s="135"/>
      <c r="O44"/>
      <c r="P44" s="134"/>
      <c r="Q44"/>
      <c r="R44" s="135"/>
      <c r="S44" s="169"/>
    </row>
    <row r="45" spans="1:19" s="38" customFormat="1" ht="9.6" customHeight="1" x14ac:dyDescent="0.25">
      <c r="A45"/>
      <c r="B45"/>
      <c r="C45"/>
      <c r="D45"/>
      <c r="E45"/>
      <c r="F45"/>
      <c r="G45"/>
      <c r="H45"/>
      <c r="I45"/>
      <c r="J45" s="134"/>
      <c r="K45"/>
      <c r="L45" s="134"/>
      <c r="M45"/>
      <c r="N45" s="135"/>
      <c r="O45"/>
      <c r="P45" s="134"/>
      <c r="Q45"/>
      <c r="R45" s="135"/>
      <c r="S45" s="169"/>
    </row>
    <row r="46" spans="1:19" s="38" customFormat="1" ht="9.6" customHeight="1" x14ac:dyDescent="0.25">
      <c r="A46"/>
      <c r="B46"/>
      <c r="C46"/>
      <c r="D46"/>
      <c r="E46"/>
      <c r="F46"/>
      <c r="G46"/>
      <c r="H46"/>
      <c r="I46"/>
      <c r="J46" s="134"/>
      <c r="K46"/>
      <c r="L46" s="134"/>
      <c r="M46"/>
      <c r="N46" s="135"/>
      <c r="O46"/>
      <c r="P46" s="134"/>
      <c r="Q46"/>
      <c r="R46" s="135"/>
      <c r="S46" s="169"/>
    </row>
    <row r="47" spans="1:19" s="38" customFormat="1" ht="9.6" customHeight="1" x14ac:dyDescent="0.25">
      <c r="A47"/>
      <c r="B47"/>
      <c r="C47"/>
      <c r="D47"/>
      <c r="E47"/>
      <c r="F47"/>
      <c r="G47"/>
      <c r="H47"/>
      <c r="I47"/>
      <c r="J47" s="134"/>
      <c r="K47"/>
      <c r="L47" s="134"/>
      <c r="M47"/>
      <c r="N47" s="135"/>
      <c r="O47"/>
      <c r="P47" s="134"/>
      <c r="Q47"/>
      <c r="R47" s="135"/>
      <c r="S47" s="169"/>
    </row>
    <row r="48" spans="1:19" s="38" customFormat="1" ht="9.6" customHeight="1" x14ac:dyDescent="0.25">
      <c r="A48"/>
      <c r="B48"/>
      <c r="C48"/>
      <c r="D48"/>
      <c r="E48"/>
      <c r="F48"/>
      <c r="G48"/>
      <c r="H48"/>
      <c r="I48"/>
      <c r="J48" s="134"/>
      <c r="K48"/>
      <c r="L48" s="134"/>
      <c r="M48"/>
      <c r="N48" s="135"/>
      <c r="O48"/>
      <c r="P48" s="134"/>
      <c r="Q48"/>
      <c r="R48" s="135"/>
      <c r="S48" s="169"/>
    </row>
    <row r="49" spans="1:19" s="38" customFormat="1" ht="9.6" customHeight="1" x14ac:dyDescent="0.25">
      <c r="A49"/>
      <c r="B49"/>
      <c r="C49"/>
      <c r="D49"/>
      <c r="E49"/>
      <c r="F49"/>
      <c r="G49"/>
      <c r="H49"/>
      <c r="I49"/>
      <c r="J49" s="134"/>
      <c r="K49"/>
      <c r="L49" s="134"/>
      <c r="M49"/>
      <c r="N49" s="135"/>
      <c r="O49"/>
      <c r="P49" s="134"/>
      <c r="Q49"/>
      <c r="R49" s="135"/>
      <c r="S49" s="169"/>
    </row>
    <row r="50" spans="1:19" s="38" customFormat="1" ht="9.6" customHeight="1" x14ac:dyDescent="0.25">
      <c r="A50"/>
      <c r="B50"/>
      <c r="C50"/>
      <c r="D50"/>
      <c r="E50"/>
      <c r="F50"/>
      <c r="G50"/>
      <c r="H50"/>
      <c r="I50"/>
      <c r="J50" s="134"/>
      <c r="K50"/>
      <c r="L50" s="134"/>
      <c r="M50"/>
      <c r="N50" s="135"/>
      <c r="O50"/>
      <c r="P50" s="134"/>
      <c r="Q50"/>
      <c r="R50" s="135"/>
      <c r="S50" s="169"/>
    </row>
    <row r="51" spans="1:19" s="38" customFormat="1" ht="9.6" customHeight="1" x14ac:dyDescent="0.25">
      <c r="A51"/>
      <c r="B51"/>
      <c r="C51"/>
      <c r="D51"/>
      <c r="E51"/>
      <c r="F51"/>
      <c r="G51"/>
      <c r="H51"/>
      <c r="I51"/>
      <c r="J51" s="134"/>
      <c r="K51"/>
      <c r="L51" s="134"/>
      <c r="M51"/>
      <c r="N51" s="135"/>
      <c r="O51"/>
      <c r="P51" s="134"/>
      <c r="Q51"/>
      <c r="R51" s="135"/>
      <c r="S51" s="169"/>
    </row>
    <row r="52" spans="1:19" s="38" customFormat="1" ht="9.6" customHeight="1" x14ac:dyDescent="0.25">
      <c r="A52"/>
      <c r="B52"/>
      <c r="C52"/>
      <c r="D52"/>
      <c r="E52"/>
      <c r="F52"/>
      <c r="G52"/>
      <c r="H52"/>
      <c r="I52"/>
      <c r="J52" s="134"/>
      <c r="K52"/>
      <c r="L52" s="134"/>
      <c r="M52"/>
      <c r="N52" s="135"/>
      <c r="O52"/>
      <c r="P52" s="134"/>
      <c r="Q52"/>
      <c r="R52" s="135"/>
      <c r="S52" s="169"/>
    </row>
    <row r="53" spans="1:19" s="38" customFormat="1" ht="9.6" customHeight="1" x14ac:dyDescent="0.25">
      <c r="A53"/>
      <c r="B53"/>
      <c r="C53"/>
      <c r="D53"/>
      <c r="E53"/>
      <c r="F53"/>
      <c r="G53"/>
      <c r="H53"/>
      <c r="I53"/>
      <c r="J53" s="134"/>
      <c r="K53"/>
      <c r="L53" s="134"/>
      <c r="M53"/>
      <c r="N53" s="135"/>
      <c r="O53"/>
      <c r="P53" s="134"/>
      <c r="Q53"/>
      <c r="R53" s="135"/>
      <c r="S53" s="169"/>
    </row>
    <row r="54" spans="1:19" s="38" customFormat="1" ht="9.6" customHeight="1" x14ac:dyDescent="0.25">
      <c r="A54"/>
      <c r="B54"/>
      <c r="C54"/>
      <c r="D54"/>
      <c r="E54"/>
      <c r="F54"/>
      <c r="G54"/>
      <c r="H54"/>
      <c r="I54"/>
      <c r="J54" s="134"/>
      <c r="K54"/>
      <c r="L54" s="134"/>
      <c r="M54"/>
      <c r="N54" s="135"/>
      <c r="O54"/>
      <c r="P54" s="134"/>
      <c r="Q54"/>
      <c r="R54" s="135"/>
      <c r="S54" s="169"/>
    </row>
    <row r="55" spans="1:19" s="38" customFormat="1" ht="9.6" customHeight="1" x14ac:dyDescent="0.25">
      <c r="A55"/>
      <c r="B55"/>
      <c r="C55"/>
      <c r="D55"/>
      <c r="E55"/>
      <c r="F55"/>
      <c r="G55"/>
      <c r="H55"/>
      <c r="I55"/>
      <c r="J55" s="134"/>
      <c r="K55"/>
      <c r="L55" s="134"/>
      <c r="M55"/>
      <c r="N55" s="135"/>
      <c r="O55"/>
      <c r="P55" s="134"/>
      <c r="Q55"/>
      <c r="R55" s="135"/>
      <c r="S55" s="169"/>
    </row>
    <row r="56" spans="1:19" s="38" customFormat="1" ht="9.6" customHeight="1" x14ac:dyDescent="0.25">
      <c r="A56"/>
      <c r="B56"/>
      <c r="C56"/>
      <c r="D56"/>
      <c r="E56"/>
      <c r="F56"/>
      <c r="G56"/>
      <c r="H56"/>
      <c r="I56"/>
      <c r="J56" s="134"/>
      <c r="K56"/>
      <c r="L56" s="134"/>
      <c r="M56"/>
      <c r="N56" s="135"/>
      <c r="O56"/>
      <c r="P56" s="134"/>
      <c r="Q56"/>
      <c r="R56" s="135"/>
      <c r="S56" s="169"/>
    </row>
    <row r="57" spans="1:19" s="38" customFormat="1" ht="9.6" customHeight="1" x14ac:dyDescent="0.25">
      <c r="A57"/>
      <c r="B57"/>
      <c r="C57"/>
      <c r="D57"/>
      <c r="E57"/>
      <c r="F57"/>
      <c r="G57"/>
      <c r="H57"/>
      <c r="I57"/>
      <c r="J57" s="134"/>
      <c r="K57"/>
      <c r="L57" s="134"/>
      <c r="M57"/>
      <c r="N57" s="135"/>
      <c r="O57"/>
      <c r="P57" s="134"/>
      <c r="Q57"/>
      <c r="R57" s="135"/>
      <c r="S57" s="169"/>
    </row>
    <row r="58" spans="1:19" s="38" customFormat="1" ht="9.6" customHeight="1" x14ac:dyDescent="0.25">
      <c r="A58"/>
      <c r="B58"/>
      <c r="C58"/>
      <c r="D58"/>
      <c r="E58"/>
      <c r="F58"/>
      <c r="G58"/>
      <c r="H58"/>
      <c r="I58"/>
      <c r="J58" s="134"/>
      <c r="K58"/>
      <c r="L58" s="134"/>
      <c r="M58"/>
      <c r="N58" s="135"/>
      <c r="O58"/>
      <c r="P58" s="134"/>
      <c r="Q58"/>
      <c r="R58" s="135"/>
      <c r="S58" s="169"/>
    </row>
    <row r="59" spans="1:19" s="38" customFormat="1" ht="9.6" customHeight="1" x14ac:dyDescent="0.25">
      <c r="A59"/>
      <c r="B59"/>
      <c r="C59"/>
      <c r="D59"/>
      <c r="E59"/>
      <c r="F59"/>
      <c r="G59"/>
      <c r="H59"/>
      <c r="I59"/>
      <c r="J59" s="134"/>
      <c r="K59"/>
      <c r="L59" s="134"/>
      <c r="M59"/>
      <c r="N59" s="135"/>
      <c r="O59"/>
      <c r="P59" s="134"/>
      <c r="Q59"/>
      <c r="R59" s="135"/>
      <c r="S59" s="202"/>
    </row>
    <row r="60" spans="1:19" s="38" customFormat="1" ht="9.6" customHeight="1" x14ac:dyDescent="0.25">
      <c r="A60"/>
      <c r="B60"/>
      <c r="C60"/>
      <c r="D60"/>
      <c r="E60"/>
      <c r="F60"/>
      <c r="G60"/>
      <c r="H60"/>
      <c r="I60"/>
      <c r="J60" s="134"/>
      <c r="K60"/>
      <c r="L60" s="134"/>
      <c r="M60"/>
      <c r="N60" s="135"/>
      <c r="O60"/>
      <c r="P60" s="134"/>
      <c r="Q60"/>
      <c r="R60" s="135"/>
      <c r="S60" s="169"/>
    </row>
    <row r="61" spans="1:19" s="38" customFormat="1" ht="9.6" customHeight="1" x14ac:dyDescent="0.25">
      <c r="A61"/>
      <c r="B61"/>
      <c r="C61"/>
      <c r="D61"/>
      <c r="E61"/>
      <c r="F61"/>
      <c r="G61"/>
      <c r="H61"/>
      <c r="I61"/>
      <c r="J61" s="134"/>
      <c r="K61"/>
      <c r="L61" s="134"/>
      <c r="M61"/>
      <c r="N61" s="135"/>
      <c r="O61"/>
      <c r="P61" s="134"/>
      <c r="Q61"/>
      <c r="R61" s="135"/>
      <c r="S61" s="169"/>
    </row>
    <row r="62" spans="1:19" s="38" customFormat="1" ht="9.6" customHeight="1" x14ac:dyDescent="0.25">
      <c r="A62"/>
      <c r="B62"/>
      <c r="C62"/>
      <c r="D62"/>
      <c r="E62"/>
      <c r="F62"/>
      <c r="G62"/>
      <c r="H62"/>
      <c r="I62"/>
      <c r="J62" s="134"/>
      <c r="K62"/>
      <c r="L62" s="134"/>
      <c r="M62"/>
      <c r="N62" s="135"/>
      <c r="O62"/>
      <c r="P62" s="134"/>
      <c r="Q62"/>
      <c r="R62" s="135"/>
      <c r="S62" s="169"/>
    </row>
    <row r="63" spans="1:19" s="38" customFormat="1" ht="9.6" customHeight="1" x14ac:dyDescent="0.25">
      <c r="A63"/>
      <c r="B63"/>
      <c r="C63"/>
      <c r="D63"/>
      <c r="E63"/>
      <c r="F63"/>
      <c r="G63"/>
      <c r="H63"/>
      <c r="I63"/>
      <c r="J63" s="134"/>
      <c r="K63"/>
      <c r="L63" s="134"/>
      <c r="M63"/>
      <c r="N63" s="135"/>
      <c r="O63"/>
      <c r="P63" s="134"/>
      <c r="Q63"/>
      <c r="R63" s="135"/>
      <c r="S63" s="169"/>
    </row>
    <row r="64" spans="1:19" s="38" customFormat="1" ht="9.6" customHeight="1" x14ac:dyDescent="0.25">
      <c r="A64"/>
      <c r="B64"/>
      <c r="C64"/>
      <c r="D64"/>
      <c r="E64"/>
      <c r="F64"/>
      <c r="G64"/>
      <c r="H64"/>
      <c r="I64"/>
      <c r="J64" s="134"/>
      <c r="K64"/>
      <c r="L64" s="134"/>
      <c r="M64"/>
      <c r="N64" s="135"/>
      <c r="O64"/>
      <c r="P64" s="134"/>
      <c r="Q64"/>
      <c r="R64" s="135"/>
      <c r="S64" s="169"/>
    </row>
    <row r="65" spans="1:19" s="38" customFormat="1" ht="9.6" customHeight="1" x14ac:dyDescent="0.25">
      <c r="A65"/>
      <c r="B65"/>
      <c r="C65"/>
      <c r="D65"/>
      <c r="E65"/>
      <c r="F65"/>
      <c r="G65"/>
      <c r="H65"/>
      <c r="I65"/>
      <c r="J65" s="134"/>
      <c r="K65"/>
      <c r="L65" s="134"/>
      <c r="M65"/>
      <c r="N65" s="135"/>
      <c r="O65"/>
      <c r="P65" s="134"/>
      <c r="Q65"/>
      <c r="R65" s="135"/>
      <c r="S65" s="169"/>
    </row>
    <row r="66" spans="1:19" s="38" customFormat="1" ht="9.6" customHeight="1" x14ac:dyDescent="0.25">
      <c r="A66"/>
      <c r="B66"/>
      <c r="C66"/>
      <c r="D66"/>
      <c r="E66"/>
      <c r="F66"/>
      <c r="G66"/>
      <c r="H66"/>
      <c r="I66"/>
      <c r="J66" s="134"/>
      <c r="K66"/>
      <c r="L66" s="134"/>
      <c r="M66"/>
      <c r="N66" s="135"/>
      <c r="O66"/>
      <c r="P66" s="134"/>
      <c r="Q66"/>
      <c r="R66" s="135"/>
      <c r="S66" s="169"/>
    </row>
    <row r="67" spans="1:19" s="38" customFormat="1" ht="9.6" customHeight="1" x14ac:dyDescent="0.25">
      <c r="A67"/>
      <c r="B67"/>
      <c r="C67"/>
      <c r="D67"/>
      <c r="E67"/>
      <c r="F67"/>
      <c r="G67"/>
      <c r="H67"/>
      <c r="I67"/>
      <c r="J67" s="134"/>
      <c r="K67"/>
      <c r="L67" s="134"/>
      <c r="M67"/>
      <c r="N67" s="135"/>
      <c r="O67"/>
      <c r="P67" s="134"/>
      <c r="Q67"/>
      <c r="R67" s="135"/>
      <c r="S67" s="169"/>
    </row>
    <row r="68" spans="1:19" s="38" customFormat="1" ht="9.6" customHeight="1" x14ac:dyDescent="0.25">
      <c r="A68"/>
      <c r="B68"/>
      <c r="C68"/>
      <c r="D68"/>
      <c r="E68"/>
      <c r="F68"/>
      <c r="G68"/>
      <c r="H68"/>
      <c r="I68"/>
      <c r="J68" s="134"/>
      <c r="K68"/>
      <c r="L68" s="134"/>
      <c r="M68"/>
      <c r="N68" s="135"/>
      <c r="O68"/>
      <c r="P68" s="134"/>
      <c r="Q68"/>
      <c r="R68" s="135"/>
      <c r="S68" s="169"/>
    </row>
    <row r="69" spans="1:19" s="38" customFormat="1" ht="9.6" customHeight="1" x14ac:dyDescent="0.25">
      <c r="A69"/>
      <c r="B69"/>
      <c r="C69"/>
      <c r="D69"/>
      <c r="E69"/>
      <c r="F69"/>
      <c r="G69"/>
      <c r="H69"/>
      <c r="I69"/>
      <c r="J69" s="134"/>
      <c r="K69"/>
      <c r="L69" s="134"/>
      <c r="M69"/>
      <c r="N69" s="135"/>
      <c r="O69"/>
      <c r="P69" s="134"/>
      <c r="Q69"/>
      <c r="R69" s="135"/>
      <c r="S69" s="169"/>
    </row>
    <row r="70" spans="1:19" s="2" customFormat="1" ht="6.75" customHeight="1" x14ac:dyDescent="0.25">
      <c r="A70"/>
      <c r="B70"/>
      <c r="C70"/>
      <c r="D70"/>
      <c r="E70"/>
      <c r="F70"/>
      <c r="G70"/>
      <c r="H70"/>
      <c r="I70"/>
      <c r="J70" s="134"/>
      <c r="K70"/>
      <c r="L70" s="134"/>
      <c r="M70"/>
      <c r="N70" s="135"/>
      <c r="O70"/>
      <c r="P70" s="134"/>
      <c r="Q70"/>
      <c r="R70" s="135"/>
      <c r="S70" s="208"/>
    </row>
    <row r="71" spans="1:19" s="18" customFormat="1" ht="10.5" customHeight="1" x14ac:dyDescent="0.25">
      <c r="A71"/>
      <c r="B71"/>
      <c r="C71"/>
      <c r="D71"/>
      <c r="E71"/>
      <c r="F71"/>
      <c r="G71"/>
      <c r="H71"/>
      <c r="I71"/>
      <c r="J71" s="134"/>
      <c r="K71"/>
      <c r="L71" s="134"/>
      <c r="M71"/>
      <c r="N71" s="135"/>
      <c r="O71"/>
      <c r="P71" s="134"/>
      <c r="Q71"/>
      <c r="R71" s="135"/>
    </row>
    <row r="72" spans="1:19" s="18" customFormat="1" ht="9" customHeight="1" x14ac:dyDescent="0.25">
      <c r="A72"/>
      <c r="B72"/>
      <c r="C72"/>
      <c r="D72"/>
      <c r="E72"/>
      <c r="F72"/>
      <c r="G72"/>
      <c r="H72"/>
      <c r="I72"/>
      <c r="J72" s="134"/>
      <c r="K72"/>
      <c r="L72" s="134"/>
      <c r="M72"/>
      <c r="N72" s="135"/>
      <c r="O72"/>
      <c r="P72" s="134"/>
      <c r="Q72"/>
      <c r="R72" s="135"/>
    </row>
    <row r="73" spans="1:19" s="18" customFormat="1" ht="9" customHeight="1" x14ac:dyDescent="0.25">
      <c r="A73"/>
      <c r="B73"/>
      <c r="C73"/>
      <c r="D73"/>
      <c r="E73"/>
      <c r="F73"/>
      <c r="G73"/>
      <c r="H73"/>
      <c r="I73"/>
      <c r="J73" s="134"/>
      <c r="K73"/>
      <c r="L73" s="134"/>
      <c r="M73"/>
      <c r="N73" s="135"/>
      <c r="O73"/>
      <c r="P73" s="134"/>
      <c r="Q73"/>
      <c r="R73" s="135"/>
    </row>
    <row r="74" spans="1:19" s="18" customFormat="1" ht="9" customHeight="1" x14ac:dyDescent="0.25">
      <c r="A74"/>
      <c r="B74"/>
      <c r="C74"/>
      <c r="D74"/>
      <c r="E74"/>
      <c r="F74"/>
      <c r="G74"/>
      <c r="H74"/>
      <c r="I74"/>
      <c r="J74" s="134"/>
      <c r="K74"/>
      <c r="L74" s="134"/>
      <c r="M74"/>
      <c r="N74" s="135"/>
      <c r="O74"/>
      <c r="P74" s="134"/>
      <c r="Q74"/>
      <c r="R74" s="135"/>
    </row>
    <row r="75" spans="1:19" s="18" customFormat="1" ht="9" customHeight="1" x14ac:dyDescent="0.25">
      <c r="A75"/>
      <c r="B75"/>
      <c r="C75"/>
      <c r="D75"/>
      <c r="E75"/>
      <c r="F75"/>
      <c r="G75"/>
      <c r="H75"/>
      <c r="I75"/>
      <c r="J75" s="134"/>
      <c r="K75"/>
      <c r="L75" s="134"/>
      <c r="M75"/>
      <c r="N75" s="135"/>
      <c r="O75"/>
      <c r="P75" s="134"/>
      <c r="Q75"/>
      <c r="R75" s="135"/>
    </row>
    <row r="76" spans="1:19" s="18" customFormat="1" ht="9" customHeight="1" x14ac:dyDescent="0.25">
      <c r="A76"/>
      <c r="B76"/>
      <c r="C76"/>
      <c r="D76"/>
      <c r="E76"/>
      <c r="F76"/>
      <c r="G76"/>
      <c r="H76"/>
      <c r="I76"/>
      <c r="J76" s="134"/>
      <c r="K76"/>
      <c r="L76" s="134"/>
      <c r="M76"/>
      <c r="N76" s="135"/>
      <c r="O76"/>
      <c r="P76" s="134"/>
      <c r="Q76"/>
      <c r="R76" s="135"/>
    </row>
    <row r="77" spans="1:19" s="18" customFormat="1" ht="9" customHeight="1" x14ac:dyDescent="0.25">
      <c r="A77"/>
      <c r="B77"/>
      <c r="C77"/>
      <c r="D77"/>
      <c r="E77"/>
      <c r="F77"/>
      <c r="G77"/>
      <c r="H77"/>
      <c r="I77"/>
      <c r="J77" s="134"/>
      <c r="K77"/>
      <c r="L77" s="134"/>
      <c r="M77"/>
      <c r="N77" s="135"/>
      <c r="O77"/>
      <c r="P77" s="134"/>
      <c r="Q77"/>
      <c r="R77" s="135"/>
    </row>
    <row r="78" spans="1:19" s="18" customFormat="1" ht="9" customHeight="1" x14ac:dyDescent="0.25">
      <c r="A78"/>
      <c r="B78"/>
      <c r="C78"/>
      <c r="D78"/>
      <c r="E78"/>
      <c r="F78"/>
      <c r="G78"/>
      <c r="H78"/>
      <c r="I78"/>
      <c r="J78" s="134"/>
      <c r="K78"/>
      <c r="L78" s="134"/>
      <c r="M78"/>
      <c r="N78" s="135"/>
      <c r="O78"/>
      <c r="P78" s="134"/>
      <c r="Q78"/>
      <c r="R78" s="135"/>
    </row>
    <row r="79" spans="1:19" s="18" customFormat="1" ht="9" customHeight="1" x14ac:dyDescent="0.25">
      <c r="A79"/>
      <c r="B79"/>
      <c r="C79"/>
      <c r="D79"/>
      <c r="E79"/>
      <c r="F79"/>
      <c r="G79"/>
      <c r="H79"/>
      <c r="I79"/>
      <c r="J79" s="134"/>
      <c r="K79"/>
      <c r="L79" s="134"/>
      <c r="M79"/>
      <c r="N79" s="135"/>
      <c r="O79"/>
      <c r="P79" s="134"/>
      <c r="Q79"/>
      <c r="R79" s="135"/>
    </row>
  </sheetData>
  <mergeCells count="1">
    <mergeCell ref="A4:C4"/>
  </mergeCells>
  <conditionalFormatting sqref="H7 H9 H11 H13 H15 H17 H19 H21">
    <cfRule type="expression" dxfId="683" priority="10" stopIfTrue="1">
      <formula>AND($E7&lt;9,$C7&gt;0)</formula>
    </cfRule>
  </conditionalFormatting>
  <conditionalFormatting sqref="I8 I16 I12 I20">
    <cfRule type="expression" dxfId="682" priority="7" stopIfTrue="1">
      <formula>AND($O$1="CU",I8="Umpire")</formula>
    </cfRule>
    <cfRule type="expression" dxfId="681" priority="8" stopIfTrue="1">
      <formula>AND($O$1="CU",I8&lt;&gt;"Umpire",J8&lt;&gt;"")</formula>
    </cfRule>
    <cfRule type="expression" dxfId="680" priority="9" stopIfTrue="1">
      <formula>AND($O$1="CU",I8&lt;&gt;"Umpire")</formula>
    </cfRule>
  </conditionalFormatting>
  <conditionalFormatting sqref="K20 K12 K16 K8">
    <cfRule type="expression" dxfId="679" priority="5" stopIfTrue="1">
      <formula>J8="as"</formula>
    </cfRule>
    <cfRule type="expression" dxfId="678" priority="6" stopIfTrue="1">
      <formula>J8="bs"</formula>
    </cfRule>
  </conditionalFormatting>
  <conditionalFormatting sqref="B8 B10 B12 B14 B16 B18 B20 B22">
    <cfRule type="cellIs" dxfId="677" priority="3" stopIfTrue="1" operator="equal">
      <formula>"QA"</formula>
    </cfRule>
    <cfRule type="cellIs" dxfId="676" priority="4" stopIfTrue="1" operator="equal">
      <formula>"DA"</formula>
    </cfRule>
  </conditionalFormatting>
  <conditionalFormatting sqref="R32 J8 J12 J16 J20">
    <cfRule type="expression" dxfId="675" priority="2" stopIfTrue="1">
      <formula>$O$1="CU"</formula>
    </cfRule>
  </conditionalFormatting>
  <conditionalFormatting sqref="E7 E15 E11 E19">
    <cfRule type="expression" dxfId="674" priority="1" stopIfTrue="1">
      <formula>$E7&lt;9</formula>
    </cfRule>
  </conditionalFormatting>
  <dataValidations count="1">
    <dataValidation type="list" allowBlank="1" showInputMessage="1" sqref="I8 M14 K10 K18 I20 I16 I12">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48193"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48194"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6">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3" width="6.441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5.109375" customWidth="1"/>
    <col min="18" max="18" width="1.6640625" style="135" customWidth="1"/>
    <col min="19" max="19" width="9.109375" hidden="1" customWidth="1"/>
    <col min="20" max="20" width="8.6640625" customWidth="1"/>
    <col min="21" max="21" width="9.109375" hidden="1" customWidth="1"/>
  </cols>
  <sheetData>
    <row r="1" spans="1:21" s="136" customFormat="1" ht="21.75" customHeight="1" x14ac:dyDescent="0.4">
      <c r="A1" s="93" t="str">
        <f>Altalanos!$A$6</f>
        <v>Diákolinmpia Pest Vármegye</v>
      </c>
      <c r="B1" s="93"/>
      <c r="C1" s="139"/>
      <c r="D1" s="139"/>
      <c r="E1" s="139"/>
      <c r="F1" s="139"/>
      <c r="G1" s="139"/>
      <c r="H1" s="139"/>
      <c r="I1" s="384"/>
      <c r="J1" s="140"/>
      <c r="K1" s="120" t="s">
        <v>113</v>
      </c>
      <c r="L1" s="120"/>
      <c r="M1" s="94"/>
      <c r="N1" s="140"/>
      <c r="O1" s="140" t="s">
        <v>71</v>
      </c>
      <c r="P1" s="140"/>
      <c r="Q1" s="139"/>
      <c r="R1" s="140"/>
    </row>
    <row r="2" spans="1:21" s="108" customFormat="1" x14ac:dyDescent="0.25">
      <c r="A2" s="96" t="s">
        <v>122</v>
      </c>
      <c r="B2" s="96"/>
      <c r="C2" s="96"/>
      <c r="D2" s="464"/>
      <c r="E2" s="464">
        <f>Altalanos!$B$8</f>
        <v>0</v>
      </c>
      <c r="F2" s="96"/>
      <c r="G2" s="141"/>
      <c r="H2" s="110"/>
      <c r="I2" s="110"/>
      <c r="J2" s="142"/>
      <c r="K2" s="438" t="s">
        <v>114</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925">
        <f>Altalanos!$A$10</f>
        <v>0</v>
      </c>
      <c r="B4" s="925"/>
      <c r="C4" s="925"/>
      <c r="D4" s="432"/>
      <c r="E4" s="146"/>
      <c r="F4" s="146"/>
      <c r="G4" s="146">
        <f>Altalanos!$C$10</f>
        <v>0</v>
      </c>
      <c r="H4" s="100"/>
      <c r="I4" s="146"/>
      <c r="J4" s="147"/>
      <c r="K4" s="148" t="str">
        <f>Altalanos!$D$10</f>
        <v xml:space="preserve">  </v>
      </c>
      <c r="L4" s="147"/>
      <c r="M4" s="463"/>
      <c r="N4" s="147"/>
      <c r="O4" s="146"/>
      <c r="P4" s="147"/>
      <c r="Q4" s="146"/>
      <c r="R4" s="89" t="str">
        <f>Altalanos!$E$10</f>
        <v>Dénes Tibor</v>
      </c>
    </row>
    <row r="5" spans="1:21" s="19" customFormat="1" ht="9.6" x14ac:dyDescent="0.25">
      <c r="A5" s="150"/>
      <c r="B5" s="151" t="s">
        <v>4</v>
      </c>
      <c r="C5" s="459" t="s">
        <v>105</v>
      </c>
      <c r="D5" s="151" t="s">
        <v>104</v>
      </c>
      <c r="E5" s="151" t="s">
        <v>101</v>
      </c>
      <c r="F5" s="152" t="s">
        <v>85</v>
      </c>
      <c r="G5" s="152" t="s">
        <v>86</v>
      </c>
      <c r="H5" s="152"/>
      <c r="I5" s="152" t="s">
        <v>90</v>
      </c>
      <c r="J5" s="152"/>
      <c r="K5" s="151" t="s">
        <v>129</v>
      </c>
      <c r="L5" s="153"/>
      <c r="M5" s="151" t="s">
        <v>103</v>
      </c>
      <c r="N5" s="153"/>
      <c r="O5" s="151"/>
      <c r="P5" s="153"/>
      <c r="Q5" s="151"/>
      <c r="R5" s="154"/>
    </row>
    <row r="6" spans="1:21" s="790" customFormat="1" ht="14.25" customHeight="1" thickBot="1" x14ac:dyDescent="0.3">
      <c r="A6" s="783"/>
      <c r="B6" s="784"/>
      <c r="C6" s="785"/>
      <c r="D6" s="785"/>
      <c r="E6" s="784"/>
      <c r="F6" s="786"/>
      <c r="G6" s="786"/>
      <c r="H6" s="787"/>
      <c r="I6" s="786"/>
      <c r="J6" s="788"/>
      <c r="K6" s="784"/>
      <c r="L6" s="788"/>
      <c r="M6" s="784"/>
      <c r="N6" s="788"/>
      <c r="O6" s="784"/>
      <c r="P6" s="788"/>
      <c r="Q6" s="784"/>
      <c r="R6" s="789"/>
    </row>
    <row r="7" spans="1:21" s="38" customFormat="1" ht="10.5" customHeight="1" x14ac:dyDescent="0.25">
      <c r="A7" s="157">
        <v>1</v>
      </c>
      <c r="B7" s="390" t="str">
        <f>IF($E7="","",VLOOKUP($E7,'1Q ELO (2)'!$A$7:$M$32,12))</f>
        <v/>
      </c>
      <c r="C7" s="390" t="str">
        <f>IF($E7="","",VLOOKUP($E7,'1Q ELO (2)'!$A$7:$M$32,13))</f>
        <v/>
      </c>
      <c r="D7" s="446" t="str">
        <f>IF($E7="","",VLOOKUP($E7,'1Q ELO (2)'!$A$7:$M$32,5))</f>
        <v/>
      </c>
      <c r="E7" s="159"/>
      <c r="F7" s="680" t="str">
        <f>UPPER(IF($E7="","",VLOOKUP($E7,'1Q ELO (2)'!$A$7:$M$32,2)))</f>
        <v/>
      </c>
      <c r="G7" s="680" t="str">
        <f>IF($E7="","",VLOOKUP($E7,'1Q ELO (2)'!$A$7:$M$32,3))</f>
        <v/>
      </c>
      <c r="H7" s="680"/>
      <c r="I7" s="680" t="str">
        <f>IF($E7="","",VLOOKUP($E7,'1Q ELO (2)'!$A$7:$M$32,4))</f>
        <v/>
      </c>
      <c r="J7" s="162"/>
      <c r="K7" s="161"/>
      <c r="L7" s="161"/>
      <c r="M7" s="161"/>
      <c r="N7" s="161"/>
      <c r="O7" s="164"/>
      <c r="P7" s="166"/>
      <c r="Q7" s="167"/>
      <c r="R7" s="168"/>
      <c r="S7" s="169"/>
      <c r="U7" s="170" t="str">
        <f>Birók!P21</f>
        <v>Bíró</v>
      </c>
    </row>
    <row r="8" spans="1:21" s="38" customFormat="1" ht="9.6" customHeight="1" x14ac:dyDescent="0.25">
      <c r="A8" s="171"/>
      <c r="B8" s="716"/>
      <c r="C8" s="172"/>
      <c r="D8" s="447"/>
      <c r="E8" s="172"/>
      <c r="F8" s="173"/>
      <c r="G8" s="173"/>
      <c r="H8" s="174"/>
      <c r="I8" s="719"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(2)'!$A$7:$M$32,12))</f>
        <v/>
      </c>
      <c r="C9" s="390" t="str">
        <f>IF($E9="","",VLOOKUP($E9,'1Q ELO (2)'!$A$7:$M$32,13))</f>
        <v/>
      </c>
      <c r="D9" s="446" t="str">
        <f>IF($E9="","",VLOOKUP($E9,'1Q ELO (2)'!$A$7:$M$32,5))</f>
        <v/>
      </c>
      <c r="E9" s="159"/>
      <c r="F9" s="487" t="str">
        <f>UPPER(IF($E9="","",VLOOKUP($E9,'1Q ELO (2)'!$A$7:$M$32,2)))</f>
        <v/>
      </c>
      <c r="G9" s="487" t="str">
        <f>IF($E9="","",VLOOKUP($E9,'1Q ELO (2)'!$A$7:$M$32,3))</f>
        <v/>
      </c>
      <c r="H9" s="487"/>
      <c r="I9" s="487" t="str">
        <f>IF($E9="","",VLOOKUP($E9,'1Q ELO (2)'!$A$7:$M$32,4))</f>
        <v/>
      </c>
      <c r="J9" s="180"/>
      <c r="K9" s="161"/>
      <c r="L9" s="181"/>
      <c r="M9" s="161"/>
      <c r="N9" s="161"/>
      <c r="O9" s="164"/>
      <c r="P9" s="166"/>
      <c r="Q9" s="167"/>
      <c r="R9" s="168"/>
      <c r="S9" s="169"/>
      <c r="U9" s="178" t="str">
        <f>Birók!P23</f>
        <v xml:space="preserve"> </v>
      </c>
    </row>
    <row r="10" spans="1:21" s="38" customFormat="1" ht="9.6" customHeight="1" x14ac:dyDescent="0.25">
      <c r="A10" s="171"/>
      <c r="B10" s="716" t="str">
        <f>IF($E10="","",VLOOKUP($E10,'1Q ELO (2)'!$A$7:$M$32,12))</f>
        <v/>
      </c>
      <c r="C10" s="172"/>
      <c r="D10" s="447"/>
      <c r="E10" s="182"/>
      <c r="F10" s="488"/>
      <c r="G10" s="488"/>
      <c r="H10" s="489"/>
      <c r="I10" s="488"/>
      <c r="J10" s="183"/>
      <c r="K10" s="720"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5">
      <c r="A11" s="171">
        <v>3</v>
      </c>
      <c r="B11" s="390" t="str">
        <f>IF($E11="","",VLOOKUP($E11,'1Q ELO (2)'!$A$7:$M$32,12))</f>
        <v/>
      </c>
      <c r="C11" s="390" t="str">
        <f>IF($E11="","",VLOOKUP($E11,'1Q ELO (2)'!$A$7:$M$32,13))</f>
        <v/>
      </c>
      <c r="D11" s="446" t="str">
        <f>IF($E11="","",VLOOKUP($E11,'1Q ELO (2)'!$A$7:$M$32,5))</f>
        <v/>
      </c>
      <c r="E11" s="159"/>
      <c r="F11" s="487" t="str">
        <f>UPPER(IF($E11="","",VLOOKUP($E11,'1Q ELO (2)'!$A$7:$M$32,2)))</f>
        <v/>
      </c>
      <c r="G11" s="487" t="str">
        <f>IF($E11="","",VLOOKUP($E11,'1Q ELO (2)'!$A$7:$M$32,3))</f>
        <v/>
      </c>
      <c r="H11" s="487"/>
      <c r="I11" s="487" t="str">
        <f>IF($E11="","",VLOOKUP($E11,'1Q ELO (2)'!$A$7:$M$32,4))</f>
        <v/>
      </c>
      <c r="J11" s="162"/>
      <c r="K11" s="161"/>
      <c r="L11" s="187"/>
      <c r="M11" s="161"/>
      <c r="N11" s="690"/>
      <c r="O11" s="690"/>
      <c r="P11" s="690"/>
      <c r="Q11" s="167"/>
      <c r="R11" s="168"/>
      <c r="S11" s="169"/>
      <c r="U11" s="178" t="str">
        <f>Birók!P25</f>
        <v xml:space="preserve"> </v>
      </c>
    </row>
    <row r="12" spans="1:21" s="38" customFormat="1" ht="9.6" customHeight="1" x14ac:dyDescent="0.25">
      <c r="A12" s="171"/>
      <c r="B12" s="716" t="str">
        <f>IF($E12="","",VLOOKUP($E12,'1Q ELO (2)'!$A$7:$M$32,12))</f>
        <v/>
      </c>
      <c r="C12" s="172"/>
      <c r="D12" s="447"/>
      <c r="E12" s="182"/>
      <c r="F12" s="488"/>
      <c r="G12" s="488"/>
      <c r="H12" s="489"/>
      <c r="I12" s="720" t="s">
        <v>0</v>
      </c>
      <c r="J12" s="176"/>
      <c r="K12" s="177" t="str">
        <f>UPPER(IF(OR(J12="a",J12="as"),F11,IF(OR(J12="b",J12="bs"),F13,)))</f>
        <v/>
      </c>
      <c r="L12" s="189"/>
      <c r="M12" s="161"/>
      <c r="N12" s="690"/>
      <c r="O12" s="690"/>
      <c r="P12" s="690"/>
      <c r="Q12" s="167"/>
      <c r="R12" s="168"/>
      <c r="S12" s="169"/>
      <c r="U12" s="178" t="str">
        <f>Birók!P26</f>
        <v xml:space="preserve"> </v>
      </c>
    </row>
    <row r="13" spans="1:21" s="38" customFormat="1" ht="9.6" customHeight="1" x14ac:dyDescent="0.25">
      <c r="A13" s="171">
        <v>4</v>
      </c>
      <c r="B13" s="390" t="str">
        <f>IF($E13="","",VLOOKUP($E13,'1Q ELO (2)'!$A$7:$M$32,12))</f>
        <v/>
      </c>
      <c r="C13" s="390" t="str">
        <f>IF($E13="","",VLOOKUP($E13,'1Q ELO (2)'!$A$7:$M$32,13))</f>
        <v/>
      </c>
      <c r="D13" s="446" t="str">
        <f>IF($E13="","",VLOOKUP($E13,'1Q ELO (2)'!$A$7:$M$32,5))</f>
        <v/>
      </c>
      <c r="E13" s="159"/>
      <c r="F13" s="487" t="str">
        <f>UPPER(IF($E13="","",VLOOKUP($E13,'1Q ELO (2)'!$A$7:$M$32,2)))</f>
        <v/>
      </c>
      <c r="G13" s="487" t="str">
        <f>IF($E13="","",VLOOKUP($E13,'1Q ELO (2)'!$A$7:$M$32,3))</f>
        <v/>
      </c>
      <c r="H13" s="487"/>
      <c r="I13" s="487" t="str">
        <f>IF($E13="","",VLOOKUP($E13,'1Q ELO (2)'!$A$7:$M$32,4))</f>
        <v/>
      </c>
      <c r="J13" s="190"/>
      <c r="K13" s="161"/>
      <c r="L13" s="161"/>
      <c r="M13" s="161"/>
      <c r="N13" s="690"/>
      <c r="O13" s="690"/>
      <c r="P13" s="690"/>
      <c r="Q13" s="167"/>
      <c r="R13" s="168"/>
      <c r="S13" s="169"/>
      <c r="U13" s="178" t="str">
        <f>Birók!P27</f>
        <v xml:space="preserve"> </v>
      </c>
    </row>
    <row r="14" spans="1:21" s="38" customFormat="1" ht="9.6" customHeight="1" x14ac:dyDescent="0.25">
      <c r="A14" s="171"/>
      <c r="B14" s="460" t="str">
        <f>IF($E14="","",VLOOKUP($E14,'1Q ELO (2)'!$A$7:$M$32,12))</f>
        <v/>
      </c>
      <c r="C14" s="172"/>
      <c r="D14" s="447"/>
      <c r="E14" s="182"/>
      <c r="F14" s="488"/>
      <c r="G14" s="488"/>
      <c r="H14" s="489"/>
      <c r="I14" s="488"/>
      <c r="J14" s="183"/>
      <c r="K14" s="161"/>
      <c r="L14" s="161"/>
      <c r="M14" s="175"/>
      <c r="N14" s="692"/>
      <c r="O14" s="691"/>
      <c r="P14" s="690"/>
      <c r="Q14" s="414"/>
      <c r="R14" s="168"/>
      <c r="S14" s="169"/>
      <c r="U14" s="178" t="str">
        <f>Birók!P28</f>
        <v xml:space="preserve"> </v>
      </c>
    </row>
    <row r="15" spans="1:21" s="38" customFormat="1" ht="9.6" customHeight="1" x14ac:dyDescent="0.25">
      <c r="A15" s="581">
        <v>5</v>
      </c>
      <c r="B15" s="390" t="str">
        <f>IF($E15="","",VLOOKUP($E15,'1Q ELO (2)'!$A$7:$M$32,12))</f>
        <v/>
      </c>
      <c r="C15" s="390" t="str">
        <f>IF($E15="","",VLOOKUP($E15,'1Q ELO (2)'!$A$7:$M$32,13))</f>
        <v/>
      </c>
      <c r="D15" s="446" t="str">
        <f>IF($E15="","",VLOOKUP($E15,'1Q ELO (2)'!$A$7:$M$32,5))</f>
        <v/>
      </c>
      <c r="E15" s="725"/>
      <c r="F15" s="680" t="str">
        <f>UPPER(IF($E15="","",VLOOKUP($E15,'1Q ELO (2)'!$A$7:$M$32,2)))</f>
        <v/>
      </c>
      <c r="G15" s="680" t="str">
        <f>IF($E15="","",VLOOKUP($E15,'1Q ELO (2)'!$A$7:$M$32,3))</f>
        <v/>
      </c>
      <c r="H15" s="680"/>
      <c r="I15" s="680" t="str">
        <f>IF($E15="","",VLOOKUP($E15,'1Q ELO (2)'!$A$7:$M$32,4))</f>
        <v/>
      </c>
      <c r="J15" s="718"/>
      <c r="K15" s="161"/>
      <c r="L15" s="161"/>
      <c r="M15" s="161"/>
      <c r="N15" s="690"/>
      <c r="O15" s="691"/>
      <c r="P15" s="690"/>
      <c r="Q15" s="414"/>
      <c r="R15" s="168"/>
      <c r="S15" s="169"/>
      <c r="U15" s="178" t="str">
        <f>Birók!P29</f>
        <v xml:space="preserve"> </v>
      </c>
    </row>
    <row r="16" spans="1:21" s="38" customFormat="1" ht="9.6" customHeight="1" thickBot="1" x14ac:dyDescent="0.3">
      <c r="A16" s="171"/>
      <c r="B16" s="460" t="str">
        <f>IF($E16="","",VLOOKUP($E16,'1Q ELO (2)'!$A$7:$M$32,12))</f>
        <v/>
      </c>
      <c r="C16" s="172"/>
      <c r="D16" s="447"/>
      <c r="E16" s="182"/>
      <c r="F16" s="488"/>
      <c r="G16" s="488"/>
      <c r="H16" s="489"/>
      <c r="I16" s="720" t="s">
        <v>0</v>
      </c>
      <c r="J16" s="176"/>
      <c r="K16" s="177" t="str">
        <f>UPPER(IF(OR(J16="a",J16="as"),F15,IF(OR(J16="b",J16="bs"),F17,)))</f>
        <v/>
      </c>
      <c r="L16" s="177"/>
      <c r="M16" s="161"/>
      <c r="N16" s="690"/>
      <c r="O16" s="690"/>
      <c r="P16" s="690"/>
      <c r="Q16" s="414"/>
      <c r="R16" s="168"/>
      <c r="S16" s="169"/>
      <c r="U16" s="193" t="str">
        <f>Birók!P30</f>
        <v>Egyik sem</v>
      </c>
    </row>
    <row r="17" spans="1:19" s="38" customFormat="1" ht="9.6" customHeight="1" x14ac:dyDescent="0.25">
      <c r="A17" s="171">
        <v>6</v>
      </c>
      <c r="B17" s="390" t="str">
        <f>IF($E17="","",VLOOKUP($E17,'1Q ELO (2)'!$A$7:$M$32,12))</f>
        <v/>
      </c>
      <c r="C17" s="390" t="str">
        <f>IF($E17="","",VLOOKUP($E17,'1Q ELO (2)'!$A$7:$M$32,13))</f>
        <v/>
      </c>
      <c r="D17" s="446" t="str">
        <f>IF($E17="","",VLOOKUP($E17,'1Q ELO (2)'!$A$7:$M$32,5))</f>
        <v/>
      </c>
      <c r="E17" s="159"/>
      <c r="F17" s="487" t="str">
        <f>UPPER(IF($E17="","",VLOOKUP($E17,'1Q ELO (2)'!$A$7:$M$32,2)))</f>
        <v/>
      </c>
      <c r="G17" s="487" t="str">
        <f>IF($E17="","",VLOOKUP($E17,'1Q ELO (2)'!$A$7:$M$32,3))</f>
        <v/>
      </c>
      <c r="H17" s="487"/>
      <c r="I17" s="487" t="str">
        <f>IF($E17="","",VLOOKUP($E17,'1Q ELO (2)'!$A$7:$M$32,4))</f>
        <v/>
      </c>
      <c r="J17" s="180"/>
      <c r="K17" s="161"/>
      <c r="L17" s="181"/>
      <c r="M17" s="161"/>
      <c r="N17" s="690"/>
      <c r="O17" s="690"/>
      <c r="P17" s="690"/>
      <c r="Q17" s="414"/>
      <c r="R17" s="168"/>
      <c r="S17" s="169"/>
    </row>
    <row r="18" spans="1:19" s="38" customFormat="1" ht="9.6" customHeight="1" x14ac:dyDescent="0.25">
      <c r="A18" s="171"/>
      <c r="B18" s="460" t="str">
        <f>IF($E18="","",VLOOKUP($E18,'1Q ELO (2)'!$A$7:$M$32,12))</f>
        <v/>
      </c>
      <c r="C18" s="172"/>
      <c r="D18" s="447"/>
      <c r="E18" s="182"/>
      <c r="F18" s="488"/>
      <c r="G18" s="488"/>
      <c r="H18" s="489"/>
      <c r="I18" s="488"/>
      <c r="J18" s="183"/>
      <c r="K18" s="720" t="s">
        <v>0</v>
      </c>
      <c r="L18" s="184"/>
      <c r="M18" s="177" t="str">
        <f>UPPER(IF(OR(L18="a",L18="as"),K16,IF(OR(L18="b",L18="bs"),K20,)))</f>
        <v/>
      </c>
      <c r="N18" s="185"/>
      <c r="O18" s="690"/>
      <c r="P18" s="690"/>
      <c r="Q18" s="414"/>
      <c r="R18" s="168"/>
      <c r="S18" s="169"/>
    </row>
    <row r="19" spans="1:19" s="38" customFormat="1" ht="9.6" customHeight="1" x14ac:dyDescent="0.25">
      <c r="A19" s="171">
        <v>7</v>
      </c>
      <c r="B19" s="390" t="str">
        <f>IF($E19="","",VLOOKUP($E19,'1Q ELO (2)'!$A$7:$M$32,12))</f>
        <v/>
      </c>
      <c r="C19" s="390" t="str">
        <f>IF($E19="","",VLOOKUP($E19,'1Q ELO (2)'!$A$7:$M$32,13))</f>
        <v/>
      </c>
      <c r="D19" s="446" t="str">
        <f>IF($E19="","",VLOOKUP($E19,'1Q ELO (2)'!$A$7:$M$32,5))</f>
        <v/>
      </c>
      <c r="E19" s="159"/>
      <c r="F19" s="487" t="str">
        <f>UPPER(IF($E19="","",VLOOKUP($E19,'1Q ELO (2)'!$A$7:$M$32,2)))</f>
        <v/>
      </c>
      <c r="G19" s="487" t="str">
        <f>IF($E19="","",VLOOKUP($E19,'1Q ELO (2)'!$A$7:$M$32,3))</f>
        <v/>
      </c>
      <c r="H19" s="487"/>
      <c r="I19" s="487" t="str">
        <f>IF($E19="","",VLOOKUP($E19,'1Q ELO (2)'!$A$7:$M$32,4))</f>
        <v/>
      </c>
      <c r="J19" s="162"/>
      <c r="K19" s="161"/>
      <c r="L19" s="187"/>
      <c r="M19" s="161"/>
      <c r="N19" s="186"/>
      <c r="O19" s="690"/>
      <c r="P19" s="690"/>
      <c r="Q19" s="414"/>
      <c r="R19" s="168"/>
      <c r="S19" s="169"/>
    </row>
    <row r="20" spans="1:19" s="38" customFormat="1" ht="9.6" customHeight="1" x14ac:dyDescent="0.25">
      <c r="A20" s="171"/>
      <c r="B20" s="460" t="str">
        <f>IF($E20="","",VLOOKUP($E20,'1Q ELO (2)'!$A$7:$M$32,12))</f>
        <v/>
      </c>
      <c r="C20" s="172"/>
      <c r="D20" s="456"/>
      <c r="E20" s="172"/>
      <c r="F20" s="173"/>
      <c r="G20" s="173"/>
      <c r="H20" s="174"/>
      <c r="I20" s="720" t="s">
        <v>0</v>
      </c>
      <c r="J20" s="176"/>
      <c r="K20" s="177" t="str">
        <f>UPPER(IF(OR(J20="a",J20="as"),F19,IF(OR(J20="b",J20="bs"),F21,)))</f>
        <v/>
      </c>
      <c r="L20" s="189"/>
      <c r="M20" s="161"/>
      <c r="N20" s="186"/>
      <c r="O20" s="690"/>
      <c r="P20" s="690"/>
      <c r="Q20" s="414"/>
      <c r="R20" s="168"/>
      <c r="S20" s="169"/>
    </row>
    <row r="21" spans="1:19" s="38" customFormat="1" ht="9.6" customHeight="1" x14ac:dyDescent="0.25">
      <c r="A21" s="578" t="s">
        <v>14</v>
      </c>
      <c r="B21" s="390" t="str">
        <f>IF($E21="","",VLOOKUP($E21,'1Q ELO (2)'!$A$7:$M$32,12))</f>
        <v/>
      </c>
      <c r="C21" s="390" t="str">
        <f>IF($E21="","",VLOOKUP($E21,'1Q ELO (2)'!$A$7:$M$32,13))</f>
        <v/>
      </c>
      <c r="D21" s="446" t="str">
        <f>IF($E21="","",VLOOKUP($E21,'1Q ELO (2)'!$A$7:$M$32,5))</f>
        <v/>
      </c>
      <c r="E21" s="159"/>
      <c r="F21" s="487" t="str">
        <f>UPPER(IF($E21="","",VLOOKUP($E21,'1Q ELO (2)'!$A$7:$M$32,2)))</f>
        <v/>
      </c>
      <c r="G21" s="487" t="str">
        <f>IF($E21="","",VLOOKUP($E21,'1Q ELO (2)'!$A$7:$M$32,3))</f>
        <v/>
      </c>
      <c r="H21" s="487"/>
      <c r="I21" s="487" t="str">
        <f>IF($E21="","",VLOOKUP($E21,'1Q ELO (2)'!$A$7:$M$32,4))</f>
        <v/>
      </c>
      <c r="J21" s="190"/>
      <c r="K21" s="161"/>
      <c r="L21" s="161"/>
      <c r="M21" s="161"/>
      <c r="N21" s="186"/>
      <c r="O21" s="690"/>
      <c r="P21" s="690"/>
      <c r="Q21" s="414"/>
      <c r="R21" s="168"/>
      <c r="S21" s="169"/>
    </row>
    <row r="22" spans="1:19" s="38" customFormat="1" ht="9.6" customHeight="1" x14ac:dyDescent="0.25">
      <c r="A22" s="171"/>
      <c r="B22" s="460" t="str">
        <f>IF($E22="","",VLOOKUP($E22,'1Q ELO (2)'!$A$7:$M$32,12))</f>
        <v/>
      </c>
      <c r="C22" s="172"/>
      <c r="D22" s="456"/>
      <c r="E22" s="172"/>
      <c r="F22" s="191"/>
      <c r="G22" s="191"/>
      <c r="H22" s="195"/>
      <c r="I22" s="191"/>
      <c r="J22" s="183"/>
      <c r="K22" s="161"/>
      <c r="L22" s="161"/>
      <c r="M22" s="161"/>
      <c r="N22" s="186"/>
      <c r="O22" s="690"/>
      <c r="P22" s="690"/>
      <c r="Q22" s="414"/>
      <c r="R22" s="168"/>
      <c r="S22" s="169"/>
    </row>
    <row r="23" spans="1:19" s="38" customFormat="1" ht="9.6" customHeight="1" x14ac:dyDescent="0.25">
      <c r="A23" s="157">
        <v>9</v>
      </c>
      <c r="B23" s="390" t="str">
        <f>IF($E23="","",VLOOKUP($E23,'1Q ELO (2)'!$A$7:$M$32,12))</f>
        <v/>
      </c>
      <c r="C23" s="390" t="str">
        <f>IF($E23="","",VLOOKUP($E23,'1Q ELO (2)'!$A$7:$M$32,13))</f>
        <v/>
      </c>
      <c r="D23" s="446" t="str">
        <f>IF($E23="","",VLOOKUP($E23,'1Q ELO (2)'!$A$7:$M$32,5))</f>
        <v/>
      </c>
      <c r="E23" s="159"/>
      <c r="F23" s="680" t="str">
        <f>UPPER(IF($E23="","",VLOOKUP($E23,'1Q ELO (2)'!$A$7:$M$32,2)))</f>
        <v/>
      </c>
      <c r="G23" s="680" t="str">
        <f>IF($E23="","",VLOOKUP($E23,'1Q ELO (2)'!$A$7:$M$32,3))</f>
        <v/>
      </c>
      <c r="H23" s="680"/>
      <c r="I23" s="680" t="str">
        <f>IF($E23="","",VLOOKUP($E23,'1Q ELO (2)'!$A$7:$M$32,4))</f>
        <v/>
      </c>
      <c r="J23" s="162"/>
      <c r="K23" s="161"/>
      <c r="L23" s="161"/>
      <c r="M23" s="161"/>
      <c r="N23" s="186"/>
      <c r="O23" s="690"/>
      <c r="P23" s="690"/>
      <c r="Q23" s="414"/>
      <c r="R23" s="168"/>
      <c r="S23" s="169"/>
    </row>
    <row r="24" spans="1:19" s="38" customFormat="1" ht="9.6" customHeight="1" x14ac:dyDescent="0.25">
      <c r="A24" s="171"/>
      <c r="B24" s="716" t="str">
        <f>IF($E24="","",VLOOKUP($E24,'1Q ELO (2)'!$A$7:$M$32,12))</f>
        <v/>
      </c>
      <c r="C24" s="172"/>
      <c r="D24" s="456"/>
      <c r="E24" s="172"/>
      <c r="F24" s="173"/>
      <c r="G24" s="173"/>
      <c r="H24" s="174"/>
      <c r="I24" s="720" t="s">
        <v>0</v>
      </c>
      <c r="J24" s="176"/>
      <c r="K24" s="177" t="str">
        <f>UPPER(IF(OR(J24="a",J24="as"),F23,IF(OR(J24="b",J24="bs"),F25,)))</f>
        <v/>
      </c>
      <c r="L24" s="177"/>
      <c r="M24" s="161"/>
      <c r="N24" s="186"/>
      <c r="O24" s="690"/>
      <c r="P24" s="690"/>
      <c r="Q24" s="414"/>
      <c r="R24" s="168"/>
      <c r="S24" s="169"/>
    </row>
    <row r="25" spans="1:19" s="38" customFormat="1" ht="9.6" customHeight="1" x14ac:dyDescent="0.25">
      <c r="A25" s="171">
        <v>10</v>
      </c>
      <c r="B25" s="390" t="str">
        <f>IF($E25="","",VLOOKUP($E25,'1Q ELO (2)'!$A$7:$M$32,12))</f>
        <v/>
      </c>
      <c r="C25" s="390" t="str">
        <f>IF($E25="","",VLOOKUP($E25,'1Q ELO (2)'!$A$7:$M$32,13))</f>
        <v/>
      </c>
      <c r="D25" s="446" t="str">
        <f>IF($E25="","",VLOOKUP($E25,'1Q ELO (2)'!$A$7:$M$32,5))</f>
        <v/>
      </c>
      <c r="E25" s="159"/>
      <c r="F25" s="487" t="str">
        <f>UPPER(IF($E25="","",VLOOKUP($E25,'1Q ELO (2)'!$A$7:$M$32,2)))</f>
        <v/>
      </c>
      <c r="G25" s="487" t="str">
        <f>IF($E25="","",VLOOKUP($E25,'1Q ELO (2)'!$A$7:$M$32,3))</f>
        <v/>
      </c>
      <c r="H25" s="487"/>
      <c r="I25" s="487" t="str">
        <f>IF($E25="","",VLOOKUP($E25,'1Q ELO (2)'!$A$7:$M$32,4))</f>
        <v/>
      </c>
      <c r="J25" s="180"/>
      <c r="K25" s="161"/>
      <c r="L25" s="181"/>
      <c r="M25" s="161"/>
      <c r="N25" s="186"/>
      <c r="O25" s="690"/>
      <c r="P25" s="690"/>
      <c r="Q25" s="414"/>
      <c r="R25" s="168"/>
      <c r="S25" s="169"/>
    </row>
    <row r="26" spans="1:19" s="38" customFormat="1" ht="9.6" customHeight="1" x14ac:dyDescent="0.25">
      <c r="A26" s="171"/>
      <c r="B26" s="460" t="str">
        <f>IF($E26="","",VLOOKUP($E26,'1Q ELO (2)'!$A$7:$M$32,12))</f>
        <v/>
      </c>
      <c r="C26" s="172"/>
      <c r="D26" s="456"/>
      <c r="E26" s="182"/>
      <c r="F26" s="488"/>
      <c r="G26" s="488"/>
      <c r="H26" s="489"/>
      <c r="I26" s="488"/>
      <c r="J26" s="183"/>
      <c r="K26" s="720" t="s">
        <v>0</v>
      </c>
      <c r="L26" s="184"/>
      <c r="M26" s="177" t="str">
        <f>UPPER(IF(OR(L26="a",L26="as"),K24,IF(OR(L26="b",L26="bs"),K28,)))</f>
        <v/>
      </c>
      <c r="N26" s="185"/>
      <c r="O26" s="690"/>
      <c r="P26" s="690"/>
      <c r="Q26" s="414"/>
      <c r="R26" s="168"/>
      <c r="S26" s="169"/>
    </row>
    <row r="27" spans="1:19" s="38" customFormat="1" ht="9.6" customHeight="1" x14ac:dyDescent="0.25">
      <c r="A27" s="171">
        <v>11</v>
      </c>
      <c r="B27" s="390" t="str">
        <f>IF($E27="","",VLOOKUP($E27,'1Q ELO (2)'!$A$7:$M$32,12))</f>
        <v/>
      </c>
      <c r="C27" s="390" t="str">
        <f>IF($E27="","",VLOOKUP($E27,'1Q ELO (2)'!$A$7:$M$32,13))</f>
        <v/>
      </c>
      <c r="D27" s="446" t="str">
        <f>IF($E27="","",VLOOKUP($E27,'1Q ELO (2)'!$A$7:$M$32,5))</f>
        <v/>
      </c>
      <c r="E27" s="159"/>
      <c r="F27" s="487" t="str">
        <f>UPPER(IF($E27="","",VLOOKUP($E27,'1Q ELO (2)'!$A$7:$M$32,2)))</f>
        <v/>
      </c>
      <c r="G27" s="487" t="str">
        <f>IF($E27="","",VLOOKUP($E27,'1Q ELO (2)'!$A$7:$M$32,3))</f>
        <v/>
      </c>
      <c r="H27" s="487"/>
      <c r="I27" s="487" t="str">
        <f>IF($E27="","",VLOOKUP($E27,'1Q ELO (2)'!$A$7:$M$32,4))</f>
        <v/>
      </c>
      <c r="J27" s="162"/>
      <c r="K27" s="161"/>
      <c r="L27" s="187"/>
      <c r="M27" s="161"/>
      <c r="N27" s="690"/>
      <c r="O27" s="690"/>
      <c r="P27" s="690"/>
      <c r="Q27" s="414"/>
      <c r="R27" s="168"/>
      <c r="S27" s="169"/>
    </row>
    <row r="28" spans="1:19" s="38" customFormat="1" ht="9.6" customHeight="1" x14ac:dyDescent="0.25">
      <c r="A28" s="196"/>
      <c r="B28" s="460" t="str">
        <f>IF($E28="","",VLOOKUP($E28,'1Q ELO (2)'!$A$7:$M$32,12))</f>
        <v/>
      </c>
      <c r="C28" s="172"/>
      <c r="D28" s="456"/>
      <c r="E28" s="182"/>
      <c r="F28" s="488"/>
      <c r="G28" s="488"/>
      <c r="H28" s="489"/>
      <c r="I28" s="720" t="s">
        <v>0</v>
      </c>
      <c r="J28" s="176"/>
      <c r="K28" s="177" t="str">
        <f>UPPER(IF(OR(J28="a",J28="as"),F27,IF(OR(J28="b",J28="bs"),F29,)))</f>
        <v/>
      </c>
      <c r="L28" s="189"/>
      <c r="M28" s="161"/>
      <c r="N28" s="690"/>
      <c r="O28" s="690"/>
      <c r="P28" s="690"/>
      <c r="Q28" s="414"/>
      <c r="R28" s="168"/>
      <c r="S28" s="169"/>
    </row>
    <row r="29" spans="1:19" s="38" customFormat="1" ht="9.6" customHeight="1" x14ac:dyDescent="0.25">
      <c r="A29" s="171">
        <v>12</v>
      </c>
      <c r="B29" s="390" t="str">
        <f>IF($E29="","",VLOOKUP($E29,'1Q ELO (2)'!$A$7:$M$32,12))</f>
        <v/>
      </c>
      <c r="C29" s="390" t="str">
        <f>IF($E29="","",VLOOKUP($E29,'1Q ELO (2)'!$A$7:$M$32,13))</f>
        <v/>
      </c>
      <c r="D29" s="446" t="str">
        <f>IF($E29="","",VLOOKUP($E29,'1Q ELO (2)'!$A$7:$M$32,5))</f>
        <v/>
      </c>
      <c r="E29" s="159"/>
      <c r="F29" s="487" t="str">
        <f>UPPER(IF($E29="","",VLOOKUP($E29,'1Q ELO (2)'!$A$7:$M$32,2)))</f>
        <v/>
      </c>
      <c r="G29" s="487" t="str">
        <f>IF($E29="","",VLOOKUP($E29,'1Q ELO (2)'!$A$7:$M$32,3))</f>
        <v/>
      </c>
      <c r="H29" s="487"/>
      <c r="I29" s="487" t="str">
        <f>IF($E29="","",VLOOKUP($E29,'1Q ELO (2)'!$A$7:$M$32,4))</f>
        <v/>
      </c>
      <c r="J29" s="190"/>
      <c r="K29" s="161"/>
      <c r="L29" s="161"/>
      <c r="M29" s="161"/>
      <c r="N29" s="690"/>
      <c r="O29" s="690"/>
      <c r="P29" s="690"/>
      <c r="Q29" s="414"/>
      <c r="R29" s="168"/>
      <c r="S29" s="169"/>
    </row>
    <row r="30" spans="1:19" s="38" customFormat="1" ht="9.6" customHeight="1" x14ac:dyDescent="0.25">
      <c r="A30" s="171"/>
      <c r="B30" s="460" t="str">
        <f>IF($E30="","",VLOOKUP($E30,'1Q ELO (2)'!$A$7:$M$32,12))</f>
        <v/>
      </c>
      <c r="C30" s="172"/>
      <c r="D30" s="456"/>
      <c r="E30" s="182"/>
      <c r="F30" s="488"/>
      <c r="G30" s="488"/>
      <c r="H30" s="489"/>
      <c r="I30" s="488"/>
      <c r="J30" s="183"/>
      <c r="K30" s="161"/>
      <c r="L30" s="161"/>
      <c r="M30" s="175"/>
      <c r="N30" s="692"/>
      <c r="O30" s="691"/>
      <c r="P30" s="690"/>
      <c r="Q30" s="414"/>
      <c r="R30" s="168"/>
      <c r="S30" s="169"/>
    </row>
    <row r="31" spans="1:19" s="38" customFormat="1" ht="9.6" customHeight="1" x14ac:dyDescent="0.25">
      <c r="A31" s="581">
        <v>13</v>
      </c>
      <c r="B31" s="390" t="str">
        <f>IF($E31="","",VLOOKUP($E31,'1Q ELO (2)'!$A$7:$M$32,12))</f>
        <v/>
      </c>
      <c r="C31" s="390" t="str">
        <f>IF($E31="","",VLOOKUP($E31,'1Q ELO (2)'!$A$7:$M$32,13))</f>
        <v/>
      </c>
      <c r="D31" s="446" t="str">
        <f>IF($E31="","",VLOOKUP($E31,'1Q ELO (2)'!$A$7:$M$32,5))</f>
        <v/>
      </c>
      <c r="E31" s="725"/>
      <c r="F31" s="680" t="str">
        <f>UPPER(IF($E31="","",VLOOKUP($E31,'1Q ELO (2)'!$A$7:$M$32,2)))</f>
        <v/>
      </c>
      <c r="G31" s="680" t="str">
        <f>IF($E31="","",VLOOKUP($E31,'1Q ELO (2)'!$A$7:$M$32,3))</f>
        <v/>
      </c>
      <c r="H31" s="680"/>
      <c r="I31" s="680" t="str">
        <f>IF($E31="","",VLOOKUP($E31,'1Q ELO (2)'!$A$7:$M$32,4))</f>
        <v/>
      </c>
      <c r="J31" s="192"/>
      <c r="K31" s="161"/>
      <c r="L31" s="161"/>
      <c r="M31" s="161"/>
      <c r="N31" s="690"/>
      <c r="O31" s="691"/>
      <c r="P31" s="690"/>
      <c r="Q31" s="414"/>
      <c r="R31" s="168"/>
      <c r="S31" s="169"/>
    </row>
    <row r="32" spans="1:19" s="38" customFormat="1" ht="9.6" customHeight="1" x14ac:dyDescent="0.25">
      <c r="A32" s="171"/>
      <c r="B32" s="716" t="str">
        <f>IF($E32="","",VLOOKUP($E32,'1Q ELO (2)'!$A$7:$M$32,12))</f>
        <v/>
      </c>
      <c r="C32" s="172"/>
      <c r="D32" s="456"/>
      <c r="E32" s="182"/>
      <c r="F32" s="488"/>
      <c r="G32" s="488"/>
      <c r="H32" s="489"/>
      <c r="I32" s="720" t="s">
        <v>0</v>
      </c>
      <c r="J32" s="176"/>
      <c r="K32" s="177" t="str">
        <f>UPPER(IF(OR(J32="a",J32="as"),F31,IF(OR(J32="b",J32="bs"),F33,)))</f>
        <v/>
      </c>
      <c r="L32" s="177"/>
      <c r="M32" s="161"/>
      <c r="N32" s="690"/>
      <c r="O32" s="690"/>
      <c r="P32" s="186"/>
      <c r="Q32" s="167"/>
      <c r="R32" s="168"/>
      <c r="S32" s="169"/>
    </row>
    <row r="33" spans="1:19" s="38" customFormat="1" ht="9.6" customHeight="1" x14ac:dyDescent="0.25">
      <c r="A33" s="171">
        <v>14</v>
      </c>
      <c r="B33" s="390" t="str">
        <f>IF($E33="","",VLOOKUP($E33,'1Q ELO (2)'!$A$7:$M$32,12))</f>
        <v/>
      </c>
      <c r="C33" s="390" t="str">
        <f>IF($E33="","",VLOOKUP($E33,'1Q ELO (2)'!$A$7:$M$32,13))</f>
        <v/>
      </c>
      <c r="D33" s="446" t="str">
        <f>IF($E33="","",VLOOKUP($E33,'1Q ELO (2)'!$A$7:$M$32,5))</f>
        <v/>
      </c>
      <c r="E33" s="159"/>
      <c r="F33" s="487" t="str">
        <f>UPPER(IF($E33="","",VLOOKUP($E33,'1Q ELO (2)'!$A$7:$M$32,2)))</f>
        <v/>
      </c>
      <c r="G33" s="487" t="str">
        <f>IF($E33="","",VLOOKUP($E33,'1Q ELO (2)'!$A$7:$M$32,3))</f>
        <v/>
      </c>
      <c r="H33" s="487"/>
      <c r="I33" s="487" t="str">
        <f>IF($E33="","",VLOOKUP($E33,'1Q ELO (2)'!$A$7:$M$32,4))</f>
        <v/>
      </c>
      <c r="J33" s="180"/>
      <c r="K33" s="161"/>
      <c r="L33" s="181"/>
      <c r="M33" s="161"/>
      <c r="N33" s="690"/>
      <c r="O33" s="690"/>
      <c r="P33" s="186"/>
      <c r="Q33" s="167"/>
      <c r="R33" s="168"/>
      <c r="S33" s="169"/>
    </row>
    <row r="34" spans="1:19" s="38" customFormat="1" ht="9.6" customHeight="1" x14ac:dyDescent="0.25">
      <c r="A34" s="171"/>
      <c r="B34" s="716" t="str">
        <f>IF($E34="","",VLOOKUP($E34,'1Q ELO (2)'!$A$7:$M$32,12))</f>
        <v/>
      </c>
      <c r="C34" s="172"/>
      <c r="D34" s="456"/>
      <c r="E34" s="182"/>
      <c r="F34" s="488"/>
      <c r="G34" s="488"/>
      <c r="H34" s="489"/>
      <c r="I34" s="488"/>
      <c r="J34" s="183"/>
      <c r="K34" s="720" t="s">
        <v>0</v>
      </c>
      <c r="L34" s="184"/>
      <c r="M34" s="177" t="str">
        <f>UPPER(IF(OR(L34="a",L34="as"),K32,IF(OR(L34="b",L34="bs"),K36,)))</f>
        <v/>
      </c>
      <c r="N34" s="185"/>
      <c r="O34" s="690"/>
      <c r="P34" s="186"/>
      <c r="Q34" s="167"/>
      <c r="R34" s="168"/>
      <c r="S34" s="169"/>
    </row>
    <row r="35" spans="1:19" s="38" customFormat="1" ht="9.6" customHeight="1" x14ac:dyDescent="0.25">
      <c r="A35" s="171">
        <v>15</v>
      </c>
      <c r="B35" s="390" t="str">
        <f>IF($E35="","",VLOOKUP($E35,'1Q ELO (2)'!$A$7:$M$32,12))</f>
        <v/>
      </c>
      <c r="C35" s="390" t="str">
        <f>IF($E35="","",VLOOKUP($E35,'1Q ELO (2)'!$A$7:$M$32,13))</f>
        <v/>
      </c>
      <c r="D35" s="446" t="str">
        <f>IF($E35="","",VLOOKUP($E35,'1Q ELO (2)'!$A$7:$M$32,5))</f>
        <v/>
      </c>
      <c r="E35" s="159"/>
      <c r="F35" s="487" t="str">
        <f>UPPER(IF($E35="","",VLOOKUP($E35,'1Q ELO (2)'!$A$7:$M$32,2)))</f>
        <v/>
      </c>
      <c r="G35" s="487" t="str">
        <f>IF($E35="","",VLOOKUP($E35,'1Q ELO (2)'!$A$7:$M$32,3))</f>
        <v/>
      </c>
      <c r="H35" s="487"/>
      <c r="I35" s="487" t="str">
        <f>IF($E35="","",VLOOKUP($E35,'1Q ELO (2)'!$A$7:$M$32,4))</f>
        <v/>
      </c>
      <c r="J35" s="162"/>
      <c r="K35" s="161"/>
      <c r="L35" s="187"/>
      <c r="M35" s="161"/>
      <c r="N35" s="186"/>
      <c r="O35" s="186"/>
      <c r="P35" s="186"/>
      <c r="Q35" s="167"/>
      <c r="R35" s="168"/>
      <c r="S35" s="169"/>
    </row>
    <row r="36" spans="1:19" s="38" customFormat="1" ht="9.6" customHeight="1" x14ac:dyDescent="0.25">
      <c r="A36" s="171"/>
      <c r="B36" s="716" t="str">
        <f>IF($E36="","",VLOOKUP($E36,'1Q ELO (2)'!$A$7:$M$32,12))</f>
        <v/>
      </c>
      <c r="C36" s="172"/>
      <c r="D36" s="456"/>
      <c r="E36" s="172"/>
      <c r="F36" s="173"/>
      <c r="G36" s="173"/>
      <c r="H36" s="174"/>
      <c r="I36" s="720" t="s">
        <v>0</v>
      </c>
      <c r="J36" s="176"/>
      <c r="K36" s="177" t="str">
        <f>UPPER(IF(OR(J36="a",J36="as"),F35,IF(OR(J36="b",J36="bs"),F37,)))</f>
        <v/>
      </c>
      <c r="L36" s="189"/>
      <c r="M36" s="161"/>
      <c r="N36" s="186"/>
      <c r="O36" s="186"/>
      <c r="P36" s="186"/>
      <c r="Q36" s="167"/>
      <c r="R36" s="168"/>
      <c r="S36" s="169"/>
    </row>
    <row r="37" spans="1:19" s="38" customFormat="1" ht="9.6" customHeight="1" x14ac:dyDescent="0.25">
      <c r="A37" s="578">
        <v>16</v>
      </c>
      <c r="B37" s="390" t="str">
        <f>IF($E37="","",VLOOKUP($E37,'1Q ELO (2)'!$A$7:$M$32,12))</f>
        <v/>
      </c>
      <c r="C37" s="390" t="str">
        <f>IF($E37="","",VLOOKUP($E37,'1Q ELO (2)'!$A$7:$M$32,13))</f>
        <v/>
      </c>
      <c r="D37" s="446" t="str">
        <f>IF($E37="","",VLOOKUP($E37,'1Q ELO (2)'!$A$7:$M$32,5))</f>
        <v/>
      </c>
      <c r="E37" s="159"/>
      <c r="F37" s="487" t="str">
        <f>UPPER(IF($E37="","",VLOOKUP($E37,'1Q ELO (2)'!$A$7:$M$32,2)))</f>
        <v/>
      </c>
      <c r="G37" s="487" t="str">
        <f>IF($E37="","",VLOOKUP($E37,'1Q ELO (2)'!$A$7:$M$32,3))</f>
        <v/>
      </c>
      <c r="H37" s="487"/>
      <c r="I37" s="487" t="str">
        <f>IF($E37="","",VLOOKUP($E37,'1Q ELO (2)'!$A$7:$M$32,4))</f>
        <v/>
      </c>
      <c r="J37" s="190"/>
      <c r="K37" s="161"/>
      <c r="L37" s="161"/>
      <c r="M37" s="161"/>
      <c r="N37" s="186"/>
      <c r="O37" s="186"/>
      <c r="P37" s="186"/>
      <c r="Q37" s="167"/>
      <c r="R37" s="168"/>
      <c r="S37" s="169"/>
    </row>
    <row r="38" spans="1:19" s="38" customFormat="1" ht="9.6" customHeight="1" x14ac:dyDescent="0.25">
      <c r="A38" s="197"/>
      <c r="B38" s="172"/>
      <c r="C38" s="172"/>
      <c r="D38" s="172"/>
      <c r="E38" s="172"/>
      <c r="F38" s="191"/>
      <c r="G38" s="191"/>
      <c r="H38" s="195"/>
      <c r="I38" s="161"/>
      <c r="J38" s="183"/>
      <c r="K38" s="161"/>
      <c r="L38" s="161"/>
      <c r="M38" s="161"/>
      <c r="N38" s="186"/>
      <c r="O38" s="186"/>
      <c r="P38" s="186"/>
      <c r="Q38" s="167"/>
      <c r="R38" s="168"/>
      <c r="S38" s="169"/>
    </row>
    <row r="39" spans="1:19" s="18" customFormat="1" ht="10.5" customHeight="1" x14ac:dyDescent="0.25">
      <c r="A39" s="209" t="s">
        <v>105</v>
      </c>
      <c r="B39" s="210"/>
      <c r="C39" s="210"/>
      <c r="D39" s="451"/>
      <c r="E39" s="212" t="s">
        <v>6</v>
      </c>
      <c r="F39" s="213" t="s">
        <v>107</v>
      </c>
      <c r="G39" s="212"/>
      <c r="H39" s="214"/>
      <c r="I39" s="215"/>
      <c r="J39" s="212" t="s">
        <v>6</v>
      </c>
      <c r="K39" s="213" t="s">
        <v>108</v>
      </c>
      <c r="L39" s="216"/>
      <c r="M39" s="213" t="s">
        <v>109</v>
      </c>
      <c r="N39" s="217"/>
      <c r="O39" s="218" t="s">
        <v>110</v>
      </c>
      <c r="P39" s="218"/>
      <c r="Q39" s="219"/>
      <c r="R39" s="220"/>
    </row>
    <row r="40" spans="1:19" s="18" customFormat="1" ht="9" customHeight="1" x14ac:dyDescent="0.25">
      <c r="A40" s="452" t="s">
        <v>106</v>
      </c>
      <c r="B40" s="453"/>
      <c r="C40" s="454"/>
      <c r="D40" s="455"/>
      <c r="E40" s="224">
        <v>1</v>
      </c>
      <c r="F40" s="92" t="str">
        <f>IF(E40&gt;$R$47,,UPPER(VLOOKUP(E40,'1Q ELO (2)'!$A$7:$O$134,2)))</f>
        <v/>
      </c>
      <c r="G40" s="225"/>
      <c r="H40" s="92"/>
      <c r="I40" s="91"/>
      <c r="J40" s="226" t="s">
        <v>7</v>
      </c>
      <c r="K40" s="221"/>
      <c r="L40" s="227"/>
      <c r="M40" s="221"/>
      <c r="N40" s="228"/>
      <c r="O40" s="229" t="s">
        <v>111</v>
      </c>
      <c r="P40" s="230"/>
      <c r="Q40" s="230"/>
      <c r="R40" s="231"/>
    </row>
    <row r="41" spans="1:19" s="18" customFormat="1" ht="9" customHeight="1" x14ac:dyDescent="0.25">
      <c r="A41" s="236" t="s">
        <v>119</v>
      </c>
      <c r="B41" s="234"/>
      <c r="C41" s="448"/>
      <c r="D41" s="237"/>
      <c r="E41" s="224">
        <v>2</v>
      </c>
      <c r="F41" s="92" t="str">
        <f>IF(E41&gt;$R$47,,UPPER(VLOOKUP(E41,'1Q ELO (2)'!$A$7:$O$134,2)))</f>
        <v/>
      </c>
      <c r="G41" s="225"/>
      <c r="H41" s="92"/>
      <c r="I41" s="91"/>
      <c r="J41" s="226" t="s">
        <v>8</v>
      </c>
      <c r="K41" s="221"/>
      <c r="L41" s="227"/>
      <c r="M41" s="221"/>
      <c r="N41" s="228"/>
      <c r="O41" s="232"/>
      <c r="P41" s="233"/>
      <c r="Q41" s="234"/>
      <c r="R41" s="235"/>
    </row>
    <row r="42" spans="1:19" s="18" customFormat="1" ht="9" customHeight="1" x14ac:dyDescent="0.25">
      <c r="A42" s="379"/>
      <c r="B42" s="380"/>
      <c r="C42" s="449"/>
      <c r="D42" s="381"/>
      <c r="E42" s="224">
        <v>3</v>
      </c>
      <c r="F42" s="92" t="str">
        <f>IF(E42&gt;$R$47,,UPPER(VLOOKUP(E42,'1Q ELO (2)'!$A$7:$O$134,2)))</f>
        <v/>
      </c>
      <c r="G42" s="225"/>
      <c r="H42" s="92"/>
      <c r="I42" s="91"/>
      <c r="J42" s="226" t="s">
        <v>9</v>
      </c>
      <c r="K42" s="221"/>
      <c r="L42" s="227"/>
      <c r="M42" s="221"/>
      <c r="N42" s="228"/>
      <c r="O42" s="229" t="s">
        <v>112</v>
      </c>
      <c r="P42" s="230"/>
      <c r="Q42" s="230"/>
      <c r="R42" s="231"/>
    </row>
    <row r="43" spans="1:19" s="18" customFormat="1" ht="9" customHeight="1" x14ac:dyDescent="0.25">
      <c r="A43" s="238"/>
      <c r="B43" s="443"/>
      <c r="C43" s="443"/>
      <c r="D43" s="239"/>
      <c r="E43" s="224">
        <v>4</v>
      </c>
      <c r="F43" s="92" t="str">
        <f>IF(E43&gt;$R$47,,UPPER(VLOOKUP(E43,'1Q ELO (2)'!$A$7:$O$134,2)))</f>
        <v/>
      </c>
      <c r="G43" s="225"/>
      <c r="H43" s="92"/>
      <c r="I43" s="91"/>
      <c r="J43" s="226" t="s">
        <v>10</v>
      </c>
      <c r="K43" s="221"/>
      <c r="L43" s="227"/>
      <c r="M43" s="221"/>
      <c r="N43" s="228"/>
      <c r="O43" s="221"/>
      <c r="P43" s="227"/>
      <c r="Q43" s="221"/>
      <c r="R43" s="228"/>
    </row>
    <row r="44" spans="1:19" s="18" customFormat="1" ht="9" customHeight="1" x14ac:dyDescent="0.25">
      <c r="A44" s="366"/>
      <c r="B44" s="382"/>
      <c r="C44" s="382"/>
      <c r="D44" s="450"/>
      <c r="E44" s="224"/>
      <c r="F44" s="92"/>
      <c r="G44" s="225"/>
      <c r="H44" s="92"/>
      <c r="I44" s="91"/>
      <c r="J44" s="226" t="s">
        <v>11</v>
      </c>
      <c r="K44" s="221"/>
      <c r="L44" s="227"/>
      <c r="M44" s="221"/>
      <c r="N44" s="228"/>
      <c r="O44" s="234"/>
      <c r="P44" s="233"/>
      <c r="Q44" s="234"/>
      <c r="R44" s="235"/>
    </row>
    <row r="45" spans="1:19" s="18" customFormat="1" ht="9" customHeight="1" x14ac:dyDescent="0.25">
      <c r="A45" s="367"/>
      <c r="B45" s="388"/>
      <c r="C45" s="443"/>
      <c r="D45" s="239"/>
      <c r="E45" s="224"/>
      <c r="F45" s="92"/>
      <c r="G45" s="225"/>
      <c r="H45" s="92"/>
      <c r="I45" s="91"/>
      <c r="J45" s="226" t="s">
        <v>12</v>
      </c>
      <c r="K45" s="221"/>
      <c r="L45" s="227"/>
      <c r="M45" s="221"/>
      <c r="N45" s="228"/>
      <c r="O45" s="229" t="s">
        <v>92</v>
      </c>
      <c r="P45" s="230"/>
      <c r="Q45" s="230"/>
      <c r="R45" s="231"/>
    </row>
    <row r="46" spans="1:19" s="18" customFormat="1" ht="9" customHeight="1" x14ac:dyDescent="0.25">
      <c r="A46" s="367"/>
      <c r="B46" s="388"/>
      <c r="C46" s="444"/>
      <c r="D46" s="377"/>
      <c r="E46" s="224"/>
      <c r="F46" s="92"/>
      <c r="G46" s="225"/>
      <c r="H46" s="92"/>
      <c r="I46" s="91"/>
      <c r="J46" s="226" t="s">
        <v>13</v>
      </c>
      <c r="K46" s="221"/>
      <c r="L46" s="227"/>
      <c r="M46" s="221"/>
      <c r="N46" s="228"/>
      <c r="O46" s="221"/>
      <c r="P46" s="227"/>
      <c r="Q46" s="221"/>
      <c r="R46" s="228"/>
    </row>
    <row r="47" spans="1:19" s="18" customFormat="1" ht="9" customHeight="1" x14ac:dyDescent="0.25">
      <c r="A47" s="368"/>
      <c r="B47" s="365"/>
      <c r="C47" s="445"/>
      <c r="D47" s="378"/>
      <c r="E47" s="240"/>
      <c r="F47" s="241"/>
      <c r="G47" s="242"/>
      <c r="H47" s="241"/>
      <c r="I47" s="243"/>
      <c r="J47" s="244" t="s">
        <v>14</v>
      </c>
      <c r="K47" s="234"/>
      <c r="L47" s="233"/>
      <c r="M47" s="234"/>
      <c r="N47" s="235"/>
      <c r="O47" s="234" t="str">
        <f>R4</f>
        <v>Dénes Tibor</v>
      </c>
      <c r="P47" s="233"/>
      <c r="Q47" s="234"/>
      <c r="R47" s="245">
        <f>MIN(4,'1Q ELO (2)'!O5)</f>
        <v>4</v>
      </c>
    </row>
  </sheetData>
  <mergeCells count="1">
    <mergeCell ref="A4:C4"/>
  </mergeCells>
  <conditionalFormatting sqref="H21 H23 H25 H27 H29 H31 H33 H35 H7 H19 H9 H11 H13 H15 H17 H37">
    <cfRule type="expression" dxfId="673" priority="9" stopIfTrue="1">
      <formula>AND($E7&lt;9,$C7&gt;0)</formula>
    </cfRule>
  </conditionalFormatting>
  <conditionalFormatting sqref="M14 M30 I8 I12 I16 I20 I24 I28 I32 I36 K34 K26 K18 K10">
    <cfRule type="expression" dxfId="672" priority="6" stopIfTrue="1">
      <formula>AND($O$1="CU",I8="Umpire")</formula>
    </cfRule>
    <cfRule type="expression" dxfId="671" priority="7" stopIfTrue="1">
      <formula>AND($O$1="CU",I8&lt;&gt;"Umpire",J8&lt;&gt;"")</formula>
    </cfRule>
    <cfRule type="expression" dxfId="670" priority="8" stopIfTrue="1">
      <formula>AND($O$1="CU",I8&lt;&gt;"Umpire")</formula>
    </cfRule>
  </conditionalFormatting>
  <conditionalFormatting sqref="M10 M18 M26 M34 O30 O14 K8 K12 K16 K20 K24 K28 K32 K36">
    <cfRule type="expression" dxfId="669" priority="4" stopIfTrue="1">
      <formula>J8="as"</formula>
    </cfRule>
    <cfRule type="expression" dxfId="668" priority="5" stopIfTrue="1">
      <formula>J8="bs"</formula>
    </cfRule>
  </conditionalFormatting>
  <conditionalFormatting sqref="R47 J8 J12 J16 J20 J24 J28 J32 J36 N30 N14 L10 L34 L18 L26">
    <cfRule type="expression" dxfId="667" priority="3" stopIfTrue="1">
      <formula>$O$1="CU"</formula>
    </cfRule>
  </conditionalFormatting>
  <conditionalFormatting sqref="F33 F35 F23 F31 F29 F27 F25 F21 F17 F19 F7 F15 F13 F11 F9 F37">
    <cfRule type="cellIs" dxfId="666" priority="2" stopIfTrue="1" operator="equal">
      <formula>"Bye"</formula>
    </cfRule>
  </conditionalFormatting>
  <conditionalFormatting sqref="E7 E21 E23 E19 E15 E17">
    <cfRule type="expression" dxfId="665" priority="1" stopIfTrue="1">
      <formula>$E7&lt;5</formula>
    </cfRule>
  </conditionalFormatting>
  <dataValidations count="1">
    <dataValidation type="list" allowBlank="1" showInputMessage="1" sqref="I32 I20 I24 I28 I16 I8 I12 M14 M30 I36 K34 K26 K18 K1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921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4921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indexed="42"/>
  </sheetPr>
  <dimension ref="A1:Q156"/>
  <sheetViews>
    <sheetView showGridLines="0" showZeros="0" workbookViewId="0">
      <pane ySplit="6" topLeftCell="A7" activePane="bottomLeft" state="frozen"/>
      <selection activeCell="B7" sqref="B7:O29"/>
      <selection pane="bottomLeft" activeCell="S11" sqref="S11"/>
    </sheetView>
  </sheetViews>
  <sheetFormatPr defaultRowHeight="13.2" x14ac:dyDescent="0.25"/>
  <cols>
    <col min="1" max="1" width="3.88671875" customWidth="1"/>
    <col min="2" max="2" width="13.33203125" customWidth="1"/>
    <col min="3" max="3" width="11.88671875" customWidth="1"/>
    <col min="4" max="4" width="11.88671875" style="45" customWidth="1"/>
    <col min="5" max="5" width="10.6640625" style="727" customWidth="1"/>
    <col min="6" max="6" width="6.109375" style="102" hidden="1" customWidth="1"/>
    <col min="7" max="7" width="3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394" t="str">
        <f>Altalanos!$A$6</f>
        <v>Diákolinmpia Pest Vármegye</v>
      </c>
      <c r="B1" s="93"/>
      <c r="C1" s="93"/>
      <c r="D1" s="384"/>
      <c r="E1" s="438" t="s">
        <v>123</v>
      </c>
      <c r="F1" s="427"/>
      <c r="G1" s="428"/>
      <c r="H1" s="429"/>
      <c r="I1" s="429"/>
      <c r="J1" s="430"/>
      <c r="K1" s="430"/>
      <c r="L1" s="430"/>
      <c r="M1" s="430"/>
      <c r="N1" s="430"/>
      <c r="O1" s="430"/>
      <c r="P1" s="430"/>
      <c r="Q1" s="431"/>
    </row>
    <row r="2" spans="1:17" ht="13.8" thickBot="1" x14ac:dyDescent="0.3">
      <c r="B2" s="96" t="s">
        <v>122</v>
      </c>
      <c r="C2" s="775">
        <f>Altalanos!$B$8</f>
        <v>0</v>
      </c>
      <c r="D2" s="120"/>
      <c r="E2" s="438" t="s">
        <v>94</v>
      </c>
      <c r="F2" s="103"/>
      <c r="G2" s="103"/>
      <c r="H2" s="703"/>
      <c r="I2" s="703"/>
      <c r="J2" s="94"/>
      <c r="K2" s="94"/>
      <c r="L2" s="94"/>
      <c r="M2" s="94"/>
      <c r="N2" s="111"/>
      <c r="O2" s="86"/>
      <c r="P2" s="86"/>
      <c r="Q2" s="111"/>
    </row>
    <row r="3" spans="1:17" s="2" customFormat="1" ht="13.8" thickBot="1" x14ac:dyDescent="0.3">
      <c r="A3" s="682" t="s">
        <v>121</v>
      </c>
      <c r="B3" s="701"/>
      <c r="C3" s="701"/>
      <c r="D3" s="701"/>
      <c r="E3" s="701"/>
      <c r="F3" s="701"/>
      <c r="G3" s="701"/>
      <c r="H3" s="701"/>
      <c r="I3" s="702"/>
      <c r="J3" s="112"/>
      <c r="K3" s="123"/>
      <c r="L3" s="123"/>
      <c r="M3" s="123"/>
      <c r="N3" s="485" t="s">
        <v>92</v>
      </c>
      <c r="O3" s="113"/>
      <c r="P3" s="124"/>
      <c r="Q3" s="439"/>
    </row>
    <row r="4" spans="1:17" s="2" customFormat="1" x14ac:dyDescent="0.25">
      <c r="A4" s="55" t="s">
        <v>82</v>
      </c>
      <c r="B4" s="55"/>
      <c r="C4" s="53" t="s">
        <v>79</v>
      </c>
      <c r="D4" s="55" t="s">
        <v>87</v>
      </c>
      <c r="E4" s="88"/>
      <c r="G4" s="125"/>
      <c r="H4" s="737" t="s">
        <v>88</v>
      </c>
      <c r="I4" s="712"/>
      <c r="J4" s="126"/>
      <c r="K4" s="127"/>
      <c r="L4" s="127"/>
      <c r="M4" s="127"/>
      <c r="N4" s="126"/>
      <c r="O4" s="440"/>
      <c r="P4" s="440"/>
      <c r="Q4" s="128"/>
    </row>
    <row r="5" spans="1:17" s="2" customFormat="1" ht="13.8" thickBot="1" x14ac:dyDescent="0.3">
      <c r="A5" s="432">
        <f>Altalanos!$A$10</f>
        <v>0</v>
      </c>
      <c r="B5" s="432"/>
      <c r="C5" s="97">
        <f>Altalanos!$C$10</f>
        <v>0</v>
      </c>
      <c r="D5" s="98" t="str">
        <f>Altalanos!$D$10</f>
        <v xml:space="preserve">  </v>
      </c>
      <c r="E5" s="98"/>
      <c r="F5" s="98"/>
      <c r="G5" s="98"/>
      <c r="H5" s="470" t="str">
        <f>Altalanos!$E$10</f>
        <v>Dénes Tibor</v>
      </c>
      <c r="I5" s="738"/>
      <c r="J5" s="129"/>
      <c r="K5" s="89"/>
      <c r="L5" s="89"/>
      <c r="M5" s="89"/>
      <c r="N5" s="129"/>
      <c r="O5" s="98"/>
      <c r="P5" s="98"/>
      <c r="Q5" s="755"/>
    </row>
    <row r="6" spans="1:17" ht="30" customHeight="1" thickBot="1" x14ac:dyDescent="0.3">
      <c r="A6" s="392" t="s">
        <v>95</v>
      </c>
      <c r="B6" s="115" t="s">
        <v>85</v>
      </c>
      <c r="C6" s="115" t="s">
        <v>86</v>
      </c>
      <c r="D6" s="115" t="s">
        <v>90</v>
      </c>
      <c r="E6" s="116" t="s">
        <v>91</v>
      </c>
      <c r="F6" s="116" t="s">
        <v>96</v>
      </c>
      <c r="G6" s="116" t="s">
        <v>213</v>
      </c>
      <c r="H6" s="704" t="s">
        <v>97</v>
      </c>
      <c r="I6" s="705"/>
      <c r="J6" s="422" t="s">
        <v>74</v>
      </c>
      <c r="K6" s="117" t="s">
        <v>72</v>
      </c>
      <c r="L6" s="424" t="s">
        <v>1</v>
      </c>
      <c r="M6" s="294" t="s">
        <v>73</v>
      </c>
      <c r="N6" s="457" t="s">
        <v>117</v>
      </c>
      <c r="O6" s="436" t="s">
        <v>99</v>
      </c>
      <c r="P6" s="437" t="s">
        <v>2</v>
      </c>
      <c r="Q6" s="116" t="s">
        <v>100</v>
      </c>
    </row>
    <row r="7" spans="1:17" s="11" customFormat="1" ht="18.899999999999999" customHeight="1" x14ac:dyDescent="0.25">
      <c r="A7" s="426">
        <v>1</v>
      </c>
      <c r="B7" s="105"/>
      <c r="C7" s="105"/>
      <c r="D7" s="106"/>
      <c r="E7" s="441"/>
      <c r="F7" s="685"/>
      <c r="G7" s="686"/>
      <c r="H7" s="106"/>
      <c r="I7" s="106"/>
      <c r="J7" s="423"/>
      <c r="K7" s="421"/>
      <c r="L7" s="425"/>
      <c r="M7" s="421"/>
      <c r="N7" s="387"/>
      <c r="O7" s="767"/>
      <c r="P7" s="133"/>
      <c r="Q7" s="107"/>
    </row>
    <row r="8" spans="1:17" s="11" customFormat="1" ht="18.899999999999999" customHeight="1" x14ac:dyDescent="0.25">
      <c r="A8" s="426">
        <v>2</v>
      </c>
      <c r="B8" s="105"/>
      <c r="C8" s="105"/>
      <c r="D8" s="106"/>
      <c r="E8" s="441"/>
      <c r="F8" s="687"/>
      <c r="G8" s="688"/>
      <c r="H8" s="106"/>
      <c r="I8" s="106"/>
      <c r="J8" s="423"/>
      <c r="K8" s="421"/>
      <c r="L8" s="425"/>
      <c r="M8" s="421"/>
      <c r="N8" s="387"/>
      <c r="O8" s="106"/>
      <c r="P8" s="133"/>
      <c r="Q8" s="107"/>
    </row>
    <row r="9" spans="1:17" s="11" customFormat="1" ht="18.899999999999999" customHeight="1" x14ac:dyDescent="0.25">
      <c r="A9" s="426">
        <v>3</v>
      </c>
      <c r="B9" s="105"/>
      <c r="C9" s="105"/>
      <c r="D9" s="106"/>
      <c r="E9" s="441"/>
      <c r="F9" s="687"/>
      <c r="G9" s="688"/>
      <c r="H9" s="106"/>
      <c r="I9" s="106"/>
      <c r="J9" s="423"/>
      <c r="K9" s="421"/>
      <c r="L9" s="425"/>
      <c r="M9" s="421"/>
      <c r="N9" s="387"/>
      <c r="O9" s="106"/>
      <c r="P9" s="714"/>
      <c r="Q9" s="458"/>
    </row>
    <row r="10" spans="1:17" s="11" customFormat="1" ht="18.899999999999999" customHeight="1" x14ac:dyDescent="0.25">
      <c r="A10" s="426">
        <v>4</v>
      </c>
      <c r="B10" s="105"/>
      <c r="C10" s="105"/>
      <c r="D10" s="106"/>
      <c r="E10" s="441"/>
      <c r="F10" s="687"/>
      <c r="G10" s="688"/>
      <c r="H10" s="106"/>
      <c r="I10" s="106"/>
      <c r="J10" s="423"/>
      <c r="K10" s="421"/>
      <c r="L10" s="425"/>
      <c r="M10" s="421"/>
      <c r="N10" s="387"/>
      <c r="O10" s="106"/>
      <c r="P10" s="713"/>
      <c r="Q10" s="706"/>
    </row>
    <row r="11" spans="1:17" s="11" customFormat="1" ht="18.899999999999999" customHeight="1" x14ac:dyDescent="0.25">
      <c r="A11" s="426">
        <v>5</v>
      </c>
      <c r="B11" s="105"/>
      <c r="C11" s="105"/>
      <c r="D11" s="106"/>
      <c r="E11" s="441"/>
      <c r="F11" s="687"/>
      <c r="G11" s="688"/>
      <c r="H11" s="106"/>
      <c r="I11" s="106"/>
      <c r="J11" s="423"/>
      <c r="K11" s="421"/>
      <c r="L11" s="425"/>
      <c r="M11" s="421"/>
      <c r="N11" s="387"/>
      <c r="O11" s="106"/>
      <c r="P11" s="713"/>
      <c r="Q11" s="706"/>
    </row>
    <row r="12" spans="1:17" s="11" customFormat="1" ht="18.899999999999999" customHeight="1" x14ac:dyDescent="0.25">
      <c r="A12" s="426">
        <v>6</v>
      </c>
      <c r="B12" s="105"/>
      <c r="C12" s="105"/>
      <c r="D12" s="106"/>
      <c r="E12" s="441"/>
      <c r="F12" s="687"/>
      <c r="G12" s="688"/>
      <c r="H12" s="106"/>
      <c r="I12" s="106"/>
      <c r="J12" s="423"/>
      <c r="K12" s="421"/>
      <c r="L12" s="425"/>
      <c r="M12" s="421"/>
      <c r="N12" s="387"/>
      <c r="O12" s="106"/>
      <c r="P12" s="713"/>
      <c r="Q12" s="706"/>
    </row>
    <row r="13" spans="1:17" s="11" customFormat="1" ht="18.899999999999999" customHeight="1" x14ac:dyDescent="0.25">
      <c r="A13" s="426">
        <v>7</v>
      </c>
      <c r="B13" s="105"/>
      <c r="C13" s="105"/>
      <c r="D13" s="106"/>
      <c r="E13" s="441"/>
      <c r="F13" s="687"/>
      <c r="G13" s="688"/>
      <c r="H13" s="106"/>
      <c r="I13" s="106"/>
      <c r="J13" s="423"/>
      <c r="K13" s="421"/>
      <c r="L13" s="425"/>
      <c r="M13" s="421"/>
      <c r="N13" s="387"/>
      <c r="O13" s="106"/>
      <c r="P13" s="713"/>
      <c r="Q13" s="706"/>
    </row>
    <row r="14" spans="1:17" s="11" customFormat="1" ht="18.899999999999999" customHeight="1" x14ac:dyDescent="0.25">
      <c r="A14" s="426">
        <v>8</v>
      </c>
      <c r="B14" s="105"/>
      <c r="C14" s="105"/>
      <c r="D14" s="106"/>
      <c r="E14" s="441"/>
      <c r="F14" s="687"/>
      <c r="G14" s="688"/>
      <c r="H14" s="106"/>
      <c r="I14" s="106"/>
      <c r="J14" s="423"/>
      <c r="K14" s="421"/>
      <c r="L14" s="425"/>
      <c r="M14" s="421"/>
      <c r="N14" s="387"/>
      <c r="O14" s="106"/>
      <c r="P14" s="713"/>
      <c r="Q14" s="706"/>
    </row>
    <row r="15" spans="1:17" s="11" customFormat="1" ht="18.899999999999999" customHeight="1" x14ac:dyDescent="0.25">
      <c r="A15" s="426">
        <v>9</v>
      </c>
      <c r="B15" s="105"/>
      <c r="C15" s="105"/>
      <c r="D15" s="106"/>
      <c r="E15" s="441"/>
      <c r="F15" s="132"/>
      <c r="G15" s="132"/>
      <c r="H15" s="106"/>
      <c r="I15" s="106"/>
      <c r="J15" s="423"/>
      <c r="K15" s="421"/>
      <c r="L15" s="425"/>
      <c r="M15" s="466"/>
      <c r="N15" s="387"/>
      <c r="O15" s="106"/>
      <c r="P15" s="107"/>
      <c r="Q15" s="107"/>
    </row>
    <row r="16" spans="1:17" s="11" customFormat="1" ht="18.899999999999999" customHeight="1" x14ac:dyDescent="0.25">
      <c r="A16" s="426">
        <v>10</v>
      </c>
      <c r="B16" s="765"/>
      <c r="C16" s="105"/>
      <c r="D16" s="106"/>
      <c r="E16" s="441"/>
      <c r="F16" s="132"/>
      <c r="G16" s="132"/>
      <c r="H16" s="106"/>
      <c r="I16" s="106"/>
      <c r="J16" s="423"/>
      <c r="K16" s="421"/>
      <c r="L16" s="425"/>
      <c r="M16" s="466"/>
      <c r="N16" s="387"/>
      <c r="O16" s="106"/>
      <c r="P16" s="133"/>
      <c r="Q16" s="107"/>
    </row>
    <row r="17" spans="1:17" s="11" customFormat="1" ht="18.899999999999999" customHeight="1" x14ac:dyDescent="0.25">
      <c r="A17" s="426">
        <v>11</v>
      </c>
      <c r="B17" s="105"/>
      <c r="C17" s="105"/>
      <c r="D17" s="106"/>
      <c r="E17" s="441"/>
      <c r="F17" s="132"/>
      <c r="G17" s="132"/>
      <c r="H17" s="106"/>
      <c r="I17" s="106"/>
      <c r="J17" s="423"/>
      <c r="K17" s="421"/>
      <c r="L17" s="425"/>
      <c r="M17" s="466"/>
      <c r="N17" s="387"/>
      <c r="O17" s="106"/>
      <c r="P17" s="133"/>
      <c r="Q17" s="107"/>
    </row>
    <row r="18" spans="1:17" s="11" customFormat="1" ht="18.899999999999999" customHeight="1" x14ac:dyDescent="0.25">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x14ac:dyDescent="0.25">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x14ac:dyDescent="0.25">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x14ac:dyDescent="0.25">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x14ac:dyDescent="0.25">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x14ac:dyDescent="0.25">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x14ac:dyDescent="0.25">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x14ac:dyDescent="0.25">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x14ac:dyDescent="0.25">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x14ac:dyDescent="0.25">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x14ac:dyDescent="0.25">
      <c r="A28" s="426">
        <v>22</v>
      </c>
      <c r="B28" s="105"/>
      <c r="C28" s="105"/>
      <c r="D28" s="106"/>
      <c r="E28" s="773"/>
      <c r="F28" s="739"/>
      <c r="G28" s="740"/>
      <c r="H28" s="106"/>
      <c r="I28" s="106"/>
      <c r="J28" s="423"/>
      <c r="K28" s="421"/>
      <c r="L28" s="425"/>
      <c r="M28" s="466"/>
      <c r="N28" s="387"/>
      <c r="O28" s="106"/>
      <c r="P28" s="133"/>
      <c r="Q28" s="107"/>
    </row>
    <row r="29" spans="1:17" s="11" customFormat="1" ht="18.899999999999999" customHeight="1" x14ac:dyDescent="0.25">
      <c r="A29" s="426">
        <v>23</v>
      </c>
      <c r="B29" s="105"/>
      <c r="C29" s="105"/>
      <c r="D29" s="106"/>
      <c r="E29" s="774"/>
      <c r="F29" s="132"/>
      <c r="G29" s="132"/>
      <c r="H29" s="106"/>
      <c r="I29" s="106"/>
      <c r="J29" s="423"/>
      <c r="K29" s="421"/>
      <c r="L29" s="425"/>
      <c r="M29" s="466"/>
      <c r="N29" s="387"/>
      <c r="O29" s="106"/>
      <c r="P29" s="133"/>
      <c r="Q29" s="107"/>
    </row>
    <row r="30" spans="1:17" s="11" customFormat="1" ht="18.899999999999999" customHeight="1" x14ac:dyDescent="0.25">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x14ac:dyDescent="0.25">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x14ac:dyDescent="0.25">
      <c r="A32" s="426">
        <v>26</v>
      </c>
      <c r="B32" s="105"/>
      <c r="C32" s="105"/>
      <c r="D32" s="106"/>
      <c r="E32" s="736"/>
      <c r="F32" s="132"/>
      <c r="G32" s="132"/>
      <c r="H32" s="106"/>
      <c r="I32" s="106"/>
      <c r="J32" s="423"/>
      <c r="K32" s="421"/>
      <c r="L32" s="425"/>
      <c r="M32" s="466"/>
      <c r="N32" s="387"/>
      <c r="O32" s="106"/>
      <c r="P32" s="133"/>
      <c r="Q32" s="107"/>
    </row>
    <row r="33" spans="1:17" s="11" customFormat="1" ht="18.899999999999999" customHeight="1" x14ac:dyDescent="0.25">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x14ac:dyDescent="0.25">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x14ac:dyDescent="0.25">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x14ac:dyDescent="0.25">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x14ac:dyDescent="0.25">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x14ac:dyDescent="0.25">
      <c r="A38" s="426">
        <v>32</v>
      </c>
      <c r="B38" s="105"/>
      <c r="C38" s="105"/>
      <c r="D38" s="106"/>
      <c r="E38" s="441"/>
      <c r="F38" s="132"/>
      <c r="G38" s="132"/>
      <c r="H38" s="707"/>
      <c r="I38" s="469"/>
      <c r="J38" s="423"/>
      <c r="K38" s="421"/>
      <c r="L38" s="425"/>
      <c r="M38" s="466"/>
      <c r="N38" s="387"/>
      <c r="O38" s="107"/>
      <c r="P38" s="133"/>
      <c r="Q38" s="107"/>
    </row>
    <row r="39" spans="1:17" s="11" customFormat="1" ht="18.899999999999999" customHeight="1" x14ac:dyDescent="0.25">
      <c r="A39" s="426">
        <v>33</v>
      </c>
      <c r="B39" s="105"/>
      <c r="C39" s="105"/>
      <c r="D39" s="106"/>
      <c r="E39" s="441"/>
      <c r="F39" s="132"/>
      <c r="G39" s="132"/>
      <c r="H39" s="707"/>
      <c r="I39" s="469"/>
      <c r="J39" s="423"/>
      <c r="K39" s="421"/>
      <c r="L39" s="425"/>
      <c r="M39" s="466"/>
      <c r="N39" s="458"/>
      <c r="O39" s="393"/>
      <c r="P39" s="133"/>
      <c r="Q39" s="107"/>
    </row>
    <row r="40" spans="1:17" s="11" customFormat="1" ht="18.899999999999999" customHeight="1" x14ac:dyDescent="0.25">
      <c r="A40" s="426">
        <v>34</v>
      </c>
      <c r="B40" s="105"/>
      <c r="C40" s="105"/>
      <c r="D40" s="106"/>
      <c r="E40" s="441"/>
      <c r="F40" s="132"/>
      <c r="G40" s="132"/>
      <c r="H40" s="707"/>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899999999999999" customHeight="1" x14ac:dyDescent="0.25">
      <c r="A41" s="426">
        <v>35</v>
      </c>
      <c r="B41" s="105"/>
      <c r="C41" s="105"/>
      <c r="D41" s="106"/>
      <c r="E41" s="441"/>
      <c r="F41" s="132"/>
      <c r="G41" s="132"/>
      <c r="H41" s="707"/>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x14ac:dyDescent="0.25">
      <c r="A42" s="426">
        <v>36</v>
      </c>
      <c r="B42" s="105"/>
      <c r="C42" s="105"/>
      <c r="D42" s="106"/>
      <c r="E42" s="441"/>
      <c r="F42" s="132"/>
      <c r="G42" s="132"/>
      <c r="H42" s="707"/>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x14ac:dyDescent="0.25">
      <c r="A43" s="426">
        <v>37</v>
      </c>
      <c r="B43" s="105"/>
      <c r="C43" s="105"/>
      <c r="D43" s="106"/>
      <c r="E43" s="441"/>
      <c r="F43" s="132"/>
      <c r="G43" s="132"/>
      <c r="H43" s="707"/>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x14ac:dyDescent="0.25">
      <c r="A44" s="426">
        <v>38</v>
      </c>
      <c r="B44" s="105"/>
      <c r="C44" s="105"/>
      <c r="D44" s="106"/>
      <c r="E44" s="441"/>
      <c r="F44" s="132"/>
      <c r="G44" s="132"/>
      <c r="H44" s="707"/>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x14ac:dyDescent="0.25">
      <c r="A45" s="426">
        <v>39</v>
      </c>
      <c r="B45" s="105"/>
      <c r="C45" s="105"/>
      <c r="D45" s="106"/>
      <c r="E45" s="441"/>
      <c r="F45" s="132"/>
      <c r="G45" s="132"/>
      <c r="H45" s="707"/>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x14ac:dyDescent="0.25">
      <c r="A46" s="426">
        <v>40</v>
      </c>
      <c r="B46" s="105"/>
      <c r="C46" s="105"/>
      <c r="D46" s="106"/>
      <c r="E46" s="441"/>
      <c r="F46" s="132"/>
      <c r="G46" s="132"/>
      <c r="H46" s="707"/>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x14ac:dyDescent="0.25">
      <c r="A47" s="426">
        <v>41</v>
      </c>
      <c r="B47" s="105"/>
      <c r="C47" s="105"/>
      <c r="D47" s="106"/>
      <c r="E47" s="441"/>
      <c r="F47" s="132"/>
      <c r="G47" s="132"/>
      <c r="H47" s="707"/>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x14ac:dyDescent="0.25">
      <c r="A48" s="426">
        <v>42</v>
      </c>
      <c r="B48" s="105"/>
      <c r="C48" s="105"/>
      <c r="D48" s="106"/>
      <c r="E48" s="441"/>
      <c r="F48" s="132"/>
      <c r="G48" s="132"/>
      <c r="H48" s="707"/>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x14ac:dyDescent="0.25">
      <c r="A49" s="426">
        <v>43</v>
      </c>
      <c r="B49" s="105"/>
      <c r="C49" s="105"/>
      <c r="D49" s="106"/>
      <c r="E49" s="441"/>
      <c r="F49" s="132"/>
      <c r="G49" s="132"/>
      <c r="H49" s="707"/>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x14ac:dyDescent="0.25">
      <c r="A50" s="426">
        <v>44</v>
      </c>
      <c r="B50" s="105"/>
      <c r="C50" s="105"/>
      <c r="D50" s="106"/>
      <c r="E50" s="441"/>
      <c r="F50" s="132"/>
      <c r="G50" s="132"/>
      <c r="H50" s="707"/>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x14ac:dyDescent="0.25">
      <c r="A51" s="426">
        <v>45</v>
      </c>
      <c r="B51" s="105"/>
      <c r="C51" s="105"/>
      <c r="D51" s="106"/>
      <c r="E51" s="441"/>
      <c r="F51" s="132"/>
      <c r="G51" s="132"/>
      <c r="H51" s="707"/>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x14ac:dyDescent="0.25">
      <c r="A52" s="426">
        <v>46</v>
      </c>
      <c r="B52" s="105"/>
      <c r="C52" s="105"/>
      <c r="D52" s="106"/>
      <c r="E52" s="441"/>
      <c r="F52" s="132"/>
      <c r="G52" s="132"/>
      <c r="H52" s="707"/>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x14ac:dyDescent="0.25">
      <c r="A53" s="426">
        <v>47</v>
      </c>
      <c r="B53" s="105"/>
      <c r="C53" s="105"/>
      <c r="D53" s="106"/>
      <c r="E53" s="441"/>
      <c r="F53" s="132"/>
      <c r="G53" s="132"/>
      <c r="H53" s="707"/>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x14ac:dyDescent="0.25">
      <c r="A54" s="426">
        <v>48</v>
      </c>
      <c r="B54" s="105"/>
      <c r="C54" s="105"/>
      <c r="D54" s="106"/>
      <c r="E54" s="441"/>
      <c r="F54" s="132"/>
      <c r="G54" s="132"/>
      <c r="H54" s="707"/>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x14ac:dyDescent="0.25">
      <c r="A55" s="426">
        <v>49</v>
      </c>
      <c r="B55" s="105"/>
      <c r="C55" s="105"/>
      <c r="D55" s="106"/>
      <c r="E55" s="441"/>
      <c r="F55" s="132"/>
      <c r="G55" s="132"/>
      <c r="H55" s="707"/>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x14ac:dyDescent="0.25">
      <c r="A56" s="426">
        <v>50</v>
      </c>
      <c r="B56" s="105"/>
      <c r="C56" s="105"/>
      <c r="D56" s="106"/>
      <c r="E56" s="441"/>
      <c r="F56" s="132"/>
      <c r="G56" s="132"/>
      <c r="H56" s="707"/>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x14ac:dyDescent="0.25">
      <c r="A57" s="426">
        <v>51</v>
      </c>
      <c r="B57" s="105"/>
      <c r="C57" s="105"/>
      <c r="D57" s="106"/>
      <c r="E57" s="441"/>
      <c r="F57" s="132"/>
      <c r="G57" s="132"/>
      <c r="H57" s="707"/>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x14ac:dyDescent="0.25">
      <c r="A58" s="426">
        <v>52</v>
      </c>
      <c r="B58" s="105"/>
      <c r="C58" s="105"/>
      <c r="D58" s="106"/>
      <c r="E58" s="441"/>
      <c r="F58" s="132"/>
      <c r="G58" s="132"/>
      <c r="H58" s="707"/>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x14ac:dyDescent="0.25">
      <c r="A59" s="426">
        <v>53</v>
      </c>
      <c r="B59" s="105"/>
      <c r="C59" s="105"/>
      <c r="D59" s="106"/>
      <c r="E59" s="441"/>
      <c r="F59" s="132"/>
      <c r="G59" s="132"/>
      <c r="H59" s="707"/>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x14ac:dyDescent="0.25">
      <c r="A60" s="426">
        <v>54</v>
      </c>
      <c r="B60" s="105"/>
      <c r="C60" s="105"/>
      <c r="D60" s="106"/>
      <c r="E60" s="441"/>
      <c r="F60" s="132"/>
      <c r="G60" s="132"/>
      <c r="H60" s="707"/>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x14ac:dyDescent="0.25">
      <c r="A61" s="426">
        <v>55</v>
      </c>
      <c r="B61" s="105"/>
      <c r="C61" s="105"/>
      <c r="D61" s="106"/>
      <c r="E61" s="441"/>
      <c r="F61" s="132"/>
      <c r="G61" s="132"/>
      <c r="H61" s="707"/>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x14ac:dyDescent="0.25">
      <c r="A62" s="426">
        <v>56</v>
      </c>
      <c r="B62" s="105"/>
      <c r="C62" s="105"/>
      <c r="D62" s="106"/>
      <c r="E62" s="441"/>
      <c r="F62" s="132"/>
      <c r="G62" s="132"/>
      <c r="H62" s="707"/>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x14ac:dyDescent="0.25">
      <c r="A63" s="426">
        <v>57</v>
      </c>
      <c r="B63" s="105"/>
      <c r="C63" s="105"/>
      <c r="D63" s="106"/>
      <c r="E63" s="441"/>
      <c r="F63" s="132"/>
      <c r="G63" s="132"/>
      <c r="H63" s="707"/>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x14ac:dyDescent="0.25">
      <c r="A64" s="426">
        <v>58</v>
      </c>
      <c r="B64" s="105"/>
      <c r="C64" s="105"/>
      <c r="D64" s="106"/>
      <c r="E64" s="441"/>
      <c r="F64" s="132"/>
      <c r="G64" s="132"/>
      <c r="H64" s="707"/>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x14ac:dyDescent="0.25">
      <c r="A65" s="426">
        <v>59</v>
      </c>
      <c r="B65" s="105"/>
      <c r="C65" s="105"/>
      <c r="D65" s="106"/>
      <c r="E65" s="441"/>
      <c r="F65" s="132"/>
      <c r="G65" s="132"/>
      <c r="H65" s="707"/>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x14ac:dyDescent="0.25">
      <c r="A66" s="426">
        <v>60</v>
      </c>
      <c r="B66" s="105"/>
      <c r="C66" s="105"/>
      <c r="D66" s="106"/>
      <c r="E66" s="441"/>
      <c r="F66" s="132"/>
      <c r="G66" s="132"/>
      <c r="H66" s="707"/>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x14ac:dyDescent="0.25">
      <c r="A67" s="426">
        <v>61</v>
      </c>
      <c r="B67" s="105"/>
      <c r="C67" s="105"/>
      <c r="D67" s="106"/>
      <c r="E67" s="441"/>
      <c r="F67" s="132"/>
      <c r="G67" s="132"/>
      <c r="H67" s="707"/>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x14ac:dyDescent="0.25">
      <c r="A68" s="426">
        <v>62</v>
      </c>
      <c r="B68" s="105"/>
      <c r="C68" s="105"/>
      <c r="D68" s="106"/>
      <c r="E68" s="441"/>
      <c r="F68" s="132"/>
      <c r="G68" s="132"/>
      <c r="H68" s="707"/>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x14ac:dyDescent="0.25">
      <c r="A69" s="426">
        <v>63</v>
      </c>
      <c r="B69" s="105"/>
      <c r="C69" s="105"/>
      <c r="D69" s="106"/>
      <c r="E69" s="441"/>
      <c r="F69" s="132"/>
      <c r="G69" s="132"/>
      <c r="H69" s="707"/>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x14ac:dyDescent="0.25">
      <c r="A70" s="426">
        <v>64</v>
      </c>
      <c r="B70" s="105"/>
      <c r="C70" s="105"/>
      <c r="D70" s="106"/>
      <c r="E70" s="441"/>
      <c r="F70" s="132"/>
      <c r="G70" s="132"/>
      <c r="H70" s="707"/>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x14ac:dyDescent="0.25">
      <c r="A71" s="426">
        <v>65</v>
      </c>
      <c r="B71" s="105"/>
      <c r="C71" s="105"/>
      <c r="D71" s="106"/>
      <c r="E71" s="441"/>
      <c r="F71" s="132"/>
      <c r="G71" s="132"/>
      <c r="H71" s="707"/>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x14ac:dyDescent="0.25">
      <c r="A72" s="426">
        <v>66</v>
      </c>
      <c r="B72" s="105"/>
      <c r="C72" s="105"/>
      <c r="D72" s="106"/>
      <c r="E72" s="441"/>
      <c r="F72" s="132"/>
      <c r="G72" s="132"/>
      <c r="H72" s="707"/>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899999999999999" customHeight="1" x14ac:dyDescent="0.25">
      <c r="A73" s="426">
        <v>67</v>
      </c>
      <c r="B73" s="105"/>
      <c r="C73" s="105"/>
      <c r="D73" s="106"/>
      <c r="E73" s="441"/>
      <c r="F73" s="132"/>
      <c r="G73" s="132"/>
      <c r="H73" s="707"/>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899999999999999" customHeight="1" x14ac:dyDescent="0.25">
      <c r="A74" s="426">
        <v>68</v>
      </c>
      <c r="B74" s="105"/>
      <c r="C74" s="105"/>
      <c r="D74" s="106"/>
      <c r="E74" s="441"/>
      <c r="F74" s="132"/>
      <c r="G74" s="132"/>
      <c r="H74" s="707"/>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899999999999999" customHeight="1" x14ac:dyDescent="0.25">
      <c r="A75" s="426">
        <v>69</v>
      </c>
      <c r="B75" s="105"/>
      <c r="C75" s="105"/>
      <c r="D75" s="106"/>
      <c r="E75" s="441"/>
      <c r="F75" s="132"/>
      <c r="G75" s="132"/>
      <c r="H75" s="707"/>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899999999999999" customHeight="1" x14ac:dyDescent="0.25">
      <c r="A76" s="426">
        <v>70</v>
      </c>
      <c r="B76" s="105"/>
      <c r="C76" s="105"/>
      <c r="D76" s="106"/>
      <c r="E76" s="441"/>
      <c r="F76" s="132"/>
      <c r="G76" s="132"/>
      <c r="H76" s="707"/>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899999999999999" customHeight="1" x14ac:dyDescent="0.25">
      <c r="A77" s="426">
        <v>71</v>
      </c>
      <c r="B77" s="105"/>
      <c r="C77" s="105"/>
      <c r="D77" s="106"/>
      <c r="E77" s="441"/>
      <c r="F77" s="132"/>
      <c r="G77" s="132"/>
      <c r="H77" s="707"/>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899999999999999" customHeight="1" x14ac:dyDescent="0.25">
      <c r="A78" s="426">
        <v>72</v>
      </c>
      <c r="B78" s="105"/>
      <c r="C78" s="105"/>
      <c r="D78" s="106"/>
      <c r="E78" s="441"/>
      <c r="F78" s="132"/>
      <c r="G78" s="132"/>
      <c r="H78" s="707"/>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899999999999999" customHeight="1" x14ac:dyDescent="0.25">
      <c r="A79" s="426">
        <v>73</v>
      </c>
      <c r="B79" s="105"/>
      <c r="C79" s="105"/>
      <c r="D79" s="106"/>
      <c r="E79" s="441"/>
      <c r="F79" s="132"/>
      <c r="G79" s="132"/>
      <c r="H79" s="707"/>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899999999999999" customHeight="1" x14ac:dyDescent="0.25">
      <c r="A80" s="426">
        <v>74</v>
      </c>
      <c r="B80" s="105"/>
      <c r="C80" s="105"/>
      <c r="D80" s="106"/>
      <c r="E80" s="441"/>
      <c r="F80" s="132"/>
      <c r="G80" s="132"/>
      <c r="H80" s="707"/>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899999999999999" customHeight="1" x14ac:dyDescent="0.25">
      <c r="A81" s="426">
        <v>75</v>
      </c>
      <c r="B81" s="105"/>
      <c r="C81" s="105"/>
      <c r="D81" s="106"/>
      <c r="E81" s="441"/>
      <c r="F81" s="132"/>
      <c r="G81" s="132"/>
      <c r="H81" s="707"/>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899999999999999" customHeight="1" x14ac:dyDescent="0.25">
      <c r="A82" s="426">
        <v>76</v>
      </c>
      <c r="B82" s="105"/>
      <c r="C82" s="105"/>
      <c r="D82" s="106"/>
      <c r="E82" s="441"/>
      <c r="F82" s="132"/>
      <c r="G82" s="132"/>
      <c r="H82" s="707"/>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899999999999999" customHeight="1" x14ac:dyDescent="0.25">
      <c r="A83" s="426">
        <v>77</v>
      </c>
      <c r="B83" s="105"/>
      <c r="C83" s="105"/>
      <c r="D83" s="106"/>
      <c r="E83" s="441"/>
      <c r="F83" s="132"/>
      <c r="G83" s="132"/>
      <c r="H83" s="707"/>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899999999999999" customHeight="1" x14ac:dyDescent="0.25">
      <c r="A84" s="426">
        <v>78</v>
      </c>
      <c r="B84" s="105"/>
      <c r="C84" s="105"/>
      <c r="D84" s="106"/>
      <c r="E84" s="441"/>
      <c r="F84" s="132"/>
      <c r="G84" s="132"/>
      <c r="H84" s="707"/>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899999999999999" customHeight="1" x14ac:dyDescent="0.25">
      <c r="A85" s="426">
        <v>79</v>
      </c>
      <c r="B85" s="105"/>
      <c r="C85" s="105"/>
      <c r="D85" s="106"/>
      <c r="E85" s="441"/>
      <c r="F85" s="132"/>
      <c r="G85" s="132"/>
      <c r="H85" s="707"/>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899999999999999" customHeight="1" x14ac:dyDescent="0.25">
      <c r="A86" s="426">
        <v>80</v>
      </c>
      <c r="B86" s="105"/>
      <c r="C86" s="105"/>
      <c r="D86" s="106"/>
      <c r="E86" s="441"/>
      <c r="F86" s="132"/>
      <c r="G86" s="132"/>
      <c r="H86" s="707"/>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899999999999999" customHeight="1" x14ac:dyDescent="0.25">
      <c r="A87" s="426">
        <v>81</v>
      </c>
      <c r="B87" s="105"/>
      <c r="C87" s="105"/>
      <c r="D87" s="106"/>
      <c r="E87" s="441"/>
      <c r="F87" s="132"/>
      <c r="G87" s="132"/>
      <c r="H87" s="707"/>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899999999999999" customHeight="1" x14ac:dyDescent="0.25">
      <c r="A88" s="426">
        <v>82</v>
      </c>
      <c r="B88" s="105"/>
      <c r="C88" s="105"/>
      <c r="D88" s="106"/>
      <c r="E88" s="441"/>
      <c r="F88" s="132"/>
      <c r="G88" s="132"/>
      <c r="H88" s="707"/>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899999999999999" customHeight="1" x14ac:dyDescent="0.25">
      <c r="A89" s="426">
        <v>83</v>
      </c>
      <c r="B89" s="105"/>
      <c r="C89" s="105"/>
      <c r="D89" s="106"/>
      <c r="E89" s="441"/>
      <c r="F89" s="132"/>
      <c r="G89" s="132"/>
      <c r="H89" s="707"/>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899999999999999" customHeight="1" x14ac:dyDescent="0.25">
      <c r="A90" s="426">
        <v>84</v>
      </c>
      <c r="B90" s="105"/>
      <c r="C90" s="105"/>
      <c r="D90" s="106"/>
      <c r="E90" s="441"/>
      <c r="F90" s="132"/>
      <c r="G90" s="132"/>
      <c r="H90" s="707"/>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899999999999999" customHeight="1" x14ac:dyDescent="0.25">
      <c r="A91" s="426">
        <v>85</v>
      </c>
      <c r="B91" s="105"/>
      <c r="C91" s="105"/>
      <c r="D91" s="106"/>
      <c r="E91" s="441"/>
      <c r="F91" s="132"/>
      <c r="G91" s="132"/>
      <c r="H91" s="707"/>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899999999999999" customHeight="1" x14ac:dyDescent="0.25">
      <c r="A92" s="426">
        <v>86</v>
      </c>
      <c r="B92" s="105"/>
      <c r="C92" s="105"/>
      <c r="D92" s="106"/>
      <c r="E92" s="441"/>
      <c r="F92" s="132"/>
      <c r="G92" s="132"/>
      <c r="H92" s="707"/>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899999999999999" customHeight="1" x14ac:dyDescent="0.25">
      <c r="A93" s="426">
        <v>87</v>
      </c>
      <c r="B93" s="105"/>
      <c r="C93" s="105"/>
      <c r="D93" s="106"/>
      <c r="E93" s="441"/>
      <c r="F93" s="132"/>
      <c r="G93" s="132"/>
      <c r="H93" s="707"/>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899999999999999" customHeight="1" x14ac:dyDescent="0.25">
      <c r="A94" s="426">
        <v>88</v>
      </c>
      <c r="B94" s="105"/>
      <c r="C94" s="105"/>
      <c r="D94" s="106"/>
      <c r="E94" s="441"/>
      <c r="F94" s="132"/>
      <c r="G94" s="132"/>
      <c r="H94" s="707"/>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899999999999999" customHeight="1" x14ac:dyDescent="0.25">
      <c r="A95" s="426">
        <v>89</v>
      </c>
      <c r="B95" s="105"/>
      <c r="C95" s="105"/>
      <c r="D95" s="106"/>
      <c r="E95" s="441"/>
      <c r="F95" s="132"/>
      <c r="G95" s="132"/>
      <c r="H95" s="707"/>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899999999999999" customHeight="1" x14ac:dyDescent="0.25">
      <c r="A96" s="426">
        <v>90</v>
      </c>
      <c r="B96" s="105"/>
      <c r="C96" s="105"/>
      <c r="D96" s="106"/>
      <c r="E96" s="441"/>
      <c r="F96" s="132"/>
      <c r="G96" s="132"/>
      <c r="H96" s="707"/>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899999999999999" customHeight="1" x14ac:dyDescent="0.25">
      <c r="A97" s="426">
        <v>91</v>
      </c>
      <c r="B97" s="105"/>
      <c r="C97" s="105"/>
      <c r="D97" s="106"/>
      <c r="E97" s="441"/>
      <c r="F97" s="132"/>
      <c r="G97" s="132"/>
      <c r="H97" s="707"/>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899999999999999" customHeight="1" x14ac:dyDescent="0.25">
      <c r="A98" s="426">
        <v>92</v>
      </c>
      <c r="B98" s="105"/>
      <c r="C98" s="105"/>
      <c r="D98" s="106"/>
      <c r="E98" s="441"/>
      <c r="F98" s="132"/>
      <c r="G98" s="132"/>
      <c r="H98" s="707"/>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899999999999999" customHeight="1" x14ac:dyDescent="0.25">
      <c r="A99" s="426">
        <v>93</v>
      </c>
      <c r="B99" s="105"/>
      <c r="C99" s="105"/>
      <c r="D99" s="106"/>
      <c r="E99" s="441"/>
      <c r="F99" s="132"/>
      <c r="G99" s="132"/>
      <c r="H99" s="707"/>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899999999999999" customHeight="1" x14ac:dyDescent="0.25">
      <c r="A100" s="426">
        <v>94</v>
      </c>
      <c r="B100" s="105"/>
      <c r="C100" s="105"/>
      <c r="D100" s="106"/>
      <c r="E100" s="441"/>
      <c r="F100" s="132"/>
      <c r="G100" s="132"/>
      <c r="H100" s="707"/>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899999999999999" customHeight="1" x14ac:dyDescent="0.25">
      <c r="A101" s="426">
        <v>95</v>
      </c>
      <c r="B101" s="105"/>
      <c r="C101" s="105"/>
      <c r="D101" s="106"/>
      <c r="E101" s="441"/>
      <c r="F101" s="132"/>
      <c r="G101" s="132"/>
      <c r="H101" s="707"/>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899999999999999" customHeight="1" x14ac:dyDescent="0.25">
      <c r="A102" s="426">
        <v>96</v>
      </c>
      <c r="B102" s="105"/>
      <c r="C102" s="105"/>
      <c r="D102" s="106"/>
      <c r="E102" s="441"/>
      <c r="F102" s="132"/>
      <c r="G102" s="132"/>
      <c r="H102" s="707"/>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899999999999999" customHeight="1" x14ac:dyDescent="0.25">
      <c r="A103" s="426">
        <v>97</v>
      </c>
      <c r="B103" s="105"/>
      <c r="C103" s="105"/>
      <c r="D103" s="106"/>
      <c r="E103" s="441"/>
      <c r="F103" s="132"/>
      <c r="G103" s="132"/>
      <c r="H103" s="707"/>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899999999999999" customHeight="1" x14ac:dyDescent="0.25">
      <c r="A104" s="426">
        <v>98</v>
      </c>
      <c r="B104" s="105"/>
      <c r="C104" s="105"/>
      <c r="D104" s="106"/>
      <c r="E104" s="441"/>
      <c r="F104" s="132"/>
      <c r="G104" s="132"/>
      <c r="H104" s="707"/>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899999999999999" customHeight="1" x14ac:dyDescent="0.25">
      <c r="A105" s="426">
        <v>99</v>
      </c>
      <c r="B105" s="105"/>
      <c r="C105" s="105"/>
      <c r="D105" s="106"/>
      <c r="E105" s="441"/>
      <c r="F105" s="132"/>
      <c r="G105" s="132"/>
      <c r="H105" s="707"/>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899999999999999" customHeight="1" x14ac:dyDescent="0.25">
      <c r="A106" s="426">
        <v>100</v>
      </c>
      <c r="B106" s="105"/>
      <c r="C106" s="105"/>
      <c r="D106" s="106"/>
      <c r="E106" s="441"/>
      <c r="F106" s="132"/>
      <c r="G106" s="132"/>
      <c r="H106" s="707"/>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899999999999999" customHeight="1" x14ac:dyDescent="0.25">
      <c r="A107" s="426">
        <v>101</v>
      </c>
      <c r="B107" s="105"/>
      <c r="C107" s="105"/>
      <c r="D107" s="106"/>
      <c r="E107" s="441"/>
      <c r="F107" s="132"/>
      <c r="G107" s="132"/>
      <c r="H107" s="707"/>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899999999999999" customHeight="1" x14ac:dyDescent="0.25">
      <c r="A108" s="426">
        <v>102</v>
      </c>
      <c r="B108" s="105"/>
      <c r="C108" s="105"/>
      <c r="D108" s="106"/>
      <c r="E108" s="441"/>
      <c r="F108" s="132"/>
      <c r="G108" s="132"/>
      <c r="H108" s="707"/>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899999999999999" customHeight="1" x14ac:dyDescent="0.25">
      <c r="A109" s="426">
        <v>103</v>
      </c>
      <c r="B109" s="105"/>
      <c r="C109" s="105"/>
      <c r="D109" s="106"/>
      <c r="E109" s="441"/>
      <c r="F109" s="132"/>
      <c r="G109" s="132"/>
      <c r="H109" s="707"/>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899999999999999" customHeight="1" x14ac:dyDescent="0.25">
      <c r="A110" s="426">
        <v>104</v>
      </c>
      <c r="B110" s="105"/>
      <c r="C110" s="105"/>
      <c r="D110" s="106"/>
      <c r="E110" s="441"/>
      <c r="F110" s="132"/>
      <c r="G110" s="132"/>
      <c r="H110" s="707"/>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899999999999999" customHeight="1" x14ac:dyDescent="0.25">
      <c r="A111" s="426">
        <v>105</v>
      </c>
      <c r="B111" s="105"/>
      <c r="C111" s="105"/>
      <c r="D111" s="106"/>
      <c r="E111" s="441"/>
      <c r="F111" s="132"/>
      <c r="G111" s="132"/>
      <c r="H111" s="707"/>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899999999999999" customHeight="1" x14ac:dyDescent="0.25">
      <c r="A112" s="426">
        <v>106</v>
      </c>
      <c r="B112" s="105"/>
      <c r="C112" s="105"/>
      <c r="D112" s="106"/>
      <c r="E112" s="441"/>
      <c r="F112" s="132"/>
      <c r="G112" s="132"/>
      <c r="H112" s="707"/>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899999999999999" customHeight="1" x14ac:dyDescent="0.25">
      <c r="A113" s="426">
        <v>107</v>
      </c>
      <c r="B113" s="105"/>
      <c r="C113" s="105"/>
      <c r="D113" s="106"/>
      <c r="E113" s="441"/>
      <c r="F113" s="132"/>
      <c r="G113" s="132"/>
      <c r="H113" s="707"/>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899999999999999" customHeight="1" x14ac:dyDescent="0.25">
      <c r="A114" s="426">
        <v>108</v>
      </c>
      <c r="B114" s="105"/>
      <c r="C114" s="105"/>
      <c r="D114" s="106"/>
      <c r="E114" s="441"/>
      <c r="F114" s="132"/>
      <c r="G114" s="132"/>
      <c r="H114" s="707"/>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899999999999999" customHeight="1" x14ac:dyDescent="0.25">
      <c r="A115" s="426">
        <v>109</v>
      </c>
      <c r="B115" s="105"/>
      <c r="C115" s="105"/>
      <c r="D115" s="106"/>
      <c r="E115" s="441"/>
      <c r="F115" s="132"/>
      <c r="G115" s="132"/>
      <c r="H115" s="707"/>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899999999999999" customHeight="1" x14ac:dyDescent="0.25">
      <c r="A116" s="426">
        <v>110</v>
      </c>
      <c r="B116" s="105"/>
      <c r="C116" s="105"/>
      <c r="D116" s="106"/>
      <c r="E116" s="441"/>
      <c r="F116" s="132"/>
      <c r="G116" s="132"/>
      <c r="H116" s="707"/>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899999999999999" customHeight="1" x14ac:dyDescent="0.25">
      <c r="A117" s="426">
        <v>111</v>
      </c>
      <c r="B117" s="105"/>
      <c r="C117" s="105"/>
      <c r="D117" s="106"/>
      <c r="E117" s="441"/>
      <c r="F117" s="132"/>
      <c r="G117" s="132"/>
      <c r="H117" s="707"/>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899999999999999" customHeight="1" x14ac:dyDescent="0.25">
      <c r="A118" s="426">
        <v>112</v>
      </c>
      <c r="B118" s="105"/>
      <c r="C118" s="105"/>
      <c r="D118" s="106"/>
      <c r="E118" s="441"/>
      <c r="F118" s="132"/>
      <c r="G118" s="132"/>
      <c r="H118" s="707"/>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899999999999999" customHeight="1" x14ac:dyDescent="0.25">
      <c r="A119" s="426">
        <v>113</v>
      </c>
      <c r="B119" s="105"/>
      <c r="C119" s="105"/>
      <c r="D119" s="106"/>
      <c r="E119" s="441"/>
      <c r="F119" s="132"/>
      <c r="G119" s="132"/>
      <c r="H119" s="707"/>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899999999999999" customHeight="1" x14ac:dyDescent="0.25">
      <c r="A120" s="426">
        <v>114</v>
      </c>
      <c r="B120" s="105"/>
      <c r="C120" s="105"/>
      <c r="D120" s="106"/>
      <c r="E120" s="441"/>
      <c r="F120" s="132"/>
      <c r="G120" s="132"/>
      <c r="H120" s="707"/>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899999999999999" customHeight="1" x14ac:dyDescent="0.25">
      <c r="A121" s="426">
        <v>115</v>
      </c>
      <c r="B121" s="105"/>
      <c r="C121" s="105"/>
      <c r="D121" s="106"/>
      <c r="E121" s="441"/>
      <c r="F121" s="132"/>
      <c r="G121" s="132"/>
      <c r="H121" s="707"/>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899999999999999" customHeight="1" x14ac:dyDescent="0.25">
      <c r="A122" s="426">
        <v>116</v>
      </c>
      <c r="B122" s="105"/>
      <c r="C122" s="105"/>
      <c r="D122" s="106"/>
      <c r="E122" s="441"/>
      <c r="F122" s="132"/>
      <c r="G122" s="132"/>
      <c r="H122" s="707"/>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899999999999999" customHeight="1" x14ac:dyDescent="0.25">
      <c r="A123" s="426">
        <v>117</v>
      </c>
      <c r="B123" s="105"/>
      <c r="C123" s="105"/>
      <c r="D123" s="106"/>
      <c r="E123" s="441"/>
      <c r="F123" s="132"/>
      <c r="G123" s="132"/>
      <c r="H123" s="707"/>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899999999999999" customHeight="1" x14ac:dyDescent="0.25">
      <c r="A124" s="426">
        <v>118</v>
      </c>
      <c r="B124" s="105"/>
      <c r="C124" s="105"/>
      <c r="D124" s="106"/>
      <c r="E124" s="441"/>
      <c r="F124" s="132"/>
      <c r="G124" s="132"/>
      <c r="H124" s="707"/>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899999999999999" customHeight="1" x14ac:dyDescent="0.25">
      <c r="A125" s="426">
        <v>119</v>
      </c>
      <c r="B125" s="105"/>
      <c r="C125" s="105"/>
      <c r="D125" s="106"/>
      <c r="E125" s="441"/>
      <c r="F125" s="132"/>
      <c r="G125" s="132"/>
      <c r="H125" s="707"/>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899999999999999" customHeight="1" x14ac:dyDescent="0.25">
      <c r="A126" s="426">
        <v>120</v>
      </c>
      <c r="B126" s="105"/>
      <c r="C126" s="105"/>
      <c r="D126" s="106"/>
      <c r="E126" s="441"/>
      <c r="F126" s="132"/>
      <c r="G126" s="132"/>
      <c r="H126" s="707"/>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899999999999999" customHeight="1" x14ac:dyDescent="0.25">
      <c r="A127" s="426">
        <v>121</v>
      </c>
      <c r="B127" s="105"/>
      <c r="C127" s="105"/>
      <c r="D127" s="106"/>
      <c r="E127" s="441"/>
      <c r="F127" s="132"/>
      <c r="G127" s="132"/>
      <c r="H127" s="707"/>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899999999999999" customHeight="1" x14ac:dyDescent="0.25">
      <c r="A128" s="426">
        <v>122</v>
      </c>
      <c r="B128" s="105"/>
      <c r="C128" s="105"/>
      <c r="D128" s="106"/>
      <c r="E128" s="441"/>
      <c r="F128" s="132"/>
      <c r="G128" s="132"/>
      <c r="H128" s="707"/>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899999999999999" customHeight="1" x14ac:dyDescent="0.25">
      <c r="A129" s="426">
        <v>123</v>
      </c>
      <c r="B129" s="105"/>
      <c r="C129" s="105"/>
      <c r="D129" s="106"/>
      <c r="E129" s="441"/>
      <c r="F129" s="132"/>
      <c r="G129" s="132"/>
      <c r="H129" s="707"/>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899999999999999" customHeight="1" x14ac:dyDescent="0.25">
      <c r="A130" s="426">
        <v>124</v>
      </c>
      <c r="B130" s="105"/>
      <c r="C130" s="105"/>
      <c r="D130" s="106"/>
      <c r="E130" s="441"/>
      <c r="F130" s="132"/>
      <c r="G130" s="132"/>
      <c r="H130" s="707"/>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899999999999999" customHeight="1" x14ac:dyDescent="0.25">
      <c r="A131" s="426">
        <v>125</v>
      </c>
      <c r="B131" s="105"/>
      <c r="C131" s="105"/>
      <c r="D131" s="106"/>
      <c r="E131" s="441"/>
      <c r="F131" s="132"/>
      <c r="G131" s="132"/>
      <c r="H131" s="707"/>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899999999999999" customHeight="1" x14ac:dyDescent="0.25">
      <c r="A132" s="426">
        <v>126</v>
      </c>
      <c r="B132" s="105"/>
      <c r="C132" s="105"/>
      <c r="D132" s="106"/>
      <c r="E132" s="441"/>
      <c r="F132" s="132"/>
      <c r="G132" s="132"/>
      <c r="H132" s="707"/>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899999999999999" customHeight="1" x14ac:dyDescent="0.25">
      <c r="A133" s="426">
        <v>127</v>
      </c>
      <c r="B133" s="105"/>
      <c r="C133" s="105"/>
      <c r="D133" s="106"/>
      <c r="E133" s="441"/>
      <c r="F133" s="132"/>
      <c r="G133" s="132"/>
      <c r="H133" s="707"/>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899999999999999" customHeight="1" x14ac:dyDescent="0.25">
      <c r="A134" s="426">
        <v>128</v>
      </c>
      <c r="B134" s="105"/>
      <c r="C134" s="105"/>
      <c r="D134" s="106"/>
      <c r="E134" s="441"/>
      <c r="F134" s="132"/>
      <c r="G134" s="132"/>
      <c r="H134" s="707"/>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5">
      <c r="A135" s="426">
        <v>129</v>
      </c>
      <c r="B135" s="105"/>
      <c r="C135" s="105"/>
      <c r="D135" s="106"/>
      <c r="E135" s="441"/>
      <c r="F135" s="132"/>
      <c r="G135" s="132"/>
      <c r="H135" s="707"/>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5">
      <c r="A136" s="426">
        <v>130</v>
      </c>
      <c r="B136" s="105"/>
      <c r="C136" s="105"/>
      <c r="D136" s="106"/>
      <c r="E136" s="441"/>
      <c r="F136" s="132"/>
      <c r="G136" s="132"/>
      <c r="H136" s="707"/>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5">
      <c r="A137" s="426">
        <v>131</v>
      </c>
      <c r="B137" s="105"/>
      <c r="C137" s="105"/>
      <c r="D137" s="106"/>
      <c r="E137" s="441"/>
      <c r="F137" s="132"/>
      <c r="G137" s="132"/>
      <c r="H137" s="707"/>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5">
      <c r="A138" s="426">
        <v>132</v>
      </c>
      <c r="B138" s="105"/>
      <c r="C138" s="105"/>
      <c r="D138" s="106"/>
      <c r="E138" s="441"/>
      <c r="F138" s="132"/>
      <c r="G138" s="132"/>
      <c r="H138" s="707"/>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5">
      <c r="A139" s="426">
        <v>133</v>
      </c>
      <c r="B139" s="105"/>
      <c r="C139" s="105"/>
      <c r="D139" s="106"/>
      <c r="E139" s="441"/>
      <c r="F139" s="132"/>
      <c r="G139" s="132"/>
      <c r="H139" s="707"/>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5">
      <c r="A140" s="426">
        <v>134</v>
      </c>
      <c r="B140" s="105"/>
      <c r="C140" s="105"/>
      <c r="D140" s="106"/>
      <c r="E140" s="441"/>
      <c r="F140" s="132"/>
      <c r="G140" s="132"/>
      <c r="H140" s="707"/>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5">
      <c r="A141" s="426">
        <v>135</v>
      </c>
      <c r="B141" s="105"/>
      <c r="C141" s="105"/>
      <c r="D141" s="106"/>
      <c r="E141" s="441"/>
      <c r="F141" s="132"/>
      <c r="G141" s="132"/>
      <c r="H141" s="707"/>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5">
      <c r="A142" s="426">
        <v>136</v>
      </c>
      <c r="B142" s="105"/>
      <c r="C142" s="105"/>
      <c r="D142" s="106"/>
      <c r="E142" s="441"/>
      <c r="F142" s="132"/>
      <c r="G142" s="132"/>
      <c r="H142" s="707"/>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5">
      <c r="A143" s="426">
        <v>137</v>
      </c>
      <c r="B143" s="105"/>
      <c r="C143" s="105"/>
      <c r="D143" s="106"/>
      <c r="E143" s="441"/>
      <c r="F143" s="132"/>
      <c r="G143" s="132"/>
      <c r="H143" s="707"/>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5">
      <c r="A144" s="426">
        <v>138</v>
      </c>
      <c r="B144" s="105"/>
      <c r="C144" s="105"/>
      <c r="D144" s="106"/>
      <c r="E144" s="441"/>
      <c r="F144" s="132"/>
      <c r="G144" s="132"/>
      <c r="H144" s="707"/>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5">
      <c r="A145" s="426">
        <v>139</v>
      </c>
      <c r="B145" s="105"/>
      <c r="C145" s="105"/>
      <c r="D145" s="106"/>
      <c r="E145" s="441"/>
      <c r="F145" s="132"/>
      <c r="G145" s="132"/>
      <c r="H145" s="707"/>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5">
      <c r="A146" s="426">
        <v>140</v>
      </c>
      <c r="B146" s="105"/>
      <c r="C146" s="105"/>
      <c r="D146" s="106"/>
      <c r="E146" s="441"/>
      <c r="F146" s="132"/>
      <c r="G146" s="132"/>
      <c r="H146" s="707"/>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5">
      <c r="A147" s="426">
        <v>141</v>
      </c>
      <c r="B147" s="105"/>
      <c r="C147" s="105"/>
      <c r="D147" s="106"/>
      <c r="E147" s="441"/>
      <c r="F147" s="132"/>
      <c r="G147" s="132"/>
      <c r="H147" s="707"/>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5">
      <c r="A148" s="426">
        <v>142</v>
      </c>
      <c r="B148" s="105"/>
      <c r="C148" s="105"/>
      <c r="D148" s="106"/>
      <c r="E148" s="441"/>
      <c r="F148" s="132"/>
      <c r="G148" s="132"/>
      <c r="H148" s="707"/>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5">
      <c r="A149" s="426">
        <v>143</v>
      </c>
      <c r="B149" s="105"/>
      <c r="C149" s="105"/>
      <c r="D149" s="106"/>
      <c r="E149" s="441"/>
      <c r="F149" s="132"/>
      <c r="G149" s="132"/>
      <c r="H149" s="707"/>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5">
      <c r="A150" s="426">
        <v>144</v>
      </c>
      <c r="B150" s="105"/>
      <c r="C150" s="105"/>
      <c r="D150" s="106"/>
      <c r="E150" s="441"/>
      <c r="F150" s="132"/>
      <c r="G150" s="132"/>
      <c r="H150" s="707"/>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5">
      <c r="A151" s="426">
        <v>145</v>
      </c>
      <c r="B151" s="105"/>
      <c r="C151" s="105"/>
      <c r="D151" s="106"/>
      <c r="E151" s="441"/>
      <c r="F151" s="132"/>
      <c r="G151" s="132"/>
      <c r="H151" s="707"/>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5">
      <c r="A152" s="426">
        <v>146</v>
      </c>
      <c r="B152" s="105"/>
      <c r="C152" s="105"/>
      <c r="D152" s="106"/>
      <c r="E152" s="441"/>
      <c r="F152" s="132"/>
      <c r="G152" s="132"/>
      <c r="H152" s="707"/>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5">
      <c r="A153" s="426">
        <v>147</v>
      </c>
      <c r="B153" s="105"/>
      <c r="C153" s="105"/>
      <c r="D153" s="106"/>
      <c r="E153" s="441"/>
      <c r="F153" s="132"/>
      <c r="G153" s="132"/>
      <c r="H153" s="707"/>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5">
      <c r="A154" s="426">
        <v>148</v>
      </c>
      <c r="B154" s="105"/>
      <c r="C154" s="105"/>
      <c r="D154" s="106"/>
      <c r="E154" s="441"/>
      <c r="F154" s="132"/>
      <c r="G154" s="132"/>
      <c r="H154" s="707"/>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5">
      <c r="A155" s="426">
        <v>149</v>
      </c>
      <c r="B155" s="105"/>
      <c r="C155" s="105"/>
      <c r="D155" s="106"/>
      <c r="E155" s="441"/>
      <c r="F155" s="132"/>
      <c r="G155" s="132"/>
      <c r="H155" s="707"/>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5">
      <c r="A156" s="426">
        <v>150</v>
      </c>
      <c r="B156" s="105"/>
      <c r="C156" s="105"/>
      <c r="D156" s="106"/>
      <c r="E156" s="441"/>
      <c r="F156" s="132"/>
      <c r="G156" s="132"/>
      <c r="H156" s="707"/>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56">
    <cfRule type="expression" dxfId="664" priority="16" stopIfTrue="1">
      <formula>AND(ROUNDDOWN(($A$4-E7)/365.25,0)&lt;=13,G7&lt;&gt;"OK")</formula>
    </cfRule>
    <cfRule type="expression" dxfId="663" priority="17" stopIfTrue="1">
      <formula>AND(ROUNDDOWN(($A$4-E7)/365.25,0)&lt;=14,G7&lt;&gt;"OK")</formula>
    </cfRule>
    <cfRule type="expression" dxfId="662" priority="18" stopIfTrue="1">
      <formula>AND(ROUNDDOWN(($A$4-E7)/365.25,0)&lt;=17,G7&lt;&gt;"OK")</formula>
    </cfRule>
  </conditionalFormatting>
  <conditionalFormatting sqref="J7:J156">
    <cfRule type="cellIs" dxfId="661" priority="15" stopIfTrue="1" operator="equal">
      <formula>"Z"</formula>
    </cfRule>
  </conditionalFormatting>
  <conditionalFormatting sqref="A7:D156">
    <cfRule type="expression" dxfId="660" priority="14" stopIfTrue="1">
      <formula>$Q7&gt;=1</formula>
    </cfRule>
  </conditionalFormatting>
  <conditionalFormatting sqref="E7:E14">
    <cfRule type="expression" dxfId="659" priority="11" stopIfTrue="1">
      <formula>AND(ROUNDDOWN(($A$4-E7)/365.25,0)&lt;=13,G7&lt;&gt;"OK")</formula>
    </cfRule>
    <cfRule type="expression" dxfId="658" priority="12" stopIfTrue="1">
      <formula>AND(ROUNDDOWN(($A$4-E7)/365.25,0)&lt;=14,G7&lt;&gt;"OK")</formula>
    </cfRule>
    <cfRule type="expression" dxfId="657" priority="13" stopIfTrue="1">
      <formula>AND(ROUNDDOWN(($A$4-E7)/365.25,0)&lt;=17,G7&lt;&gt;"OK")</formula>
    </cfRule>
  </conditionalFormatting>
  <conditionalFormatting sqref="J7:J14">
    <cfRule type="cellIs" dxfId="656" priority="10" stopIfTrue="1" operator="equal">
      <formula>"Z"</formula>
    </cfRule>
  </conditionalFormatting>
  <conditionalFormatting sqref="B7:D14">
    <cfRule type="expression" dxfId="655" priority="9" stopIfTrue="1">
      <formula>$Q7&gt;=1</formula>
    </cfRule>
  </conditionalFormatting>
  <conditionalFormatting sqref="E7:E14">
    <cfRule type="expression" dxfId="654" priority="6" stopIfTrue="1">
      <formula>AND(ROUNDDOWN(($A$4-E7)/365.25,0)&lt;=13,G7&lt;&gt;"OK")</formula>
    </cfRule>
    <cfRule type="expression" dxfId="653" priority="7" stopIfTrue="1">
      <formula>AND(ROUNDDOWN(($A$4-E7)/365.25,0)&lt;=14,G7&lt;&gt;"OK")</formula>
    </cfRule>
    <cfRule type="expression" dxfId="652" priority="8" stopIfTrue="1">
      <formula>AND(ROUNDDOWN(($A$4-E7)/365.25,0)&lt;=17,G7&lt;&gt;"OK")</formula>
    </cfRule>
  </conditionalFormatting>
  <conditionalFormatting sqref="B7:D14">
    <cfRule type="expression" dxfId="651" priority="5" stopIfTrue="1">
      <formula>$Q7&gt;=1</formula>
    </cfRule>
  </conditionalFormatting>
  <conditionalFormatting sqref="E7:E27 E29:E37">
    <cfRule type="expression" dxfId="650" priority="2" stopIfTrue="1">
      <formula>AND(ROUNDDOWN(($A$4-E7)/365.25,0)&lt;=13,G7&lt;&gt;"OK")</formula>
    </cfRule>
    <cfRule type="expression" dxfId="649" priority="3" stopIfTrue="1">
      <formula>AND(ROUNDDOWN(($A$4-E7)/365.25,0)&lt;=14,G7&lt;&gt;"OK")</formula>
    </cfRule>
    <cfRule type="expression" dxfId="648" priority="4" stopIfTrue="1">
      <formula>AND(ROUNDDOWN(($A$4-E7)/365.25,0)&lt;=17,G7&lt;&gt;"OK")</formula>
    </cfRule>
  </conditionalFormatting>
  <conditionalFormatting sqref="B7:D37">
    <cfRule type="expression" dxfId="647"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2">
    <tabColor indexed="11"/>
  </sheetPr>
  <dimension ref="A1:AK43"/>
  <sheetViews>
    <sheetView workbookViewId="0">
      <selection activeCell="P14" sqref="P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55" hidden="1" customWidth="1"/>
    <col min="26" max="37" width="0" style="655"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6">
        <f>Altalanos!$B$8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584" t="str">
        <f>IF($B7="","",VLOOKUP($B7,'1MD ELO (2)'!$A$7:$O$22,5))</f>
        <v/>
      </c>
      <c r="D7" s="584" t="str">
        <f>IF($B7="","",VLOOKUP($B7,'1MD ELO (2)'!$A$7:$O$22,15))</f>
        <v/>
      </c>
      <c r="E7" s="579" t="str">
        <f>UPPER(IF($B7="","",VLOOKUP($B7,'1MD ELO (2)'!$A$7:$O$22,2)))</f>
        <v/>
      </c>
      <c r="F7" s="585"/>
      <c r="G7" s="579" t="str">
        <f>IF($B7="","",VLOOKUP($B7,'1MD ELO (2)'!$A$7:$O$22,3))</f>
        <v/>
      </c>
      <c r="H7" s="585"/>
      <c r="I7" s="579" t="str">
        <f>IF($B7="","",VLOOKUP($B7,'1MD ELO (2)'!$A$7:$O$22,4))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584" t="str">
        <f>IF($B9="","",VLOOKUP($B9,'1MD ELO (2)'!$A$7:$O$22,5))</f>
        <v/>
      </c>
      <c r="D9" s="584" t="str">
        <f>IF($B9="","",VLOOKUP($B9,'1MD ELO (2)'!$A$7:$O$22,15))</f>
        <v/>
      </c>
      <c r="E9" s="579" t="str">
        <f>UPPER(IF($B9="","",VLOOKUP($B9,'1MD ELO (2)'!$A$7:$O$22,2)))</f>
        <v/>
      </c>
      <c r="F9" s="585"/>
      <c r="G9" s="579" t="str">
        <f>IF($B9="","",VLOOKUP($B9,'1MD ELO (2)'!$A$7:$O$22,3))</f>
        <v/>
      </c>
      <c r="H9" s="585"/>
      <c r="I9" s="579" t="str">
        <f>IF($B9="","",VLOOKUP($B9,'1MD ELO (2)'!$A$7:$O$22,4))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584" t="str">
        <f>IF($B11="","",VLOOKUP($B11,'1MD ELO (2)'!$A$7:$O$22,5))</f>
        <v/>
      </c>
      <c r="D11" s="584" t="str">
        <f>IF($B11="","",VLOOKUP($B11,'1MD ELO (2)'!$A$7:$O$22,15))</f>
        <v/>
      </c>
      <c r="E11" s="579" t="str">
        <f>UPPER(IF($B11="","",VLOOKUP($B11,'1MD ELO (2)'!$A$7:$O$22,2)))</f>
        <v/>
      </c>
      <c r="F11" s="585"/>
      <c r="G11" s="579" t="str">
        <f>IF($B11="","",VLOOKUP($B11,'1MD ELO (2)'!$A$7:$O$22,3))</f>
        <v/>
      </c>
      <c r="H11" s="585"/>
      <c r="I11" s="579" t="str">
        <f>IF($B11="","",VLOOKUP($B11,'1MD ELO (2)'!$A$7:$O$22,4))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
      </c>
      <c r="E18" s="938"/>
      <c r="F18" s="938" t="str">
        <f>E9</f>
        <v/>
      </c>
      <c r="G18" s="938"/>
      <c r="H18" s="938" t="str">
        <f>E11</f>
        <v/>
      </c>
      <c r="I18" s="938"/>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
      </c>
      <c r="C19" s="941"/>
      <c r="D19" s="940"/>
      <c r="E19" s="940"/>
      <c r="F19" s="943"/>
      <c r="G19" s="943"/>
      <c r="H19" s="943"/>
      <c r="I19" s="943"/>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1" t="str">
        <f>E9</f>
        <v/>
      </c>
      <c r="C20" s="941"/>
      <c r="D20" s="943"/>
      <c r="E20" s="943"/>
      <c r="F20" s="940"/>
      <c r="G20" s="940"/>
      <c r="H20" s="943"/>
      <c r="I20" s="943"/>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1" t="str">
        <f>E11</f>
        <v/>
      </c>
      <c r="C21" s="941"/>
      <c r="D21" s="943"/>
      <c r="E21" s="943"/>
      <c r="F21" s="943"/>
      <c r="G21" s="943"/>
      <c r="H21" s="940"/>
      <c r="I21" s="940"/>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5">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37"/>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758"/>
      <c r="N33" s="757"/>
      <c r="O33" s="590"/>
      <c r="P33" s="600"/>
      <c r="Q33" s="600"/>
      <c r="R33" s="601"/>
      <c r="S33" s="590"/>
    </row>
    <row r="34" spans="1:19" x14ac:dyDescent="0.25">
      <c r="A34" s="570" t="s">
        <v>106</v>
      </c>
      <c r="B34" s="571"/>
      <c r="C34" s="573"/>
      <c r="D34" s="608"/>
      <c r="E34" s="951"/>
      <c r="F34" s="951"/>
      <c r="G34" s="619" t="s">
        <v>7</v>
      </c>
      <c r="H34" s="571"/>
      <c r="I34" s="609"/>
      <c r="J34" s="620"/>
      <c r="K34" s="565" t="s">
        <v>111</v>
      </c>
      <c r="L34" s="626"/>
      <c r="M34" s="614"/>
      <c r="O34" s="590"/>
      <c r="P34" s="602"/>
      <c r="Q34" s="602"/>
      <c r="R34" s="603"/>
      <c r="S34" s="590"/>
    </row>
    <row r="35" spans="1:19" x14ac:dyDescent="0.25">
      <c r="A35" s="574" t="s">
        <v>124</v>
      </c>
      <c r="B35" s="335"/>
      <c r="C35" s="576"/>
      <c r="D35" s="611"/>
      <c r="E35" s="950"/>
      <c r="F35" s="950"/>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Dénes Tibor</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646" priority="2" stopIfTrue="1" operator="equal">
      <formula>"Bye"</formula>
    </cfRule>
  </conditionalFormatting>
  <conditionalFormatting sqref="R41">
    <cfRule type="expression" dxfId="645"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3">
    <tabColor indexed="11"/>
  </sheetPr>
  <dimension ref="A1:AK43"/>
  <sheetViews>
    <sheetView workbookViewId="0">
      <selection activeCell="N14" sqref="N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6">
        <f>Altalanos!$B$8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659"/>
      <c r="M4" s="525" t="str">
        <f>Altalanos!$E$10</f>
        <v>Dénes Tibor</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IF($B7="","",VLOOKUP($B7,'1MD ELO (2)'!$A$7:$O$22,5))</f>
        <v/>
      </c>
      <c r="D7" s="631" t="str">
        <f>IF($B7="","",VLOOKUP($B7,'1MD ELO (2)'!$A$7:$O$22,15))</f>
        <v/>
      </c>
      <c r="E7" s="939" t="str">
        <f>UPPER(IF($B7="","",VLOOKUP($B7,'1MD ELO (2)'!$A$7:$O$22,2)))</f>
        <v/>
      </c>
      <c r="F7" s="939"/>
      <c r="G7" s="939" t="str">
        <f>IF($B7="","",VLOOKUP($B7,'1MD ELO (2)'!$A$7:$O$22,3))</f>
        <v/>
      </c>
      <c r="H7" s="939"/>
      <c r="I7" s="632" t="str">
        <f>IF($B7="","",VLOOKUP($B7,'1MD ELO (2)'!$A$7:$O$22,4))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IF($B9="","",VLOOKUP($B9,'1MD ELO (2)'!$A$7:$O$22,5))</f>
        <v/>
      </c>
      <c r="D9" s="631" t="str">
        <f>IF($B9="","",VLOOKUP($B9,'1MD ELO (2)'!$A$7:$O$22,15))</f>
        <v/>
      </c>
      <c r="E9" s="939" t="str">
        <f>UPPER(IF($B9="","",VLOOKUP($B9,'1MD ELO (2)'!$A$7:$O$22,2)))</f>
        <v/>
      </c>
      <c r="F9" s="939"/>
      <c r="G9" s="939" t="str">
        <f>IF($B9="","",VLOOKUP($B9,'1MD ELO (2)'!$A$7:$O$22,3))</f>
        <v/>
      </c>
      <c r="H9" s="939"/>
      <c r="I9" s="632" t="str">
        <f>IF($B9="","",VLOOKUP($B9,'1MD ELO (2)'!$A$7:$O$22,4))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IF($B11="","",VLOOKUP($B11,'1MD ELO (2)'!$A$7:$O$22,5))</f>
        <v/>
      </c>
      <c r="D11" s="631" t="str">
        <f>IF($B11="","",VLOOKUP($B11,'1MD ELO (2)'!$A$7:$O$22,15))</f>
        <v/>
      </c>
      <c r="E11" s="939" t="str">
        <f>UPPER(IF($B11="","",VLOOKUP($B11,'1MD ELO (2)'!$A$7:$O$22,2)))</f>
        <v/>
      </c>
      <c r="F11" s="939"/>
      <c r="G11" s="939" t="str">
        <f>IF($B11="","",VLOOKUP($B11,'1MD ELO (2)'!$A$7:$O$22,3))</f>
        <v/>
      </c>
      <c r="H11" s="939"/>
      <c r="I11" s="632" t="str">
        <f>IF($B11="","",VLOOKUP($B11,'1MD ELO (2)'!$A$7:$O$22,4))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IF($B13="","",VLOOKUP($B13,'1MD ELO (2)'!$A$7:$O$22,5))</f>
        <v/>
      </c>
      <c r="D13" s="631" t="str">
        <f>IF($B13="","",VLOOKUP($B13,'1MD ELO (2)'!$A$7:$O$22,15))</f>
        <v/>
      </c>
      <c r="E13" s="939" t="str">
        <f>UPPER(IF($B13="","",VLOOKUP($B13,'1MD ELO (2)'!$A$7:$O$22,2)))</f>
        <v/>
      </c>
      <c r="F13" s="939"/>
      <c r="G13" s="939" t="str">
        <f>IF($B13="","",VLOOKUP($B13,'1MD ELO (2)'!$A$7:$O$22,3))</f>
        <v/>
      </c>
      <c r="H13" s="939"/>
      <c r="I13" s="632" t="str">
        <f>IF($B13="","",VLOOKUP($B13,'1MD ELO (2)'!$A$7:$O$22,4))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
      </c>
      <c r="E18" s="938"/>
      <c r="F18" s="938" t="str">
        <f>E9</f>
        <v/>
      </c>
      <c r="G18" s="938"/>
      <c r="H18" s="938" t="str">
        <f>E11</f>
        <v/>
      </c>
      <c r="I18" s="938"/>
      <c r="J18" s="938" t="str">
        <f>E13</f>
        <v/>
      </c>
      <c r="K18" s="938"/>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
      </c>
      <c r="C19" s="941"/>
      <c r="D19" s="940"/>
      <c r="E19" s="940"/>
      <c r="F19" s="943"/>
      <c r="G19" s="943"/>
      <c r="H19" s="943"/>
      <c r="I19" s="943"/>
      <c r="J19" s="938"/>
      <c r="K19" s="938"/>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1" t="str">
        <f>E9</f>
        <v/>
      </c>
      <c r="C20" s="941"/>
      <c r="D20" s="943"/>
      <c r="E20" s="943"/>
      <c r="F20" s="940"/>
      <c r="G20" s="940"/>
      <c r="H20" s="943"/>
      <c r="I20" s="943"/>
      <c r="J20" s="943"/>
      <c r="K20" s="943"/>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1" t="str">
        <f>E11</f>
        <v/>
      </c>
      <c r="C21" s="941"/>
      <c r="D21" s="943"/>
      <c r="E21" s="943"/>
      <c r="F21" s="943"/>
      <c r="G21" s="943"/>
      <c r="H21" s="940"/>
      <c r="I21" s="940"/>
      <c r="J21" s="943"/>
      <c r="K21" s="943"/>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941" t="str">
        <f>E13</f>
        <v/>
      </c>
      <c r="C22" s="941"/>
      <c r="D22" s="943"/>
      <c r="E22" s="943"/>
      <c r="F22" s="943"/>
      <c r="G22" s="943"/>
      <c r="H22" s="938"/>
      <c r="I22" s="938"/>
      <c r="J22" s="940"/>
      <c r="K22" s="940"/>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951"/>
      <c r="F34" s="951"/>
      <c r="G34" s="619" t="s">
        <v>7</v>
      </c>
      <c r="H34" s="571"/>
      <c r="I34" s="609"/>
      <c r="J34" s="620"/>
      <c r="K34" s="565" t="s">
        <v>111</v>
      </c>
      <c r="L34" s="626"/>
      <c r="M34" s="610"/>
      <c r="O34" s="590"/>
      <c r="P34" s="602"/>
      <c r="Q34" s="602"/>
      <c r="R34" s="603"/>
      <c r="S34" s="590"/>
    </row>
    <row r="35" spans="1:19" x14ac:dyDescent="0.25">
      <c r="A35" s="574" t="s">
        <v>124</v>
      </c>
      <c r="B35" s="335"/>
      <c r="C35" s="576"/>
      <c r="D35" s="611"/>
      <c r="E35" s="950"/>
      <c r="F35" s="950"/>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M4</f>
        <v>Dénes Tibor</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644" priority="2" stopIfTrue="1" operator="equal">
      <formula>"Bye"</formula>
    </cfRule>
  </conditionalFormatting>
  <conditionalFormatting sqref="R41">
    <cfRule type="expression" dxfId="64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4">
    <tabColor indexed="11"/>
  </sheetPr>
  <dimension ref="A1:AK43"/>
  <sheetViews>
    <sheetView workbookViewId="0">
      <selection activeCell="N14" sqref="N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6">
        <f>Altalanos!$B$8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IF($B7="","",VLOOKUP($B7,'1MD ELO (2)'!$A$7:$O$22,5))</f>
        <v/>
      </c>
      <c r="D7" s="631" t="str">
        <f>IF($B7="","",VLOOKUP($B7,'1MD ELO (2)'!$A$7:$O$22,15))</f>
        <v/>
      </c>
      <c r="E7" s="939" t="str">
        <f>UPPER(IF($B7="","",VLOOKUP($B7,'1MD ELO (2)'!$A$7:$O$22,2)))</f>
        <v/>
      </c>
      <c r="F7" s="939"/>
      <c r="G7" s="939" t="str">
        <f>IF($B7="","",VLOOKUP($B7,'1MD ELO (2)'!$A$7:$O$22,3))</f>
        <v/>
      </c>
      <c r="H7" s="939"/>
      <c r="I7" s="632" t="str">
        <f>IF($B7="","",VLOOKUP($B7,'1MD ELO (2)'!$A$7:$O$22,4))</f>
        <v/>
      </c>
      <c r="J7" s="559"/>
      <c r="K7" s="664"/>
      <c r="L7" s="658" t="str">
        <f>IF(K7="","",CONCATENATE(VLOOKUP($Y$3,$AB$1:$AK$1,K7)," pont"))</f>
        <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IF($B9="","",VLOOKUP($B9,'1MD ELO (2)'!$A$7:$O$22,5))</f>
        <v/>
      </c>
      <c r="D9" s="631" t="str">
        <f>IF($B9="","",VLOOKUP($B9,'1MD ELO (2)'!$A$7:$O$22,15))</f>
        <v/>
      </c>
      <c r="E9" s="939" t="str">
        <f>UPPER(IF($B9="","",VLOOKUP($B9,'1MD ELO (2)'!$A$7:$O$22,2)))</f>
        <v/>
      </c>
      <c r="F9" s="939"/>
      <c r="G9" s="939" t="str">
        <f>IF($B9="","",VLOOKUP($B9,'1MD ELO (2)'!$A$7:$O$22,3))</f>
        <v/>
      </c>
      <c r="H9" s="939"/>
      <c r="I9" s="632" t="str">
        <f>IF($B9="","",VLOOKUP($B9,'1MD ELO (2)'!$A$7:$O$22,4))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IF($B11="","",VLOOKUP($B11,'1MD ELO (2)'!$A$7:$O$22,5))</f>
        <v/>
      </c>
      <c r="D11" s="631" t="str">
        <f>IF($B11="","",VLOOKUP($B11,'1MD ELO (2)'!$A$7:$O$22,15))</f>
        <v/>
      </c>
      <c r="E11" s="939" t="str">
        <f>UPPER(IF($B11="","",VLOOKUP($B11,'1MD ELO (2)'!$A$7:$O$22,2)))</f>
        <v/>
      </c>
      <c r="F11" s="939"/>
      <c r="G11" s="939" t="str">
        <f>IF($B11="","",VLOOKUP($B11,'1MD ELO (2)'!$A$7:$O$22,3))</f>
        <v/>
      </c>
      <c r="H11" s="939"/>
      <c r="I11" s="632" t="str">
        <f>IF($B11="","",VLOOKUP($B11,'1MD ELO (2)'!$A$7:$O$22,4))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IF($B13="","",VLOOKUP($B13,'1MD ELO (2)'!$A$7:$O$22,5))</f>
        <v/>
      </c>
      <c r="D13" s="631" t="str">
        <f>IF($B13="","",VLOOKUP($B13,'1MD ELO (2)'!$A$7:$O$22,15))</f>
        <v/>
      </c>
      <c r="E13" s="939" t="str">
        <f>UPPER(IF($B13="","",VLOOKUP($B13,'1MD ELO (2)'!$A$7:$O$22,2)))</f>
        <v/>
      </c>
      <c r="F13" s="939"/>
      <c r="G13" s="939" t="str">
        <f>IF($B13="","",VLOOKUP($B13,'1MD ELO (2)'!$A$7:$O$22,3))</f>
        <v/>
      </c>
      <c r="H13" s="939"/>
      <c r="I13" s="632" t="str">
        <f>IF($B13="","",VLOOKUP($B13,'1MD ELO (2)'!$A$7:$O$22,4))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x14ac:dyDescent="0.25">
      <c r="A15" s="598" t="s">
        <v>172</v>
      </c>
      <c r="B15" s="629"/>
      <c r="C15" s="631" t="str">
        <f>IF($B15="","",VLOOKUP($B15,'1MD ELO (2)'!$A$7:$O$22,5))</f>
        <v/>
      </c>
      <c r="D15" s="631" t="str">
        <f>IF($B15="","",VLOOKUP($B15,'1MD ELO (2)'!$A$7:$O$22,15))</f>
        <v/>
      </c>
      <c r="E15" s="939" t="str">
        <f>UPPER(IF($B15="","",VLOOKUP($B15,'1MD ELO (2)'!$A$7:$O$22,2)))</f>
        <v/>
      </c>
      <c r="F15" s="939"/>
      <c r="G15" s="939" t="str">
        <f>IF($B15="","",VLOOKUP($B15,'1MD ELO (2)'!$A$7:$O$22,3))</f>
        <v/>
      </c>
      <c r="H15" s="939"/>
      <c r="I15" s="632" t="str">
        <f>IF($B15="","",VLOOKUP($B15,'1MD ELO (2)'!$A$7:$O$22,4))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
      </c>
      <c r="E18" s="938"/>
      <c r="F18" s="938" t="str">
        <f>E9</f>
        <v/>
      </c>
      <c r="G18" s="938"/>
      <c r="H18" s="938" t="str">
        <f>E11</f>
        <v/>
      </c>
      <c r="I18" s="938"/>
      <c r="J18" s="938" t="str">
        <f>E13</f>
        <v/>
      </c>
      <c r="K18" s="938"/>
      <c r="L18" s="938" t="str">
        <f>E15</f>
        <v/>
      </c>
      <c r="M18" s="938"/>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
      </c>
      <c r="C19" s="941"/>
      <c r="D19" s="940"/>
      <c r="E19" s="940"/>
      <c r="F19" s="943"/>
      <c r="G19" s="943"/>
      <c r="H19" s="943"/>
      <c r="I19" s="943"/>
      <c r="J19" s="938"/>
      <c r="K19" s="938"/>
      <c r="L19" s="938"/>
      <c r="M19" s="938"/>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1" t="str">
        <f>E9</f>
        <v/>
      </c>
      <c r="C20" s="941"/>
      <c r="D20" s="943"/>
      <c r="E20" s="943"/>
      <c r="F20" s="940"/>
      <c r="G20" s="940"/>
      <c r="H20" s="943"/>
      <c r="I20" s="943"/>
      <c r="J20" s="943"/>
      <c r="K20" s="943"/>
      <c r="L20" s="938"/>
      <c r="M20" s="938"/>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1" t="str">
        <f>E11</f>
        <v/>
      </c>
      <c r="C21" s="941"/>
      <c r="D21" s="943"/>
      <c r="E21" s="943"/>
      <c r="F21" s="943"/>
      <c r="G21" s="943"/>
      <c r="H21" s="940"/>
      <c r="I21" s="940"/>
      <c r="J21" s="943"/>
      <c r="K21" s="943"/>
      <c r="L21" s="943"/>
      <c r="M21" s="943"/>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941" t="str">
        <f>E13</f>
        <v/>
      </c>
      <c r="C22" s="941"/>
      <c r="D22" s="943"/>
      <c r="E22" s="943"/>
      <c r="F22" s="943"/>
      <c r="G22" s="943"/>
      <c r="H22" s="938"/>
      <c r="I22" s="938"/>
      <c r="J22" s="940"/>
      <c r="K22" s="940"/>
      <c r="L22" s="943"/>
      <c r="M22" s="943"/>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172</v>
      </c>
      <c r="B23" s="941" t="str">
        <f>E15</f>
        <v/>
      </c>
      <c r="C23" s="941"/>
      <c r="D23" s="943"/>
      <c r="E23" s="943"/>
      <c r="F23" s="943"/>
      <c r="G23" s="943"/>
      <c r="H23" s="938"/>
      <c r="I23" s="938"/>
      <c r="J23" s="938"/>
      <c r="K23" s="938"/>
      <c r="L23" s="940"/>
      <c r="M23" s="940"/>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951"/>
      <c r="F34" s="951"/>
      <c r="G34" s="619" t="s">
        <v>7</v>
      </c>
      <c r="H34" s="571"/>
      <c r="I34" s="609"/>
      <c r="J34" s="620"/>
      <c r="K34" s="565" t="s">
        <v>111</v>
      </c>
      <c r="L34" s="626"/>
      <c r="M34" s="610"/>
      <c r="O34" s="590"/>
      <c r="P34" s="602"/>
      <c r="Q34" s="602"/>
      <c r="R34" s="603"/>
      <c r="S34" s="590"/>
    </row>
    <row r="35" spans="1:19" x14ac:dyDescent="0.25">
      <c r="A35" s="574" t="s">
        <v>124</v>
      </c>
      <c r="B35" s="335"/>
      <c r="C35" s="576"/>
      <c r="D35" s="611"/>
      <c r="E35" s="950"/>
      <c r="F35" s="950"/>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Dénes Tibor</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B21:C21"/>
    <mergeCell ref="D21:E21"/>
    <mergeCell ref="F21:G21"/>
    <mergeCell ref="H21:I21"/>
    <mergeCell ref="J21:K21"/>
    <mergeCell ref="L21:M21"/>
    <mergeCell ref="B20:C20"/>
    <mergeCell ref="D20:E20"/>
    <mergeCell ref="F20:G20"/>
    <mergeCell ref="H20:I20"/>
    <mergeCell ref="J20:K20"/>
    <mergeCell ref="L20:M20"/>
    <mergeCell ref="B19:C19"/>
    <mergeCell ref="D19:E19"/>
    <mergeCell ref="F19:G19"/>
    <mergeCell ref="H19:I19"/>
    <mergeCell ref="J19:K19"/>
    <mergeCell ref="L19:M19"/>
    <mergeCell ref="B18:C18"/>
    <mergeCell ref="D18:E18"/>
    <mergeCell ref="F18:G18"/>
    <mergeCell ref="H18:I18"/>
    <mergeCell ref="J18:K18"/>
    <mergeCell ref="L18:M18"/>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642" priority="2" stopIfTrue="1" operator="equal">
      <formula>"Bye"</formula>
    </cfRule>
  </conditionalFormatting>
  <conditionalFormatting sqref="R41">
    <cfRule type="expression" dxfId="641"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2">
    <tabColor indexed="19"/>
    <pageSetUpPr fitToPage="1"/>
  </sheetPr>
  <dimension ref="A1:U47"/>
  <sheetViews>
    <sheetView showGridLines="0" showZeros="0" workbookViewId="0">
      <selection activeCell="O17" sqref="O17"/>
    </sheetView>
  </sheetViews>
  <sheetFormatPr defaultRowHeight="13.2" x14ac:dyDescent="0.25"/>
  <cols>
    <col min="1" max="1" width="2.44140625" customWidth="1"/>
    <col min="2" max="2" width="6.44140625" customWidth="1"/>
    <col min="3" max="3" width="5.33203125" customWidth="1"/>
    <col min="4" max="4" width="7.66406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5.109375" customWidth="1"/>
    <col min="18" max="18" width="1.6640625" style="135" customWidth="1"/>
    <col min="19" max="19" width="9.109375" hidden="1" customWidth="1"/>
    <col min="20" max="20" width="8.6640625" customWidth="1"/>
    <col min="21" max="21" width="9.109375" hidden="1" customWidth="1"/>
  </cols>
  <sheetData>
    <row r="1" spans="1:21" s="136" customFormat="1" ht="21.75" customHeight="1" x14ac:dyDescent="0.4">
      <c r="A1" s="93" t="str">
        <f>Altalanos!$A$6</f>
        <v>Diákolinmpia Pest Vármegye</v>
      </c>
      <c r="B1" s="93"/>
      <c r="C1" s="139"/>
      <c r="D1" s="139"/>
      <c r="E1" s="139"/>
      <c r="F1" s="139"/>
      <c r="G1" s="139"/>
      <c r="H1" s="139"/>
      <c r="I1" s="384"/>
      <c r="J1" s="140"/>
      <c r="K1" s="120" t="s">
        <v>113</v>
      </c>
      <c r="L1" s="120"/>
      <c r="M1" s="94"/>
      <c r="N1" s="140"/>
      <c r="O1" s="140" t="s">
        <v>71</v>
      </c>
      <c r="P1" s="140"/>
      <c r="Q1" s="139"/>
      <c r="R1" s="140"/>
    </row>
    <row r="2" spans="1:21" s="108" customFormat="1" x14ac:dyDescent="0.25">
      <c r="A2" s="96" t="s">
        <v>122</v>
      </c>
      <c r="B2" s="96"/>
      <c r="C2" s="96"/>
      <c r="D2" s="464"/>
      <c r="E2" s="464">
        <f>Altalanos!$A$8</f>
        <v>0</v>
      </c>
      <c r="F2" s="96"/>
      <c r="G2" s="141"/>
      <c r="H2" s="110"/>
      <c r="I2" s="110"/>
      <c r="J2" s="142"/>
      <c r="K2" s="438" t="s">
        <v>229</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925">
        <f>Altalanos!$A$10</f>
        <v>0</v>
      </c>
      <c r="B4" s="925"/>
      <c r="C4" s="925"/>
      <c r="D4" s="432"/>
      <c r="E4" s="146"/>
      <c r="F4" s="146"/>
      <c r="G4" s="146">
        <f>Altalanos!$C$10</f>
        <v>0</v>
      </c>
      <c r="H4" s="100"/>
      <c r="I4" s="146"/>
      <c r="J4" s="147"/>
      <c r="K4" s="148" t="str">
        <f>Altalanos!$D$10</f>
        <v xml:space="preserve">  </v>
      </c>
      <c r="L4" s="147"/>
      <c r="M4" s="463"/>
      <c r="N4" s="147"/>
      <c r="O4" s="146"/>
      <c r="P4" s="147"/>
      <c r="Q4" s="146"/>
      <c r="R4" s="89" t="str">
        <f>Altalanos!$E$10</f>
        <v>Dénes Tibor</v>
      </c>
    </row>
    <row r="5" spans="1:21" s="19" customFormat="1" ht="9.6" x14ac:dyDescent="0.25">
      <c r="A5" s="150"/>
      <c r="B5" s="151" t="s">
        <v>4</v>
      </c>
      <c r="C5" s="459" t="s">
        <v>105</v>
      </c>
      <c r="D5" s="151" t="s">
        <v>104</v>
      </c>
      <c r="E5" s="151" t="s">
        <v>101</v>
      </c>
      <c r="F5" s="152" t="s">
        <v>85</v>
      </c>
      <c r="G5" s="152" t="s">
        <v>86</v>
      </c>
      <c r="H5" s="152"/>
      <c r="I5" s="152" t="s">
        <v>90</v>
      </c>
      <c r="J5" s="152"/>
      <c r="K5" s="151" t="s">
        <v>129</v>
      </c>
      <c r="L5" s="153"/>
      <c r="M5" s="151" t="s">
        <v>103</v>
      </c>
      <c r="N5" s="153"/>
      <c r="O5" s="151"/>
      <c r="P5" s="153"/>
      <c r="Q5" s="151"/>
      <c r="R5" s="154"/>
    </row>
    <row r="6" spans="1:21" s="790" customFormat="1" ht="10.5" customHeight="1" thickBot="1" x14ac:dyDescent="0.3">
      <c r="A6" s="783"/>
      <c r="B6" s="784"/>
      <c r="C6" s="785"/>
      <c r="D6" s="785"/>
      <c r="E6" s="784"/>
      <c r="F6" s="786"/>
      <c r="G6" s="786"/>
      <c r="H6" s="787"/>
      <c r="I6" s="786"/>
      <c r="J6" s="788"/>
      <c r="K6" s="784"/>
      <c r="L6" s="788"/>
      <c r="M6" s="784"/>
      <c r="N6" s="788"/>
      <c r="O6" s="784"/>
      <c r="P6" s="788"/>
      <c r="Q6" s="784"/>
      <c r="R6" s="789"/>
    </row>
    <row r="7" spans="1:21" s="38" customFormat="1" ht="10.5" customHeight="1" x14ac:dyDescent="0.25">
      <c r="A7" s="157">
        <v>1</v>
      </c>
      <c r="B7" s="390" t="str">
        <f>IF($E7="","",VLOOKUP($E7,'1Q ELO'!$A$7:$M$32,12))</f>
        <v/>
      </c>
      <c r="C7" s="390" t="str">
        <f>IF($E7="","",VLOOKUP($E7,'1Q ELO'!$A$7:$M$32,13))</f>
        <v/>
      </c>
      <c r="D7" s="446" t="str">
        <f>IF($E7="","",VLOOKUP($E7,'1Q ELO'!$A$7:$M$32,5))</f>
        <v/>
      </c>
      <c r="E7" s="159"/>
      <c r="F7" s="680" t="str">
        <f>UPPER(IF($E7="","",VLOOKUP($E7,'1Q ELO'!$A$7:$M$32,2)))</f>
        <v/>
      </c>
      <c r="G7" s="680" t="str">
        <f>IF($E7="","",VLOOKUP($E7,'1Q ELO'!$A$7:$M$32,3))</f>
        <v/>
      </c>
      <c r="H7" s="680"/>
      <c r="I7" s="680" t="str">
        <f>IF($E7="","",VLOOKUP($E7,'1Q ELO'!$A$7:$M$32,4))</f>
        <v/>
      </c>
      <c r="J7" s="162"/>
      <c r="K7" s="161"/>
      <c r="L7" s="161"/>
      <c r="M7" s="161"/>
      <c r="N7" s="161"/>
      <c r="O7" s="164"/>
      <c r="P7" s="166"/>
      <c r="Q7" s="167"/>
      <c r="R7" s="168"/>
      <c r="S7" s="169"/>
      <c r="U7" s="170" t="str">
        <f>Birók!P21</f>
        <v>Bíró</v>
      </c>
    </row>
    <row r="8" spans="1:21" s="38" customFormat="1" ht="9.6" customHeight="1" x14ac:dyDescent="0.25">
      <c r="A8" s="171"/>
      <c r="B8" s="716"/>
      <c r="C8" s="172"/>
      <c r="D8" s="447"/>
      <c r="E8" s="172"/>
      <c r="F8" s="173"/>
      <c r="G8" s="173"/>
      <c r="H8" s="174"/>
      <c r="I8" s="719"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ELO'!$A$7:$M$32,12))</f>
        <v/>
      </c>
      <c r="C9" s="390" t="str">
        <f>IF($E9="","",VLOOKUP($E9,'1Q ELO'!$A$7:$M$32,13))</f>
        <v/>
      </c>
      <c r="D9" s="446" t="str">
        <f>IF($E9="","",VLOOKUP($E9,'1Q ELO'!$A$7:$M$32,5))</f>
        <v/>
      </c>
      <c r="E9" s="159"/>
      <c r="F9" s="487" t="str">
        <f>UPPER(IF($E9="","",VLOOKUP($E9,'1Q ELO'!$A$7:$M$32,2)))</f>
        <v/>
      </c>
      <c r="G9" s="487" t="str">
        <f>IF($E9="","",VLOOKUP($E9,'1Q ELO'!$A$7:$M$32,3))</f>
        <v/>
      </c>
      <c r="H9" s="487"/>
      <c r="I9" s="487" t="str">
        <f>IF($E9="","",VLOOKUP($E9,'1Q ELO'!$A$7:$M$32,4))</f>
        <v/>
      </c>
      <c r="J9" s="180"/>
      <c r="K9" s="161"/>
      <c r="L9" s="181"/>
      <c r="M9" s="161"/>
      <c r="N9" s="161"/>
      <c r="O9" s="164"/>
      <c r="P9" s="166"/>
      <c r="Q9" s="167"/>
      <c r="R9" s="168"/>
      <c r="S9" s="169"/>
      <c r="U9" s="178" t="str">
        <f>Birók!P23</f>
        <v xml:space="preserve"> </v>
      </c>
    </row>
    <row r="10" spans="1:21" s="38" customFormat="1" ht="9.6" customHeight="1" x14ac:dyDescent="0.25">
      <c r="A10" s="171"/>
      <c r="B10" s="716" t="str">
        <f>IF($E10="","",VLOOKUP($E10,'1Q ELO'!$A$7:$M$32,12))</f>
        <v/>
      </c>
      <c r="C10" s="172"/>
      <c r="D10" s="447"/>
      <c r="E10" s="182"/>
      <c r="F10" s="488"/>
      <c r="G10" s="488"/>
      <c r="H10" s="489"/>
      <c r="I10" s="488"/>
      <c r="J10" s="183"/>
      <c r="K10" s="720"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5">
      <c r="A11" s="171">
        <v>3</v>
      </c>
      <c r="B11" s="390" t="str">
        <f>IF($E11="","",VLOOKUP($E11,'1Q ELO'!$A$7:$M$32,12))</f>
        <v/>
      </c>
      <c r="C11" s="390" t="str">
        <f>IF($E11="","",VLOOKUP($E11,'1Q ELO'!$A$7:$M$32,13))</f>
        <v/>
      </c>
      <c r="D11" s="446" t="str">
        <f>IF($E11="","",VLOOKUP($E11,'1Q ELO'!$A$7:$M$32,5))</f>
        <v/>
      </c>
      <c r="E11" s="159"/>
      <c r="F11" s="487" t="str">
        <f>UPPER(IF($E11="","",VLOOKUP($E11,'1Q ELO'!$A$7:$M$32,2)))</f>
        <v/>
      </c>
      <c r="G11" s="487" t="str">
        <f>IF($E11="","",VLOOKUP($E11,'1Q ELO'!$A$7:$M$32,3))</f>
        <v/>
      </c>
      <c r="H11" s="487"/>
      <c r="I11" s="487" t="str">
        <f>IF($E11="","",VLOOKUP($E11,'1Q ELO'!$A$7:$M$32,4))</f>
        <v/>
      </c>
      <c r="J11" s="162"/>
      <c r="K11" s="161"/>
      <c r="L11" s="187"/>
      <c r="M11" s="161"/>
      <c r="N11" s="690"/>
      <c r="O11" s="690"/>
      <c r="P11" s="690"/>
      <c r="Q11" s="167"/>
      <c r="R11" s="168"/>
      <c r="S11" s="169"/>
      <c r="U11" s="178" t="str">
        <f>Birók!P25</f>
        <v xml:space="preserve"> </v>
      </c>
    </row>
    <row r="12" spans="1:21" s="38" customFormat="1" ht="9.6" customHeight="1" x14ac:dyDescent="0.25">
      <c r="A12" s="171"/>
      <c r="B12" s="716" t="str">
        <f>IF($E12="","",VLOOKUP($E12,'1Q ELO'!$A$7:$M$32,12))</f>
        <v/>
      </c>
      <c r="C12" s="172"/>
      <c r="D12" s="447"/>
      <c r="E12" s="182"/>
      <c r="F12" s="488"/>
      <c r="G12" s="488"/>
      <c r="H12" s="489"/>
      <c r="I12" s="720" t="s">
        <v>0</v>
      </c>
      <c r="J12" s="176"/>
      <c r="K12" s="177" t="str">
        <f>UPPER(IF(OR(J12="a",J12="as"),F11,IF(OR(J12="b",J12="bs"),F13,)))</f>
        <v/>
      </c>
      <c r="L12" s="189"/>
      <c r="M12" s="161"/>
      <c r="N12" s="690"/>
      <c r="O12" s="690"/>
      <c r="P12" s="690"/>
      <c r="Q12" s="167"/>
      <c r="R12" s="168"/>
      <c r="S12" s="169"/>
      <c r="U12" s="178" t="str">
        <f>Birók!P26</f>
        <v xml:space="preserve"> </v>
      </c>
    </row>
    <row r="13" spans="1:21" s="38" customFormat="1" ht="9.6" customHeight="1" x14ac:dyDescent="0.25">
      <c r="A13" s="171">
        <v>4</v>
      </c>
      <c r="B13" s="390" t="str">
        <f>IF($E13="","",VLOOKUP($E13,'1Q ELO'!$A$7:$M$32,12))</f>
        <v/>
      </c>
      <c r="C13" s="390" t="str">
        <f>IF($E13="","",VLOOKUP($E13,'1Q ELO'!$A$7:$M$32,13))</f>
        <v/>
      </c>
      <c r="D13" s="446" t="str">
        <f>IF($E13="","",VLOOKUP($E13,'1Q ELO'!$A$7:$M$32,5))</f>
        <v/>
      </c>
      <c r="E13" s="159"/>
      <c r="F13" s="487" t="str">
        <f>UPPER(IF($E13="","",VLOOKUP($E13,'1Q ELO'!$A$7:$M$32,2)))</f>
        <v/>
      </c>
      <c r="G13" s="487" t="str">
        <f>IF($E13="","",VLOOKUP($E13,'1Q ELO'!$A$7:$M$32,3))</f>
        <v/>
      </c>
      <c r="H13" s="487"/>
      <c r="I13" s="487" t="str">
        <f>IF($E13="","",VLOOKUP($E13,'1Q ELO'!$A$7:$M$32,4))</f>
        <v/>
      </c>
      <c r="J13" s="190"/>
      <c r="K13" s="161"/>
      <c r="L13" s="161"/>
      <c r="M13" s="161"/>
      <c r="N13" s="690"/>
      <c r="O13" s="690"/>
      <c r="P13" s="690"/>
      <c r="Q13" s="167"/>
      <c r="R13" s="168"/>
      <c r="S13" s="169"/>
      <c r="U13" s="178" t="str">
        <f>Birók!P27</f>
        <v xml:space="preserve"> </v>
      </c>
    </row>
    <row r="14" spans="1:21" s="38" customFormat="1" ht="9.6" customHeight="1" x14ac:dyDescent="0.25">
      <c r="A14" s="171"/>
      <c r="B14" s="460" t="str">
        <f>IF($E14="","",VLOOKUP($E14,'1Q ELO'!$A$7:$M$32,12))</f>
        <v/>
      </c>
      <c r="C14" s="172"/>
      <c r="D14" s="447"/>
      <c r="E14" s="182"/>
      <c r="F14" s="488"/>
      <c r="G14" s="488"/>
      <c r="H14" s="489"/>
      <c r="I14" s="488"/>
      <c r="J14" s="183"/>
      <c r="K14" s="161"/>
      <c r="L14" s="161"/>
      <c r="M14" s="175"/>
      <c r="N14" s="692"/>
      <c r="O14" s="691"/>
      <c r="P14" s="690"/>
      <c r="Q14" s="414"/>
      <c r="R14" s="168"/>
      <c r="S14" s="169"/>
      <c r="U14" s="178" t="str">
        <f>Birók!P28</f>
        <v xml:space="preserve"> </v>
      </c>
    </row>
    <row r="15" spans="1:21" s="38" customFormat="1" ht="9.6" customHeight="1" x14ac:dyDescent="0.25">
      <c r="A15" s="581">
        <v>5</v>
      </c>
      <c r="B15" s="390" t="str">
        <f>IF($E15="","",VLOOKUP($E15,'1Q ELO'!$A$7:$M$32,12))</f>
        <v/>
      </c>
      <c r="C15" s="390" t="str">
        <f>IF($E15="","",VLOOKUP($E15,'1Q ELO'!$A$7:$M$32,13))</f>
        <v/>
      </c>
      <c r="D15" s="446" t="str">
        <f>IF($E15="","",VLOOKUP($E15,'1Q ELO'!$A$7:$M$32,5))</f>
        <v/>
      </c>
      <c r="E15" s="725"/>
      <c r="F15" s="680" t="str">
        <f>UPPER(IF($E15="","",VLOOKUP($E15,'1Q ELO'!$A$7:$M$32,2)))</f>
        <v/>
      </c>
      <c r="G15" s="680" t="str">
        <f>IF($E15="","",VLOOKUP($E15,'1Q ELO'!$A$7:$M$32,3))</f>
        <v/>
      </c>
      <c r="H15" s="680"/>
      <c r="I15" s="680" t="str">
        <f>IF($E15="","",VLOOKUP($E15,'1Q ELO'!$A$7:$M$32,4))</f>
        <v/>
      </c>
      <c r="J15" s="718"/>
      <c r="K15" s="161"/>
      <c r="L15" s="161"/>
      <c r="M15" s="161"/>
      <c r="N15" s="690"/>
      <c r="O15" s="691"/>
      <c r="P15" s="690"/>
      <c r="Q15" s="414"/>
      <c r="R15" s="168"/>
      <c r="S15" s="169"/>
      <c r="U15" s="178" t="str">
        <f>Birók!P29</f>
        <v xml:space="preserve"> </v>
      </c>
    </row>
    <row r="16" spans="1:21" s="38" customFormat="1" ht="9.6" customHeight="1" thickBot="1" x14ac:dyDescent="0.3">
      <c r="A16" s="171"/>
      <c r="B16" s="460" t="str">
        <f>IF($E16="","",VLOOKUP($E16,'1Q ELO'!$A$7:$M$32,12))</f>
        <v/>
      </c>
      <c r="C16" s="172"/>
      <c r="D16" s="447"/>
      <c r="E16" s="182"/>
      <c r="F16" s="488"/>
      <c r="G16" s="488"/>
      <c r="H16" s="489"/>
      <c r="I16" s="720" t="s">
        <v>0</v>
      </c>
      <c r="J16" s="176"/>
      <c r="K16" s="177" t="str">
        <f>UPPER(IF(OR(J16="a",J16="as"),F15,IF(OR(J16="b",J16="bs"),F17,)))</f>
        <v/>
      </c>
      <c r="L16" s="177"/>
      <c r="M16" s="161"/>
      <c r="N16" s="690"/>
      <c r="O16" s="690"/>
      <c r="P16" s="690"/>
      <c r="Q16" s="414"/>
      <c r="R16" s="168"/>
      <c r="S16" s="169"/>
      <c r="U16" s="193" t="str">
        <f>Birók!P30</f>
        <v>Egyik sem</v>
      </c>
    </row>
    <row r="17" spans="1:19" s="38" customFormat="1" ht="9.6" customHeight="1" x14ac:dyDescent="0.25">
      <c r="A17" s="171">
        <v>6</v>
      </c>
      <c r="B17" s="390" t="str">
        <f>IF($E17="","",VLOOKUP($E17,'1Q ELO'!$A$7:$M$32,12))</f>
        <v/>
      </c>
      <c r="C17" s="390" t="str">
        <f>IF($E17="","",VLOOKUP($E17,'1Q ELO'!$A$7:$M$32,13))</f>
        <v/>
      </c>
      <c r="D17" s="446" t="str">
        <f>IF($E17="","",VLOOKUP($E17,'1Q ELO'!$A$7:$M$32,5))</f>
        <v/>
      </c>
      <c r="E17" s="159"/>
      <c r="F17" s="487" t="str">
        <f>UPPER(IF($E17="","",VLOOKUP($E17,'1Q ELO'!$A$7:$M$32,2)))</f>
        <v/>
      </c>
      <c r="G17" s="487" t="str">
        <f>IF($E17="","",VLOOKUP($E17,'1Q ELO'!$A$7:$M$32,3))</f>
        <v/>
      </c>
      <c r="H17" s="487"/>
      <c r="I17" s="487" t="str">
        <f>IF($E17="","",VLOOKUP($E17,'1Q ELO'!$A$7:$M$32,4))</f>
        <v/>
      </c>
      <c r="J17" s="180"/>
      <c r="K17" s="161"/>
      <c r="L17" s="181"/>
      <c r="M17" s="161"/>
      <c r="N17" s="690"/>
      <c r="O17" s="690"/>
      <c r="P17" s="690"/>
      <c r="Q17" s="414"/>
      <c r="R17" s="168"/>
      <c r="S17" s="169"/>
    </row>
    <row r="18" spans="1:19" s="38" customFormat="1" ht="9.6" customHeight="1" x14ac:dyDescent="0.25">
      <c r="A18" s="171"/>
      <c r="B18" s="460" t="str">
        <f>IF($E18="","",VLOOKUP($E18,'1Q ELO'!$A$7:$M$32,12))</f>
        <v/>
      </c>
      <c r="C18" s="172"/>
      <c r="D18" s="447"/>
      <c r="E18" s="182"/>
      <c r="F18" s="488"/>
      <c r="G18" s="488"/>
      <c r="H18" s="489"/>
      <c r="I18" s="488"/>
      <c r="J18" s="183"/>
      <c r="K18" s="720" t="s">
        <v>0</v>
      </c>
      <c r="L18" s="184"/>
      <c r="M18" s="177" t="str">
        <f>UPPER(IF(OR(L18="a",L18="as"),K16,IF(OR(L18="b",L18="bs"),K20,)))</f>
        <v/>
      </c>
      <c r="N18" s="185"/>
      <c r="O18" s="690"/>
      <c r="P18" s="690"/>
      <c r="Q18" s="414"/>
      <c r="R18" s="168"/>
      <c r="S18" s="169"/>
    </row>
    <row r="19" spans="1:19" s="38" customFormat="1" ht="9.6" customHeight="1" x14ac:dyDescent="0.25">
      <c r="A19" s="171">
        <v>7</v>
      </c>
      <c r="B19" s="390" t="str">
        <f>IF($E19="","",VLOOKUP($E19,'1Q ELO'!$A$7:$M$32,12))</f>
        <v/>
      </c>
      <c r="C19" s="390" t="str">
        <f>IF($E19="","",VLOOKUP($E19,'1Q ELO'!$A$7:$M$32,13))</f>
        <v/>
      </c>
      <c r="D19" s="446" t="str">
        <f>IF($E19="","",VLOOKUP($E19,'1Q ELO'!$A$7:$M$32,5))</f>
        <v/>
      </c>
      <c r="E19" s="159"/>
      <c r="F19" s="487" t="str">
        <f>UPPER(IF($E19="","",VLOOKUP($E19,'1Q ELO'!$A$7:$M$32,2)))</f>
        <v/>
      </c>
      <c r="G19" s="487" t="str">
        <f>IF($E19="","",VLOOKUP($E19,'1Q ELO'!$A$7:$M$32,3))</f>
        <v/>
      </c>
      <c r="H19" s="487"/>
      <c r="I19" s="487" t="str">
        <f>IF($E19="","",VLOOKUP($E19,'1Q ELO'!$A$7:$M$32,4))</f>
        <v/>
      </c>
      <c r="J19" s="162"/>
      <c r="K19" s="161"/>
      <c r="L19" s="187"/>
      <c r="M19" s="161"/>
      <c r="N19" s="186"/>
      <c r="O19" s="690"/>
      <c r="P19" s="690"/>
      <c r="Q19" s="414"/>
      <c r="R19" s="168"/>
      <c r="S19" s="169"/>
    </row>
    <row r="20" spans="1:19" s="38" customFormat="1" ht="9.6" customHeight="1" x14ac:dyDescent="0.25">
      <c r="A20" s="171"/>
      <c r="B20" s="460" t="str">
        <f>IF($E20="","",VLOOKUP($E20,'1Q ELO'!$A$7:$M$32,12))</f>
        <v/>
      </c>
      <c r="C20" s="172"/>
      <c r="D20" s="456"/>
      <c r="E20" s="172"/>
      <c r="F20" s="173"/>
      <c r="G20" s="173"/>
      <c r="H20" s="174"/>
      <c r="I20" s="720" t="s">
        <v>0</v>
      </c>
      <c r="J20" s="176"/>
      <c r="K20" s="177" t="str">
        <f>UPPER(IF(OR(J20="a",J20="as"),F19,IF(OR(J20="b",J20="bs"),F21,)))</f>
        <v/>
      </c>
      <c r="L20" s="189"/>
      <c r="M20" s="161"/>
      <c r="N20" s="186"/>
      <c r="O20" s="690"/>
      <c r="P20" s="690"/>
      <c r="Q20" s="414"/>
      <c r="R20" s="168"/>
      <c r="S20" s="169"/>
    </row>
    <row r="21" spans="1:19" s="38" customFormat="1" ht="9.6" customHeight="1" x14ac:dyDescent="0.25">
      <c r="A21" s="578" t="s">
        <v>14</v>
      </c>
      <c r="B21" s="390" t="str">
        <f>IF($E21="","",VLOOKUP($E21,'1Q ELO'!$A$7:$M$32,12))</f>
        <v/>
      </c>
      <c r="C21" s="390" t="str">
        <f>IF($E21="","",VLOOKUP($E21,'1Q ELO'!$A$7:$M$32,13))</f>
        <v/>
      </c>
      <c r="D21" s="446" t="str">
        <f>IF($E21="","",VLOOKUP($E21,'1Q ELO'!$A$7:$M$32,5))</f>
        <v/>
      </c>
      <c r="E21" s="159"/>
      <c r="F21" s="487" t="str">
        <f>UPPER(IF($E21="","",VLOOKUP($E21,'1Q ELO'!$A$7:$M$32,2)))</f>
        <v/>
      </c>
      <c r="G21" s="487" t="str">
        <f>IF($E21="","",VLOOKUP($E21,'1Q ELO'!$A$7:$M$32,3))</f>
        <v/>
      </c>
      <c r="H21" s="487"/>
      <c r="I21" s="487" t="str">
        <f>IF($E21="","",VLOOKUP($E21,'1Q ELO'!$A$7:$M$32,4))</f>
        <v/>
      </c>
      <c r="J21" s="190"/>
      <c r="K21" s="161"/>
      <c r="L21" s="161"/>
      <c r="M21" s="161"/>
      <c r="N21" s="186"/>
      <c r="O21" s="690"/>
      <c r="P21" s="690"/>
      <c r="Q21" s="414"/>
      <c r="R21" s="168"/>
      <c r="S21" s="169"/>
    </row>
    <row r="22" spans="1:19" s="38" customFormat="1" ht="9.6" customHeight="1" x14ac:dyDescent="0.25">
      <c r="A22" s="171"/>
      <c r="B22" s="460" t="str">
        <f>IF($E22="","",VLOOKUP($E22,'1Q ELO'!$A$7:$M$32,12))</f>
        <v/>
      </c>
      <c r="C22" s="172"/>
      <c r="D22" s="456"/>
      <c r="E22" s="172"/>
      <c r="F22" s="191"/>
      <c r="G22" s="191"/>
      <c r="H22" s="195"/>
      <c r="I22" s="191"/>
      <c r="J22" s="183"/>
      <c r="K22" s="161"/>
      <c r="L22" s="161"/>
      <c r="M22" s="161"/>
      <c r="N22" s="186"/>
      <c r="O22" s="690"/>
      <c r="P22" s="690"/>
      <c r="Q22" s="414"/>
      <c r="R22" s="168"/>
      <c r="S22" s="169"/>
    </row>
    <row r="23" spans="1:19" s="38" customFormat="1" ht="9.6" customHeight="1" x14ac:dyDescent="0.25">
      <c r="A23" s="157">
        <v>9</v>
      </c>
      <c r="B23" s="390" t="str">
        <f>IF($E23="","",VLOOKUP($E23,'1Q ELO'!$A$7:$M$32,12))</f>
        <v/>
      </c>
      <c r="C23" s="390" t="str">
        <f>IF($E23="","",VLOOKUP($E23,'1Q ELO'!$A$7:$M$32,13))</f>
        <v/>
      </c>
      <c r="D23" s="446" t="str">
        <f>IF($E23="","",VLOOKUP($E23,'1Q ELO'!$A$7:$M$32,5))</f>
        <v/>
      </c>
      <c r="E23" s="159"/>
      <c r="F23" s="680" t="str">
        <f>UPPER(IF($E23="","",VLOOKUP($E23,'1Q ELO'!$A$7:$M$32,2)))</f>
        <v/>
      </c>
      <c r="G23" s="680" t="str">
        <f>IF($E23="","",VLOOKUP($E23,'1Q ELO'!$A$7:$M$32,3))</f>
        <v/>
      </c>
      <c r="H23" s="680"/>
      <c r="I23" s="680" t="str">
        <f>IF($E23="","",VLOOKUP($E23,'1Q ELO'!$A$7:$M$32,4))</f>
        <v/>
      </c>
      <c r="J23" s="162"/>
      <c r="K23" s="161"/>
      <c r="L23" s="161"/>
      <c r="M23" s="161"/>
      <c r="N23" s="186"/>
      <c r="O23" s="690"/>
      <c r="P23" s="690"/>
      <c r="Q23" s="414"/>
      <c r="R23" s="168"/>
      <c r="S23" s="169"/>
    </row>
    <row r="24" spans="1:19" s="38" customFormat="1" ht="9.6" customHeight="1" x14ac:dyDescent="0.25">
      <c r="A24" s="171"/>
      <c r="B24" s="716" t="str">
        <f>IF($E24="","",VLOOKUP($E24,'1Q ELO'!$A$7:$M$32,12))</f>
        <v/>
      </c>
      <c r="C24" s="172"/>
      <c r="D24" s="456"/>
      <c r="E24" s="172"/>
      <c r="F24" s="173"/>
      <c r="G24" s="173"/>
      <c r="H24" s="174"/>
      <c r="I24" s="720" t="s">
        <v>0</v>
      </c>
      <c r="J24" s="176"/>
      <c r="K24" s="177" t="str">
        <f>UPPER(IF(OR(J24="a",J24="as"),F23,IF(OR(J24="b",J24="bs"),F25,)))</f>
        <v/>
      </c>
      <c r="L24" s="177"/>
      <c r="M24" s="161"/>
      <c r="N24" s="186"/>
      <c r="O24" s="690"/>
      <c r="P24" s="690"/>
      <c r="Q24" s="414"/>
      <c r="R24" s="168"/>
      <c r="S24" s="169"/>
    </row>
    <row r="25" spans="1:19" s="38" customFormat="1" ht="9.6" customHeight="1" x14ac:dyDescent="0.25">
      <c r="A25" s="171">
        <v>10</v>
      </c>
      <c r="B25" s="390" t="str">
        <f>IF($E25="","",VLOOKUP($E25,'1Q ELO'!$A$7:$M$32,12))</f>
        <v/>
      </c>
      <c r="C25" s="390" t="str">
        <f>IF($E25="","",VLOOKUP($E25,'1Q ELO'!$A$7:$M$32,13))</f>
        <v/>
      </c>
      <c r="D25" s="446" t="str">
        <f>IF($E25="","",VLOOKUP($E25,'1Q ELO'!$A$7:$M$32,5))</f>
        <v/>
      </c>
      <c r="E25" s="159"/>
      <c r="F25" s="487" t="str">
        <f>UPPER(IF($E25="","",VLOOKUP($E25,'1Q ELO'!$A$7:$M$32,2)))</f>
        <v/>
      </c>
      <c r="G25" s="487" t="str">
        <f>IF($E25="","",VLOOKUP($E25,'1Q ELO'!$A$7:$M$32,3))</f>
        <v/>
      </c>
      <c r="H25" s="487"/>
      <c r="I25" s="487" t="str">
        <f>IF($E25="","",VLOOKUP($E25,'1Q ELO'!$A$7:$M$32,4))</f>
        <v/>
      </c>
      <c r="J25" s="180"/>
      <c r="K25" s="161"/>
      <c r="L25" s="181"/>
      <c r="M25" s="161"/>
      <c r="N25" s="186"/>
      <c r="O25" s="690"/>
      <c r="P25" s="690"/>
      <c r="Q25" s="414"/>
      <c r="R25" s="168"/>
      <c r="S25" s="169"/>
    </row>
    <row r="26" spans="1:19" s="38" customFormat="1" ht="9.6" customHeight="1" x14ac:dyDescent="0.25">
      <c r="A26" s="171"/>
      <c r="B26" s="460" t="str">
        <f>IF($E26="","",VLOOKUP($E26,'1Q ELO'!$A$7:$M$32,12))</f>
        <v/>
      </c>
      <c r="C26" s="172"/>
      <c r="D26" s="456"/>
      <c r="E26" s="182"/>
      <c r="F26" s="488"/>
      <c r="G26" s="488"/>
      <c r="H26" s="489"/>
      <c r="I26" s="488"/>
      <c r="J26" s="183"/>
      <c r="K26" s="720" t="s">
        <v>0</v>
      </c>
      <c r="L26" s="184"/>
      <c r="M26" s="177" t="str">
        <f>UPPER(IF(OR(L26="a",L26="as"),K24,IF(OR(L26="b",L26="bs"),K28,)))</f>
        <v/>
      </c>
      <c r="N26" s="185"/>
      <c r="O26" s="690"/>
      <c r="P26" s="690"/>
      <c r="Q26" s="414"/>
      <c r="R26" s="168"/>
      <c r="S26" s="169"/>
    </row>
    <row r="27" spans="1:19" s="38" customFormat="1" ht="9.6" customHeight="1" x14ac:dyDescent="0.25">
      <c r="A27" s="171">
        <v>11</v>
      </c>
      <c r="B27" s="390" t="str">
        <f>IF($E27="","",VLOOKUP($E27,'1Q ELO'!$A$7:$M$32,12))</f>
        <v/>
      </c>
      <c r="C27" s="390" t="str">
        <f>IF($E27="","",VLOOKUP($E27,'1Q ELO'!$A$7:$M$32,13))</f>
        <v/>
      </c>
      <c r="D27" s="446" t="str">
        <f>IF($E27="","",VLOOKUP($E27,'1Q ELO'!$A$7:$M$32,5))</f>
        <v/>
      </c>
      <c r="E27" s="159"/>
      <c r="F27" s="487" t="str">
        <f>UPPER(IF($E27="","",VLOOKUP($E27,'1Q ELO'!$A$7:$M$32,2)))</f>
        <v/>
      </c>
      <c r="G27" s="487" t="str">
        <f>IF($E27="","",VLOOKUP($E27,'1Q ELO'!$A$7:$M$32,3))</f>
        <v/>
      </c>
      <c r="H27" s="487"/>
      <c r="I27" s="487" t="str">
        <f>IF($E27="","",VLOOKUP($E27,'1Q ELO'!$A$7:$M$32,4))</f>
        <v/>
      </c>
      <c r="J27" s="162"/>
      <c r="K27" s="161"/>
      <c r="L27" s="187"/>
      <c r="M27" s="161"/>
      <c r="N27" s="690"/>
      <c r="O27" s="690"/>
      <c r="P27" s="690"/>
      <c r="Q27" s="414"/>
      <c r="R27" s="168"/>
      <c r="S27" s="169"/>
    </row>
    <row r="28" spans="1:19" s="38" customFormat="1" ht="9.6" customHeight="1" x14ac:dyDescent="0.25">
      <c r="A28" s="196"/>
      <c r="B28" s="460" t="str">
        <f>IF($E28="","",VLOOKUP($E28,'1Q ELO'!$A$7:$M$32,12))</f>
        <v/>
      </c>
      <c r="C28" s="172"/>
      <c r="D28" s="456"/>
      <c r="E28" s="182"/>
      <c r="F28" s="488"/>
      <c r="G28" s="488"/>
      <c r="H28" s="489"/>
      <c r="I28" s="720" t="s">
        <v>0</v>
      </c>
      <c r="J28" s="176"/>
      <c r="K28" s="177" t="str">
        <f>UPPER(IF(OR(J28="a",J28="as"),F27,IF(OR(J28="b",J28="bs"),F29,)))</f>
        <v/>
      </c>
      <c r="L28" s="189"/>
      <c r="M28" s="161"/>
      <c r="N28" s="690"/>
      <c r="O28" s="690"/>
      <c r="P28" s="690"/>
      <c r="Q28" s="414"/>
      <c r="R28" s="168"/>
      <c r="S28" s="169"/>
    </row>
    <row r="29" spans="1:19" s="38" customFormat="1" ht="9.6" customHeight="1" x14ac:dyDescent="0.25">
      <c r="A29" s="171">
        <v>12</v>
      </c>
      <c r="B29" s="390" t="str">
        <f>IF($E29="","",VLOOKUP($E29,'1Q ELO'!$A$7:$M$32,12))</f>
        <v/>
      </c>
      <c r="C29" s="390" t="str">
        <f>IF($E29="","",VLOOKUP($E29,'1Q ELO'!$A$7:$M$32,13))</f>
        <v/>
      </c>
      <c r="D29" s="446" t="str">
        <f>IF($E29="","",VLOOKUP($E29,'1Q ELO'!$A$7:$M$32,5))</f>
        <v/>
      </c>
      <c r="E29" s="159"/>
      <c r="F29" s="487" t="str">
        <f>UPPER(IF($E29="","",VLOOKUP($E29,'1Q ELO'!$A$7:$M$32,2)))</f>
        <v/>
      </c>
      <c r="G29" s="487" t="str">
        <f>IF($E29="","",VLOOKUP($E29,'1Q ELO'!$A$7:$M$32,3))</f>
        <v/>
      </c>
      <c r="H29" s="487"/>
      <c r="I29" s="487" t="str">
        <f>IF($E29="","",VLOOKUP($E29,'1Q ELO'!$A$7:$M$32,4))</f>
        <v/>
      </c>
      <c r="J29" s="190"/>
      <c r="K29" s="161"/>
      <c r="L29" s="161"/>
      <c r="M29" s="161"/>
      <c r="N29" s="690"/>
      <c r="O29" s="690"/>
      <c r="P29" s="690"/>
      <c r="Q29" s="414"/>
      <c r="R29" s="168"/>
      <c r="S29" s="169"/>
    </row>
    <row r="30" spans="1:19" s="38" customFormat="1" ht="9.6" customHeight="1" x14ac:dyDescent="0.25">
      <c r="A30" s="171"/>
      <c r="B30" s="460" t="str">
        <f>IF($E30="","",VLOOKUP($E30,'1Q ELO'!$A$7:$M$32,12))</f>
        <v/>
      </c>
      <c r="C30" s="172"/>
      <c r="D30" s="456"/>
      <c r="E30" s="182"/>
      <c r="F30" s="488"/>
      <c r="G30" s="488"/>
      <c r="H30" s="489"/>
      <c r="I30" s="488"/>
      <c r="J30" s="183"/>
      <c r="K30" s="161"/>
      <c r="L30" s="161"/>
      <c r="M30" s="175"/>
      <c r="N30" s="692"/>
      <c r="O30" s="691"/>
      <c r="P30" s="690"/>
      <c r="Q30" s="414"/>
      <c r="R30" s="168"/>
      <c r="S30" s="169"/>
    </row>
    <row r="31" spans="1:19" s="38" customFormat="1" ht="9.6" customHeight="1" x14ac:dyDescent="0.25">
      <c r="A31" s="581">
        <v>13</v>
      </c>
      <c r="B31" s="390" t="str">
        <f>IF($E31="","",VLOOKUP($E31,'1Q ELO'!$A$7:$M$32,12))</f>
        <v/>
      </c>
      <c r="C31" s="390" t="str">
        <f>IF($E31="","",VLOOKUP($E31,'1Q ELO'!$A$7:$M$32,13))</f>
        <v/>
      </c>
      <c r="D31" s="446" t="str">
        <f>IF($E31="","",VLOOKUP($E31,'1Q ELO'!$A$7:$M$32,5))</f>
        <v/>
      </c>
      <c r="E31" s="780"/>
      <c r="F31" s="680" t="str">
        <f>UPPER(IF($E31="","",VLOOKUP($E31,'1Q ELO'!$A$7:$M$32,2)))</f>
        <v/>
      </c>
      <c r="G31" s="680" t="str">
        <f>IF($E31="","",VLOOKUP($E31,'1Q ELO'!$A$7:$M$32,3))</f>
        <v/>
      </c>
      <c r="H31" s="680"/>
      <c r="I31" s="680" t="str">
        <f>IF($E31="","",VLOOKUP($E31,'1Q ELO'!$A$7:$M$32,4))</f>
        <v/>
      </c>
      <c r="J31" s="192"/>
      <c r="K31" s="161"/>
      <c r="L31" s="161"/>
      <c r="M31" s="161"/>
      <c r="N31" s="690"/>
      <c r="O31" s="691"/>
      <c r="P31" s="690"/>
      <c r="Q31" s="414"/>
      <c r="R31" s="168"/>
      <c r="S31" s="169"/>
    </row>
    <row r="32" spans="1:19" s="38" customFormat="1" ht="9.6" customHeight="1" x14ac:dyDescent="0.25">
      <c r="A32" s="171"/>
      <c r="B32" s="716" t="str">
        <f>IF($E32="","",VLOOKUP($E32,'1Q ELO'!$A$7:$M$32,12))</f>
        <v/>
      </c>
      <c r="C32" s="172"/>
      <c r="D32" s="456"/>
      <c r="E32" s="182"/>
      <c r="F32" s="488"/>
      <c r="G32" s="488"/>
      <c r="H32" s="489"/>
      <c r="I32" s="720" t="s">
        <v>0</v>
      </c>
      <c r="J32" s="176"/>
      <c r="K32" s="177" t="str">
        <f>UPPER(IF(OR(J32="a",J32="as"),F31,IF(OR(J32="b",J32="bs"),F33,)))</f>
        <v/>
      </c>
      <c r="L32" s="177"/>
      <c r="M32" s="161"/>
      <c r="N32" s="690"/>
      <c r="O32" s="690"/>
      <c r="P32" s="186"/>
      <c r="Q32" s="167"/>
      <c r="R32" s="168"/>
      <c r="S32" s="169"/>
    </row>
    <row r="33" spans="1:19" s="38" customFormat="1" ht="9.6" customHeight="1" x14ac:dyDescent="0.25">
      <c r="A33" s="171">
        <v>14</v>
      </c>
      <c r="B33" s="390" t="str">
        <f>IF($E33="","",VLOOKUP($E33,'1Q ELO'!$A$7:$M$32,12))</f>
        <v/>
      </c>
      <c r="C33" s="390" t="str">
        <f>IF($E33="","",VLOOKUP($E33,'1Q ELO'!$A$7:$M$32,13))</f>
        <v/>
      </c>
      <c r="D33" s="446" t="str">
        <f>IF($E33="","",VLOOKUP($E33,'1Q ELO'!$A$7:$M$32,5))</f>
        <v/>
      </c>
      <c r="E33" s="159"/>
      <c r="F33" s="487" t="str">
        <f>UPPER(IF($E33="","",VLOOKUP($E33,'1Q ELO'!$A$7:$M$32,2)))</f>
        <v/>
      </c>
      <c r="G33" s="487" t="str">
        <f>IF($E33="","",VLOOKUP($E33,'1Q ELO'!$A$7:$M$32,3))</f>
        <v/>
      </c>
      <c r="H33" s="487"/>
      <c r="I33" s="487" t="str">
        <f>IF($E33="","",VLOOKUP($E33,'1Q ELO'!$A$7:$M$32,4))</f>
        <v/>
      </c>
      <c r="J33" s="180"/>
      <c r="K33" s="161"/>
      <c r="L33" s="181"/>
      <c r="M33" s="161"/>
      <c r="N33" s="690"/>
      <c r="O33" s="690"/>
      <c r="P33" s="186"/>
      <c r="Q33" s="167"/>
      <c r="R33" s="168"/>
      <c r="S33" s="169"/>
    </row>
    <row r="34" spans="1:19" s="38" customFormat="1" ht="9.6" customHeight="1" x14ac:dyDescent="0.25">
      <c r="A34" s="171"/>
      <c r="B34" s="716" t="str">
        <f>IF($E34="","",VLOOKUP($E34,'1Q ELO'!$A$7:$M$32,12))</f>
        <v/>
      </c>
      <c r="C34" s="172"/>
      <c r="D34" s="456"/>
      <c r="E34" s="182"/>
      <c r="F34" s="488"/>
      <c r="G34" s="488"/>
      <c r="H34" s="489"/>
      <c r="I34" s="488"/>
      <c r="J34" s="183"/>
      <c r="K34" s="720" t="s">
        <v>0</v>
      </c>
      <c r="L34" s="184"/>
      <c r="M34" s="177" t="str">
        <f>UPPER(IF(OR(L34="a",L34="as"),K32,IF(OR(L34="b",L34="bs"),K36,)))</f>
        <v/>
      </c>
      <c r="N34" s="185"/>
      <c r="O34" s="690"/>
      <c r="P34" s="186"/>
      <c r="Q34" s="167"/>
      <c r="R34" s="168"/>
      <c r="S34" s="169"/>
    </row>
    <row r="35" spans="1:19" s="38" customFormat="1" ht="9.6" customHeight="1" x14ac:dyDescent="0.25">
      <c r="A35" s="171">
        <v>15</v>
      </c>
      <c r="B35" s="390" t="str">
        <f>IF($E35="","",VLOOKUP($E35,'1Q ELO'!$A$7:$M$32,12))</f>
        <v/>
      </c>
      <c r="C35" s="390" t="str">
        <f>IF($E35="","",VLOOKUP($E35,'1Q ELO'!$A$7:$M$32,13))</f>
        <v/>
      </c>
      <c r="D35" s="446" t="str">
        <f>IF($E35="","",VLOOKUP($E35,'1Q ELO'!$A$7:$M$32,5))</f>
        <v/>
      </c>
      <c r="E35" s="159"/>
      <c r="F35" s="487" t="str">
        <f>UPPER(IF($E35="","",VLOOKUP($E35,'1Q ELO'!$A$7:$M$32,2)))</f>
        <v/>
      </c>
      <c r="G35" s="487" t="str">
        <f>IF($E35="","",VLOOKUP($E35,'1Q ELO'!$A$7:$M$32,3))</f>
        <v/>
      </c>
      <c r="H35" s="487"/>
      <c r="I35" s="487" t="str">
        <f>IF($E35="","",VLOOKUP($E35,'1Q ELO'!$A$7:$M$32,4))</f>
        <v/>
      </c>
      <c r="J35" s="162"/>
      <c r="K35" s="161"/>
      <c r="L35" s="187"/>
      <c r="M35" s="161"/>
      <c r="N35" s="186"/>
      <c r="O35" s="186"/>
      <c r="P35" s="186"/>
      <c r="Q35" s="167"/>
      <c r="R35" s="168"/>
      <c r="S35" s="169"/>
    </row>
    <row r="36" spans="1:19" s="38" customFormat="1" ht="9.6" customHeight="1" x14ac:dyDescent="0.25">
      <c r="A36" s="171"/>
      <c r="B36" s="716" t="str">
        <f>IF($E36="","",VLOOKUP($E36,'1Q ELO'!$A$7:$M$32,12))</f>
        <v/>
      </c>
      <c r="C36" s="172"/>
      <c r="D36" s="456"/>
      <c r="E36" s="172"/>
      <c r="F36" s="173"/>
      <c r="G36" s="173"/>
      <c r="H36" s="174"/>
      <c r="I36" s="720" t="s">
        <v>0</v>
      </c>
      <c r="J36" s="176"/>
      <c r="K36" s="177" t="str">
        <f>UPPER(IF(OR(J36="a",J36="as"),F35,IF(OR(J36="b",J36="bs"),F37,)))</f>
        <v/>
      </c>
      <c r="L36" s="189"/>
      <c r="M36" s="161"/>
      <c r="N36" s="186"/>
      <c r="O36" s="186"/>
      <c r="P36" s="186"/>
      <c r="Q36" s="167"/>
      <c r="R36" s="168"/>
      <c r="S36" s="169"/>
    </row>
    <row r="37" spans="1:19" s="38" customFormat="1" ht="9.6" customHeight="1" x14ac:dyDescent="0.25">
      <c r="A37" s="578">
        <v>16</v>
      </c>
      <c r="B37" s="390" t="str">
        <f>IF($E37="","",VLOOKUP($E37,'1Q ELO'!$A$7:$M$32,12))</f>
        <v/>
      </c>
      <c r="C37" s="390" t="str">
        <f>IF($E37="","",VLOOKUP($E37,'1Q ELO'!$A$7:$M$32,13))</f>
        <v/>
      </c>
      <c r="D37" s="446" t="str">
        <f>IF($E37="","",VLOOKUP($E37,'1Q ELO'!$A$7:$M$32,5))</f>
        <v/>
      </c>
      <c r="E37" s="159"/>
      <c r="F37" s="487" t="str">
        <f>UPPER(IF($E37="","",VLOOKUP($E37,'1Q ELO'!$A$7:$M$32,2)))</f>
        <v/>
      </c>
      <c r="G37" s="487" t="str">
        <f>IF($E37="","",VLOOKUP($E37,'1Q ELO'!$A$7:$M$32,3))</f>
        <v/>
      </c>
      <c r="H37" s="487"/>
      <c r="I37" s="487" t="str">
        <f>IF($E37="","",VLOOKUP($E37,'1Q ELO'!$A$7:$M$32,4))</f>
        <v/>
      </c>
      <c r="J37" s="190"/>
      <c r="K37" s="161"/>
      <c r="L37" s="161"/>
      <c r="M37" s="161"/>
      <c r="N37" s="186"/>
      <c r="O37" s="186"/>
      <c r="P37" s="186"/>
      <c r="Q37" s="167"/>
      <c r="R37" s="168"/>
      <c r="S37" s="169"/>
    </row>
    <row r="38" spans="1:19" s="38" customFormat="1" ht="9.6" customHeight="1" x14ac:dyDescent="0.25">
      <c r="A38" s="197"/>
      <c r="B38" s="172"/>
      <c r="C38" s="172"/>
      <c r="D38" s="172"/>
      <c r="E38" s="172"/>
      <c r="F38" s="191"/>
      <c r="G38" s="191"/>
      <c r="H38" s="195"/>
      <c r="I38" s="161"/>
      <c r="J38" s="183"/>
      <c r="K38" s="161"/>
      <c r="L38" s="161"/>
      <c r="M38" s="161"/>
      <c r="N38" s="186"/>
      <c r="O38" s="186"/>
      <c r="P38" s="186"/>
      <c r="Q38" s="167"/>
      <c r="R38" s="168"/>
      <c r="S38" s="169"/>
    </row>
    <row r="39" spans="1:19" s="18" customFormat="1" ht="10.5" customHeight="1" x14ac:dyDescent="0.25">
      <c r="A39" s="209" t="s">
        <v>105</v>
      </c>
      <c r="B39" s="210"/>
      <c r="C39" s="210"/>
      <c r="D39" s="451"/>
      <c r="E39" s="212" t="s">
        <v>6</v>
      </c>
      <c r="F39" s="213" t="s">
        <v>107</v>
      </c>
      <c r="G39" s="212"/>
      <c r="H39" s="214"/>
      <c r="I39" s="215"/>
      <c r="J39" s="212" t="s">
        <v>6</v>
      </c>
      <c r="K39" s="213" t="s">
        <v>108</v>
      </c>
      <c r="L39" s="216"/>
      <c r="M39" s="213" t="s">
        <v>109</v>
      </c>
      <c r="N39" s="217"/>
      <c r="O39" s="218" t="s">
        <v>110</v>
      </c>
      <c r="P39" s="218"/>
      <c r="Q39" s="219"/>
      <c r="R39" s="220"/>
    </row>
    <row r="40" spans="1:19" s="18" customFormat="1" ht="9" customHeight="1" x14ac:dyDescent="0.25">
      <c r="A40" s="452" t="s">
        <v>106</v>
      </c>
      <c r="B40" s="453"/>
      <c r="C40" s="454"/>
      <c r="D40" s="455"/>
      <c r="E40" s="224">
        <v>1</v>
      </c>
      <c r="F40" s="92" t="str">
        <f>IF(E40&gt;$R$47,,UPPER(VLOOKUP(E40,'1Q ELO'!$A$7:$O$134,2)))</f>
        <v/>
      </c>
      <c r="G40" s="225"/>
      <c r="H40" s="92"/>
      <c r="I40" s="91"/>
      <c r="J40" s="226" t="s">
        <v>7</v>
      </c>
      <c r="K40" s="221"/>
      <c r="L40" s="227"/>
      <c r="M40" s="221"/>
      <c r="N40" s="228"/>
      <c r="O40" s="229" t="s">
        <v>111</v>
      </c>
      <c r="P40" s="230"/>
      <c r="Q40" s="230"/>
      <c r="R40" s="231"/>
    </row>
    <row r="41" spans="1:19" s="18" customFormat="1" ht="9" customHeight="1" x14ac:dyDescent="0.25">
      <c r="A41" s="236" t="s">
        <v>119</v>
      </c>
      <c r="B41" s="234"/>
      <c r="C41" s="448"/>
      <c r="D41" s="237"/>
      <c r="E41" s="224">
        <v>2</v>
      </c>
      <c r="F41" s="92" t="str">
        <f>IF(E41&gt;$R$47,,UPPER(VLOOKUP(E41,'1Q ELO'!$A$7:$O$134,2)))</f>
        <v/>
      </c>
      <c r="G41" s="225"/>
      <c r="H41" s="92"/>
      <c r="I41" s="91"/>
      <c r="J41" s="226" t="s">
        <v>8</v>
      </c>
      <c r="K41" s="221"/>
      <c r="L41" s="227"/>
      <c r="M41" s="221"/>
      <c r="N41" s="228"/>
      <c r="O41" s="232"/>
      <c r="P41" s="233"/>
      <c r="Q41" s="234"/>
      <c r="R41" s="235"/>
    </row>
    <row r="42" spans="1:19" s="18" customFormat="1" ht="9" customHeight="1" x14ac:dyDescent="0.25">
      <c r="A42" s="379"/>
      <c r="B42" s="380"/>
      <c r="C42" s="449"/>
      <c r="D42" s="381"/>
      <c r="E42" s="224">
        <v>3</v>
      </c>
      <c r="F42" s="92" t="str">
        <f>IF(E42&gt;$R$47,,UPPER(VLOOKUP(E42,'1Q ELO'!$A$7:$O$134,2)))</f>
        <v/>
      </c>
      <c r="G42" s="225"/>
      <c r="H42" s="92"/>
      <c r="I42" s="91"/>
      <c r="J42" s="226" t="s">
        <v>9</v>
      </c>
      <c r="K42" s="221"/>
      <c r="L42" s="227"/>
      <c r="M42" s="221"/>
      <c r="N42" s="228"/>
      <c r="O42" s="229" t="s">
        <v>112</v>
      </c>
      <c r="P42" s="230"/>
      <c r="Q42" s="230"/>
      <c r="R42" s="231"/>
    </row>
    <row r="43" spans="1:19" s="18" customFormat="1" ht="9" customHeight="1" x14ac:dyDescent="0.25">
      <c r="A43" s="238"/>
      <c r="B43" s="443"/>
      <c r="C43" s="443"/>
      <c r="D43" s="239"/>
      <c r="E43" s="224">
        <v>4</v>
      </c>
      <c r="F43" s="92" t="str">
        <f>IF(E43&gt;$R$47,,UPPER(VLOOKUP(E43,'1Q ELO'!$A$7:$O$134,2)))</f>
        <v/>
      </c>
      <c r="G43" s="225"/>
      <c r="H43" s="92"/>
      <c r="I43" s="91"/>
      <c r="J43" s="226" t="s">
        <v>10</v>
      </c>
      <c r="K43" s="221"/>
      <c r="L43" s="227"/>
      <c r="M43" s="221"/>
      <c r="N43" s="228"/>
      <c r="O43" s="221"/>
      <c r="P43" s="227"/>
      <c r="Q43" s="221"/>
      <c r="R43" s="228"/>
    </row>
    <row r="44" spans="1:19" s="18" customFormat="1" ht="9" customHeight="1" x14ac:dyDescent="0.25">
      <c r="A44" s="366"/>
      <c r="B44" s="382"/>
      <c r="C44" s="382"/>
      <c r="D44" s="450"/>
      <c r="E44" s="224"/>
      <c r="F44" s="92"/>
      <c r="G44" s="225"/>
      <c r="H44" s="92"/>
      <c r="I44" s="91"/>
      <c r="J44" s="226" t="s">
        <v>11</v>
      </c>
      <c r="K44" s="221"/>
      <c r="L44" s="227"/>
      <c r="M44" s="221"/>
      <c r="N44" s="228"/>
      <c r="O44" s="234"/>
      <c r="P44" s="233"/>
      <c r="Q44" s="234"/>
      <c r="R44" s="235"/>
    </row>
    <row r="45" spans="1:19" s="18" customFormat="1" ht="9" customHeight="1" x14ac:dyDescent="0.25">
      <c r="A45" s="367"/>
      <c r="B45" s="388"/>
      <c r="C45" s="443"/>
      <c r="D45" s="239"/>
      <c r="E45" s="224"/>
      <c r="F45" s="92"/>
      <c r="G45" s="225"/>
      <c r="H45" s="92"/>
      <c r="I45" s="91"/>
      <c r="J45" s="226" t="s">
        <v>12</v>
      </c>
      <c r="K45" s="221"/>
      <c r="L45" s="227"/>
      <c r="M45" s="221"/>
      <c r="N45" s="228"/>
      <c r="O45" s="229" t="s">
        <v>92</v>
      </c>
      <c r="P45" s="230"/>
      <c r="Q45" s="230"/>
      <c r="R45" s="231"/>
    </row>
    <row r="46" spans="1:19" s="18" customFormat="1" ht="9" customHeight="1" x14ac:dyDescent="0.25">
      <c r="A46" s="367"/>
      <c r="B46" s="388"/>
      <c r="C46" s="444"/>
      <c r="D46" s="377"/>
      <c r="E46" s="224"/>
      <c r="F46" s="92"/>
      <c r="G46" s="225"/>
      <c r="H46" s="92"/>
      <c r="I46" s="91"/>
      <c r="J46" s="226" t="s">
        <v>13</v>
      </c>
      <c r="K46" s="221"/>
      <c r="L46" s="227"/>
      <c r="M46" s="221"/>
      <c r="N46" s="228"/>
      <c r="O46" s="221"/>
      <c r="P46" s="227"/>
      <c r="Q46" s="221"/>
      <c r="R46" s="228"/>
    </row>
    <row r="47" spans="1:19" s="18" customFormat="1" ht="9" customHeight="1" x14ac:dyDescent="0.25">
      <c r="A47" s="368"/>
      <c r="B47" s="365"/>
      <c r="C47" s="445"/>
      <c r="D47" s="378"/>
      <c r="E47" s="240"/>
      <c r="F47" s="241"/>
      <c r="G47" s="242"/>
      <c r="H47" s="241"/>
      <c r="I47" s="243"/>
      <c r="J47" s="244" t="s">
        <v>14</v>
      </c>
      <c r="K47" s="234"/>
      <c r="L47" s="233"/>
      <c r="M47" s="234"/>
      <c r="N47" s="235"/>
      <c r="O47" s="234" t="str">
        <f>R4</f>
        <v>Dénes Tibor</v>
      </c>
      <c r="P47" s="233"/>
      <c r="Q47" s="234"/>
      <c r="R47" s="245">
        <f>MIN(4,'1Q ELO'!O5)</f>
        <v>4</v>
      </c>
    </row>
  </sheetData>
  <mergeCells count="1">
    <mergeCell ref="A4:C4"/>
  </mergeCells>
  <phoneticPr fontId="72" type="noConversion"/>
  <conditionalFormatting sqref="H21 H23 H25 H27 H29 H31 H33 H35 H7 H19 H9 H11 H13 H15 H17 H37">
    <cfRule type="expression" dxfId="1245" priority="1" stopIfTrue="1">
      <formula>AND($E7&lt;9,$C7&gt;0)</formula>
    </cfRule>
  </conditionalFormatting>
  <conditionalFormatting sqref="M14 M30 I8 I12 I16 I20 I24 I28 I32 I36 K34 K26 K18 K10">
    <cfRule type="expression" dxfId="1244" priority="2" stopIfTrue="1">
      <formula>AND($O$1="CU",I8="Umpire")</formula>
    </cfRule>
    <cfRule type="expression" dxfId="1243" priority="3" stopIfTrue="1">
      <formula>AND($O$1="CU",I8&lt;&gt;"Umpire",J8&lt;&gt;"")</formula>
    </cfRule>
    <cfRule type="expression" dxfId="1242" priority="4" stopIfTrue="1">
      <formula>AND($O$1="CU",I8&lt;&gt;"Umpire")</formula>
    </cfRule>
  </conditionalFormatting>
  <conditionalFormatting sqref="M10 M18 M26 M34 O30 O14 K8 K12 K16 K20 K24 K28 K32 K36">
    <cfRule type="expression" dxfId="1241" priority="8" stopIfTrue="1">
      <formula>J8="as"</formula>
    </cfRule>
    <cfRule type="expression" dxfId="1240" priority="9" stopIfTrue="1">
      <formula>J8="bs"</formula>
    </cfRule>
  </conditionalFormatting>
  <conditionalFormatting sqref="R47 J8 J12 J16 J20 J24 J28 J32 J36 N30 N14 L10 L34 L18 L26">
    <cfRule type="expression" dxfId="1239" priority="12" stopIfTrue="1">
      <formula>$O$1="CU"</formula>
    </cfRule>
  </conditionalFormatting>
  <conditionalFormatting sqref="F33 F35 F23 F31 F29 F27 F25 F21 F17 F19 F7 F15 F13 F11 F9 F37">
    <cfRule type="cellIs" dxfId="1238" priority="13" stopIfTrue="1" operator="equal">
      <formula>"Bye"</formula>
    </cfRule>
  </conditionalFormatting>
  <conditionalFormatting sqref="E7 E21 E23 E19 E15 E17">
    <cfRule type="expression" dxfId="1237" priority="14" stopIfTrue="1">
      <formula>$E7&lt;5</formula>
    </cfRule>
  </conditionalFormatting>
  <dataValidations count="1">
    <dataValidation type="list" allowBlank="1" showInputMessage="1" sqref="I32 I20 I24 I28 I16 I8 I12 M14 M30 I36 K34 K26 K18 K1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113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9113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5">
    <tabColor indexed="11"/>
  </sheetPr>
  <dimension ref="A1:AK49"/>
  <sheetViews>
    <sheetView workbookViewId="0">
      <selection activeCell="N15" sqref="N1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6">
        <f>Altalanos!$B$8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59"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646" t="s">
        <v>185</v>
      </c>
      <c r="P6" s="647" t="s">
        <v>180</v>
      </c>
      <c r="Q6" s="590"/>
      <c r="R6" s="646" t="s">
        <v>185</v>
      </c>
      <c r="S6" s="760" t="s">
        <v>219</v>
      </c>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(2)'!$A$7:$O$22,5))</f>
        <v/>
      </c>
      <c r="D7" s="584" t="str">
        <f>IF($B7="","",VLOOKUP($B7,'1MD ELO (2)'!$A$7:$O$22,15))</f>
        <v/>
      </c>
      <c r="E7" s="580" t="str">
        <f>UPPER(IF($B7="","",VLOOKUP($B7,'1MD ELO (2)'!$A$7:$O$22,2)))</f>
        <v/>
      </c>
      <c r="F7" s="583"/>
      <c r="G7" s="580" t="str">
        <f>IF($B7="","",VLOOKUP($B7,'1MD ELO (2)'!$A$7:$O$22,3))</f>
        <v/>
      </c>
      <c r="H7" s="583"/>
      <c r="I7" s="580" t="str">
        <f>IF($B7="","",VLOOKUP($B7,'1MD ELO (2)'!$A$7:$O$22,4))</f>
        <v/>
      </c>
      <c r="J7" s="559"/>
      <c r="K7" s="664"/>
      <c r="L7" s="658" t="str">
        <f>IF(K7="","",CONCATENATE(VLOOKUP($Y$3,$AB$1:$AK$1,K7)," pont"))</f>
        <v/>
      </c>
      <c r="M7" s="665"/>
      <c r="N7" s="590"/>
      <c r="O7" s="648" t="s">
        <v>186</v>
      </c>
      <c r="P7" s="649" t="s">
        <v>182</v>
      </c>
      <c r="Q7" s="590"/>
      <c r="R7" s="648" t="s">
        <v>186</v>
      </c>
      <c r="S7" s="761" t="s">
        <v>190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(2)'!$A$7:$O$22,5))</f>
        <v/>
      </c>
      <c r="D9" s="584" t="str">
        <f>IF($B9="","",VLOOKUP($B9,'1MD ELO (2)'!$A$7:$O$22,15))</f>
        <v/>
      </c>
      <c r="E9" s="579" t="str">
        <f>UPPER(IF($B9="","",VLOOKUP($B9,'1MD ELO (2)'!$A$7:$O$22,2)))</f>
        <v/>
      </c>
      <c r="F9" s="585"/>
      <c r="G9" s="579" t="str">
        <f>IF($B9="","",VLOOKUP($B9,'1MD ELO (2)'!$A$7:$O$22,3))</f>
        <v/>
      </c>
      <c r="H9" s="585"/>
      <c r="I9" s="579" t="str">
        <f>IF($B9="","",VLOOKUP($B9,'1MD ELO (2)'!$A$7:$O$22,4))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(2)'!$A$7:$O$22,5))</f>
        <v/>
      </c>
      <c r="D11" s="584" t="str">
        <f>IF($B11="","",VLOOKUP($B11,'1MD ELO (2)'!$A$7:$O$22,15))</f>
        <v/>
      </c>
      <c r="E11" s="579" t="str">
        <f>UPPER(IF($B11="","",VLOOKUP($B11,'1MD ELO (2)'!$A$7:$O$22,2)))</f>
        <v/>
      </c>
      <c r="F11" s="585"/>
      <c r="G11" s="579" t="str">
        <f>IF($B11="","",VLOOKUP($B11,'1MD ELO (2)'!$A$7:$O$22,3))</f>
        <v/>
      </c>
      <c r="H11" s="585"/>
      <c r="I11" s="579" t="str">
        <f>IF($B11="","",VLOOKUP($B11,'1MD ELO (2)'!$A$7:$O$22,4))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IF($B13="","",VLOOKUP($B13,'1MD ELO (2)'!$A$7:$O$22,5))</f>
        <v/>
      </c>
      <c r="D13" s="584" t="str">
        <f>IF($B13="","",VLOOKUP($B13,'1MD ELO (2)'!$A$7:$O$22,15))</f>
        <v/>
      </c>
      <c r="E13" s="580" t="str">
        <f>UPPER(IF($B13="","",VLOOKUP($B13,'1MD ELO (2)'!$A$7:$O$22,2)))</f>
        <v/>
      </c>
      <c r="F13" s="583"/>
      <c r="G13" s="580" t="str">
        <f>IF($B13="","",VLOOKUP($B13,'1MD ELO (2)'!$A$7:$O$22,3))</f>
        <v/>
      </c>
      <c r="H13" s="583"/>
      <c r="I13" s="580" t="str">
        <f>IF($B13="","",VLOOKUP($B13,'1MD ELO (2)'!$A$7:$O$22,4))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IF($B15="","",VLOOKUP($B15,'1MD ELO (2)'!$A$7:$O$22,5))</f>
        <v/>
      </c>
      <c r="D15" s="584" t="str">
        <f>IF($B15="","",VLOOKUP($B15,'1MD ELO (2)'!$A$7:$O$22,15))</f>
        <v/>
      </c>
      <c r="E15" s="579" t="str">
        <f>UPPER(IF($B15="","",VLOOKUP($B15,'1MD ELO (2)'!$A$7:$O$22,2)))</f>
        <v/>
      </c>
      <c r="F15" s="585"/>
      <c r="G15" s="579" t="str">
        <f>IF($B15="","",VLOOKUP($B15,'1MD ELO (2)'!$A$7:$O$22,3))</f>
        <v/>
      </c>
      <c r="H15" s="585"/>
      <c r="I15" s="579" t="str">
        <f>IF($B15="","",VLOOKUP($B15,'1MD ELO (2)'!$A$7:$O$22,4))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(2)'!$A$7:$O$22,5))</f>
        <v/>
      </c>
      <c r="D17" s="584" t="str">
        <f>IF($B17="","",VLOOKUP($B17,'1MD ELO (2)'!$A$7:$O$22,15))</f>
        <v/>
      </c>
      <c r="E17" s="579" t="str">
        <f>UPPER(IF($B17="","",VLOOKUP($B17,'1MD ELO (2)'!$A$7:$O$22,2)))</f>
        <v/>
      </c>
      <c r="F17" s="585"/>
      <c r="G17" s="579" t="str">
        <f>IF($B17="","",VLOOKUP($B17,'1MD ELO (2)'!$A$7:$O$22,3))</f>
        <v/>
      </c>
      <c r="H17" s="585"/>
      <c r="I17" s="579" t="str">
        <f>IF($B17="","",VLOOKUP($B17,'1MD ELO (2)'!$A$7:$O$22,4))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937"/>
      <c r="C22" s="937"/>
      <c r="D22" s="938" t="str">
        <f>E7</f>
        <v/>
      </c>
      <c r="E22" s="938"/>
      <c r="F22" s="938" t="str">
        <f>E9</f>
        <v/>
      </c>
      <c r="G22" s="938"/>
      <c r="H22" s="938" t="str">
        <f>E11</f>
        <v/>
      </c>
      <c r="I22" s="93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941" t="str">
        <f>E7</f>
        <v/>
      </c>
      <c r="C23" s="941"/>
      <c r="D23" s="940"/>
      <c r="E23" s="940"/>
      <c r="F23" s="943"/>
      <c r="G23" s="943"/>
      <c r="H23" s="943"/>
      <c r="I23" s="943"/>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941" t="str">
        <f>E9</f>
        <v/>
      </c>
      <c r="C24" s="941"/>
      <c r="D24" s="943"/>
      <c r="E24" s="943"/>
      <c r="F24" s="940"/>
      <c r="G24" s="940"/>
      <c r="H24" s="943"/>
      <c r="I24" s="943"/>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941" t="str">
        <f>E11</f>
        <v/>
      </c>
      <c r="C25" s="941"/>
      <c r="D25" s="943"/>
      <c r="E25" s="943"/>
      <c r="F25" s="943"/>
      <c r="G25" s="943"/>
      <c r="H25" s="940"/>
      <c r="I25" s="940"/>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937"/>
      <c r="C27" s="937"/>
      <c r="D27" s="938" t="str">
        <f>E13</f>
        <v/>
      </c>
      <c r="E27" s="938"/>
      <c r="F27" s="938" t="str">
        <f>E15</f>
        <v/>
      </c>
      <c r="G27" s="938"/>
      <c r="H27" s="938" t="str">
        <f>E17</f>
        <v/>
      </c>
      <c r="I27" s="938"/>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941" t="str">
        <f>E13</f>
        <v/>
      </c>
      <c r="C28" s="941"/>
      <c r="D28" s="940"/>
      <c r="E28" s="940"/>
      <c r="F28" s="943"/>
      <c r="G28" s="943"/>
      <c r="H28" s="943"/>
      <c r="I28" s="943"/>
      <c r="J28" s="559"/>
      <c r="K28" s="559"/>
      <c r="L28" s="559"/>
      <c r="M28" s="638"/>
    </row>
    <row r="29" spans="1:37" ht="18.75" customHeight="1" x14ac:dyDescent="0.25">
      <c r="A29" s="634" t="s">
        <v>172</v>
      </c>
      <c r="B29" s="941" t="str">
        <f>E15</f>
        <v/>
      </c>
      <c r="C29" s="941"/>
      <c r="D29" s="943"/>
      <c r="E29" s="943"/>
      <c r="F29" s="940"/>
      <c r="G29" s="940"/>
      <c r="H29" s="943"/>
      <c r="I29" s="943"/>
      <c r="J29" s="559"/>
      <c r="K29" s="559"/>
      <c r="L29" s="559"/>
      <c r="M29" s="638"/>
    </row>
    <row r="30" spans="1:37" ht="18.75" customHeight="1" x14ac:dyDescent="0.25">
      <c r="A30" s="634" t="s">
        <v>173</v>
      </c>
      <c r="B30" s="941" t="str">
        <f>E17</f>
        <v/>
      </c>
      <c r="C30" s="941"/>
      <c r="D30" s="943"/>
      <c r="E30" s="943"/>
      <c r="F30" s="943"/>
      <c r="G30" s="943"/>
      <c r="H30" s="940"/>
      <c r="I30" s="940"/>
      <c r="J30" s="559"/>
      <c r="K30" s="559"/>
      <c r="L30" s="559"/>
      <c r="M30" s="638"/>
    </row>
    <row r="31" spans="1:37" x14ac:dyDescent="0.25">
      <c r="A31" s="559"/>
      <c r="B31" s="559"/>
      <c r="C31" s="559"/>
      <c r="D31" s="559"/>
      <c r="E31" s="559"/>
      <c r="F31" s="559"/>
      <c r="G31" s="559"/>
      <c r="H31" s="559"/>
      <c r="I31" s="559"/>
      <c r="J31" s="559"/>
      <c r="K31" s="559"/>
      <c r="L31" s="559"/>
      <c r="M31" s="559"/>
    </row>
    <row r="32" spans="1:37" x14ac:dyDescent="0.25">
      <c r="A32" s="559" t="s">
        <v>129</v>
      </c>
      <c r="B32" s="559"/>
      <c r="C32" s="952" t="str">
        <f>IF(M23=1,B23,IF(M24=1,B24,IF(M25=1,B25,"")))</f>
        <v/>
      </c>
      <c r="D32" s="952"/>
      <c r="E32" s="598" t="s">
        <v>175</v>
      </c>
      <c r="F32" s="952" t="str">
        <f>IF(M28=1,B28,IF(M29=1,B29,IF(M30=1,B30,"")))</f>
        <v/>
      </c>
      <c r="G32" s="952"/>
      <c r="H32" s="559"/>
      <c r="I32" s="537"/>
      <c r="J32" s="559"/>
      <c r="K32" s="559"/>
      <c r="L32" s="559"/>
      <c r="M32" s="559"/>
    </row>
    <row r="33" spans="1:19" x14ac:dyDescent="0.25">
      <c r="A33" s="559"/>
      <c r="B33" s="559"/>
      <c r="C33" s="559"/>
      <c r="D33" s="559"/>
      <c r="E33" s="559"/>
      <c r="F33" s="598"/>
      <c r="G33" s="598"/>
      <c r="H33" s="559"/>
      <c r="I33" s="559"/>
      <c r="J33" s="559"/>
      <c r="K33" s="559"/>
      <c r="L33" s="559"/>
      <c r="M33" s="559"/>
    </row>
    <row r="34" spans="1:19" x14ac:dyDescent="0.25">
      <c r="A34" s="559" t="s">
        <v>174</v>
      </c>
      <c r="B34" s="559"/>
      <c r="C34" s="952" t="str">
        <f>IF(M23=2,B23,IF(M24=2,B24,IF(M25=2,B25,"")))</f>
        <v/>
      </c>
      <c r="D34" s="952"/>
      <c r="E34" s="598" t="s">
        <v>175</v>
      </c>
      <c r="F34" s="952" t="str">
        <f>IF(M28=2,B28,IF(M29=2,B29,IF(M30=2,B30,"")))</f>
        <v/>
      </c>
      <c r="G34" s="952"/>
      <c r="H34" s="559"/>
      <c r="I34" s="537"/>
      <c r="J34" s="559"/>
      <c r="K34" s="559"/>
      <c r="L34" s="559"/>
      <c r="M34" s="559"/>
    </row>
    <row r="35" spans="1:19" x14ac:dyDescent="0.25">
      <c r="A35" s="559"/>
      <c r="B35" s="559"/>
      <c r="C35" s="637"/>
      <c r="D35" s="637"/>
      <c r="E35" s="598"/>
      <c r="F35" s="637"/>
      <c r="G35" s="637"/>
      <c r="H35" s="559"/>
      <c r="I35" s="559"/>
      <c r="J35" s="559"/>
      <c r="K35" s="559"/>
      <c r="L35" s="559"/>
      <c r="M35" s="559"/>
    </row>
    <row r="36" spans="1:19" x14ac:dyDescent="0.25">
      <c r="A36" s="559" t="s">
        <v>176</v>
      </c>
      <c r="B36" s="559"/>
      <c r="C36" s="952" t="str">
        <f>IF(M23=3,B23,IF(M24=3,B24,IF(M25=3,B25,"")))</f>
        <v/>
      </c>
      <c r="D36" s="952"/>
      <c r="E36" s="598" t="s">
        <v>175</v>
      </c>
      <c r="F36" s="952" t="str">
        <f>IF(M28=3,B28,IF(M29=3,B29,IF(M30=3,B30,"")))</f>
        <v/>
      </c>
      <c r="G36" s="952"/>
      <c r="H36" s="559"/>
      <c r="I36" s="537"/>
      <c r="J36" s="559"/>
      <c r="K36" s="559"/>
      <c r="L36" s="559"/>
      <c r="M36" s="559"/>
    </row>
    <row r="37" spans="1:19" x14ac:dyDescent="0.25">
      <c r="A37" s="559"/>
      <c r="B37" s="559"/>
      <c r="C37" s="559"/>
      <c r="D37" s="559"/>
      <c r="E37" s="559"/>
      <c r="F37" s="559"/>
      <c r="G37" s="559"/>
      <c r="H37" s="559"/>
      <c r="I37" s="559"/>
      <c r="J37" s="559"/>
      <c r="K37" s="559"/>
      <c r="L37" s="559"/>
      <c r="M37" s="559"/>
    </row>
    <row r="38" spans="1:19" x14ac:dyDescent="0.25">
      <c r="A38" s="559"/>
      <c r="B38" s="559"/>
      <c r="C38" s="559"/>
      <c r="D38" s="559"/>
      <c r="E38" s="559"/>
      <c r="F38" s="559"/>
      <c r="G38" s="559"/>
      <c r="H38" s="559"/>
      <c r="I38" s="559"/>
      <c r="J38" s="559"/>
      <c r="K38" s="559"/>
      <c r="L38" s="537"/>
      <c r="M38" s="559"/>
      <c r="O38" s="590"/>
      <c r="P38" s="590"/>
      <c r="Q38" s="590"/>
      <c r="R38" s="590"/>
      <c r="S38" s="590"/>
    </row>
    <row r="39" spans="1:19" x14ac:dyDescent="0.25">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x14ac:dyDescent="0.25">
      <c r="A40" s="570" t="s">
        <v>106</v>
      </c>
      <c r="B40" s="571"/>
      <c r="C40" s="573"/>
      <c r="D40" s="608">
        <v>1</v>
      </c>
      <c r="E40" s="951" t="str">
        <f>IF(D40&gt;$R$47,,UPPER(VLOOKUP(D40,'1MD ELO (2)'!$A$7:$Q$134,2)))</f>
        <v/>
      </c>
      <c r="F40" s="951"/>
      <c r="G40" s="619" t="s">
        <v>7</v>
      </c>
      <c r="H40" s="571"/>
      <c r="I40" s="609"/>
      <c r="J40" s="620"/>
      <c r="K40" s="565" t="s">
        <v>111</v>
      </c>
      <c r="L40" s="626"/>
      <c r="M40" s="610"/>
      <c r="O40" s="590"/>
      <c r="P40" s="602"/>
      <c r="Q40" s="602"/>
      <c r="R40" s="603"/>
      <c r="S40" s="590"/>
    </row>
    <row r="41" spans="1:19" x14ac:dyDescent="0.25">
      <c r="A41" s="574" t="s">
        <v>124</v>
      </c>
      <c r="B41" s="335"/>
      <c r="C41" s="576"/>
      <c r="D41" s="611">
        <v>2</v>
      </c>
      <c r="E41" s="950" t="str">
        <f>IF(D41&gt;$R$47,,UPPER(VLOOKUP(D41,'1MD ELO (2)'!$A$7:$Q$134,2)))</f>
        <v/>
      </c>
      <c r="F41" s="950"/>
      <c r="G41" s="621" t="s">
        <v>8</v>
      </c>
      <c r="H41" s="612"/>
      <c r="I41" s="613"/>
      <c r="J41" s="91"/>
      <c r="K41" s="623"/>
      <c r="L41" s="537"/>
      <c r="M41" s="618"/>
      <c r="O41" s="590"/>
      <c r="P41" s="603"/>
      <c r="Q41" s="604"/>
      <c r="R41" s="603"/>
      <c r="S41" s="590"/>
    </row>
    <row r="42" spans="1:19" x14ac:dyDescent="0.25">
      <c r="A42" s="379"/>
      <c r="B42" s="380"/>
      <c r="C42" s="381"/>
      <c r="D42" s="611"/>
      <c r="E42" s="615"/>
      <c r="F42" s="616"/>
      <c r="G42" s="621" t="s">
        <v>9</v>
      </c>
      <c r="H42" s="612"/>
      <c r="I42" s="613"/>
      <c r="J42" s="91"/>
      <c r="K42" s="565" t="s">
        <v>112</v>
      </c>
      <c r="L42" s="626"/>
      <c r="M42" s="610"/>
      <c r="O42" s="590"/>
      <c r="P42" s="602"/>
      <c r="Q42" s="602"/>
      <c r="R42" s="603"/>
      <c r="S42" s="590"/>
    </row>
    <row r="43" spans="1:19" x14ac:dyDescent="0.25">
      <c r="A43" s="238"/>
      <c r="B43" s="443"/>
      <c r="C43" s="239"/>
      <c r="D43" s="611"/>
      <c r="E43" s="615"/>
      <c r="F43" s="616"/>
      <c r="G43" s="621" t="s">
        <v>10</v>
      </c>
      <c r="H43" s="612"/>
      <c r="I43" s="613"/>
      <c r="J43" s="91"/>
      <c r="K43" s="624"/>
      <c r="L43" s="616"/>
      <c r="M43" s="614"/>
      <c r="O43" s="590"/>
      <c r="P43" s="603"/>
      <c r="Q43" s="604"/>
      <c r="R43" s="603"/>
      <c r="S43" s="590"/>
    </row>
    <row r="44" spans="1:19" x14ac:dyDescent="0.25">
      <c r="A44" s="366"/>
      <c r="B44" s="382"/>
      <c r="C44" s="450"/>
      <c r="D44" s="611"/>
      <c r="E44" s="615"/>
      <c r="F44" s="616"/>
      <c r="G44" s="621" t="s">
        <v>11</v>
      </c>
      <c r="H44" s="612"/>
      <c r="I44" s="613"/>
      <c r="J44" s="91"/>
      <c r="K44" s="574"/>
      <c r="L44" s="537"/>
      <c r="M44" s="618"/>
      <c r="O44" s="590"/>
      <c r="P44" s="603"/>
      <c r="Q44" s="604"/>
      <c r="R44" s="603"/>
      <c r="S44" s="590"/>
    </row>
    <row r="45" spans="1:19" x14ac:dyDescent="0.25">
      <c r="A45" s="367"/>
      <c r="B45" s="388"/>
      <c r="C45" s="239"/>
      <c r="D45" s="611"/>
      <c r="E45" s="615"/>
      <c r="F45" s="616"/>
      <c r="G45" s="621" t="s">
        <v>12</v>
      </c>
      <c r="H45" s="612"/>
      <c r="I45" s="613"/>
      <c r="J45" s="91"/>
      <c r="K45" s="565" t="s">
        <v>92</v>
      </c>
      <c r="L45" s="626"/>
      <c r="M45" s="610"/>
      <c r="O45" s="590"/>
      <c r="P45" s="602"/>
      <c r="Q45" s="602"/>
      <c r="R45" s="603"/>
      <c r="S45" s="590"/>
    </row>
    <row r="46" spans="1:19" x14ac:dyDescent="0.25">
      <c r="A46" s="367"/>
      <c r="B46" s="388"/>
      <c r="C46" s="377"/>
      <c r="D46" s="611"/>
      <c r="E46" s="615"/>
      <c r="F46" s="616"/>
      <c r="G46" s="621" t="s">
        <v>13</v>
      </c>
      <c r="H46" s="612"/>
      <c r="I46" s="613"/>
      <c r="J46" s="91"/>
      <c r="K46" s="624"/>
      <c r="L46" s="616"/>
      <c r="M46" s="614"/>
      <c r="O46" s="590"/>
      <c r="P46" s="603"/>
      <c r="Q46" s="604"/>
      <c r="R46" s="603"/>
      <c r="S46" s="590"/>
    </row>
    <row r="47" spans="1:19" x14ac:dyDescent="0.25">
      <c r="A47" s="368"/>
      <c r="B47" s="365"/>
      <c r="C47" s="378"/>
      <c r="D47" s="617"/>
      <c r="E47" s="241"/>
      <c r="F47" s="537"/>
      <c r="G47" s="622" t="s">
        <v>14</v>
      </c>
      <c r="H47" s="335"/>
      <c r="I47" s="567"/>
      <c r="J47" s="243"/>
      <c r="K47" s="574" t="str">
        <f>L4</f>
        <v>Dénes Tibor</v>
      </c>
      <c r="L47" s="537"/>
      <c r="M47" s="618"/>
      <c r="O47" s="590"/>
      <c r="P47" s="603"/>
      <c r="Q47" s="604"/>
      <c r="R47" s="605">
        <f>MIN(4,'1MD ELO (2)'!Q5)</f>
        <v>4</v>
      </c>
      <c r="S47" s="590"/>
    </row>
    <row r="48" spans="1:19" x14ac:dyDescent="0.25">
      <c r="O48" s="590"/>
      <c r="P48" s="590"/>
      <c r="Q48" s="590"/>
      <c r="R48" s="590"/>
      <c r="S48" s="590"/>
    </row>
    <row r="49" spans="15:19" x14ac:dyDescent="0.25">
      <c r="O49" s="590"/>
      <c r="P49" s="590"/>
      <c r="Q49" s="590"/>
      <c r="R49" s="590"/>
      <c r="S49" s="590"/>
    </row>
  </sheetData>
  <mergeCells count="42">
    <mergeCell ref="C34:D34"/>
    <mergeCell ref="F34:G34"/>
    <mergeCell ref="C36:D36"/>
    <mergeCell ref="F36:G36"/>
    <mergeCell ref="E40:F40"/>
    <mergeCell ref="E41:F41"/>
    <mergeCell ref="B30:C30"/>
    <mergeCell ref="D30:E30"/>
    <mergeCell ref="F30:G30"/>
    <mergeCell ref="H30:I30"/>
    <mergeCell ref="C32:D32"/>
    <mergeCell ref="F32:G32"/>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A1:F1"/>
    <mergeCell ref="A4:C4"/>
    <mergeCell ref="B22:C22"/>
    <mergeCell ref="D22:E22"/>
    <mergeCell ref="F22:G22"/>
    <mergeCell ref="H22:I22"/>
  </mergeCells>
  <conditionalFormatting sqref="R47">
    <cfRule type="expression" dxfId="640" priority="2" stopIfTrue="1">
      <formula>$O$1="CU"</formula>
    </cfRule>
  </conditionalFormatting>
  <conditionalFormatting sqref="E7 E9 E11 E13 E15 E17">
    <cfRule type="cellIs" dxfId="639"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6">
    <tabColor indexed="11"/>
  </sheetPr>
  <dimension ref="A1:AK51"/>
  <sheetViews>
    <sheetView workbookViewId="0">
      <selection activeCell="P13" sqref="P13"/>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6">
        <f>Altalanos!$B$8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(2)'!$A$7:$O$22,5))</f>
        <v/>
      </c>
      <c r="D7" s="584" t="str">
        <f>IF($B7="","",VLOOKUP($B7,'1MD ELO (2)'!$A$7:$O$22,15))</f>
        <v/>
      </c>
      <c r="E7" s="580" t="str">
        <f>UPPER(IF($B7="","",VLOOKUP($B7,'1MD ELO (2)'!$A$7:$O$22,2)))</f>
        <v/>
      </c>
      <c r="F7" s="583"/>
      <c r="G7" s="580" t="str">
        <f>IF($B7="","",VLOOKUP($B7,'1MD ELO (2)'!$A$7:$O$22,3))</f>
        <v/>
      </c>
      <c r="H7" s="583"/>
      <c r="I7" s="580" t="str">
        <f>IF($B7="","",VLOOKUP($B7,'1MD ELO (2)'!$A$7:$O$22,4))</f>
        <v/>
      </c>
      <c r="J7" s="559"/>
      <c r="K7" s="664"/>
      <c r="L7" s="658" t="str">
        <f>IF(K7="","",CONCATENATE(VLOOKUP($Y$3,$AB$1:$AK$1,K7)," pont"))</f>
        <v/>
      </c>
      <c r="M7" s="665"/>
      <c r="N7" s="590"/>
      <c r="O7" s="590"/>
      <c r="P7" s="590"/>
      <c r="Q7" s="644" t="s">
        <v>178</v>
      </c>
      <c r="R7" s="759" t="s">
        <v>218</v>
      </c>
      <c r="S7" s="759" t="s">
        <v>220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0" t="s">
        <v>219</v>
      </c>
      <c r="S8" s="760" t="s">
        <v>221</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(2)'!$A$7:$O$22,5))</f>
        <v/>
      </c>
      <c r="D9" s="584" t="str">
        <f>IF($B9="","",VLOOKUP($B9,'1MD ELO (2)'!$A$7:$O$22,15))</f>
        <v/>
      </c>
      <c r="E9" s="579" t="str">
        <f>UPPER(IF($B9="","",VLOOKUP($B9,'1MD ELO (2)'!$A$7:$O$22,2)))</f>
        <v/>
      </c>
      <c r="F9" s="585"/>
      <c r="G9" s="579" t="str">
        <f>IF($B9="","",VLOOKUP($B9,'1MD ELO (2)'!$A$7:$O$22,3))</f>
        <v/>
      </c>
      <c r="H9" s="585"/>
      <c r="I9" s="579" t="str">
        <f>IF($B9="","",VLOOKUP($B9,'1MD ELO (2)'!$A$7:$O$22,4))</f>
        <v/>
      </c>
      <c r="J9" s="559"/>
      <c r="K9" s="664"/>
      <c r="L9" s="658" t="str">
        <f>IF(K9="","",CONCATENATE(VLOOKUP($Y$3,$AB$1:$AK$1,K9)," pont"))</f>
        <v/>
      </c>
      <c r="M9" s="665"/>
      <c r="N9" s="590"/>
      <c r="O9" s="590"/>
      <c r="P9" s="590"/>
      <c r="Q9" s="648" t="s">
        <v>186</v>
      </c>
      <c r="R9" s="761" t="s">
        <v>190</v>
      </c>
      <c r="S9" s="761" t="s">
        <v>222</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(2)'!$A$7:$O$22,5))</f>
        <v/>
      </c>
      <c r="D11" s="584" t="str">
        <f>IF($B11="","",VLOOKUP($B11,'1MD ELO (2)'!$A$7:$O$22,15))</f>
        <v/>
      </c>
      <c r="E11" s="579" t="str">
        <f>UPPER(IF($B11="","",VLOOKUP($B11,'1MD ELO (2)'!$A$7:$O$22,2)))</f>
        <v/>
      </c>
      <c r="F11" s="585"/>
      <c r="G11" s="579" t="str">
        <f>IF($B11="","",VLOOKUP($B11,'1MD ELO (2)'!$A$7:$O$22,3))</f>
        <v/>
      </c>
      <c r="H11" s="585"/>
      <c r="I11" s="579" t="str">
        <f>IF($B11="","",VLOOKUP($B11,'1MD ELO (2)'!$A$7:$O$22,4))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IF($B13="","",VLOOKUP($B13,'1MD ELO (2)'!$A$7:$O$22,5))</f>
        <v/>
      </c>
      <c r="D13" s="584" t="str">
        <f>IF($B13="","",VLOOKUP($B13,'1MD ELO (2)'!$A$7:$O$22,15))</f>
        <v/>
      </c>
      <c r="E13" s="580" t="str">
        <f>UPPER(IF($B13="","",VLOOKUP($B13,'1MD ELO (2)'!$A$7:$O$22,2)))</f>
        <v/>
      </c>
      <c r="F13" s="583"/>
      <c r="G13" s="580" t="str">
        <f>IF($B13="","",VLOOKUP($B13,'1MD ELO (2)'!$A$7:$O$22,3))</f>
        <v/>
      </c>
      <c r="H13" s="583"/>
      <c r="I13" s="580" t="str">
        <f>IF($B13="","",VLOOKUP($B13,'1MD ELO (2)'!$A$7:$O$22,4))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IF($B15="","",VLOOKUP($B15,'1MD ELO (2)'!$A$7:$O$22,5))</f>
        <v/>
      </c>
      <c r="D15" s="584" t="str">
        <f>IF($B15="","",VLOOKUP($B15,'1MD ELO (2)'!$A$7:$O$22,15))</f>
        <v/>
      </c>
      <c r="E15" s="579" t="str">
        <f>UPPER(IF($B15="","",VLOOKUP($B15,'1MD ELO (2)'!$A$7:$O$22,2)))</f>
        <v/>
      </c>
      <c r="F15" s="585"/>
      <c r="G15" s="579" t="str">
        <f>IF($B15="","",VLOOKUP($B15,'1MD ELO (2)'!$A$7:$O$22,3))</f>
        <v/>
      </c>
      <c r="H15" s="585"/>
      <c r="I15" s="579" t="str">
        <f>IF($B15="","",VLOOKUP($B15,'1MD ELO (2)'!$A$7:$O$22,4))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(2)'!$A$7:$O$22,5))</f>
        <v/>
      </c>
      <c r="D17" s="584" t="str">
        <f>IF($B17="","",VLOOKUP($B17,'1MD ELO (2)'!$A$7:$O$22,15))</f>
        <v/>
      </c>
      <c r="E17" s="579" t="str">
        <f>UPPER(IF($B17="","",VLOOKUP($B17,'1MD ELO (2)'!$A$7:$O$22,2)))</f>
        <v/>
      </c>
      <c r="F17" s="585"/>
      <c r="G17" s="579" t="str">
        <f>IF($B17="","",VLOOKUP($B17,'1MD ELO (2)'!$A$7:$O$22,3))</f>
        <v/>
      </c>
      <c r="H17" s="585"/>
      <c r="I17" s="579" t="str">
        <f>IF($B17="","",VLOOKUP($B17,'1MD ELO (2)'!$A$7:$O$22,4))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98" t="s">
        <v>173</v>
      </c>
      <c r="B19" s="652"/>
      <c r="C19" s="584" t="str">
        <f>IF($B19="","",VLOOKUP($B19,'1MD ELO (2)'!$A$7:$O$22,5))</f>
        <v/>
      </c>
      <c r="D19" s="584" t="str">
        <f>IF($B19="","",VLOOKUP($B19,'1MD ELO (2)'!$A$7:$O$22,15))</f>
        <v/>
      </c>
      <c r="E19" s="579" t="str">
        <f>UPPER(IF($B19="","",VLOOKUP($B19,'1MD ELO (2)'!$A$7:$O$22,2)))</f>
        <v/>
      </c>
      <c r="F19" s="585"/>
      <c r="G19" s="579" t="str">
        <f>IF($B19="","",VLOOKUP($B19,'1MD ELO (2)'!$A$7:$O$22,3))</f>
        <v/>
      </c>
      <c r="H19" s="585"/>
      <c r="I19" s="579" t="str">
        <f>IF($B19="","",VLOOKUP($B19,'1MD ELO (2)'!$A$7:$O$22,4))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937"/>
      <c r="C22" s="937"/>
      <c r="D22" s="938" t="str">
        <f>E7</f>
        <v/>
      </c>
      <c r="E22" s="938"/>
      <c r="F22" s="938" t="str">
        <f>E9</f>
        <v/>
      </c>
      <c r="G22" s="938"/>
      <c r="H22" s="938" t="str">
        <f>E11</f>
        <v/>
      </c>
      <c r="I22" s="93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941" t="str">
        <f>E7</f>
        <v/>
      </c>
      <c r="C23" s="941"/>
      <c r="D23" s="940"/>
      <c r="E23" s="940"/>
      <c r="F23" s="943"/>
      <c r="G23" s="943"/>
      <c r="H23" s="943"/>
      <c r="I23" s="943"/>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941" t="str">
        <f>E9</f>
        <v/>
      </c>
      <c r="C24" s="941"/>
      <c r="D24" s="943"/>
      <c r="E24" s="943"/>
      <c r="F24" s="940"/>
      <c r="G24" s="940"/>
      <c r="H24" s="943"/>
      <c r="I24" s="943"/>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941" t="str">
        <f>E11</f>
        <v/>
      </c>
      <c r="C25" s="941"/>
      <c r="D25" s="943"/>
      <c r="E25" s="943"/>
      <c r="F25" s="943"/>
      <c r="G25" s="943"/>
      <c r="H25" s="940"/>
      <c r="I25" s="940"/>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937"/>
      <c r="C27" s="937"/>
      <c r="D27" s="938" t="str">
        <f>E13</f>
        <v/>
      </c>
      <c r="E27" s="938"/>
      <c r="F27" s="938" t="str">
        <f>E15</f>
        <v/>
      </c>
      <c r="G27" s="938"/>
      <c r="H27" s="938" t="str">
        <f>E17</f>
        <v/>
      </c>
      <c r="I27" s="938"/>
      <c r="J27" s="938" t="str">
        <f>E19</f>
        <v/>
      </c>
      <c r="K27" s="938"/>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941" t="str">
        <f>E13</f>
        <v/>
      </c>
      <c r="C28" s="941"/>
      <c r="D28" s="940"/>
      <c r="E28" s="940"/>
      <c r="F28" s="943"/>
      <c r="G28" s="943"/>
      <c r="H28" s="943"/>
      <c r="I28" s="943"/>
      <c r="J28" s="938"/>
      <c r="K28" s="938"/>
      <c r="L28" s="559"/>
      <c r="M28" s="638"/>
    </row>
    <row r="29" spans="1:37" ht="18.75" customHeight="1" x14ac:dyDescent="0.25">
      <c r="A29" s="634" t="s">
        <v>172</v>
      </c>
      <c r="B29" s="941" t="str">
        <f>E15</f>
        <v/>
      </c>
      <c r="C29" s="941"/>
      <c r="D29" s="943"/>
      <c r="E29" s="943"/>
      <c r="F29" s="940"/>
      <c r="G29" s="940"/>
      <c r="H29" s="943"/>
      <c r="I29" s="943"/>
      <c r="J29" s="943"/>
      <c r="K29" s="943"/>
      <c r="L29" s="559"/>
      <c r="M29" s="638"/>
    </row>
    <row r="30" spans="1:37" ht="18.75" customHeight="1" x14ac:dyDescent="0.25">
      <c r="A30" s="634" t="s">
        <v>173</v>
      </c>
      <c r="B30" s="941" t="str">
        <f>E17</f>
        <v/>
      </c>
      <c r="C30" s="941"/>
      <c r="D30" s="943"/>
      <c r="E30" s="943"/>
      <c r="F30" s="943"/>
      <c r="G30" s="943"/>
      <c r="H30" s="940"/>
      <c r="I30" s="940"/>
      <c r="J30" s="943"/>
      <c r="K30" s="943"/>
      <c r="L30" s="559"/>
      <c r="M30" s="638"/>
    </row>
    <row r="31" spans="1:37" ht="18.75" customHeight="1" x14ac:dyDescent="0.25">
      <c r="A31" s="634" t="s">
        <v>177</v>
      </c>
      <c r="B31" s="941" t="str">
        <f>E19</f>
        <v/>
      </c>
      <c r="C31" s="941"/>
      <c r="D31" s="943"/>
      <c r="E31" s="943"/>
      <c r="F31" s="943"/>
      <c r="G31" s="943"/>
      <c r="H31" s="938"/>
      <c r="I31" s="938"/>
      <c r="J31" s="940"/>
      <c r="K31" s="940"/>
      <c r="L31" s="559"/>
      <c r="M31" s="638"/>
    </row>
    <row r="32" spans="1:37" ht="18.75" customHeight="1" x14ac:dyDescent="0.25">
      <c r="A32" s="640"/>
      <c r="B32" s="641"/>
      <c r="C32" s="641"/>
      <c r="D32" s="640"/>
      <c r="E32" s="640"/>
      <c r="F32" s="640"/>
      <c r="G32" s="640"/>
      <c r="H32" s="640"/>
      <c r="I32" s="640"/>
      <c r="J32" s="559"/>
      <c r="K32" s="559"/>
      <c r="L32" s="559"/>
      <c r="M32" s="642"/>
    </row>
    <row r="33" spans="1:19" x14ac:dyDescent="0.25">
      <c r="A33" s="559"/>
      <c r="B33" s="559"/>
      <c r="C33" s="559"/>
      <c r="D33" s="559"/>
      <c r="E33" s="559"/>
      <c r="F33" s="559"/>
      <c r="G33" s="559"/>
      <c r="H33" s="559"/>
      <c r="I33" s="559"/>
      <c r="J33" s="559"/>
      <c r="K33" s="559"/>
      <c r="L33" s="559"/>
      <c r="M33" s="559"/>
    </row>
    <row r="34" spans="1:19" x14ac:dyDescent="0.25">
      <c r="A34" s="559" t="s">
        <v>129</v>
      </c>
      <c r="B34" s="559"/>
      <c r="C34" s="952" t="str">
        <f>IF(M23=1,B23,IF(M24=1,B24,IF(M25=1,B25,"")))</f>
        <v/>
      </c>
      <c r="D34" s="952"/>
      <c r="E34" s="598" t="s">
        <v>175</v>
      </c>
      <c r="F34" s="952" t="str">
        <f>IF(M28=1,B28,IF(M29=1,B29,IF(M30=1,B30,IF(M31=1,B31,""))))</f>
        <v/>
      </c>
      <c r="G34" s="952"/>
      <c r="H34" s="559"/>
      <c r="I34" s="537"/>
      <c r="J34" s="559"/>
      <c r="K34" s="559"/>
      <c r="L34" s="559"/>
      <c r="M34" s="559"/>
    </row>
    <row r="35" spans="1:19" x14ac:dyDescent="0.25">
      <c r="A35" s="559"/>
      <c r="B35" s="559"/>
      <c r="C35" s="559"/>
      <c r="D35" s="559"/>
      <c r="E35" s="559"/>
      <c r="F35" s="598"/>
      <c r="G35" s="598"/>
      <c r="H35" s="559"/>
      <c r="I35" s="559"/>
      <c r="J35" s="559"/>
      <c r="K35" s="559"/>
      <c r="L35" s="559"/>
      <c r="M35" s="559"/>
    </row>
    <row r="36" spans="1:19" x14ac:dyDescent="0.25">
      <c r="A36" s="559" t="s">
        <v>174</v>
      </c>
      <c r="B36" s="559"/>
      <c r="C36" s="952" t="str">
        <f>IF(M23=2,B23,IF(M24=2,B24,IF(M25=2,B25,"")))</f>
        <v/>
      </c>
      <c r="D36" s="952"/>
      <c r="E36" s="598" t="s">
        <v>175</v>
      </c>
      <c r="F36" s="952" t="str">
        <f>IF(M28=2,B28,IF(M29=2,B29,IF(M30=2,B30,IF(M31=2,B31,""))))</f>
        <v/>
      </c>
      <c r="G36" s="952"/>
      <c r="H36" s="559"/>
      <c r="I36" s="537"/>
      <c r="J36" s="559"/>
      <c r="K36" s="559"/>
      <c r="L36" s="559"/>
      <c r="M36" s="559"/>
    </row>
    <row r="37" spans="1:19" x14ac:dyDescent="0.25">
      <c r="A37" s="559"/>
      <c r="B37" s="559"/>
      <c r="C37" s="637"/>
      <c r="D37" s="637"/>
      <c r="E37" s="598"/>
      <c r="F37" s="637"/>
      <c r="G37" s="637"/>
      <c r="H37" s="559"/>
      <c r="I37" s="559"/>
      <c r="J37" s="559"/>
      <c r="K37" s="559"/>
      <c r="L37" s="559"/>
      <c r="M37" s="559"/>
    </row>
    <row r="38" spans="1:19" x14ac:dyDescent="0.25">
      <c r="A38" s="559" t="s">
        <v>176</v>
      </c>
      <c r="B38" s="559"/>
      <c r="C38" s="952" t="str">
        <f>IF(M23=3,B23,IF(M24=3,B24,IF(M25=3,B25,"")))</f>
        <v/>
      </c>
      <c r="D38" s="952"/>
      <c r="E38" s="598" t="s">
        <v>175</v>
      </c>
      <c r="F38" s="952" t="str">
        <f>IF(M28=3,B28,IF(M29=3,B29,IF(M30=3,B30,IF(M31=3,B31,""))))</f>
        <v/>
      </c>
      <c r="G38" s="952"/>
      <c r="H38" s="559"/>
      <c r="I38" s="537"/>
      <c r="J38" s="559"/>
      <c r="K38" s="559"/>
      <c r="L38" s="559"/>
      <c r="M38" s="559"/>
    </row>
    <row r="39" spans="1:19" x14ac:dyDescent="0.25">
      <c r="A39" s="559"/>
      <c r="B39" s="559"/>
      <c r="C39" s="559"/>
      <c r="D39" s="559"/>
      <c r="E39" s="559"/>
      <c r="F39" s="559"/>
      <c r="G39" s="559"/>
      <c r="H39" s="559"/>
      <c r="I39" s="559"/>
      <c r="J39" s="559"/>
      <c r="K39" s="559"/>
      <c r="L39" s="559"/>
      <c r="M39" s="559"/>
    </row>
    <row r="40" spans="1:19" x14ac:dyDescent="0.25">
      <c r="A40" s="559"/>
      <c r="B40" s="559"/>
      <c r="C40" s="559"/>
      <c r="D40" s="559"/>
      <c r="E40" s="559"/>
      <c r="F40" s="559"/>
      <c r="G40" s="559"/>
      <c r="H40" s="559"/>
      <c r="I40" s="559"/>
      <c r="J40" s="559"/>
      <c r="K40" s="559"/>
      <c r="L40" s="537"/>
      <c r="M40" s="559"/>
      <c r="O40" s="590"/>
      <c r="P40" s="590"/>
      <c r="Q40" s="590"/>
      <c r="R40" s="590"/>
      <c r="S40" s="590"/>
    </row>
    <row r="41" spans="1:19" x14ac:dyDescent="0.25">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x14ac:dyDescent="0.25">
      <c r="A42" s="570" t="s">
        <v>106</v>
      </c>
      <c r="B42" s="571"/>
      <c r="C42" s="573"/>
      <c r="D42" s="608">
        <v>1</v>
      </c>
      <c r="E42" s="951" t="str">
        <f>IF(D42&gt;$R$44,,UPPER(VLOOKUP(D42,'1MD ELO (2)'!$A$7:$Q$134,2)))</f>
        <v/>
      </c>
      <c r="F42" s="951"/>
      <c r="G42" s="619" t="s">
        <v>7</v>
      </c>
      <c r="H42" s="571"/>
      <c r="I42" s="609"/>
      <c r="J42" s="620"/>
      <c r="K42" s="565" t="s">
        <v>111</v>
      </c>
      <c r="L42" s="626"/>
      <c r="M42" s="610"/>
      <c r="O42" s="590"/>
      <c r="P42" s="602"/>
      <c r="Q42" s="602"/>
      <c r="R42" s="603"/>
      <c r="S42" s="590"/>
    </row>
    <row r="43" spans="1:19" x14ac:dyDescent="0.25">
      <c r="A43" s="574" t="s">
        <v>124</v>
      </c>
      <c r="B43" s="335"/>
      <c r="C43" s="576"/>
      <c r="D43" s="611">
        <v>2</v>
      </c>
      <c r="E43" s="950" t="str">
        <f>IF(D43&gt;$R$44,,UPPER(VLOOKUP(D43,'1MD ELO (2)'!$A$7:$Q$134,2)))</f>
        <v/>
      </c>
      <c r="F43" s="950"/>
      <c r="G43" s="621" t="s">
        <v>8</v>
      </c>
      <c r="H43" s="612"/>
      <c r="I43" s="613"/>
      <c r="J43" s="91"/>
      <c r="K43" s="623"/>
      <c r="L43" s="537"/>
      <c r="M43" s="618"/>
      <c r="O43" s="590"/>
      <c r="P43" s="603"/>
      <c r="Q43" s="604"/>
      <c r="R43" s="603"/>
      <c r="S43" s="590"/>
    </row>
    <row r="44" spans="1:19" x14ac:dyDescent="0.25">
      <c r="A44" s="379"/>
      <c r="B44" s="380"/>
      <c r="C44" s="381"/>
      <c r="D44" s="611"/>
      <c r="E44" s="615"/>
      <c r="F44" s="616"/>
      <c r="G44" s="621" t="s">
        <v>9</v>
      </c>
      <c r="H44" s="612"/>
      <c r="I44" s="613"/>
      <c r="J44" s="91"/>
      <c r="K44" s="565" t="s">
        <v>112</v>
      </c>
      <c r="L44" s="626"/>
      <c r="M44" s="610"/>
      <c r="O44" s="590"/>
      <c r="P44" s="602"/>
      <c r="Q44" s="602"/>
      <c r="R44" s="605">
        <f>MIN(4,'1MD ELO (2)'!Q2)</f>
        <v>4</v>
      </c>
      <c r="S44" s="590"/>
    </row>
    <row r="45" spans="1:19" x14ac:dyDescent="0.25">
      <c r="A45" s="238"/>
      <c r="B45" s="443"/>
      <c r="C45" s="239"/>
      <c r="D45" s="611"/>
      <c r="E45" s="615"/>
      <c r="F45" s="616"/>
      <c r="G45" s="621" t="s">
        <v>10</v>
      </c>
      <c r="H45" s="612"/>
      <c r="I45" s="613"/>
      <c r="J45" s="91"/>
      <c r="K45" s="624"/>
      <c r="L45" s="616"/>
      <c r="M45" s="614"/>
      <c r="O45" s="590"/>
      <c r="P45" s="603"/>
      <c r="Q45" s="604"/>
      <c r="R45" s="603"/>
      <c r="S45" s="590"/>
    </row>
    <row r="46" spans="1:19" x14ac:dyDescent="0.25">
      <c r="A46" s="366"/>
      <c r="B46" s="382"/>
      <c r="C46" s="450"/>
      <c r="D46" s="611"/>
      <c r="E46" s="615"/>
      <c r="F46" s="616"/>
      <c r="G46" s="621" t="s">
        <v>11</v>
      </c>
      <c r="H46" s="612"/>
      <c r="I46" s="613"/>
      <c r="J46" s="91"/>
      <c r="K46" s="574"/>
      <c r="L46" s="537"/>
      <c r="M46" s="618"/>
      <c r="O46" s="590"/>
      <c r="P46" s="603"/>
      <c r="Q46" s="604"/>
      <c r="R46" s="603"/>
      <c r="S46" s="590"/>
    </row>
    <row r="47" spans="1:19" x14ac:dyDescent="0.25">
      <c r="A47" s="367"/>
      <c r="B47" s="388"/>
      <c r="C47" s="239"/>
      <c r="D47" s="611"/>
      <c r="E47" s="615"/>
      <c r="F47" s="616"/>
      <c r="G47" s="621" t="s">
        <v>12</v>
      </c>
      <c r="H47" s="612"/>
      <c r="I47" s="613"/>
      <c r="J47" s="91"/>
      <c r="K47" s="565" t="s">
        <v>92</v>
      </c>
      <c r="L47" s="626"/>
      <c r="M47" s="610"/>
      <c r="O47" s="590"/>
      <c r="P47" s="602"/>
      <c r="Q47" s="602"/>
      <c r="R47" s="603"/>
      <c r="S47" s="590"/>
    </row>
    <row r="48" spans="1:19" x14ac:dyDescent="0.25">
      <c r="A48" s="367"/>
      <c r="B48" s="388"/>
      <c r="C48" s="377"/>
      <c r="D48" s="611"/>
      <c r="E48" s="615"/>
      <c r="F48" s="616"/>
      <c r="G48" s="621" t="s">
        <v>13</v>
      </c>
      <c r="H48" s="612"/>
      <c r="I48" s="613"/>
      <c r="J48" s="91"/>
      <c r="K48" s="624"/>
      <c r="L48" s="616"/>
      <c r="M48" s="614"/>
      <c r="O48" s="590"/>
      <c r="P48" s="603"/>
      <c r="Q48" s="604"/>
      <c r="R48" s="603"/>
      <c r="S48" s="590"/>
    </row>
    <row r="49" spans="1:19" x14ac:dyDescent="0.25">
      <c r="A49" s="368"/>
      <c r="B49" s="365"/>
      <c r="C49" s="378"/>
      <c r="D49" s="617"/>
      <c r="E49" s="241"/>
      <c r="F49" s="537"/>
      <c r="G49" s="622" t="s">
        <v>14</v>
      </c>
      <c r="H49" s="335"/>
      <c r="I49" s="567"/>
      <c r="J49" s="243"/>
      <c r="K49" s="574" t="str">
        <f>L4</f>
        <v>Dénes Tibor</v>
      </c>
      <c r="L49" s="537"/>
      <c r="M49" s="618"/>
      <c r="O49" s="590"/>
      <c r="P49" s="603"/>
      <c r="Q49" s="604"/>
      <c r="R49" s="605"/>
      <c r="S49" s="590"/>
    </row>
    <row r="50" spans="1:19" x14ac:dyDescent="0.25">
      <c r="O50" s="590"/>
      <c r="P50" s="590"/>
      <c r="Q50" s="590"/>
      <c r="R50" s="590"/>
      <c r="S50" s="590"/>
    </row>
    <row r="51" spans="1:19" x14ac:dyDescent="0.25">
      <c r="O51" s="590"/>
      <c r="P51" s="590"/>
      <c r="Q51" s="590"/>
      <c r="R51" s="590"/>
      <c r="S51" s="590"/>
    </row>
  </sheetData>
  <mergeCells count="51">
    <mergeCell ref="C36:D36"/>
    <mergeCell ref="F36:G36"/>
    <mergeCell ref="C38:D38"/>
    <mergeCell ref="F38:G38"/>
    <mergeCell ref="E42:F42"/>
    <mergeCell ref="E43:F43"/>
    <mergeCell ref="B31:C31"/>
    <mergeCell ref="D31:E31"/>
    <mergeCell ref="F31:G31"/>
    <mergeCell ref="H31:I31"/>
    <mergeCell ref="J31:K31"/>
    <mergeCell ref="C34:D34"/>
    <mergeCell ref="F34:G34"/>
    <mergeCell ref="B29:C29"/>
    <mergeCell ref="D29:E29"/>
    <mergeCell ref="F29:G29"/>
    <mergeCell ref="H29:I29"/>
    <mergeCell ref="J29:K29"/>
    <mergeCell ref="B30:C30"/>
    <mergeCell ref="D30:E30"/>
    <mergeCell ref="F30:G30"/>
    <mergeCell ref="H30:I30"/>
    <mergeCell ref="J30:K30"/>
    <mergeCell ref="J27:K27"/>
    <mergeCell ref="B28:C28"/>
    <mergeCell ref="D28:E28"/>
    <mergeCell ref="F28:G28"/>
    <mergeCell ref="H28:I28"/>
    <mergeCell ref="J28:K28"/>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A1:F1"/>
    <mergeCell ref="A4:C4"/>
    <mergeCell ref="B22:C22"/>
    <mergeCell ref="D22:E22"/>
    <mergeCell ref="F22:G22"/>
    <mergeCell ref="H22:I22"/>
  </mergeCells>
  <conditionalFormatting sqref="R49 R44">
    <cfRule type="expression" dxfId="638" priority="2" stopIfTrue="1">
      <formula>$O$1="CU"</formula>
    </cfRule>
  </conditionalFormatting>
  <conditionalFormatting sqref="E7 E9 E11 E13 E15 E17 E19">
    <cfRule type="cellIs" dxfId="637"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57">
    <tabColor indexed="11"/>
  </sheetPr>
  <dimension ref="A1:AK54"/>
  <sheetViews>
    <sheetView workbookViewId="0">
      <selection activeCell="O14" sqref="O14"/>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5">
      <c r="A2" s="514" t="s">
        <v>122</v>
      </c>
      <c r="B2" s="515"/>
      <c r="C2" s="515"/>
      <c r="D2" s="515"/>
      <c r="E2" s="776">
        <f>Altalanos!$B$8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(2)'!$A$7:$O$22,5))</f>
        <v/>
      </c>
      <c r="D7" s="584" t="str">
        <f>IF($B7="","",VLOOKUP($B7,'1MD ELO (2)'!$A$7:$O$22,15))</f>
        <v/>
      </c>
      <c r="E7" s="580" t="str">
        <f>UPPER(IF($B7="","",VLOOKUP($B7,'1MD ELO (2)'!$A$7:$O$22,2)))</f>
        <v/>
      </c>
      <c r="F7" s="583"/>
      <c r="G7" s="580" t="str">
        <f>IF($B7="","",VLOOKUP($B7,'1MD ELO (2)'!$A$7:$O$22,3))</f>
        <v/>
      </c>
      <c r="H7" s="583"/>
      <c r="I7" s="580" t="str">
        <f>IF($B7="","",VLOOKUP($B7,'1MD ELO (2)'!$A$7:$O$22,4))</f>
        <v/>
      </c>
      <c r="J7" s="559"/>
      <c r="K7" s="664"/>
      <c r="L7" s="658" t="str">
        <f>IF(K7="","",CONCATENATE(VLOOKUP($Y$3,$AB$1:$AK$1,K7)," pont"))</f>
        <v/>
      </c>
      <c r="M7" s="665"/>
      <c r="N7" s="590"/>
      <c r="O7" s="590"/>
      <c r="P7" s="590"/>
      <c r="Q7" s="644" t="s">
        <v>178</v>
      </c>
      <c r="R7" s="759" t="s">
        <v>223</v>
      </c>
      <c r="S7" s="759" t="s">
        <v>224</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0" t="s">
        <v>221</v>
      </c>
      <c r="S8" s="760" t="s">
        <v>225</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(2)'!$A$7:$O$22,5))</f>
        <v/>
      </c>
      <c r="D9" s="584" t="str">
        <f>IF($B9="","",VLOOKUP($B9,'1MD ELO (2)'!$A$7:$O$22,15))</f>
        <v/>
      </c>
      <c r="E9" s="579" t="str">
        <f>UPPER(IF($B9="","",VLOOKUP($B9,'1MD ELO (2)'!$A$7:$O$22,2)))</f>
        <v/>
      </c>
      <c r="F9" s="585"/>
      <c r="G9" s="579" t="str">
        <f>IF($B9="","",VLOOKUP($B9,'1MD ELO (2)'!$A$7:$O$22,3))</f>
        <v/>
      </c>
      <c r="H9" s="585"/>
      <c r="I9" s="579" t="str">
        <f>IF($B9="","",VLOOKUP($B9,'1MD ELO (2)'!$A$7:$O$22,4))</f>
        <v/>
      </c>
      <c r="J9" s="559"/>
      <c r="K9" s="664"/>
      <c r="L9" s="658" t="str">
        <f>IF(K9="","",CONCATENATE(VLOOKUP($Y$3,$AB$1:$AK$1,K9)," pont"))</f>
        <v/>
      </c>
      <c r="M9" s="665"/>
      <c r="N9" s="590"/>
      <c r="O9" s="590"/>
      <c r="P9" s="590"/>
      <c r="Q9" s="648" t="s">
        <v>186</v>
      </c>
      <c r="R9" s="761" t="s">
        <v>218</v>
      </c>
      <c r="S9" s="761" t="s">
        <v>226</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(2)'!$A$7:$O$22,5))</f>
        <v/>
      </c>
      <c r="D11" s="584" t="str">
        <f>IF($B11="","",VLOOKUP($B11,'1MD ELO (2)'!$A$7:$O$22,15))</f>
        <v/>
      </c>
      <c r="E11" s="579" t="str">
        <f>UPPER(IF($B11="","",VLOOKUP($B11,'1MD ELO (2)'!$A$7:$O$22,2)))</f>
        <v/>
      </c>
      <c r="F11" s="585"/>
      <c r="G11" s="579" t="str">
        <f>IF($B11="","",VLOOKUP($B11,'1MD ELO (2)'!$A$7:$O$22,3))</f>
        <v/>
      </c>
      <c r="H11" s="585"/>
      <c r="I11" s="579" t="str">
        <f>IF($B11="","",VLOOKUP($B11,'1MD ELO (2)'!$A$7:$O$22,4))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746" t="s">
        <v>171</v>
      </c>
      <c r="B13" s="749"/>
      <c r="C13" s="584" t="str">
        <f>IF($B13="","",VLOOKUP($B13,'1MD ELO (2)'!$A$7:$O$22,5))</f>
        <v/>
      </c>
      <c r="D13" s="584" t="str">
        <f>IF($B13="","",VLOOKUP($B13,'1MD ELO (2)'!$A$7:$O$22,15))</f>
        <v/>
      </c>
      <c r="E13" s="579" t="str">
        <f>UPPER(IF($B13="","",VLOOKUP($B13,'1MD ELO (2)'!$A$7:$O$22,2)))</f>
        <v/>
      </c>
      <c r="F13" s="585"/>
      <c r="G13" s="579" t="str">
        <f>IF($B13="","",VLOOKUP($B13,'1MD ELO (2)'!$A$7:$O$22,3))</f>
        <v/>
      </c>
      <c r="H13" s="585"/>
      <c r="I13" s="579" t="str">
        <f>IF($B13="","",VLOOKUP($B13,'1MD ELO (2)'!$A$7:$O$22,4))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635" t="s">
        <v>172</v>
      </c>
      <c r="B15" s="748"/>
      <c r="C15" s="584" t="str">
        <f>IF($B15="","",VLOOKUP($B15,'1MD ELO (2)'!$A$7:$O$22,5))</f>
        <v/>
      </c>
      <c r="D15" s="747" t="str">
        <f>IF($B15="","",VLOOKUP($B15,'1MD ELO (2)'!$A$7:$O$22,15))</f>
        <v/>
      </c>
      <c r="E15" s="580" t="str">
        <f>UPPER(IF($B15="","",VLOOKUP($B15,'1MD ELO (2)'!$A$7:$O$22,2)))</f>
        <v/>
      </c>
      <c r="F15" s="583"/>
      <c r="G15" s="580" t="str">
        <f>IF($B15="","",VLOOKUP($B15,'1MD ELO (2)'!$A$7:$O$22,3))</f>
        <v/>
      </c>
      <c r="H15" s="583"/>
      <c r="I15" s="580" t="str">
        <f>IF($B15="","",VLOOKUP($B15,'1MD ELO (2)'!$A$7:$O$22,4))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(2)'!$A$7:$O$22,5))</f>
        <v/>
      </c>
      <c r="D17" s="584" t="str">
        <f>IF($B17="","",VLOOKUP($B17,'1MD ELO (2)'!$A$7:$O$22,15))</f>
        <v/>
      </c>
      <c r="E17" s="579" t="str">
        <f>UPPER(IF($B17="","",VLOOKUP($B17,'1MD ELO (2)'!$A$7:$O$22,2)))</f>
        <v/>
      </c>
      <c r="F17" s="585"/>
      <c r="G17" s="579" t="str">
        <f>IF($B17="","",VLOOKUP($B17,'1MD ELO (2)'!$A$7:$O$22,3))</f>
        <v/>
      </c>
      <c r="H17" s="585"/>
      <c r="I17" s="579" t="str">
        <f>IF($B17="","",VLOOKUP($B17,'1MD ELO (2)'!$A$7:$O$22,4))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746" t="s">
        <v>177</v>
      </c>
      <c r="B19" s="652"/>
      <c r="C19" s="584" t="str">
        <f>IF($B19="","",VLOOKUP($B19,'1MD ELO (2)'!$A$7:$O$22,5))</f>
        <v/>
      </c>
      <c r="D19" s="584" t="str">
        <f>IF($B19="","",VLOOKUP($B19,'1MD ELO (2)'!$A$7:$O$22,15))</f>
        <v/>
      </c>
      <c r="E19" s="579" t="str">
        <f>UPPER(IF($B19="","",VLOOKUP($B19,'1MD ELO (2)'!$A$7:$O$22,2)))</f>
        <v/>
      </c>
      <c r="F19" s="585"/>
      <c r="G19" s="579" t="str">
        <f>IF($B19="","",VLOOKUP($B19,'1MD ELO (2)'!$A$7:$O$22,3))</f>
        <v/>
      </c>
      <c r="H19" s="585"/>
      <c r="I19" s="579" t="str">
        <f>IF($B19="","",VLOOKUP($B19,'1MD ELO (2)'!$A$7:$O$22,4))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5">
      <c r="A21" s="746" t="s">
        <v>216</v>
      </c>
      <c r="B21" s="652"/>
      <c r="C21" s="584" t="str">
        <f>IF($B21="","",VLOOKUP($B21,'1MD ELO (2)'!$A$7:$O$22,5))</f>
        <v/>
      </c>
      <c r="D21" s="584" t="str">
        <f>IF($B21="","",VLOOKUP($B21,'1MD ELO (2)'!$A$7:$O$22,15))</f>
        <v/>
      </c>
      <c r="E21" s="579" t="str">
        <f>UPPER(IF($B21="","",VLOOKUP($B21,'1MD ELO (2)'!$A$7:$O$22,2)))</f>
        <v/>
      </c>
      <c r="F21" s="585"/>
      <c r="G21" s="579" t="str">
        <f>IF($B21="","",VLOOKUP($B21,'1MD ELO (2)'!$A$7:$O$22,3))</f>
        <v/>
      </c>
      <c r="H21" s="585"/>
      <c r="I21" s="579" t="str">
        <f>IF($B21="","",VLOOKUP($B21,'1MD ELO (2)'!$A$7:$O$22,4))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5">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5">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5">
      <c r="A24" s="559"/>
      <c r="B24" s="937"/>
      <c r="C24" s="937"/>
      <c r="D24" s="938" t="str">
        <f>E7</f>
        <v/>
      </c>
      <c r="E24" s="938"/>
      <c r="F24" s="938" t="str">
        <f>E9</f>
        <v/>
      </c>
      <c r="G24" s="938"/>
      <c r="H24" s="938" t="str">
        <f>E11</f>
        <v/>
      </c>
      <c r="I24" s="938"/>
      <c r="J24" s="938" t="str">
        <f>E13</f>
        <v/>
      </c>
      <c r="K24" s="938"/>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5">
      <c r="A25" s="634" t="s">
        <v>164</v>
      </c>
      <c r="B25" s="941" t="str">
        <f>E7</f>
        <v/>
      </c>
      <c r="C25" s="941"/>
      <c r="D25" s="940"/>
      <c r="E25" s="940"/>
      <c r="F25" s="943"/>
      <c r="G25" s="943"/>
      <c r="H25" s="943"/>
      <c r="I25" s="943"/>
      <c r="J25" s="938"/>
      <c r="K25" s="938"/>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5">
      <c r="A26" s="634" t="s">
        <v>165</v>
      </c>
      <c r="B26" s="941" t="str">
        <f>E9</f>
        <v/>
      </c>
      <c r="C26" s="941"/>
      <c r="D26" s="943"/>
      <c r="E26" s="943"/>
      <c r="F26" s="940"/>
      <c r="G26" s="940"/>
      <c r="H26" s="943"/>
      <c r="I26" s="943"/>
      <c r="J26" s="943"/>
      <c r="K26" s="943"/>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5">
      <c r="A27" s="634" t="s">
        <v>166</v>
      </c>
      <c r="B27" s="941" t="str">
        <f>E11</f>
        <v/>
      </c>
      <c r="C27" s="941"/>
      <c r="D27" s="943"/>
      <c r="E27" s="943"/>
      <c r="F27" s="943"/>
      <c r="G27" s="943"/>
      <c r="H27" s="940"/>
      <c r="I27" s="940"/>
      <c r="J27" s="943"/>
      <c r="K27" s="943"/>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5">
      <c r="A28" s="745" t="s">
        <v>171</v>
      </c>
      <c r="B28" s="941" t="str">
        <f>E13</f>
        <v/>
      </c>
      <c r="C28" s="941"/>
      <c r="D28" s="943"/>
      <c r="E28" s="943"/>
      <c r="F28" s="943"/>
      <c r="G28" s="943"/>
      <c r="H28" s="938"/>
      <c r="I28" s="938"/>
      <c r="J28" s="940"/>
      <c r="K28" s="940"/>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x14ac:dyDescent="0.25">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5">
      <c r="A30" s="559"/>
      <c r="B30" s="937"/>
      <c r="C30" s="937"/>
      <c r="D30" s="938" t="str">
        <f>E15</f>
        <v/>
      </c>
      <c r="E30" s="938"/>
      <c r="F30" s="938" t="str">
        <f>E17</f>
        <v/>
      </c>
      <c r="G30" s="938"/>
      <c r="H30" s="955" t="str">
        <f>E19</f>
        <v/>
      </c>
      <c r="I30" s="956"/>
      <c r="J30" s="938" t="str">
        <f>E21</f>
        <v/>
      </c>
      <c r="K30" s="938"/>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5">
      <c r="A31" s="745" t="s">
        <v>172</v>
      </c>
      <c r="B31" s="953" t="str">
        <f>E15</f>
        <v/>
      </c>
      <c r="C31" s="954"/>
      <c r="D31" s="940"/>
      <c r="E31" s="940"/>
      <c r="F31" s="943"/>
      <c r="G31" s="943"/>
      <c r="H31" s="943"/>
      <c r="I31" s="943"/>
      <c r="J31" s="938"/>
      <c r="K31" s="938"/>
      <c r="L31" s="559"/>
      <c r="M31" s="638"/>
    </row>
    <row r="32" spans="1:37" ht="18.75" customHeight="1" x14ac:dyDescent="0.25">
      <c r="A32" s="745" t="s">
        <v>173</v>
      </c>
      <c r="B32" s="941" t="str">
        <f>E17</f>
        <v/>
      </c>
      <c r="C32" s="941"/>
      <c r="D32" s="943"/>
      <c r="E32" s="943"/>
      <c r="F32" s="940"/>
      <c r="G32" s="940"/>
      <c r="H32" s="943"/>
      <c r="I32" s="943"/>
      <c r="J32" s="943"/>
      <c r="K32" s="943"/>
      <c r="L32" s="559"/>
      <c r="M32" s="638"/>
    </row>
    <row r="33" spans="1:19" ht="18.75" customHeight="1" x14ac:dyDescent="0.25">
      <c r="A33" s="745" t="s">
        <v>177</v>
      </c>
      <c r="B33" s="941" t="str">
        <f>E19</f>
        <v/>
      </c>
      <c r="C33" s="941"/>
      <c r="D33" s="943"/>
      <c r="E33" s="943"/>
      <c r="F33" s="943"/>
      <c r="G33" s="943"/>
      <c r="H33" s="940"/>
      <c r="I33" s="940"/>
      <c r="J33" s="943"/>
      <c r="K33" s="943"/>
      <c r="L33" s="559"/>
      <c r="M33" s="638"/>
    </row>
    <row r="34" spans="1:19" ht="18.75" customHeight="1" x14ac:dyDescent="0.25">
      <c r="A34" s="745" t="s">
        <v>216</v>
      </c>
      <c r="B34" s="941" t="str">
        <f>E21</f>
        <v/>
      </c>
      <c r="C34" s="941"/>
      <c r="D34" s="943"/>
      <c r="E34" s="943"/>
      <c r="F34" s="943"/>
      <c r="G34" s="943"/>
      <c r="H34" s="938"/>
      <c r="I34" s="938"/>
      <c r="J34" s="940"/>
      <c r="K34" s="940"/>
      <c r="L34" s="559"/>
      <c r="M34" s="638"/>
    </row>
    <row r="35" spans="1:19" ht="18.75" customHeight="1" x14ac:dyDescent="0.25">
      <c r="A35" s="640"/>
      <c r="B35" s="641"/>
      <c r="C35" s="641"/>
      <c r="D35" s="640"/>
      <c r="E35" s="640"/>
      <c r="F35" s="640"/>
      <c r="G35" s="640"/>
      <c r="H35" s="640"/>
      <c r="I35" s="640"/>
      <c r="J35" s="559"/>
      <c r="K35" s="559"/>
      <c r="L35" s="559"/>
      <c r="M35" s="642"/>
    </row>
    <row r="36" spans="1:19" x14ac:dyDescent="0.25">
      <c r="A36" s="559"/>
      <c r="B36" s="559"/>
      <c r="C36" s="559"/>
      <c r="D36" s="559"/>
      <c r="E36" s="559"/>
      <c r="F36" s="559"/>
      <c r="G36" s="559"/>
      <c r="H36" s="559"/>
      <c r="I36" s="559"/>
      <c r="J36" s="559"/>
      <c r="K36" s="559"/>
      <c r="L36" s="559"/>
      <c r="M36" s="559"/>
    </row>
    <row r="37" spans="1:19" x14ac:dyDescent="0.25">
      <c r="A37" s="559" t="s">
        <v>129</v>
      </c>
      <c r="B37" s="559"/>
      <c r="C37" s="952" t="str">
        <f>IF(M25=1,B25,IF(M26=1,B26,IF(M27=1,B27,IF(M28=1,B28,""))))</f>
        <v/>
      </c>
      <c r="D37" s="952"/>
      <c r="E37" s="598" t="s">
        <v>175</v>
      </c>
      <c r="F37" s="952" t="str">
        <f>IF(M31=1,B31,IF(M32=1,B32,IF(M33=1,B33,IF(M34=1,B34,""))))</f>
        <v/>
      </c>
      <c r="G37" s="952"/>
      <c r="H37" s="559"/>
      <c r="I37" s="537"/>
      <c r="J37" s="559"/>
      <c r="K37" s="559"/>
      <c r="L37" s="559"/>
      <c r="M37" s="559"/>
    </row>
    <row r="38" spans="1:19" x14ac:dyDescent="0.25">
      <c r="A38" s="559"/>
      <c r="B38" s="559"/>
      <c r="C38" s="559"/>
      <c r="D38" s="559"/>
      <c r="E38" s="559"/>
      <c r="F38" s="598"/>
      <c r="G38" s="598"/>
      <c r="H38" s="559"/>
      <c r="I38" s="559"/>
      <c r="J38" s="559"/>
      <c r="K38" s="559"/>
      <c r="L38" s="559"/>
      <c r="M38" s="559"/>
    </row>
    <row r="39" spans="1:19" x14ac:dyDescent="0.25">
      <c r="A39" s="559" t="s">
        <v>174</v>
      </c>
      <c r="B39" s="559"/>
      <c r="C39" s="952" t="str">
        <f>IF(M25=2,B25,IF(M26=2,B26,IF(M27=2,B27,IF(M28=2,B28,""))))</f>
        <v/>
      </c>
      <c r="D39" s="952"/>
      <c r="E39" s="598" t="s">
        <v>175</v>
      </c>
      <c r="F39" s="952" t="str">
        <f>IF(M31=2,B31,IF(M32=2,B32,IF(M33=2,B33,IF(M34=2,B34,""))))</f>
        <v/>
      </c>
      <c r="G39" s="952"/>
      <c r="H39" s="559"/>
      <c r="I39" s="537"/>
      <c r="J39" s="559"/>
      <c r="K39" s="559"/>
      <c r="L39" s="559"/>
      <c r="M39" s="559"/>
    </row>
    <row r="40" spans="1:19" x14ac:dyDescent="0.25">
      <c r="A40" s="559"/>
      <c r="B40" s="559"/>
      <c r="C40" s="637"/>
      <c r="D40" s="637"/>
      <c r="E40" s="598"/>
      <c r="F40" s="637"/>
      <c r="G40" s="637"/>
      <c r="H40" s="559"/>
      <c r="I40" s="559"/>
      <c r="J40" s="559"/>
      <c r="K40" s="559"/>
      <c r="L40" s="559"/>
      <c r="M40" s="559"/>
    </row>
    <row r="41" spans="1:19" x14ac:dyDescent="0.25">
      <c r="A41" s="559" t="s">
        <v>176</v>
      </c>
      <c r="B41" s="559"/>
      <c r="C41" s="952" t="str">
        <f>IF(M25=3,B25,IF(M26=3,B26,IF(M27=3,B27,IF(M28=3,B28,""))))</f>
        <v/>
      </c>
      <c r="D41" s="952"/>
      <c r="E41" s="598" t="s">
        <v>175</v>
      </c>
      <c r="F41" s="952" t="str">
        <f>IF(M31=3,B31,IF(M32=3,B32,IF(M33=3,B33,IF(M34=3,B34,""))))</f>
        <v/>
      </c>
      <c r="G41" s="952"/>
      <c r="H41" s="559"/>
      <c r="I41" s="537"/>
      <c r="J41" s="559"/>
      <c r="K41" s="559"/>
      <c r="L41" s="559"/>
      <c r="M41" s="559"/>
    </row>
    <row r="42" spans="1:19" x14ac:dyDescent="0.25">
      <c r="A42" s="559"/>
      <c r="B42" s="559"/>
      <c r="C42" s="559"/>
      <c r="D42" s="559"/>
      <c r="E42" s="559"/>
      <c r="F42" s="559"/>
      <c r="G42" s="559"/>
      <c r="H42" s="559"/>
      <c r="I42" s="559"/>
      <c r="J42" s="559"/>
      <c r="K42" s="559"/>
      <c r="L42" s="559"/>
      <c r="M42" s="559"/>
    </row>
    <row r="43" spans="1:19" x14ac:dyDescent="0.25">
      <c r="A43" s="599" t="s">
        <v>217</v>
      </c>
      <c r="B43" s="559"/>
      <c r="C43" s="952">
        <f>IF(M25=4,B25,IF(M26=4,B26,IF(M27=4,B27,IF(M28=4,B28,))))</f>
        <v>0</v>
      </c>
      <c r="D43" s="952"/>
      <c r="E43" s="598" t="s">
        <v>175</v>
      </c>
      <c r="F43" s="952" t="str">
        <f>IF(M31=3,B31,IF(M32=3,B32,IF(M33=4,B33,IF(M34=4,B34,""))))</f>
        <v/>
      </c>
      <c r="G43" s="952"/>
      <c r="H43" s="559"/>
      <c r="I43" s="537"/>
      <c r="J43" s="559"/>
      <c r="K43" s="559"/>
      <c r="L43" s="559"/>
      <c r="M43" s="559"/>
      <c r="O43" s="590"/>
      <c r="P43" s="590"/>
      <c r="Q43" s="590"/>
      <c r="R43" s="590"/>
      <c r="S43" s="590"/>
    </row>
    <row r="44" spans="1:19" x14ac:dyDescent="0.25">
      <c r="A44" s="559"/>
      <c r="B44" s="559"/>
      <c r="C44" s="559"/>
      <c r="D44" s="559"/>
      <c r="E44" s="559"/>
      <c r="F44" s="559"/>
      <c r="G44" s="559"/>
      <c r="H44" s="559"/>
      <c r="I44" s="559"/>
      <c r="J44" s="559"/>
      <c r="K44" s="559"/>
      <c r="L44" s="537"/>
      <c r="M44" s="559"/>
      <c r="O44" s="590"/>
      <c r="P44" s="600"/>
      <c r="Q44" s="600"/>
      <c r="R44" s="601"/>
      <c r="S44" s="590"/>
    </row>
    <row r="45" spans="1:19" x14ac:dyDescent="0.25">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5">
      <c r="A46" s="570" t="s">
        <v>106</v>
      </c>
      <c r="B46" s="571"/>
      <c r="C46" s="573"/>
      <c r="D46" s="608">
        <v>1</v>
      </c>
      <c r="E46" s="951" t="str">
        <f>IF(D46&gt;$R$47,,UPPER(VLOOKUP(D46,'1MD ELO (2)'!$A$7:$Q$134,2)))</f>
        <v/>
      </c>
      <c r="F46" s="951"/>
      <c r="G46" s="619" t="s">
        <v>7</v>
      </c>
      <c r="H46" s="571"/>
      <c r="I46" s="609"/>
      <c r="J46" s="620"/>
      <c r="K46" s="565" t="s">
        <v>111</v>
      </c>
      <c r="L46" s="626"/>
      <c r="M46" s="610"/>
      <c r="O46" s="590"/>
      <c r="P46" s="603"/>
      <c r="Q46" s="604"/>
      <c r="R46" s="603"/>
      <c r="S46" s="590"/>
    </row>
    <row r="47" spans="1:19" x14ac:dyDescent="0.25">
      <c r="A47" s="574" t="s">
        <v>124</v>
      </c>
      <c r="B47" s="335"/>
      <c r="C47" s="576"/>
      <c r="D47" s="611">
        <v>2</v>
      </c>
      <c r="E47" s="950" t="str">
        <f>IF(D47&gt;$R$47,,UPPER(VLOOKUP(D47,'1MD ELO (2)'!$A$7:$Q$134,2)))</f>
        <v/>
      </c>
      <c r="F47" s="950"/>
      <c r="G47" s="621" t="s">
        <v>8</v>
      </c>
      <c r="H47" s="612"/>
      <c r="I47" s="613"/>
      <c r="J47" s="91"/>
      <c r="K47" s="623"/>
      <c r="L47" s="537"/>
      <c r="M47" s="618"/>
      <c r="O47" s="590"/>
      <c r="P47" s="602"/>
      <c r="Q47" s="602"/>
      <c r="R47" s="605">
        <f>MIN(4,'1MD ELO (2)'!Q2)</f>
        <v>4</v>
      </c>
      <c r="S47" s="590"/>
    </row>
    <row r="48" spans="1:19" x14ac:dyDescent="0.25">
      <c r="A48" s="379"/>
      <c r="B48" s="380"/>
      <c r="C48" s="381"/>
      <c r="D48" s="611"/>
      <c r="E48" s="615"/>
      <c r="F48" s="616"/>
      <c r="G48" s="621" t="s">
        <v>9</v>
      </c>
      <c r="H48" s="612"/>
      <c r="I48" s="613"/>
      <c r="J48" s="91"/>
      <c r="K48" s="565" t="s">
        <v>112</v>
      </c>
      <c r="L48" s="626"/>
      <c r="M48" s="610"/>
      <c r="O48" s="590"/>
      <c r="P48" s="603"/>
      <c r="Q48" s="604"/>
      <c r="R48" s="603"/>
      <c r="S48" s="590"/>
    </row>
    <row r="49" spans="1:19" x14ac:dyDescent="0.25">
      <c r="A49" s="238"/>
      <c r="B49" s="443"/>
      <c r="C49" s="239"/>
      <c r="D49" s="611"/>
      <c r="E49" s="615"/>
      <c r="F49" s="616"/>
      <c r="G49" s="621" t="s">
        <v>10</v>
      </c>
      <c r="H49" s="612"/>
      <c r="I49" s="613"/>
      <c r="J49" s="91"/>
      <c r="K49" s="624"/>
      <c r="L49" s="616"/>
      <c r="M49" s="614"/>
      <c r="O49" s="590"/>
      <c r="P49" s="603"/>
      <c r="Q49" s="604"/>
      <c r="R49" s="603"/>
      <c r="S49" s="590"/>
    </row>
    <row r="50" spans="1:19" x14ac:dyDescent="0.25">
      <c r="A50" s="366"/>
      <c r="B50" s="382"/>
      <c r="C50" s="450"/>
      <c r="D50" s="611"/>
      <c r="E50" s="615"/>
      <c r="F50" s="616"/>
      <c r="G50" s="621" t="s">
        <v>11</v>
      </c>
      <c r="H50" s="612"/>
      <c r="I50" s="613"/>
      <c r="J50" s="91"/>
      <c r="K50" s="574"/>
      <c r="L50" s="537"/>
      <c r="M50" s="618"/>
      <c r="O50" s="590"/>
      <c r="P50" s="602"/>
      <c r="Q50" s="602"/>
      <c r="R50" s="603"/>
      <c r="S50" s="590"/>
    </row>
    <row r="51" spans="1:19" x14ac:dyDescent="0.25">
      <c r="A51" s="367"/>
      <c r="B51" s="388"/>
      <c r="C51" s="239"/>
      <c r="D51" s="611"/>
      <c r="E51" s="615"/>
      <c r="F51" s="616"/>
      <c r="G51" s="621" t="s">
        <v>12</v>
      </c>
      <c r="H51" s="612"/>
      <c r="I51" s="613"/>
      <c r="J51" s="91"/>
      <c r="K51" s="565" t="s">
        <v>92</v>
      </c>
      <c r="L51" s="626"/>
      <c r="M51" s="610"/>
      <c r="O51" s="590"/>
      <c r="P51" s="603"/>
      <c r="Q51" s="604"/>
      <c r="R51" s="603"/>
      <c r="S51" s="590"/>
    </row>
    <row r="52" spans="1:19" x14ac:dyDescent="0.25">
      <c r="A52" s="367"/>
      <c r="B52" s="388"/>
      <c r="C52" s="377"/>
      <c r="D52" s="611"/>
      <c r="E52" s="615"/>
      <c r="F52" s="616"/>
      <c r="G52" s="621" t="s">
        <v>13</v>
      </c>
      <c r="H52" s="612"/>
      <c r="I52" s="613"/>
      <c r="J52" s="91"/>
      <c r="K52" s="624"/>
      <c r="L52" s="616"/>
      <c r="M52" s="614"/>
      <c r="O52" s="590"/>
      <c r="P52" s="603"/>
      <c r="Q52" s="604"/>
      <c r="R52" s="605"/>
      <c r="S52" s="590"/>
    </row>
    <row r="53" spans="1:19" x14ac:dyDescent="0.25">
      <c r="A53" s="368"/>
      <c r="B53" s="365"/>
      <c r="C53" s="378"/>
      <c r="D53" s="617"/>
      <c r="E53" s="241"/>
      <c r="F53" s="537"/>
      <c r="G53" s="622" t="s">
        <v>14</v>
      </c>
      <c r="H53" s="335"/>
      <c r="I53" s="567"/>
      <c r="J53" s="243"/>
      <c r="K53" s="574" t="str">
        <f>L4</f>
        <v>Dénes Tibor</v>
      </c>
      <c r="L53" s="537"/>
      <c r="M53" s="618"/>
      <c r="O53" s="590"/>
      <c r="P53" s="590"/>
      <c r="Q53" s="590"/>
      <c r="R53" s="590"/>
      <c r="S53" s="590"/>
    </row>
    <row r="54" spans="1:19" x14ac:dyDescent="0.25">
      <c r="O54" s="590"/>
      <c r="P54" s="590"/>
      <c r="Q54" s="590"/>
      <c r="R54" s="590"/>
      <c r="S54" s="590"/>
    </row>
  </sheetData>
  <mergeCells count="62">
    <mergeCell ref="C43:D43"/>
    <mergeCell ref="F43:G43"/>
    <mergeCell ref="E46:F46"/>
    <mergeCell ref="E47:F47"/>
    <mergeCell ref="C37:D37"/>
    <mergeCell ref="F37:G37"/>
    <mergeCell ref="C39:D39"/>
    <mergeCell ref="F39:G39"/>
    <mergeCell ref="C41:D41"/>
    <mergeCell ref="F41:G41"/>
    <mergeCell ref="B33:C33"/>
    <mergeCell ref="D33:E33"/>
    <mergeCell ref="F33:G33"/>
    <mergeCell ref="H33:I33"/>
    <mergeCell ref="J33:K33"/>
    <mergeCell ref="B34:C34"/>
    <mergeCell ref="D34:E34"/>
    <mergeCell ref="F34:G34"/>
    <mergeCell ref="H34:I34"/>
    <mergeCell ref="J34:K34"/>
    <mergeCell ref="B31:C31"/>
    <mergeCell ref="D31:E31"/>
    <mergeCell ref="F31:G31"/>
    <mergeCell ref="H31:I31"/>
    <mergeCell ref="J31:K31"/>
    <mergeCell ref="B32:C32"/>
    <mergeCell ref="D32:E32"/>
    <mergeCell ref="F32:G32"/>
    <mergeCell ref="H32:I32"/>
    <mergeCell ref="J32:K32"/>
    <mergeCell ref="B28:C28"/>
    <mergeCell ref="D28:E28"/>
    <mergeCell ref="F28:G28"/>
    <mergeCell ref="H28:I28"/>
    <mergeCell ref="J28:K28"/>
    <mergeCell ref="B30:C30"/>
    <mergeCell ref="D30:E30"/>
    <mergeCell ref="F30:G30"/>
    <mergeCell ref="H30:I30"/>
    <mergeCell ref="J30:K30"/>
    <mergeCell ref="B26:C26"/>
    <mergeCell ref="D26:E26"/>
    <mergeCell ref="F26:G26"/>
    <mergeCell ref="H26:I26"/>
    <mergeCell ref="J26:K26"/>
    <mergeCell ref="B27:C27"/>
    <mergeCell ref="D27:E27"/>
    <mergeCell ref="F27:G27"/>
    <mergeCell ref="H27:I27"/>
    <mergeCell ref="J27:K27"/>
    <mergeCell ref="J24:K24"/>
    <mergeCell ref="B25:C25"/>
    <mergeCell ref="D25:E25"/>
    <mergeCell ref="F25:G25"/>
    <mergeCell ref="H25:I25"/>
    <mergeCell ref="J25:K25"/>
    <mergeCell ref="A1:F1"/>
    <mergeCell ref="A4:C4"/>
    <mergeCell ref="B24:C24"/>
    <mergeCell ref="D24:E24"/>
    <mergeCell ref="F24:G24"/>
    <mergeCell ref="H24:I24"/>
  </mergeCells>
  <conditionalFormatting sqref="R52 R47">
    <cfRule type="expression" dxfId="636" priority="2" stopIfTrue="1">
      <formula>$O$1="CU"</formula>
    </cfRule>
  </conditionalFormatting>
  <conditionalFormatting sqref="E7 E9 E11 E13 E15 E17 E19:E21">
    <cfRule type="cellIs" dxfId="635"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7">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77" customWidth="1"/>
  </cols>
  <sheetData>
    <row r="1" spans="1:45" s="136" customFormat="1" ht="21.75" customHeight="1" x14ac:dyDescent="0.25">
      <c r="A1" s="507" t="str">
        <f>Altalanos!$A$6</f>
        <v>Diákolinmpia Pest Vármegye</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x14ac:dyDescent="0.25">
      <c r="A2" s="514" t="s">
        <v>122</v>
      </c>
      <c r="B2" s="515"/>
      <c r="C2" s="515"/>
      <c r="D2" s="515"/>
      <c r="E2" s="776">
        <f>Altalanos!$B$8</f>
        <v>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x14ac:dyDescent="0.25">
      <c r="A3" s="55" t="s">
        <v>82</v>
      </c>
      <c r="B3" s="55"/>
      <c r="C3" s="55"/>
      <c r="D3" s="55"/>
      <c r="E3" s="777"/>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x14ac:dyDescent="0.3">
      <c r="A4" s="936">
        <f>Altalanos!$A$10</f>
        <v>0</v>
      </c>
      <c r="B4" s="936"/>
      <c r="C4" s="936"/>
      <c r="D4" s="519"/>
      <c r="E4" s="520"/>
      <c r="F4" s="520"/>
      <c r="G4" s="520">
        <f>Altalanos!$C$10</f>
        <v>0</v>
      </c>
      <c r="H4" s="521"/>
      <c r="I4" s="520"/>
      <c r="J4" s="522"/>
      <c r="K4" s="523"/>
      <c r="L4" s="522"/>
      <c r="M4" s="524"/>
      <c r="N4" s="522"/>
      <c r="O4" s="520"/>
      <c r="P4" s="522"/>
      <c r="Q4" s="520"/>
      <c r="R4" s="525" t="str">
        <f>Altalanos!$E$10</f>
        <v>Dénes Tibor</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x14ac:dyDescent="0.25">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0" customFormat="1" ht="11.1" customHeight="1" thickBot="1" x14ac:dyDescent="0.3">
      <c r="A6" s="791"/>
      <c r="B6" s="792"/>
      <c r="C6" s="792"/>
      <c r="D6" s="792"/>
      <c r="E6" s="792"/>
      <c r="F6" s="791" t="str">
        <f>IF(Y3="","",CONCATENATE(VLOOKUP(Y3,AB1:AH1,4)," pont"))</f>
        <v/>
      </c>
      <c r="G6" s="793"/>
      <c r="H6" s="794"/>
      <c r="I6" s="793"/>
      <c r="J6" s="795"/>
      <c r="K6" s="792" t="str">
        <f>IF(Y3="","",CONCATENATE(VLOOKUP(Y3,AB1:AH1,3)," pont"))</f>
        <v/>
      </c>
      <c r="L6" s="795"/>
      <c r="M6" s="792" t="str">
        <f>IF(Y3="","",CONCATENATE(VLOOKUP(Y3,AB1:AH1,2)," pont"))</f>
        <v/>
      </c>
      <c r="N6" s="795"/>
      <c r="O6" s="792" t="str">
        <f>IF(Y3="","",CONCATENATE(VLOOKUP(Y3,AB1:AH1,1)," pont"))</f>
        <v/>
      </c>
      <c r="P6" s="795"/>
      <c r="Q6" s="792"/>
      <c r="R6" s="796"/>
      <c r="T6" s="797"/>
      <c r="U6" s="797"/>
      <c r="V6" s="797"/>
      <c r="W6" s="797"/>
      <c r="X6" s="797"/>
      <c r="Y6" s="798"/>
      <c r="Z6" s="798"/>
      <c r="AA6" s="798" t="s">
        <v>196</v>
      </c>
      <c r="AB6" s="799">
        <v>150</v>
      </c>
      <c r="AC6" s="799">
        <v>120</v>
      </c>
      <c r="AD6" s="799">
        <v>90</v>
      </c>
      <c r="AE6" s="799">
        <v>60</v>
      </c>
      <c r="AF6" s="799">
        <v>40</v>
      </c>
      <c r="AG6" s="799">
        <v>25</v>
      </c>
      <c r="AH6" s="799">
        <v>10</v>
      </c>
      <c r="AI6" s="800"/>
      <c r="AJ6" s="800"/>
      <c r="AK6" s="800"/>
      <c r="AL6" s="797"/>
      <c r="AM6" s="797"/>
      <c r="AN6" s="797"/>
      <c r="AO6" s="797"/>
      <c r="AP6" s="797"/>
      <c r="AQ6" s="797"/>
      <c r="AR6" s="797"/>
      <c r="AS6" s="797"/>
    </row>
    <row r="7" spans="1:45" s="38" customFormat="1" ht="12.9" customHeight="1" x14ac:dyDescent="0.25">
      <c r="A7" s="157">
        <v>1</v>
      </c>
      <c r="B7" s="526" t="str">
        <f>IF($E7="","",VLOOKUP($E7,'1MD ELO (2)'!$A$7:$O$22,14))</f>
        <v/>
      </c>
      <c r="C7" s="527" t="str">
        <f>IF($E7="","",VLOOKUP($E7,'1MD ELO (2)'!$A$7:$O$22,15))</f>
        <v/>
      </c>
      <c r="D7" s="527" t="str">
        <f>IF($E7="","",VLOOKUP($E7,'1MD ELO (2)'!$A$7:$O$22,5))</f>
        <v/>
      </c>
      <c r="E7" s="528"/>
      <c r="F7" s="529" t="str">
        <f>UPPER(IF($E7="","",VLOOKUP($E7,'1MD ELO (2)'!$A$7:$O$22,2)))</f>
        <v/>
      </c>
      <c r="G7" s="529" t="str">
        <f>IF($E7="","",VLOOKUP($E7,'1MD ELO (2)'!$A$7:$O$22,3))</f>
        <v/>
      </c>
      <c r="H7" s="529"/>
      <c r="I7" s="529" t="str">
        <f>IF($E7="","",VLOOKUP($E7,'1MD ELO (2)'!$A$7:$O$22,4))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 customHeight="1" x14ac:dyDescent="0.25">
      <c r="A8" s="171"/>
      <c r="B8" s="532"/>
      <c r="C8" s="533"/>
      <c r="D8" s="533"/>
      <c r="E8" s="328"/>
      <c r="F8" s="534"/>
      <c r="G8" s="534"/>
      <c r="H8" s="535"/>
      <c r="I8" s="741" t="s">
        <v>0</v>
      </c>
      <c r="J8" s="176"/>
      <c r="K8" s="536" t="str">
        <f>UPPER(IF(OR(J8="a",J8="as"),F7,IF(OR(J8="b",J8="bs"),F9,)))</f>
        <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 customHeight="1" x14ac:dyDescent="0.25">
      <c r="A9" s="171">
        <v>2</v>
      </c>
      <c r="B9" s="526" t="str">
        <f>IF($E9="","",VLOOKUP($E9,'1MD ELO (2)'!$A$7:$O$22,14))</f>
        <v/>
      </c>
      <c r="C9" s="527" t="str">
        <f>IF($E9="","",VLOOKUP($E9,'1MD ELO (2)'!$A$7:$O$22,15))</f>
        <v/>
      </c>
      <c r="D9" s="527" t="str">
        <f>IF($E9="","",VLOOKUP($E9,'1MD ELO (2)'!$A$7:$O$22,5))</f>
        <v/>
      </c>
      <c r="E9" s="721"/>
      <c r="F9" s="579" t="str">
        <f>UPPER(IF($E9="","",VLOOKUP($E9,'1MD ELO (2)'!$A$7:$O$22,2)))</f>
        <v/>
      </c>
      <c r="G9" s="579" t="str">
        <f>IF($E9="","",VLOOKUP($E9,'1MD ELO (2)'!$A$7:$O$22,3))</f>
        <v/>
      </c>
      <c r="H9" s="579"/>
      <c r="I9" s="579" t="str">
        <f>IF($E9="","",VLOOKUP($E9,'1MD ELO (2)'!$A$7:$O$22,4))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 customHeight="1" x14ac:dyDescent="0.25">
      <c r="A10" s="171"/>
      <c r="B10" s="532"/>
      <c r="C10" s="533"/>
      <c r="D10" s="533"/>
      <c r="E10" s="722"/>
      <c r="F10" s="723"/>
      <c r="G10" s="723"/>
      <c r="H10" s="724"/>
      <c r="I10" s="723"/>
      <c r="J10" s="540"/>
      <c r="K10" s="741" t="s">
        <v>0</v>
      </c>
      <c r="L10" s="184"/>
      <c r="M10" s="536" t="str">
        <f>UPPER(IF(OR(L10="a",L10="as"),K8,IF(OR(L10="b",L10="bs"),K12,)))</f>
        <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 customHeight="1" x14ac:dyDescent="0.25">
      <c r="A11" s="171">
        <v>3</v>
      </c>
      <c r="B11" s="526" t="str">
        <f>IF($E11="","",VLOOKUP($E11,'1MD ELO (2)'!$A$7:$O$22,14))</f>
        <v/>
      </c>
      <c r="C11" s="527" t="str">
        <f>IF($E11="","",VLOOKUP($E11,'1MD ELO (2)'!$A$7:$O$22,15))</f>
        <v/>
      </c>
      <c r="D11" s="527" t="str">
        <f>IF($E11="","",VLOOKUP($E11,'1MD ELO (2)'!$A$7:$O$22,5))</f>
        <v/>
      </c>
      <c r="E11" s="721"/>
      <c r="F11" s="579" t="str">
        <f>UPPER(IF($E11="","",VLOOKUP($E11,'1MD ELO (2)'!$A$7:$O$22,2)))</f>
        <v/>
      </c>
      <c r="G11" s="579" t="str">
        <f>IF($E11="","",VLOOKUP($E11,'1MD ELO (2)'!$A$7:$O$22,3))</f>
        <v/>
      </c>
      <c r="H11" s="579"/>
      <c r="I11" s="579" t="str">
        <f>IF($E11="","",VLOOKUP($E11,'1MD ELO (2)'!$A$7:$O$22,4))</f>
        <v/>
      </c>
      <c r="J11" s="530"/>
      <c r="K11" s="531"/>
      <c r="L11" s="543"/>
      <c r="M11" s="531"/>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 customHeight="1" x14ac:dyDescent="0.25">
      <c r="A12" s="171"/>
      <c r="B12" s="532"/>
      <c r="C12" s="533"/>
      <c r="D12" s="533"/>
      <c r="E12" s="722"/>
      <c r="F12" s="723"/>
      <c r="G12" s="723"/>
      <c r="H12" s="724"/>
      <c r="I12" s="741" t="s">
        <v>0</v>
      </c>
      <c r="J12" s="176"/>
      <c r="K12" s="536" t="str">
        <f>UPPER(IF(OR(J12="a",J12="as"),F11,IF(OR(J12="b",J12="bs"),F13,)))</f>
        <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 customHeight="1" x14ac:dyDescent="0.25">
      <c r="A13" s="171">
        <v>4</v>
      </c>
      <c r="B13" s="526" t="str">
        <f>IF($E13="","",VLOOKUP($E13,'1MD ELO (2)'!$A$7:$O$22,14))</f>
        <v/>
      </c>
      <c r="C13" s="527" t="str">
        <f>IF($E13="","",VLOOKUP($E13,'1MD ELO (2)'!$A$7:$O$22,15))</f>
        <v/>
      </c>
      <c r="D13" s="527" t="str">
        <f>IF($E13="","",VLOOKUP($E13,'1MD ELO (2)'!$A$7:$O$22,5))</f>
        <v/>
      </c>
      <c r="E13" s="721"/>
      <c r="F13" s="579" t="str">
        <f>UPPER(IF($E13="","",VLOOKUP($E13,'1MD ELO (2)'!$A$7:$O$22,2)))</f>
        <v/>
      </c>
      <c r="G13" s="579" t="str">
        <f>IF($E13="","",VLOOKUP($E13,'1MD ELO (2)'!$A$7:$O$22,3))</f>
        <v/>
      </c>
      <c r="H13" s="579"/>
      <c r="I13" s="579" t="str">
        <f>IF($E13="","",VLOOKUP($E13,'1MD ELO (2)'!$A$7:$O$22,4))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 customHeight="1" x14ac:dyDescent="0.25">
      <c r="A14" s="171"/>
      <c r="B14" s="532"/>
      <c r="C14" s="533"/>
      <c r="D14" s="533"/>
      <c r="E14" s="722"/>
      <c r="F14" s="723"/>
      <c r="G14" s="723"/>
      <c r="H14" s="724"/>
      <c r="I14" s="723"/>
      <c r="J14" s="540"/>
      <c r="K14" s="531"/>
      <c r="L14" s="531"/>
      <c r="M14" s="741" t="s">
        <v>0</v>
      </c>
      <c r="N14" s="184"/>
      <c r="O14" s="536" t="str">
        <f>UPPER(IF(OR(N14="a",N14="as"),M10,IF(OR(N14="b",N14="bs"),M18,)))</f>
        <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 customHeight="1" x14ac:dyDescent="0.25">
      <c r="A15" s="578">
        <v>5</v>
      </c>
      <c r="B15" s="526" t="str">
        <f>IF($E15="","",VLOOKUP($E15,'1MD ELO (2)'!$A$7:$O$22,14))</f>
        <v/>
      </c>
      <c r="C15" s="527" t="str">
        <f>IF($E15="","",VLOOKUP($E15,'1MD ELO (2)'!$A$7:$O$22,15))</f>
        <v/>
      </c>
      <c r="D15" s="527" t="str">
        <f>IF($E15="","",VLOOKUP($E15,'1MD ELO (2)'!$A$7:$O$22,5))</f>
        <v/>
      </c>
      <c r="E15" s="721"/>
      <c r="F15" s="579" t="str">
        <f>UPPER(IF($E15="","",VLOOKUP($E15,'1MD ELO (2)'!$A$7:$O$22,2)))</f>
        <v/>
      </c>
      <c r="G15" s="579" t="str">
        <f>IF($E15="","",VLOOKUP($E15,'1MD ELO (2)'!$A$7:$O$22,3))</f>
        <v/>
      </c>
      <c r="H15" s="579"/>
      <c r="I15" s="579" t="str">
        <f>IF($E15="","",VLOOKUP($E15,'1MD ELO (2)'!$A$7:$O$22,4))</f>
        <v/>
      </c>
      <c r="J15" s="548"/>
      <c r="K15" s="531"/>
      <c r="L15" s="531"/>
      <c r="M15" s="531"/>
      <c r="N15" s="544"/>
      <c r="O15" s="531"/>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 customHeight="1" thickBot="1" x14ac:dyDescent="0.3">
      <c r="A16" s="171"/>
      <c r="B16" s="532"/>
      <c r="C16" s="533"/>
      <c r="D16" s="533"/>
      <c r="E16" s="722"/>
      <c r="F16" s="723"/>
      <c r="G16" s="723"/>
      <c r="H16" s="724"/>
      <c r="I16" s="741" t="s">
        <v>0</v>
      </c>
      <c r="J16" s="176"/>
      <c r="K16" s="536" t="str">
        <f>UPPER(IF(OR(J16="a",J16="as"),F15,IF(OR(J16="b",J16="bs"),F17,)))</f>
        <v/>
      </c>
      <c r="L16" s="536"/>
      <c r="M16" s="531"/>
      <c r="N16" s="544"/>
      <c r="O16" s="741"/>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 customHeight="1" x14ac:dyDescent="0.25">
      <c r="A17" s="171">
        <v>6</v>
      </c>
      <c r="B17" s="526" t="str">
        <f>IF($E17="","",VLOOKUP($E17,'1MD ELO (2)'!$A$7:$O$22,14))</f>
        <v/>
      </c>
      <c r="C17" s="527" t="str">
        <f>IF($E17="","",VLOOKUP($E17,'1MD ELO (2)'!$A$7:$O$22,15))</f>
        <v/>
      </c>
      <c r="D17" s="527" t="str">
        <f>IF($E17="","",VLOOKUP($E17,'1MD ELO (2)'!$A$7:$O$22,5))</f>
        <v/>
      </c>
      <c r="E17" s="721"/>
      <c r="F17" s="579" t="str">
        <f>UPPER(IF($E17="","",VLOOKUP($E17,'1MD ELO (2)'!$A$7:$O$22,2)))</f>
        <v/>
      </c>
      <c r="G17" s="579" t="str">
        <f>IF($E17="","",VLOOKUP($E17,'1MD ELO (2)'!$A$7:$O$22,3))</f>
        <v/>
      </c>
      <c r="H17" s="579"/>
      <c r="I17" s="579" t="str">
        <f>IF($E17="","",VLOOKUP($E17,'1MD ELO (2)'!$A$7:$O$22,4))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 customHeight="1" x14ac:dyDescent="0.25">
      <c r="A18" s="171"/>
      <c r="B18" s="532"/>
      <c r="C18" s="533"/>
      <c r="D18" s="533"/>
      <c r="E18" s="722"/>
      <c r="F18" s="723"/>
      <c r="G18" s="723"/>
      <c r="H18" s="724"/>
      <c r="I18" s="723"/>
      <c r="J18" s="540"/>
      <c r="K18" s="741" t="s">
        <v>0</v>
      </c>
      <c r="L18" s="184"/>
      <c r="M18" s="536" t="str">
        <f>UPPER(IF(OR(L18="a",L18="as"),K16,IF(OR(L18="b",L18="bs"),K20,)))</f>
        <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 customHeight="1" x14ac:dyDescent="0.25">
      <c r="A19" s="171">
        <v>7</v>
      </c>
      <c r="B19" s="526" t="str">
        <f>IF($E19="","",VLOOKUP($E19,'1MD ELO (2)'!$A$7:$O$22,14))</f>
        <v/>
      </c>
      <c r="C19" s="527" t="str">
        <f>IF($E19="","",VLOOKUP($E19,'1MD ELO (2)'!$A$7:$O$22,15))</f>
        <v/>
      </c>
      <c r="D19" s="527" t="str">
        <f>IF($E19="","",VLOOKUP($E19,'1MD ELO (2)'!$A$7:$O$22,5))</f>
        <v/>
      </c>
      <c r="E19" s="721"/>
      <c r="F19" s="579" t="str">
        <f>UPPER(IF($E19="","",VLOOKUP($E19,'1MD ELO (2)'!$A$7:$O$22,2)))</f>
        <v/>
      </c>
      <c r="G19" s="579" t="str">
        <f>IF($E19="","",VLOOKUP($E19,'1MD ELO (2)'!$A$7:$O$22,3))</f>
        <v/>
      </c>
      <c r="H19" s="579"/>
      <c r="I19" s="579" t="str">
        <f>IF($E19="","",VLOOKUP($E19,'1MD ELO (2)'!$A$7:$O$22,4))</f>
        <v/>
      </c>
      <c r="J19" s="530"/>
      <c r="K19" s="531"/>
      <c r="L19" s="543"/>
      <c r="M19" s="531"/>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 customHeight="1" x14ac:dyDescent="0.25">
      <c r="A20" s="171"/>
      <c r="B20" s="532"/>
      <c r="C20" s="533"/>
      <c r="D20" s="533"/>
      <c r="E20" s="328"/>
      <c r="F20" s="534"/>
      <c r="G20" s="534"/>
      <c r="H20" s="535"/>
      <c r="I20" s="741" t="s">
        <v>0</v>
      </c>
      <c r="J20" s="176"/>
      <c r="K20" s="536" t="str">
        <f>UPPER(IF(OR(J20="a",J20="as"),F19,IF(OR(J20="b",J20="bs"),F21,)))</f>
        <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 customHeight="1" x14ac:dyDescent="0.25">
      <c r="A21" s="581">
        <v>8</v>
      </c>
      <c r="B21" s="526" t="str">
        <f>IF($E21="","",VLOOKUP($E21,'1MD ELO (2)'!$A$7:$O$22,14))</f>
        <v/>
      </c>
      <c r="C21" s="527" t="str">
        <f>IF($E21="","",VLOOKUP($E21,'1MD ELO (2)'!$A$7:$O$22,15))</f>
        <v/>
      </c>
      <c r="D21" s="527" t="str">
        <f>IF($E21="","",VLOOKUP($E21,'1MD ELO (2)'!$A$7:$O$22,5))</f>
        <v/>
      </c>
      <c r="E21" s="528"/>
      <c r="F21" s="580" t="str">
        <f>UPPER(IF($E21="","",VLOOKUP($E21,'1MD ELO (2)'!$A$7:$O$22,2)))</f>
        <v/>
      </c>
      <c r="G21" s="580" t="str">
        <f>IF($E21="","",VLOOKUP($E21,'1MD ELO (2)'!$A$7:$O$22,3))</f>
        <v/>
      </c>
      <c r="H21" s="580"/>
      <c r="I21" s="580" t="str">
        <f>IF($E21="","",VLOOKUP($E21,'1MD ELO (2)'!$A$7:$O$22,4))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x14ac:dyDescent="0.25">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x14ac:dyDescent="0.25">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x14ac:dyDescent="0.25">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x14ac:dyDescent="0.25">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x14ac:dyDescent="0.25">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x14ac:dyDescent="0.25">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x14ac:dyDescent="0.25">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x14ac:dyDescent="0.25">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x14ac:dyDescent="0.25">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x14ac:dyDescent="0.25">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x14ac:dyDescent="0.25">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x14ac:dyDescent="0.25">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x14ac:dyDescent="0.25">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x14ac:dyDescent="0.25">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x14ac:dyDescent="0.25">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x14ac:dyDescent="0.25">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x14ac:dyDescent="0.25">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x14ac:dyDescent="0.25">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x14ac:dyDescent="0.25">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x14ac:dyDescent="0.25">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x14ac:dyDescent="0.25">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x14ac:dyDescent="0.25">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x14ac:dyDescent="0.25">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x14ac:dyDescent="0.25">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x14ac:dyDescent="0.25">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x14ac:dyDescent="0.25">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x14ac:dyDescent="0.25">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x14ac:dyDescent="0.25">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x14ac:dyDescent="0.25">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x14ac:dyDescent="0.25">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x14ac:dyDescent="0.25">
      <c r="A52" s="561"/>
      <c r="B52" s="164"/>
      <c r="C52" s="164"/>
      <c r="D52" s="164"/>
      <c r="E52" s="328"/>
      <c r="F52" s="762"/>
      <c r="G52" s="762"/>
      <c r="H52" s="762"/>
      <c r="I52" s="762"/>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x14ac:dyDescent="0.25">
      <c r="A53" s="203"/>
      <c r="B53" s="203"/>
      <c r="C53" s="203"/>
      <c r="D53" s="203"/>
      <c r="E53" s="203"/>
      <c r="F53" s="763"/>
      <c r="G53" s="763"/>
      <c r="H53" s="763"/>
      <c r="I53" s="763"/>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x14ac:dyDescent="0.25">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x14ac:dyDescent="0.25">
      <c r="A55" s="570" t="s">
        <v>106</v>
      </c>
      <c r="B55" s="571"/>
      <c r="C55" s="572"/>
      <c r="D55" s="573"/>
      <c r="E55" s="225">
        <v>1</v>
      </c>
      <c r="F55" s="92" t="str">
        <f>IF(E55&gt;$R$62,,UPPER(VLOOKUP(E55,'1MD ELO (2)'!$A$7:$Q$134,2)))</f>
        <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x14ac:dyDescent="0.25">
      <c r="A56" s="574" t="s">
        <v>124</v>
      </c>
      <c r="B56" s="335"/>
      <c r="C56" s="575"/>
      <c r="D56" s="576"/>
      <c r="E56" s="225">
        <v>2</v>
      </c>
      <c r="F56" s="92" t="str">
        <f>IF(E56&gt;$R$62,,UPPER(VLOOKUP(E56,'1MD ELO (2)'!$A$7:$Q$134,2)))</f>
        <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x14ac:dyDescent="0.25">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x14ac:dyDescent="0.25">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x14ac:dyDescent="0.25">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x14ac:dyDescent="0.25">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x14ac:dyDescent="0.25">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x14ac:dyDescent="0.25">
      <c r="A62" s="368"/>
      <c r="B62" s="365"/>
      <c r="C62" s="445"/>
      <c r="D62" s="378"/>
      <c r="E62" s="242"/>
      <c r="F62" s="241"/>
      <c r="G62" s="242"/>
      <c r="H62" s="241"/>
      <c r="I62" s="243"/>
      <c r="J62" s="569" t="s">
        <v>14</v>
      </c>
      <c r="K62" s="335"/>
      <c r="L62" s="567"/>
      <c r="M62" s="335"/>
      <c r="N62" s="568"/>
      <c r="O62" s="335" t="str">
        <f>R4</f>
        <v>Dénes Tibor</v>
      </c>
      <c r="P62" s="567"/>
      <c r="Q62" s="335"/>
      <c r="R62" s="245">
        <f>MIN(4,'1MD ELO (2)'!Q5)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x14ac:dyDescent="0.25">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x14ac:dyDescent="0.25">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x14ac:dyDescent="0.25">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x14ac:dyDescent="0.25">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x14ac:dyDescent="0.25">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x14ac:dyDescent="0.25">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x14ac:dyDescent="0.25">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x14ac:dyDescent="0.25">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x14ac:dyDescent="0.25">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x14ac:dyDescent="0.25">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x14ac:dyDescent="0.25">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x14ac:dyDescent="0.25">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x14ac:dyDescent="0.25">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x14ac:dyDescent="0.25">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x14ac:dyDescent="0.25">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x14ac:dyDescent="0.25">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x14ac:dyDescent="0.25">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x14ac:dyDescent="0.25">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x14ac:dyDescent="0.25">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x14ac:dyDescent="0.25">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x14ac:dyDescent="0.25">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x14ac:dyDescent="0.25">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x14ac:dyDescent="0.25">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x14ac:dyDescent="0.25">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x14ac:dyDescent="0.25">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x14ac:dyDescent="0.25">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x14ac:dyDescent="0.25">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x14ac:dyDescent="0.25">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x14ac:dyDescent="0.25">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x14ac:dyDescent="0.25">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x14ac:dyDescent="0.25">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x14ac:dyDescent="0.25">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x14ac:dyDescent="0.25">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x14ac:dyDescent="0.25">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x14ac:dyDescent="0.25">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x14ac:dyDescent="0.25">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x14ac:dyDescent="0.25">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x14ac:dyDescent="0.25">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x14ac:dyDescent="0.25">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x14ac:dyDescent="0.25">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x14ac:dyDescent="0.25">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x14ac:dyDescent="0.25">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x14ac:dyDescent="0.25">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x14ac:dyDescent="0.25">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x14ac:dyDescent="0.25">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x14ac:dyDescent="0.25">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x14ac:dyDescent="0.25">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x14ac:dyDescent="0.25">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x14ac:dyDescent="0.25">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x14ac:dyDescent="0.25">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x14ac:dyDescent="0.25">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x14ac:dyDescent="0.25">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x14ac:dyDescent="0.25">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x14ac:dyDescent="0.25">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x14ac:dyDescent="0.25">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x14ac:dyDescent="0.25">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x14ac:dyDescent="0.25">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x14ac:dyDescent="0.25">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x14ac:dyDescent="0.25">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x14ac:dyDescent="0.25">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x14ac:dyDescent="0.25">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x14ac:dyDescent="0.25">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x14ac:dyDescent="0.25">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x14ac:dyDescent="0.25">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x14ac:dyDescent="0.25">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x14ac:dyDescent="0.25">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x14ac:dyDescent="0.25">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x14ac:dyDescent="0.25">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x14ac:dyDescent="0.25">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x14ac:dyDescent="0.25">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x14ac:dyDescent="0.25">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x14ac:dyDescent="0.25">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x14ac:dyDescent="0.25">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x14ac:dyDescent="0.25">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x14ac:dyDescent="0.25">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x14ac:dyDescent="0.25">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x14ac:dyDescent="0.25">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x14ac:dyDescent="0.25">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conditionalFormatting sqref="G50:I50 G34:I34 G36:I36 G22:I22 G24:I24 G26:I26 G28:I28 G30:I30 G32:I32 H21 G38:I38 G40:I40 G42:I42 G44:I44 G46:I46 G48:I48 H7 H9 H11 H13 H15 H17 H19">
    <cfRule type="expression" dxfId="634" priority="17" stopIfTrue="1">
      <formula>AND($E7&lt;9,$C7&gt;0)</formula>
    </cfRule>
  </conditionalFormatting>
  <conditionalFormatting sqref="I23 I43 K33 I31 K41 I51 I39 K49 I47 K10 M29 M45 I27 K25 I35 I8 I12 I16 I20 K18 M14">
    <cfRule type="expression" dxfId="633" priority="14" stopIfTrue="1">
      <formula>AND($O$1="CU",I8="Umpire")</formula>
    </cfRule>
    <cfRule type="expression" dxfId="632" priority="15" stopIfTrue="1">
      <formula>AND($O$1="CU",I8&lt;&gt;"Umpire",J8&lt;&gt;"")</formula>
    </cfRule>
    <cfRule type="expression" dxfId="631" priority="16" stopIfTrue="1">
      <formula>AND($O$1="CU",I8&lt;&gt;"Umpire")</formula>
    </cfRule>
  </conditionalFormatting>
  <conditionalFormatting sqref="E36 E30 E28 E26 E24 E22 E52 E50 E32 E48 E46 E44 E42 E40 E38 E34">
    <cfRule type="expression" dxfId="630" priority="13" stopIfTrue="1">
      <formula>AND($E22&lt;9,$C22&gt;0)</formula>
    </cfRule>
  </conditionalFormatting>
  <conditionalFormatting sqref="F38 F40 F42 F44 F46 F48 F50 F36 F22 F24 F26 F28 F30 F32 F34">
    <cfRule type="cellIs" dxfId="629" priority="11" stopIfTrue="1" operator="equal">
      <formula>"Bye"</formula>
    </cfRule>
    <cfRule type="expression" dxfId="628" priority="12" stopIfTrue="1">
      <formula>AND($E22&lt;9,$C22&gt;0)</formula>
    </cfRule>
  </conditionalFormatting>
  <conditionalFormatting sqref="M10 M18 O45 M41 M49 O14 O29 M25 M33 K8 K12 K16 K20 K39 K43 K47 K51 K23 K27 K31 K35">
    <cfRule type="expression" dxfId="627" priority="9" stopIfTrue="1">
      <formula>J8="as"</formula>
    </cfRule>
    <cfRule type="expression" dxfId="626" priority="10" stopIfTrue="1">
      <formula>J8="bs"</formula>
    </cfRule>
  </conditionalFormatting>
  <conditionalFormatting sqref="B40 B42 B44 B46 B48 B50 B52 B24 B26 B28 B30 B32 B34 B36 B38 B22">
    <cfRule type="cellIs" dxfId="625" priority="7" stopIfTrue="1" operator="equal">
      <formula>"QA"</formula>
    </cfRule>
    <cfRule type="cellIs" dxfId="624" priority="8" stopIfTrue="1" operator="equal">
      <formula>"DA"</formula>
    </cfRule>
  </conditionalFormatting>
  <conditionalFormatting sqref="R62 J8 J12 J16 J20 N14 L10 L18">
    <cfRule type="expression" dxfId="623" priority="6" stopIfTrue="1">
      <formula>$O$1="CU"</formula>
    </cfRule>
  </conditionalFormatting>
  <conditionalFormatting sqref="E21 E7">
    <cfRule type="expression" dxfId="622" priority="5" stopIfTrue="1">
      <formula>$E7&lt;5</formula>
    </cfRule>
  </conditionalFormatting>
  <conditionalFormatting sqref="F19 F21 F9 F17 F15 F13 F11 F7">
    <cfRule type="cellIs" dxfId="621" priority="4" stopIfTrue="1" operator="equal">
      <formula>"Bye"</formula>
    </cfRule>
  </conditionalFormatting>
  <conditionalFormatting sqref="O16">
    <cfRule type="expression" dxfId="620" priority="1" stopIfTrue="1">
      <formula>AND($O$1="CU",O16="Umpire")</formula>
    </cfRule>
    <cfRule type="expression" dxfId="619" priority="2" stopIfTrue="1">
      <formula>AND($O$1="CU",O16&lt;&gt;"Umpire",P16&lt;&gt;"")</formula>
    </cfRule>
    <cfRule type="expression" dxfId="618"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126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126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8">
    <tabColor indexed="11"/>
    <pageSetUpPr fitToPage="1"/>
  </sheetPr>
  <dimension ref="A1:AO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Diákolinmpia Pest Vármegye</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464">
        <f>Altalanos!$B$8</f>
        <v>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x14ac:dyDescent="0.3">
      <c r="A4" s="925">
        <f>Altalanos!$A$10</f>
        <v>0</v>
      </c>
      <c r="B4" s="925"/>
      <c r="C4" s="925"/>
      <c r="D4" s="432"/>
      <c r="E4" s="146"/>
      <c r="F4" s="146"/>
      <c r="G4" s="146">
        <f>Altalanos!$C$10</f>
        <v>0</v>
      </c>
      <c r="H4" s="100"/>
      <c r="I4" s="146"/>
      <c r="J4" s="147"/>
      <c r="K4" s="148"/>
      <c r="L4" s="147"/>
      <c r="M4" s="149"/>
      <c r="N4" s="147"/>
      <c r="O4" s="146"/>
      <c r="P4" s="147"/>
      <c r="Q4" s="146"/>
      <c r="R4" s="89" t="str">
        <f>Altalanos!$E$10</f>
        <v>Dénes Tibor</v>
      </c>
      <c r="Y4" s="656"/>
      <c r="Z4" s="656"/>
      <c r="AA4" s="672" t="s">
        <v>194</v>
      </c>
      <c r="AB4" s="673">
        <v>250</v>
      </c>
      <c r="AC4" s="673">
        <v>200</v>
      </c>
      <c r="AD4" s="673">
        <v>150</v>
      </c>
      <c r="AE4" s="673">
        <v>120</v>
      </c>
      <c r="AF4" s="673">
        <v>90</v>
      </c>
      <c r="AG4" s="673">
        <v>60</v>
      </c>
      <c r="AH4" s="673">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0" customFormat="1" ht="11.1" customHeight="1" thickBot="1" x14ac:dyDescent="0.3">
      <c r="A6" s="783"/>
      <c r="B6" s="792"/>
      <c r="C6" s="792"/>
      <c r="D6" s="792"/>
      <c r="E6" s="792"/>
      <c r="F6" s="791" t="str">
        <f>IF(Y3="","",CONCATENATE(AH1," / ",VLOOKUP(Y3,AB1:AH1,5)," pont"))</f>
        <v/>
      </c>
      <c r="G6" s="793"/>
      <c r="H6" s="794"/>
      <c r="I6" s="793"/>
      <c r="J6" s="795"/>
      <c r="K6" s="792" t="str">
        <f>IF(Y3="","",CONCATENATE(VLOOKUP(Y3,AB1:AH1,4)," pont"))</f>
        <v/>
      </c>
      <c r="L6" s="795"/>
      <c r="M6" s="792" t="str">
        <f>IF(Y3="","",CONCATENATE(VLOOKUP(Y3,AB1:AH1,3)," pont"))</f>
        <v/>
      </c>
      <c r="N6" s="795"/>
      <c r="O6" s="792" t="str">
        <f>IF(Y3="","",CONCATENATE(VLOOKUP(Y3,AB1:AH1,2)," pont"))</f>
        <v/>
      </c>
      <c r="P6" s="795"/>
      <c r="Q6" s="792" t="str">
        <f>IF(Y3="","",CONCATENATE(VLOOKUP(Y3,AB1:AH1,1)," pont"))</f>
        <v/>
      </c>
      <c r="R6" s="796"/>
      <c r="Y6" s="798"/>
      <c r="Z6" s="798"/>
      <c r="AA6" s="798" t="s">
        <v>196</v>
      </c>
      <c r="AB6" s="799">
        <v>150</v>
      </c>
      <c r="AC6" s="799">
        <v>120</v>
      </c>
      <c r="AD6" s="799">
        <v>90</v>
      </c>
      <c r="AE6" s="799">
        <v>60</v>
      </c>
      <c r="AF6" s="799">
        <v>40</v>
      </c>
      <c r="AG6" s="799">
        <v>25</v>
      </c>
      <c r="AH6" s="799">
        <v>10</v>
      </c>
      <c r="AI6" s="801"/>
      <c r="AJ6" s="801"/>
      <c r="AK6" s="801"/>
    </row>
    <row r="7" spans="1:37" s="38" customFormat="1" ht="12.9" customHeight="1" x14ac:dyDescent="0.25">
      <c r="A7" s="157">
        <v>1</v>
      </c>
      <c r="B7" s="390" t="str">
        <f>IF($E7="","",VLOOKUP($E7,'1MD ELO (2)'!$A$7:$O$22,14))</f>
        <v/>
      </c>
      <c r="C7" s="446" t="str">
        <f>IF($E7="","",VLOOKUP($E7,'1MD ELO (2)'!$A$7:$O$22,15))</f>
        <v/>
      </c>
      <c r="D7" s="446" t="str">
        <f>IF($E7="","",VLOOKUP($E7,'1MD ELO (2)'!$A$7:$O$22,5))</f>
        <v/>
      </c>
      <c r="E7" s="159"/>
      <c r="F7" s="160" t="str">
        <f>UPPER(IF($E7="","",VLOOKUP($E7,'1MD ELO (2)'!$A$7:$O$22,2)))</f>
        <v/>
      </c>
      <c r="G7" s="160" t="str">
        <f>IF($E7="","",VLOOKUP($E7,'1MD ELO (2)'!$A$7:$O$22,3))</f>
        <v/>
      </c>
      <c r="H7" s="160"/>
      <c r="I7" s="160" t="str">
        <f>IF($E7="","",VLOOKUP($E7,'1MD ELO (2)'!$A$7:$O$22,4))</f>
        <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 customHeight="1" x14ac:dyDescent="0.25">
      <c r="A8" s="171"/>
      <c r="B8" s="460"/>
      <c r="C8" s="456"/>
      <c r="D8" s="456"/>
      <c r="E8" s="172"/>
      <c r="F8" s="173"/>
      <c r="G8" s="173"/>
      <c r="H8" s="174"/>
      <c r="I8" s="719" t="s">
        <v>0</v>
      </c>
      <c r="J8" s="176"/>
      <c r="K8" s="177" t="str">
        <f>UPPER(IF(OR(J8="a",J8="as"),F7,IF(OR(J8="b",J8="bs"),F9,)))</f>
        <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 customHeight="1" x14ac:dyDescent="0.25">
      <c r="A9" s="171">
        <v>2</v>
      </c>
      <c r="B9" s="390" t="str">
        <f>IF($E9="","",VLOOKUP($E9,'1MD ELO (2)'!$A$7:$O$22,14))</f>
        <v/>
      </c>
      <c r="C9" s="446" t="str">
        <f>IF($E9="","",VLOOKUP($E9,'1MD ELO (2)'!$A$7:$O$22,15))</f>
        <v/>
      </c>
      <c r="D9" s="446" t="str">
        <f>IF($E9="","",VLOOKUP($E9,'1MD ELO (2)'!$A$7:$O$22,5))</f>
        <v/>
      </c>
      <c r="E9" s="159"/>
      <c r="F9" s="179" t="str">
        <f>UPPER(IF($E9="","",VLOOKUP($E9,'1MD ELO (2)'!$A$7:$O$22,2)))</f>
        <v/>
      </c>
      <c r="G9" s="179" t="str">
        <f>IF($E9="","",VLOOKUP($E9,'1MD ELO (2)'!$A$7:$O$22,3))</f>
        <v/>
      </c>
      <c r="H9" s="179"/>
      <c r="I9" s="160" t="str">
        <f>IF($E9="","",VLOOKUP($E9,'1MD ELO (2)'!$A$7:$O$22,4))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 customHeight="1" x14ac:dyDescent="0.25">
      <c r="A10" s="171"/>
      <c r="B10" s="460"/>
      <c r="C10" s="456"/>
      <c r="D10" s="456"/>
      <c r="E10" s="182"/>
      <c r="F10" s="173"/>
      <c r="G10" s="173"/>
      <c r="H10" s="174"/>
      <c r="I10" s="161"/>
      <c r="J10" s="183"/>
      <c r="K10" s="175" t="s">
        <v>0</v>
      </c>
      <c r="L10" s="184"/>
      <c r="M10" s="177" t="str">
        <f>UPPER(IF(OR(L10="a",L10="as"),K8,IF(OR(L10="b",L10="bs"),K12,)))</f>
        <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 customHeight="1" x14ac:dyDescent="0.25">
      <c r="A11" s="171">
        <v>3</v>
      </c>
      <c r="B11" s="390" t="str">
        <f>IF($E11="","",VLOOKUP($E11,'1MD ELO (2)'!$A$7:$O$22,14))</f>
        <v/>
      </c>
      <c r="C11" s="446" t="str">
        <f>IF($E11="","",VLOOKUP($E11,'1MD ELO (2)'!$A$7:$O$22,15))</f>
        <v/>
      </c>
      <c r="D11" s="446" t="str">
        <f>IF($E11="","",VLOOKUP($E11,'1MD ELO (2)'!$A$7:$O$22,5))</f>
        <v/>
      </c>
      <c r="E11" s="159"/>
      <c r="F11" s="179" t="str">
        <f>UPPER(IF($E11="","",VLOOKUP($E11,'1MD ELO (2)'!$A$7:$O$22,2)))</f>
        <v/>
      </c>
      <c r="G11" s="179" t="str">
        <f>IF($E11="","",VLOOKUP($E11,'1MD ELO (2)'!$A$7:$O$22,3))</f>
        <v/>
      </c>
      <c r="H11" s="179"/>
      <c r="I11" s="179" t="str">
        <f>IF($E11="","",VLOOKUP($E11,'1MD ELO (2)'!$A$7:$O$22,4))</f>
        <v/>
      </c>
      <c r="J11" s="162"/>
      <c r="K11" s="161"/>
      <c r="L11" s="187"/>
      <c r="M11" s="161"/>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 customHeight="1" x14ac:dyDescent="0.25">
      <c r="A12" s="171"/>
      <c r="B12" s="460"/>
      <c r="C12" s="456"/>
      <c r="D12" s="456"/>
      <c r="E12" s="182"/>
      <c r="F12" s="173"/>
      <c r="G12" s="173"/>
      <c r="H12" s="174"/>
      <c r="I12" s="719" t="s">
        <v>0</v>
      </c>
      <c r="J12" s="176"/>
      <c r="K12" s="177" t="str">
        <f>UPPER(IF(OR(J12="a",J12="as"),F11,IF(OR(J12="b",J12="bs"),F13,)))</f>
        <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 customHeight="1" x14ac:dyDescent="0.25">
      <c r="A13" s="171">
        <v>4</v>
      </c>
      <c r="B13" s="390" t="str">
        <f>IF($E13="","",VLOOKUP($E13,'1MD ELO (2)'!$A$7:$O$22,14))</f>
        <v/>
      </c>
      <c r="C13" s="446" t="str">
        <f>IF($E13="","",VLOOKUP($E13,'1MD ELO (2)'!$A$7:$O$22,15))</f>
        <v/>
      </c>
      <c r="D13" s="446" t="str">
        <f>IF($E13="","",VLOOKUP($E13,'1MD ELO (2)'!$A$7:$O$22,5))</f>
        <v/>
      </c>
      <c r="E13" s="159"/>
      <c r="F13" s="179" t="str">
        <f>UPPER(IF($E13="","",VLOOKUP($E13,'1MD ELO (2)'!$A$7:$O$22,2)))</f>
        <v/>
      </c>
      <c r="G13" s="179" t="str">
        <f>IF($E13="","",VLOOKUP($E13,'1MD ELO (2)'!$A$7:$O$22,3))</f>
        <v/>
      </c>
      <c r="H13" s="179"/>
      <c r="I13" s="179" t="str">
        <f>IF($E13="","",VLOOKUP($E13,'1MD ELO (2)'!$A$7:$O$22,4))</f>
        <v/>
      </c>
      <c r="J13" s="190"/>
      <c r="K13" s="161"/>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 customHeight="1" x14ac:dyDescent="0.25">
      <c r="A14" s="171"/>
      <c r="B14" s="460"/>
      <c r="C14" s="456"/>
      <c r="D14" s="456"/>
      <c r="E14" s="182"/>
      <c r="F14" s="161"/>
      <c r="G14" s="161"/>
      <c r="H14" s="70"/>
      <c r="I14" s="191"/>
      <c r="J14" s="183"/>
      <c r="K14" s="161"/>
      <c r="L14" s="161"/>
      <c r="M14" s="175" t="s">
        <v>0</v>
      </c>
      <c r="N14" s="184"/>
      <c r="O14" s="177" t="str">
        <f>UPPER(IF(OR(N14="a",N14="as"),M10,IF(OR(N14="b",N14="bs"),M18,)))</f>
        <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 customHeight="1" x14ac:dyDescent="0.25">
      <c r="A15" s="157">
        <v>5</v>
      </c>
      <c r="B15" s="390" t="str">
        <f>IF($E15="","",VLOOKUP($E15,'1MD ELO (2)'!$A$7:$O$22,14))</f>
        <v/>
      </c>
      <c r="C15" s="446" t="str">
        <f>IF($E15="","",VLOOKUP($E15,'1MD ELO (2)'!$A$7:$O$22,15))</f>
        <v/>
      </c>
      <c r="D15" s="446" t="str">
        <f>IF($E15="","",VLOOKUP($E15,'1MD ELO (2)'!$A$7:$O$22,5))</f>
        <v/>
      </c>
      <c r="E15" s="159"/>
      <c r="F15" s="160" t="str">
        <f>UPPER(IF($E15="","",VLOOKUP($E15,'1MD ELO (2)'!$A$7:$O$22,2)))</f>
        <v/>
      </c>
      <c r="G15" s="160" t="str">
        <f>IF($E15="","",VLOOKUP($E15,'1MD ELO (2)'!$A$7:$O$22,3))</f>
        <v/>
      </c>
      <c r="H15" s="160"/>
      <c r="I15" s="160" t="str">
        <f>IF($E15="","",VLOOKUP($E15,'1MD ELO (2)'!$A$7:$O$22,4))</f>
        <v/>
      </c>
      <c r="J15" s="192"/>
      <c r="K15" s="161"/>
      <c r="L15" s="161"/>
      <c r="M15" s="161"/>
      <c r="N15" s="188"/>
      <c r="O15" s="161"/>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 customHeight="1" thickBot="1" x14ac:dyDescent="0.3">
      <c r="A16" s="171"/>
      <c r="B16" s="460"/>
      <c r="C16" s="456"/>
      <c r="D16" s="456"/>
      <c r="E16" s="182"/>
      <c r="F16" s="173"/>
      <c r="G16" s="173"/>
      <c r="H16" s="174"/>
      <c r="I16" s="719" t="s">
        <v>0</v>
      </c>
      <c r="J16" s="176"/>
      <c r="K16" s="177" t="str">
        <f>UPPER(IF(OR(J16="a",J16="as"),F15,IF(OR(J16="b",J16="bs"),F17,)))</f>
        <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 customHeight="1" x14ac:dyDescent="0.25">
      <c r="A17" s="171">
        <v>6</v>
      </c>
      <c r="B17" s="390" t="str">
        <f>IF($E17="","",VLOOKUP($E17,'1MD ELO (2)'!$A$7:$O$22,14))</f>
        <v/>
      </c>
      <c r="C17" s="446" t="str">
        <f>IF($E17="","",VLOOKUP($E17,'1MD ELO (2)'!$A$7:$O$22,15))</f>
        <v/>
      </c>
      <c r="D17" s="446" t="str">
        <f>IF($E17="","",VLOOKUP($E17,'1MD ELO (2)'!$A$7:$O$22,5))</f>
        <v/>
      </c>
      <c r="E17" s="159"/>
      <c r="F17" s="179" t="str">
        <f>UPPER(IF($E17="","",VLOOKUP($E17,'1MD ELO (2)'!$A$7:$O$22,2)))</f>
        <v/>
      </c>
      <c r="G17" s="179" t="str">
        <f>IF($E17="","",VLOOKUP($E17,'1MD ELO (2)'!$A$7:$O$22,3))</f>
        <v/>
      </c>
      <c r="H17" s="179"/>
      <c r="I17" s="179" t="str">
        <f>IF($E17="","",VLOOKUP($E17,'1MD ELO (2)'!$A$7:$O$22,4))</f>
        <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 customHeight="1" x14ac:dyDescent="0.25">
      <c r="A18" s="171"/>
      <c r="B18" s="460"/>
      <c r="C18" s="456"/>
      <c r="D18" s="456"/>
      <c r="E18" s="182"/>
      <c r="F18" s="173"/>
      <c r="G18" s="173"/>
      <c r="H18" s="174"/>
      <c r="I18" s="161"/>
      <c r="J18" s="183"/>
      <c r="K18" s="175" t="s">
        <v>0</v>
      </c>
      <c r="L18" s="184"/>
      <c r="M18" s="177" t="str">
        <f>UPPER(IF(OR(L18="a",L18="as"),K16,IF(OR(L18="b",L18="bs"),K20,)))</f>
        <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 customHeight="1" x14ac:dyDescent="0.25">
      <c r="A19" s="171">
        <v>7</v>
      </c>
      <c r="B19" s="390" t="str">
        <f>IF($E19="","",VLOOKUP($E19,'1MD ELO (2)'!$A$7:$O$22,14))</f>
        <v/>
      </c>
      <c r="C19" s="446" t="str">
        <f>IF($E19="","",VLOOKUP($E19,'1MD ELO (2)'!$A$7:$O$22,15))</f>
        <v/>
      </c>
      <c r="D19" s="446" t="str">
        <f>IF($E19="","",VLOOKUP($E19,'1MD ELO (2)'!$A$7:$O$22,5))</f>
        <v/>
      </c>
      <c r="E19" s="159"/>
      <c r="F19" s="179" t="str">
        <f>UPPER(IF($E19="","",VLOOKUP($E19,'1MD ELO (2)'!$A$7:$O$22,2)))</f>
        <v/>
      </c>
      <c r="G19" s="179" t="str">
        <f>IF($E19="","",VLOOKUP($E19,'1MD ELO (2)'!$A$7:$O$22,3))</f>
        <v/>
      </c>
      <c r="H19" s="179"/>
      <c r="I19" s="179" t="str">
        <f>IF($E19="","",VLOOKUP($E19,'1MD ELO (2)'!$A$7:$O$22,4))</f>
        <v/>
      </c>
      <c r="J19" s="162"/>
      <c r="K19" s="161"/>
      <c r="L19" s="187"/>
      <c r="M19" s="161"/>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 customHeight="1" x14ac:dyDescent="0.25">
      <c r="A20" s="171"/>
      <c r="B20" s="460"/>
      <c r="C20" s="456"/>
      <c r="D20" s="456"/>
      <c r="E20" s="172"/>
      <c r="F20" s="173"/>
      <c r="G20" s="173"/>
      <c r="H20" s="174"/>
      <c r="I20" s="719" t="s">
        <v>0</v>
      </c>
      <c r="J20" s="176"/>
      <c r="K20" s="177" t="str">
        <f>UPPER(IF(OR(J20="a",J20="as"),F19,IF(OR(J20="b",J20="bs"),F21,)))</f>
        <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 customHeight="1" x14ac:dyDescent="0.25">
      <c r="A21" s="171">
        <v>8</v>
      </c>
      <c r="B21" s="390" t="str">
        <f>IF($E21="","",VLOOKUP($E21,'1MD ELO (2)'!$A$7:$O$22,14))</f>
        <v/>
      </c>
      <c r="C21" s="446" t="str">
        <f>IF($E21="","",VLOOKUP($E21,'1MD ELO (2)'!$A$7:$O$22,15))</f>
        <v/>
      </c>
      <c r="D21" s="446" t="str">
        <f>IF($E21="","",VLOOKUP($E21,'1MD ELO (2)'!$A$7:$O$22,5))</f>
        <v/>
      </c>
      <c r="E21" s="159"/>
      <c r="F21" s="179" t="str">
        <f>UPPER(IF($E21="","",VLOOKUP($E21,'1MD ELO (2)'!$A$7:$O$22,2)))</f>
        <v/>
      </c>
      <c r="G21" s="179" t="str">
        <f>IF($E21="","",VLOOKUP($E21,'1MD ELO (2)'!$A$7:$O$22,3))</f>
        <v/>
      </c>
      <c r="H21" s="179"/>
      <c r="I21" s="179" t="str">
        <f>IF($E21="","",VLOOKUP($E21,'1MD ELO (2)'!$A$7:$O$22,4))</f>
        <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 customHeight="1" x14ac:dyDescent="0.25">
      <c r="A22" s="171"/>
      <c r="B22" s="460"/>
      <c r="C22" s="456"/>
      <c r="D22" s="456"/>
      <c r="E22" s="172"/>
      <c r="F22" s="191"/>
      <c r="G22" s="191"/>
      <c r="H22" s="195"/>
      <c r="I22" s="191"/>
      <c r="J22" s="183"/>
      <c r="K22" s="161"/>
      <c r="L22" s="161"/>
      <c r="M22" s="161"/>
      <c r="N22" s="186"/>
      <c r="O22" s="175" t="s">
        <v>0</v>
      </c>
      <c r="P22" s="184"/>
      <c r="Q22" s="177" t="str">
        <f>UPPER(IF(OR(P22="a",P22="as"),O14,IF(OR(P22="b",P22="bs"),O30,)))</f>
        <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 customHeight="1" x14ac:dyDescent="0.25">
      <c r="A23" s="171">
        <v>9</v>
      </c>
      <c r="B23" s="390" t="str">
        <f>IF($E23="","",VLOOKUP($E23,'1MD ELO (2)'!$A$7:$O$22,14))</f>
        <v/>
      </c>
      <c r="C23" s="446" t="str">
        <f>IF($E23="","",VLOOKUP($E23,'1MD ELO (2)'!$A$7:$O$22,15))</f>
        <v/>
      </c>
      <c r="D23" s="446" t="str">
        <f>IF($E23="","",VLOOKUP($E23,'1MD ELO (2)'!$A$7:$O$22,5))</f>
        <v/>
      </c>
      <c r="E23" s="159"/>
      <c r="F23" s="179" t="str">
        <f>UPPER(IF($E23="","",VLOOKUP($E23,'1MD ELO (2)'!$A$7:$O$22,2)))</f>
        <v/>
      </c>
      <c r="G23" s="179" t="str">
        <f>IF($E23="","",VLOOKUP($E23,'1MD ELO (2)'!$A$7:$O$22,3))</f>
        <v/>
      </c>
      <c r="H23" s="179"/>
      <c r="I23" s="179" t="str">
        <f>IF($E23="","",VLOOKUP($E23,'1MD ELO (2)'!$A$7:$O$22,4))</f>
        <v/>
      </c>
      <c r="J23" s="162"/>
      <c r="K23" s="161"/>
      <c r="L23" s="161"/>
      <c r="M23" s="161"/>
      <c r="N23" s="186"/>
      <c r="O23" s="161"/>
      <c r="P23" s="188"/>
      <c r="Q23" s="161"/>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 customHeight="1" x14ac:dyDescent="0.25">
      <c r="A24" s="171"/>
      <c r="B24" s="460"/>
      <c r="C24" s="456"/>
      <c r="D24" s="456"/>
      <c r="E24" s="172"/>
      <c r="F24" s="173"/>
      <c r="G24" s="173"/>
      <c r="H24" s="174"/>
      <c r="I24" s="719" t="s">
        <v>0</v>
      </c>
      <c r="J24" s="176"/>
      <c r="K24" s="177" t="str">
        <f>UPPER(IF(OR(J24="a",J24="as"),F23,IF(OR(J24="b",J24="bs"),F25,)))</f>
        <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 customHeight="1" x14ac:dyDescent="0.25">
      <c r="A25" s="171">
        <v>10</v>
      </c>
      <c r="B25" s="390" t="str">
        <f>IF($E25="","",VLOOKUP($E25,'1MD ELO (2)'!$A$7:$O$22,14))</f>
        <v/>
      </c>
      <c r="C25" s="446" t="str">
        <f>IF($E25="","",VLOOKUP($E25,'1MD ELO (2)'!$A$7:$O$22,15))</f>
        <v/>
      </c>
      <c r="D25" s="446" t="str">
        <f>IF($E25="","",VLOOKUP($E25,'1MD ELO (2)'!$A$7:$O$22,5))</f>
        <v/>
      </c>
      <c r="E25" s="159"/>
      <c r="F25" s="179" t="str">
        <f>UPPER(IF($E25="","",VLOOKUP($E25,'1MD ELO (2)'!$A$7:$O$22,2)))</f>
        <v/>
      </c>
      <c r="G25" s="179" t="str">
        <f>IF($E25="","",VLOOKUP($E25,'1MD ELO (2)'!$A$7:$O$22,3))</f>
        <v/>
      </c>
      <c r="H25" s="179"/>
      <c r="I25" s="179" t="str">
        <f>IF($E25="","",VLOOKUP($E25,'1MD ELO (2)'!$A$7:$O$22,4))</f>
        <v/>
      </c>
      <c r="J25" s="180"/>
      <c r="K25" s="161"/>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 customHeight="1" x14ac:dyDescent="0.25">
      <c r="A26" s="171"/>
      <c r="B26" s="460"/>
      <c r="C26" s="456"/>
      <c r="D26" s="456"/>
      <c r="E26" s="182"/>
      <c r="F26" s="173"/>
      <c r="G26" s="173"/>
      <c r="H26" s="174"/>
      <c r="I26" s="161"/>
      <c r="J26" s="183"/>
      <c r="K26" s="175" t="s">
        <v>0</v>
      </c>
      <c r="L26" s="184"/>
      <c r="M26" s="177" t="str">
        <f>UPPER(IF(OR(L26="a",L26="as"),K24,IF(OR(L26="b",L26="bs"),K28,)))</f>
        <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 customHeight="1" x14ac:dyDescent="0.25">
      <c r="A27" s="171">
        <v>11</v>
      </c>
      <c r="B27" s="390" t="str">
        <f>IF($E27="","",VLOOKUP($E27,'1MD ELO (2)'!$A$7:$O$22,14))</f>
        <v/>
      </c>
      <c r="C27" s="446" t="str">
        <f>IF($E27="","",VLOOKUP($E27,'1MD ELO (2)'!$A$7:$O$22,15))</f>
        <v/>
      </c>
      <c r="D27" s="446" t="str">
        <f>IF($E27="","",VLOOKUP($E27,'1MD ELO (2)'!$A$7:$O$22,5))</f>
        <v/>
      </c>
      <c r="E27" s="159"/>
      <c r="F27" s="179" t="str">
        <f>UPPER(IF($E27="","",VLOOKUP($E27,'1MD ELO (2)'!$A$7:$O$22,2)))</f>
        <v/>
      </c>
      <c r="G27" s="179" t="str">
        <f>IF($E27="","",VLOOKUP($E27,'1MD ELO (2)'!$A$7:$O$22,3))</f>
        <v/>
      </c>
      <c r="H27" s="179"/>
      <c r="I27" s="179" t="str">
        <f>IF($E27="","",VLOOKUP($E27,'1MD ELO (2)'!$A$7:$O$22,4))</f>
        <v/>
      </c>
      <c r="J27" s="162"/>
      <c r="K27" s="161"/>
      <c r="L27" s="187"/>
      <c r="M27" s="161"/>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 customHeight="1" x14ac:dyDescent="0.25">
      <c r="A28" s="196"/>
      <c r="B28" s="460"/>
      <c r="C28" s="456"/>
      <c r="D28" s="456"/>
      <c r="E28" s="182"/>
      <c r="F28" s="173"/>
      <c r="G28" s="173"/>
      <c r="H28" s="174"/>
      <c r="I28" s="719" t="s">
        <v>0</v>
      </c>
      <c r="J28" s="176"/>
      <c r="K28" s="177" t="str">
        <f>UPPER(IF(OR(J28="a",J28="as"),F27,IF(OR(J28="b",J28="bs"),F29,)))</f>
        <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 customHeight="1" x14ac:dyDescent="0.25">
      <c r="A29" s="157">
        <v>12</v>
      </c>
      <c r="B29" s="390" t="str">
        <f>IF($E29="","",VLOOKUP($E29,'1MD ELO (2)'!$A$7:$O$22,14))</f>
        <v/>
      </c>
      <c r="C29" s="446" t="str">
        <f>IF($E29="","",VLOOKUP($E29,'1MD ELO (2)'!$A$7:$O$22,15))</f>
        <v/>
      </c>
      <c r="D29" s="446" t="str">
        <f>IF($E29="","",VLOOKUP($E29,'1MD ELO (2)'!$A$7:$O$22,5))</f>
        <v/>
      </c>
      <c r="E29" s="159"/>
      <c r="F29" s="160" t="str">
        <f>UPPER(IF($E29="","",VLOOKUP($E29,'1MD ELO (2)'!$A$7:$O$22,2)))</f>
        <v/>
      </c>
      <c r="G29" s="160" t="str">
        <f>IF($E29="","",VLOOKUP($E29,'1MD ELO (2)'!$A$7:$O$22,3))</f>
        <v/>
      </c>
      <c r="H29" s="160"/>
      <c r="I29" s="160" t="str">
        <f>IF($E29="","",VLOOKUP($E29,'1MD ELO (2)'!$A$7:$O$22,4))</f>
        <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 customHeight="1" x14ac:dyDescent="0.25">
      <c r="A30" s="171"/>
      <c r="B30" s="460"/>
      <c r="C30" s="456"/>
      <c r="D30" s="456"/>
      <c r="E30" s="182"/>
      <c r="F30" s="161"/>
      <c r="G30" s="161"/>
      <c r="H30" s="70"/>
      <c r="I30" s="191"/>
      <c r="J30" s="183"/>
      <c r="K30" s="161"/>
      <c r="L30" s="161"/>
      <c r="M30" s="175" t="s">
        <v>0</v>
      </c>
      <c r="N30" s="184"/>
      <c r="O30" s="177" t="str">
        <f>UPPER(IF(OR(N30="a",N30="as"),M26,IF(OR(N30="b",N30="bs"),M34,)))</f>
        <v/>
      </c>
      <c r="P30" s="194"/>
      <c r="Q30" s="167"/>
      <c r="R30" s="168"/>
      <c r="S30" s="169"/>
      <c r="AI30" s="668"/>
      <c r="AJ30" s="668"/>
      <c r="AK30" s="668"/>
    </row>
    <row r="31" spans="1:41" s="38" customFormat="1" ht="12.9" customHeight="1" x14ac:dyDescent="0.25">
      <c r="A31" s="171">
        <v>13</v>
      </c>
      <c r="B31" s="390" t="str">
        <f>IF($E31="","",VLOOKUP($E31,'1MD ELO (2)'!$A$7:$O$22,14))</f>
        <v/>
      </c>
      <c r="C31" s="446" t="str">
        <f>IF($E31="","",VLOOKUP($E31,'1MD ELO (2)'!$A$7:$O$22,15))</f>
        <v/>
      </c>
      <c r="D31" s="446" t="str">
        <f>IF($E31="","",VLOOKUP($E31,'1MD ELO (2)'!$A$7:$O$22,5))</f>
        <v/>
      </c>
      <c r="E31" s="159"/>
      <c r="F31" s="179" t="str">
        <f>UPPER(IF($E31="","",VLOOKUP($E31,'1MD ELO (2)'!$A$7:$O$22,2)))</f>
        <v/>
      </c>
      <c r="G31" s="179" t="str">
        <f>IF($E31="","",VLOOKUP($E31,'1MD ELO (2)'!$A$7:$O$22,3))</f>
        <v/>
      </c>
      <c r="H31" s="179"/>
      <c r="I31" s="179" t="str">
        <f>IF($E31="","",VLOOKUP($E31,'1MD ELO (2)'!$A$7:$O$22,4))</f>
        <v/>
      </c>
      <c r="J31" s="192"/>
      <c r="K31" s="161"/>
      <c r="L31" s="161"/>
      <c r="M31" s="161"/>
      <c r="N31" s="188"/>
      <c r="O31" s="161"/>
      <c r="P31" s="186"/>
      <c r="Q31" s="167"/>
      <c r="R31" s="168"/>
      <c r="S31" s="169"/>
      <c r="AI31" s="668"/>
      <c r="AJ31" s="668"/>
      <c r="AK31" s="668"/>
    </row>
    <row r="32" spans="1:41" s="38" customFormat="1" ht="12.9" customHeight="1" x14ac:dyDescent="0.25">
      <c r="A32" s="171"/>
      <c r="B32" s="460"/>
      <c r="C32" s="456"/>
      <c r="D32" s="456"/>
      <c r="E32" s="182"/>
      <c r="F32" s="173"/>
      <c r="G32" s="173"/>
      <c r="H32" s="174"/>
      <c r="I32" s="175" t="s">
        <v>0</v>
      </c>
      <c r="J32" s="176"/>
      <c r="K32" s="177" t="str">
        <f>UPPER(IF(OR(J32="a",J32="as"),F31,IF(OR(J32="b",J32="bs"),F33,)))</f>
        <v/>
      </c>
      <c r="L32" s="177"/>
      <c r="M32" s="161"/>
      <c r="N32" s="188"/>
      <c r="O32" s="186"/>
      <c r="P32" s="186"/>
      <c r="Q32" s="167"/>
      <c r="R32" s="168"/>
      <c r="S32" s="169"/>
      <c r="AI32" s="668"/>
      <c r="AJ32" s="668"/>
      <c r="AK32" s="668"/>
    </row>
    <row r="33" spans="1:37" s="38" customFormat="1" ht="12.9" customHeight="1" x14ac:dyDescent="0.25">
      <c r="A33" s="171">
        <v>14</v>
      </c>
      <c r="B33" s="390" t="str">
        <f>IF($E33="","",VLOOKUP($E33,'1MD ELO (2)'!$A$7:$O$22,14))</f>
        <v/>
      </c>
      <c r="C33" s="446" t="str">
        <f>IF($E33="","",VLOOKUP($E33,'1MD ELO (2)'!$A$7:$O$22,15))</f>
        <v/>
      </c>
      <c r="D33" s="446" t="str">
        <f>IF($E33="","",VLOOKUP($E33,'1MD ELO (2)'!$A$7:$O$22,5))</f>
        <v/>
      </c>
      <c r="E33" s="159"/>
      <c r="F33" s="179" t="str">
        <f>UPPER(IF($E33="","",VLOOKUP($E33,'1MD ELO (2)'!$A$7:$O$22,2)))</f>
        <v/>
      </c>
      <c r="G33" s="179" t="str">
        <f>IF($E33="","",VLOOKUP($E33,'1MD ELO (2)'!$A$7:$O$22,3))</f>
        <v/>
      </c>
      <c r="H33" s="179"/>
      <c r="I33" s="179" t="str">
        <f>IF($E33="","",VLOOKUP($E33,'1MD ELO (2)'!$A$7:$O$22,4))</f>
        <v/>
      </c>
      <c r="J33" s="180"/>
      <c r="K33" s="161"/>
      <c r="L33" s="181"/>
      <c r="M33" s="161"/>
      <c r="N33" s="188"/>
      <c r="O33" s="186"/>
      <c r="P33" s="186"/>
      <c r="Q33" s="167"/>
      <c r="R33" s="168"/>
      <c r="S33" s="169"/>
      <c r="AI33" s="668"/>
      <c r="AJ33" s="668"/>
      <c r="AK33" s="668"/>
    </row>
    <row r="34" spans="1:37" s="38" customFormat="1" ht="12.9" customHeight="1" x14ac:dyDescent="0.25">
      <c r="A34" s="171"/>
      <c r="B34" s="460"/>
      <c r="C34" s="456"/>
      <c r="D34" s="456"/>
      <c r="E34" s="182"/>
      <c r="F34" s="173"/>
      <c r="G34" s="173"/>
      <c r="H34" s="174"/>
      <c r="I34" s="161"/>
      <c r="J34" s="183"/>
      <c r="K34" s="175" t="s">
        <v>0</v>
      </c>
      <c r="L34" s="184"/>
      <c r="M34" s="177" t="str">
        <f>UPPER(IF(OR(L34="a",L34="as"),K32,IF(OR(L34="b",L34="bs"),K36,)))</f>
        <v/>
      </c>
      <c r="N34" s="194"/>
      <c r="O34" s="186"/>
      <c r="P34" s="186"/>
      <c r="Q34" s="167"/>
      <c r="R34" s="168"/>
      <c r="S34" s="169"/>
      <c r="AI34" s="668"/>
      <c r="AJ34" s="668"/>
      <c r="AK34" s="668"/>
    </row>
    <row r="35" spans="1:37" s="38" customFormat="1" ht="12.9" customHeight="1" x14ac:dyDescent="0.25">
      <c r="A35" s="171">
        <v>15</v>
      </c>
      <c r="B35" s="390" t="str">
        <f>IF($E35="","",VLOOKUP($E35,'1MD ELO (2)'!$A$7:$O$22,14))</f>
        <v/>
      </c>
      <c r="C35" s="446" t="str">
        <f>IF($E35="","",VLOOKUP($E35,'1MD ELO (2)'!$A$7:$O$22,15))</f>
        <v/>
      </c>
      <c r="D35" s="446" t="str">
        <f>IF($E35="","",VLOOKUP($E35,'1MD ELO (2)'!$A$7:$O$22,5))</f>
        <v/>
      </c>
      <c r="E35" s="159"/>
      <c r="F35" s="179" t="str">
        <f>UPPER(IF($E35="","",VLOOKUP($E35,'1MD ELO (2)'!$A$7:$O$22,2)))</f>
        <v/>
      </c>
      <c r="G35" s="179" t="str">
        <f>IF($E35="","",VLOOKUP($E35,'1MD ELO (2)'!$A$7:$O$22,3))</f>
        <v/>
      </c>
      <c r="H35" s="179"/>
      <c r="I35" s="179" t="str">
        <f>IF($E35="","",VLOOKUP($E35,'1MD ELO (2)'!$A$7:$O$22,4))</f>
        <v/>
      </c>
      <c r="J35" s="162"/>
      <c r="K35" s="161"/>
      <c r="L35" s="187"/>
      <c r="M35" s="161"/>
      <c r="N35" s="186"/>
      <c r="O35" s="186"/>
      <c r="P35" s="186"/>
      <c r="Q35" s="167"/>
      <c r="R35" s="168"/>
      <c r="S35" s="169"/>
      <c r="AI35" s="668"/>
      <c r="AJ35" s="668"/>
      <c r="AK35" s="668"/>
    </row>
    <row r="36" spans="1:37" s="38" customFormat="1" ht="12.9" customHeight="1" x14ac:dyDescent="0.25">
      <c r="A36" s="171"/>
      <c r="B36" s="460"/>
      <c r="C36" s="456"/>
      <c r="D36" s="456"/>
      <c r="E36" s="172"/>
      <c r="F36" s="173"/>
      <c r="G36" s="173"/>
      <c r="H36" s="174"/>
      <c r="I36" s="175" t="s">
        <v>0</v>
      </c>
      <c r="J36" s="176"/>
      <c r="K36" s="177" t="str">
        <f>UPPER(IF(OR(J36="a",J36="as"),F35,IF(OR(J36="b",J36="bs"),F37,)))</f>
        <v/>
      </c>
      <c r="L36" s="189"/>
      <c r="M36" s="161"/>
      <c r="N36" s="186"/>
      <c r="O36" s="186"/>
      <c r="P36" s="186"/>
      <c r="Q36" s="167"/>
      <c r="R36" s="168"/>
      <c r="S36" s="169"/>
      <c r="AI36" s="668"/>
      <c r="AJ36" s="668"/>
      <c r="AK36" s="668"/>
    </row>
    <row r="37" spans="1:37" s="38" customFormat="1" ht="12.9" customHeight="1" x14ac:dyDescent="0.25">
      <c r="A37" s="157">
        <v>16</v>
      </c>
      <c r="B37" s="390" t="str">
        <f>IF($E37="","",VLOOKUP($E37,'1MD ELO (2)'!$A$7:$O$22,14))</f>
        <v/>
      </c>
      <c r="C37" s="446" t="str">
        <f>IF($E37="","",VLOOKUP($E37,'1MD ELO (2)'!$A$7:$O$22,15))</f>
        <v/>
      </c>
      <c r="D37" s="446" t="str">
        <f>IF($E37="","",VLOOKUP($E37,'1MD ELO (2)'!$A$7:$O$22,5))</f>
        <v/>
      </c>
      <c r="E37" s="159"/>
      <c r="F37" s="160" t="str">
        <f>UPPER(IF($E37="","",VLOOKUP($E37,'1MD ELO (2)'!$A$7:$O$22,2)))</f>
        <v/>
      </c>
      <c r="G37" s="160" t="str">
        <f>IF($E37="","",VLOOKUP($E37,'1MD ELO (2)'!$A$7:$O$22,3))</f>
        <v/>
      </c>
      <c r="H37" s="179"/>
      <c r="I37" s="160" t="str">
        <f>IF($E37="","",VLOOKUP($E37,'1MD ELO (2)'!$A$7:$O$22,4))</f>
        <v/>
      </c>
      <c r="J37" s="190"/>
      <c r="K37" s="161"/>
      <c r="L37" s="161"/>
      <c r="M37" s="161"/>
      <c r="N37" s="186"/>
      <c r="O37" s="186"/>
      <c r="P37" s="186"/>
      <c r="Q37" s="167"/>
      <c r="R37" s="168"/>
      <c r="S37" s="169"/>
      <c r="AI37" s="668"/>
      <c r="AJ37" s="668"/>
      <c r="AK37" s="668"/>
    </row>
    <row r="38" spans="1:37" s="38" customFormat="1" ht="9.6" customHeight="1" x14ac:dyDescent="0.25">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x14ac:dyDescent="0.25">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x14ac:dyDescent="0.25">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x14ac:dyDescent="0.25">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x14ac:dyDescent="0.25">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x14ac:dyDescent="0.25">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x14ac:dyDescent="0.25">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x14ac:dyDescent="0.25">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x14ac:dyDescent="0.25">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x14ac:dyDescent="0.25">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x14ac:dyDescent="0.25">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x14ac:dyDescent="0.25">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x14ac:dyDescent="0.25">
      <c r="A50" s="452" t="s">
        <v>106</v>
      </c>
      <c r="B50" s="453"/>
      <c r="C50" s="454"/>
      <c r="D50" s="455"/>
      <c r="E50" s="224">
        <v>1</v>
      </c>
      <c r="F50" s="92" t="str">
        <f>IF(E50&gt;$R$57,,UPPER(VLOOKUP(E50,'1MD ELO (2)'!$A$7:$Q$134,2)))</f>
        <v/>
      </c>
      <c r="G50" s="225"/>
      <c r="H50" s="92"/>
      <c r="I50" s="91"/>
      <c r="J50" s="226" t="s">
        <v>7</v>
      </c>
      <c r="K50" s="221"/>
      <c r="L50" s="227"/>
      <c r="M50" s="221"/>
      <c r="N50" s="228"/>
      <c r="O50" s="229" t="s">
        <v>111</v>
      </c>
      <c r="P50" s="230"/>
      <c r="Q50" s="230"/>
      <c r="R50" s="231"/>
      <c r="AI50" s="670"/>
      <c r="AJ50" s="670"/>
      <c r="AK50" s="670"/>
    </row>
    <row r="51" spans="1:37" s="18" customFormat="1" ht="9" customHeight="1" x14ac:dyDescent="0.25">
      <c r="A51" s="236" t="s">
        <v>124</v>
      </c>
      <c r="B51" s="234"/>
      <c r="C51" s="448"/>
      <c r="D51" s="237"/>
      <c r="E51" s="224">
        <v>2</v>
      </c>
      <c r="F51" s="92" t="str">
        <f>IF(E51&gt;$R$57,,UPPER(VLOOKUP(E51,'1MD ELO (2)'!$A$7:$Q$134,2)))</f>
        <v/>
      </c>
      <c r="G51" s="225"/>
      <c r="H51" s="92"/>
      <c r="I51" s="91"/>
      <c r="J51" s="226" t="s">
        <v>8</v>
      </c>
      <c r="K51" s="221"/>
      <c r="L51" s="227"/>
      <c r="M51" s="221"/>
      <c r="N51" s="228"/>
      <c r="O51" s="232"/>
      <c r="P51" s="233"/>
      <c r="Q51" s="234"/>
      <c r="R51" s="235"/>
      <c r="AI51" s="670"/>
      <c r="AJ51" s="670"/>
      <c r="AK51" s="670"/>
    </row>
    <row r="52" spans="1:37" s="18" customFormat="1" ht="9" customHeight="1" x14ac:dyDescent="0.25">
      <c r="A52" s="379"/>
      <c r="B52" s="380"/>
      <c r="C52" s="449"/>
      <c r="D52" s="381"/>
      <c r="E52" s="224">
        <v>3</v>
      </c>
      <c r="F52" s="92" t="str">
        <f>IF(E52&gt;$R$57,,UPPER(VLOOKUP(E52,'1MD ELO (2)'!$A$7:$Q$134,2)))</f>
        <v/>
      </c>
      <c r="G52" s="225"/>
      <c r="H52" s="92"/>
      <c r="I52" s="91"/>
      <c r="J52" s="226" t="s">
        <v>9</v>
      </c>
      <c r="K52" s="221"/>
      <c r="L52" s="227"/>
      <c r="M52" s="221"/>
      <c r="N52" s="228"/>
      <c r="O52" s="229" t="s">
        <v>112</v>
      </c>
      <c r="P52" s="230"/>
      <c r="Q52" s="230"/>
      <c r="R52" s="231"/>
      <c r="AI52" s="670"/>
      <c r="AJ52" s="670"/>
      <c r="AK52" s="670"/>
    </row>
    <row r="53" spans="1:37" s="18" customFormat="1" ht="9" customHeight="1" x14ac:dyDescent="0.25">
      <c r="A53" s="238"/>
      <c r="B53" s="443"/>
      <c r="C53" s="443"/>
      <c r="D53" s="239"/>
      <c r="E53" s="224">
        <v>4</v>
      </c>
      <c r="F53" s="92" t="str">
        <f>IF(E53&gt;$R$57,,UPPER(VLOOKUP(E53,'1MD ELO (2)'!$A$7:$Q$134,2)))</f>
        <v/>
      </c>
      <c r="G53" s="225"/>
      <c r="H53" s="92"/>
      <c r="I53" s="91"/>
      <c r="J53" s="226" t="s">
        <v>10</v>
      </c>
      <c r="K53" s="221"/>
      <c r="L53" s="227"/>
      <c r="M53" s="221"/>
      <c r="N53" s="228"/>
      <c r="O53" s="221"/>
      <c r="P53" s="227"/>
      <c r="Q53" s="221"/>
      <c r="R53" s="228"/>
      <c r="AI53" s="670"/>
      <c r="AJ53" s="670"/>
      <c r="AK53" s="670"/>
    </row>
    <row r="54" spans="1:37" s="18" customFormat="1" ht="9" customHeight="1" x14ac:dyDescent="0.25">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x14ac:dyDescent="0.25">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x14ac:dyDescent="0.25">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x14ac:dyDescent="0.25">
      <c r="A57" s="368"/>
      <c r="B57" s="365"/>
      <c r="C57" s="445"/>
      <c r="D57" s="378"/>
      <c r="E57" s="240"/>
      <c r="F57" s="241"/>
      <c r="G57" s="242"/>
      <c r="H57" s="241"/>
      <c r="I57" s="243"/>
      <c r="J57" s="244" t="s">
        <v>14</v>
      </c>
      <c r="K57" s="234"/>
      <c r="L57" s="233"/>
      <c r="M57" s="234"/>
      <c r="N57" s="235"/>
      <c r="O57" s="234" t="str">
        <f>R4</f>
        <v>Dénes Tibor</v>
      </c>
      <c r="P57" s="233"/>
      <c r="Q57" s="234"/>
      <c r="R57" s="245">
        <f>MIN(4,'1MD ELO (2)'!Q5)</f>
        <v>4</v>
      </c>
      <c r="AI57" s="670"/>
      <c r="AJ57" s="670"/>
      <c r="AK57" s="670"/>
    </row>
  </sheetData>
  <mergeCells count="1">
    <mergeCell ref="A4:C4"/>
  </mergeCells>
  <conditionalFormatting sqref="G45:I45 G39:I39 H23 H25 H27 H29 H31 H33 H35 H37 G47:I47 G41:I41 G43:I43 H7 H9 H11 H13 H15 H17 H19 H21">
    <cfRule type="expression" dxfId="617" priority="14" stopIfTrue="1">
      <formula>AND($E7&lt;9,$C7&gt;0)</formula>
    </cfRule>
  </conditionalFormatting>
  <conditionalFormatting sqref="I32 I46 I36 K44 I42 K10 M14 K18 K26 K34 M30 M40 O22 I8 I12 I16 I20 I24 I28">
    <cfRule type="expression" dxfId="616" priority="11" stopIfTrue="1">
      <formula>AND($O$1="CU",I8="Umpire")</formula>
    </cfRule>
    <cfRule type="expression" dxfId="615" priority="12" stopIfTrue="1">
      <formula>AND($O$1="CU",I8&lt;&gt;"Umpire",J8&lt;&gt;"")</formula>
    </cfRule>
    <cfRule type="expression" dxfId="614" priority="13" stopIfTrue="1">
      <formula>AND($O$1="CU",I8&lt;&gt;"Umpire")</formula>
    </cfRule>
  </conditionalFormatting>
  <conditionalFormatting sqref="E39 E47 E45 E43 E41">
    <cfRule type="expression" dxfId="613" priority="10" stopIfTrue="1">
      <formula>AND($E39&lt;9,$C39&gt;0)</formula>
    </cfRule>
  </conditionalFormatting>
  <conditionalFormatting sqref="F41 F43 F45 F47 F39">
    <cfRule type="cellIs" dxfId="612" priority="8" stopIfTrue="1" operator="equal">
      <formula>"Bye"</formula>
    </cfRule>
    <cfRule type="expression" dxfId="611" priority="9" stopIfTrue="1">
      <formula>AND($E39&lt;9,$C39&gt;0)</formula>
    </cfRule>
  </conditionalFormatting>
  <conditionalFormatting sqref="M10 M18 M26 M34 O30 O40 M44 O14 Q22 K8 K12 K16 K20 K24 K28 K32 K36 K42 K46">
    <cfRule type="expression" dxfId="610" priority="6" stopIfTrue="1">
      <formula>J8="as"</formula>
    </cfRule>
    <cfRule type="expression" dxfId="609" priority="7" stopIfTrue="1">
      <formula>J8="bs"</formula>
    </cfRule>
  </conditionalFormatting>
  <conditionalFormatting sqref="B41 B43 B45 B47 B39">
    <cfRule type="cellIs" dxfId="608" priority="4" stopIfTrue="1" operator="equal">
      <formula>"QA"</formula>
    </cfRule>
    <cfRule type="cellIs" dxfId="607" priority="5" stopIfTrue="1" operator="equal">
      <formula>"DA"</formula>
    </cfRule>
  </conditionalFormatting>
  <conditionalFormatting sqref="R57 J8 J12 J16 J20 J24 J28 J32 J36 N30 N14 L10 L34 L18 L26 P22">
    <cfRule type="expression" dxfId="606" priority="3" stopIfTrue="1">
      <formula>$O$1="CU"</formula>
    </cfRule>
  </conditionalFormatting>
  <conditionalFormatting sqref="E9 E7 E11 E13 E15 E17 E19 E21 E23 E25 E27 E29 E31 E33 E35 E37">
    <cfRule type="expression" dxfId="605" priority="2" stopIfTrue="1">
      <formula>$E7&lt;5</formula>
    </cfRule>
  </conditionalFormatting>
  <conditionalFormatting sqref="F35 F37 F25 F33 F31 F29 F27 F23 F19 F21 F9 F17 F15 F13 F11 F7">
    <cfRule type="cellIs" dxfId="604" priority="1"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0">
    <tabColor indexed="11"/>
    <pageSetUpPr fitToPage="1"/>
  </sheetPr>
  <dimension ref="A1:AM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Diákolinmpia Pest Vármegye</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E2" s="464">
        <f>Altalanos!$B$8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925">
        <f>Altalanos!$A$10</f>
        <v>0</v>
      </c>
      <c r="B4" s="925"/>
      <c r="C4" s="925"/>
      <c r="D4" s="432"/>
      <c r="E4" s="146"/>
      <c r="F4" s="146"/>
      <c r="G4" s="146">
        <f>Altalanos!$C$10</f>
        <v>0</v>
      </c>
      <c r="H4" s="100"/>
      <c r="I4" s="146"/>
      <c r="J4" s="147"/>
      <c r="K4" s="148"/>
      <c r="L4" s="147"/>
      <c r="M4" s="149"/>
      <c r="N4" s="147"/>
      <c r="O4" s="146"/>
      <c r="P4" s="147"/>
      <c r="Q4" s="146"/>
      <c r="R4" s="89" t="str">
        <f>Altalanos!$E$10</f>
        <v>Dénes Tibor</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0" customFormat="1" ht="11.1" customHeight="1" thickBot="1" x14ac:dyDescent="0.3">
      <c r="A6" s="783"/>
      <c r="B6" s="792"/>
      <c r="C6" s="792"/>
      <c r="D6" s="792"/>
      <c r="E6" s="792"/>
      <c r="F6" s="791" t="str">
        <f>IF(Y3="","",CONCATENATE(AH1," / ",AG1," pont"))</f>
        <v/>
      </c>
      <c r="G6" s="793"/>
      <c r="H6" s="794"/>
      <c r="I6" s="793"/>
      <c r="J6" s="795"/>
      <c r="K6" s="792" t="str">
        <f>IF(Y3="","",CONCATENATE(AF1," pont"))</f>
        <v/>
      </c>
      <c r="L6" s="795"/>
      <c r="M6" s="792" t="str">
        <f>IF(Y3="","",CONCATENATE(AE1," pont"))</f>
        <v/>
      </c>
      <c r="N6" s="795"/>
      <c r="O6" s="792" t="str">
        <f>IF(Y3="","",CONCATENATE(AD1," pont"))</f>
        <v/>
      </c>
      <c r="P6" s="795"/>
      <c r="Q6" s="792" t="str">
        <f>IF(Y3="","",CONCATENATE(AC1," pont"))</f>
        <v/>
      </c>
      <c r="R6" s="802"/>
      <c r="Y6" s="798"/>
      <c r="Z6" s="798"/>
      <c r="AA6" s="798" t="s">
        <v>196</v>
      </c>
      <c r="AB6" s="799">
        <v>150</v>
      </c>
      <c r="AC6" s="799">
        <v>120</v>
      </c>
      <c r="AD6" s="799">
        <v>90</v>
      </c>
      <c r="AE6" s="799">
        <v>60</v>
      </c>
      <c r="AF6" s="799">
        <v>40</v>
      </c>
      <c r="AG6" s="799">
        <v>25</v>
      </c>
      <c r="AH6" s="799">
        <v>10</v>
      </c>
      <c r="AI6" s="801"/>
      <c r="AJ6" s="801"/>
      <c r="AK6" s="801"/>
    </row>
    <row r="7" spans="1:37" s="38" customFormat="1" ht="10.5" customHeight="1" x14ac:dyDescent="0.25">
      <c r="A7" s="157">
        <v>1</v>
      </c>
      <c r="B7" s="390" t="str">
        <f>IF($E7="","",VLOOKUP($E7,'1MD ELO (2)'!$A$7:$O$48,14))</f>
        <v/>
      </c>
      <c r="C7" s="390" t="str">
        <f>IF($E7="","",VLOOKUP($E7,'1MD ELO (2)'!$A$7:$O$48,15))</f>
        <v/>
      </c>
      <c r="D7" s="471" t="str">
        <f>IF($E7="","",VLOOKUP($E7,'1MD ELO (2)'!$A$7:$O$48,5))</f>
        <v/>
      </c>
      <c r="E7" s="159"/>
      <c r="F7" s="160" t="str">
        <f>UPPER(IF($E7="","",VLOOKUP($E7,'1MD ELO (2)'!$A$7:$O$48,2)))</f>
        <v/>
      </c>
      <c r="G7" s="160" t="str">
        <f>IF($E7="","",VLOOKUP($E7,'1MD ELO (2)'!$A$7:$O$48,3))</f>
        <v/>
      </c>
      <c r="H7" s="160"/>
      <c r="I7" s="160" t="str">
        <f>IF($E7="","",VLOOKUP($E7,'1MD ELO (2)'!$A$7:$O$48,4))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x14ac:dyDescent="0.25">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x14ac:dyDescent="0.25">
      <c r="A9" s="171">
        <v>2</v>
      </c>
      <c r="B9" s="390" t="str">
        <f>IF($E9="","",VLOOKUP($E9,'1MD ELO (2)'!$A$7:$O$48,14))</f>
        <v/>
      </c>
      <c r="C9" s="390" t="str">
        <f>IF($E9="","",VLOOKUP($E9,'1MD ELO (2)'!$A$7:$O$48,15))</f>
        <v/>
      </c>
      <c r="D9" s="471" t="str">
        <f>IF($E9="","",VLOOKUP($E9,'1MD ELO (2)'!$A$7:$O$48,5))</f>
        <v/>
      </c>
      <c r="E9" s="159"/>
      <c r="F9" s="487" t="str">
        <f>UPPER(IF($E9="","",VLOOKUP($E9,'1MD ELO (2)'!$A$7:$O$48,2)))</f>
        <v/>
      </c>
      <c r="G9" s="487" t="str">
        <f>IF($E9="","",VLOOKUP($E9,'1MD ELO (2)'!$A$7:$O$48,3))</f>
        <v/>
      </c>
      <c r="H9" s="487"/>
      <c r="I9" s="487" t="str">
        <f>IF($E9="","",VLOOKUP($E9,'1MD ELO (2)'!$A$7:$O$48,4))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x14ac:dyDescent="0.25">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v>3</v>
      </c>
      <c r="B11" s="390" t="str">
        <f>IF($E11="","",VLOOKUP($E11,'1MD ELO (2)'!$A$7:$O$48,14))</f>
        <v/>
      </c>
      <c r="C11" s="390" t="str">
        <f>IF($E11="","",VLOOKUP($E11,'1MD ELO (2)'!$A$7:$O$48,15))</f>
        <v/>
      </c>
      <c r="D11" s="471" t="str">
        <f>IF($E11="","",VLOOKUP($E11,'1MD ELO (2)'!$A$7:$O$48,5))</f>
        <v/>
      </c>
      <c r="E11" s="159"/>
      <c r="F11" s="487" t="str">
        <f>UPPER(IF($E11="","",VLOOKUP($E11,'1MD ELO (2)'!$A$7:$O$48,2)))</f>
        <v/>
      </c>
      <c r="G11" s="487" t="str">
        <f>IF($E11="","",VLOOKUP($E11,'1MD ELO (2)'!$A$7:$O$48,3))</f>
        <v/>
      </c>
      <c r="H11" s="487"/>
      <c r="I11" s="487" t="str">
        <f>IF($E11="","",VLOOKUP($E11,'1MD ELO (2)'!$A$7:$O$48,4))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171">
        <v>4</v>
      </c>
      <c r="B13" s="390" t="str">
        <f>IF($E13="","",VLOOKUP($E13,'1MD ELO (2)'!$A$7:$O$48,14))</f>
        <v/>
      </c>
      <c r="C13" s="390" t="str">
        <f>IF($E13="","",VLOOKUP($E13,'1MD ELO (2)'!$A$7:$O$48,15))</f>
        <v/>
      </c>
      <c r="D13" s="471" t="str">
        <f>IF($E13="","",VLOOKUP($E13,'1MD ELO (2)'!$A$7:$O$48,5))</f>
        <v/>
      </c>
      <c r="E13" s="159"/>
      <c r="F13" s="487" t="str">
        <f>UPPER(IF($E13="","",VLOOKUP($E13,'1MD ELO (2)'!$A$7:$O$48,2)))</f>
        <v/>
      </c>
      <c r="G13" s="487" t="str">
        <f>IF($E13="","",VLOOKUP($E13,'1MD ELO (2)'!$A$7:$O$48,3))</f>
        <v/>
      </c>
      <c r="H13" s="487"/>
      <c r="I13" s="487" t="str">
        <f>IF($E13="","",VLOOKUP($E13,'1MD ELO (2)'!$A$7:$O$48,4))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71">
        <v>5</v>
      </c>
      <c r="B15" s="390" t="str">
        <f>IF($E15="","",VLOOKUP($E15,'1MD ELO (2)'!$A$7:$O$48,14))</f>
        <v/>
      </c>
      <c r="C15" s="390" t="str">
        <f>IF($E15="","",VLOOKUP($E15,'1MD ELO (2)'!$A$7:$O$48,15))</f>
        <v/>
      </c>
      <c r="D15" s="471" t="str">
        <f>IF($E15="","",VLOOKUP($E15,'1MD ELO (2)'!$A$7:$O$48,5))</f>
        <v/>
      </c>
      <c r="E15" s="159"/>
      <c r="F15" s="487" t="str">
        <f>UPPER(IF($E15="","",VLOOKUP($E15,'1MD ELO (2)'!$A$7:$O$48,2)))</f>
        <v/>
      </c>
      <c r="G15" s="487" t="str">
        <f>IF($E15="","",VLOOKUP($E15,'1MD ELO (2)'!$A$7:$O$48,3))</f>
        <v/>
      </c>
      <c r="H15" s="487"/>
      <c r="I15" s="487" t="str">
        <f>IF($E15="","",VLOOKUP($E15,'1MD ELO (2)'!$A$7:$O$48,4))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x14ac:dyDescent="0.25">
      <c r="A17" s="171">
        <v>6</v>
      </c>
      <c r="B17" s="390" t="str">
        <f>IF($E17="","",VLOOKUP($E17,'1MD ELO (2)'!$A$7:$O$48,14))</f>
        <v/>
      </c>
      <c r="C17" s="390" t="str">
        <f>IF($E17="","",VLOOKUP($E17,'1MD ELO (2)'!$A$7:$O$48,15))</f>
        <v/>
      </c>
      <c r="D17" s="471" t="str">
        <f>IF($E17="","",VLOOKUP($E17,'1MD ELO (2)'!$A$7:$O$48,5))</f>
        <v/>
      </c>
      <c r="E17" s="159"/>
      <c r="F17" s="487" t="str">
        <f>UPPER(IF($E17="","",VLOOKUP($E17,'1MD ELO (2)'!$A$7:$O$48,2)))</f>
        <v/>
      </c>
      <c r="G17" s="487" t="str">
        <f>IF($E17="","",VLOOKUP($E17,'1MD ELO (2)'!$A$7:$O$48,3))</f>
        <v/>
      </c>
      <c r="H17" s="487"/>
      <c r="I17" s="487" t="str">
        <f>IF($E17="","",VLOOKUP($E17,'1MD ELO (2)'!$A$7:$O$48,4))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x14ac:dyDescent="0.25">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x14ac:dyDescent="0.25">
      <c r="A19" s="171">
        <v>7</v>
      </c>
      <c r="B19" s="390" t="str">
        <f>IF($E19="","",VLOOKUP($E19,'1MD ELO (2)'!$A$7:$O$48,14))</f>
        <v/>
      </c>
      <c r="C19" s="390" t="str">
        <f>IF($E19="","",VLOOKUP($E19,'1MD ELO (2)'!$A$7:$O$48,15))</f>
        <v/>
      </c>
      <c r="D19" s="471" t="str">
        <f>IF($E19="","",VLOOKUP($E19,'1MD ELO (2)'!$A$7:$O$48,5))</f>
        <v/>
      </c>
      <c r="E19" s="159"/>
      <c r="F19" s="487" t="str">
        <f>UPPER(IF($E19="","",VLOOKUP($E19,'1MD ELO (2)'!$A$7:$O$48,2)))</f>
        <v/>
      </c>
      <c r="G19" s="487" t="str">
        <f>IF($E19="","",VLOOKUP($E19,'1MD ELO (2)'!$A$7:$O$48,3))</f>
        <v/>
      </c>
      <c r="H19" s="487"/>
      <c r="I19" s="487" t="str">
        <f>IF($E19="","",VLOOKUP($E19,'1MD ELO (2)'!$A$7:$O$48,4))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x14ac:dyDescent="0.25">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x14ac:dyDescent="0.25">
      <c r="A21" s="157">
        <v>8</v>
      </c>
      <c r="B21" s="390" t="str">
        <f>IF($E21="","",VLOOKUP($E21,'1MD ELO (2)'!$A$7:$O$48,14))</f>
        <v/>
      </c>
      <c r="C21" s="390" t="str">
        <f>IF($E21="","",VLOOKUP($E21,'1MD ELO (2)'!$A$7:$O$48,15))</f>
        <v/>
      </c>
      <c r="D21" s="471" t="str">
        <f>IF($E21="","",VLOOKUP($E21,'1MD ELO (2)'!$A$7:$O$48,5))</f>
        <v/>
      </c>
      <c r="E21" s="159"/>
      <c r="F21" s="160" t="str">
        <f>UPPER(IF($E21="","",VLOOKUP($E21,'1MD ELO (2)'!$A$7:$O$48,2)))</f>
        <v/>
      </c>
      <c r="G21" s="160" t="str">
        <f>IF($E21="","",VLOOKUP($E21,'1MD ELO (2)'!$A$7:$O$48,3))</f>
        <v/>
      </c>
      <c r="H21" s="160"/>
      <c r="I21" s="160" t="str">
        <f>IF($E21="","",VLOOKUP($E21,'1MD ELO (2)'!$A$7:$O$48,4))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x14ac:dyDescent="0.25">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x14ac:dyDescent="0.25">
      <c r="A23" s="157">
        <v>9</v>
      </c>
      <c r="B23" s="390" t="str">
        <f>IF($E23="","",VLOOKUP($E23,'1MD ELO (2)'!$A$7:$O$48,14))</f>
        <v/>
      </c>
      <c r="C23" s="390" t="str">
        <f>IF($E23="","",VLOOKUP($E23,'1MD ELO (2)'!$A$7:$O$48,15))</f>
        <v/>
      </c>
      <c r="D23" s="471" t="str">
        <f>IF($E23="","",VLOOKUP($E23,'1MD ELO (2)'!$A$7:$O$48,5))</f>
        <v/>
      </c>
      <c r="E23" s="159"/>
      <c r="F23" s="160" t="str">
        <f>UPPER(IF($E23="","",VLOOKUP($E23,'1MD ELO (2)'!$A$7:$O$48,2)))</f>
        <v/>
      </c>
      <c r="G23" s="160" t="str">
        <f>IF($E23="","",VLOOKUP($E23,'1MD ELO (2)'!$A$7:$O$48,3))</f>
        <v/>
      </c>
      <c r="H23" s="160"/>
      <c r="I23" s="160" t="str">
        <f>IF($E23="","",VLOOKUP($E23,'1MD ELO (2)'!$A$7:$O$48,4))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x14ac:dyDescent="0.25">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x14ac:dyDescent="0.25">
      <c r="A25" s="171">
        <v>10</v>
      </c>
      <c r="B25" s="390" t="str">
        <f>IF($E25="","",VLOOKUP($E25,'1MD ELO (2)'!$A$7:$O$48,14))</f>
        <v/>
      </c>
      <c r="C25" s="390" t="str">
        <f>IF($E25="","",VLOOKUP($E25,'1MD ELO (2)'!$A$7:$O$48,15))</f>
        <v/>
      </c>
      <c r="D25" s="471" t="str">
        <f>IF($E25="","",VLOOKUP($E25,'1MD ELO (2)'!$A$7:$O$48,5))</f>
        <v/>
      </c>
      <c r="E25" s="159"/>
      <c r="F25" s="487" t="str">
        <f>UPPER(IF($E25="","",VLOOKUP($E25,'1MD ELO (2)'!$A$7:$O$48,2)))</f>
        <v/>
      </c>
      <c r="G25" s="487" t="str">
        <f>IF($E25="","",VLOOKUP($E25,'1MD ELO (2)'!$A$7:$O$48,3))</f>
        <v/>
      </c>
      <c r="H25" s="487"/>
      <c r="I25" s="487" t="str">
        <f>IF($E25="","",VLOOKUP($E25,'1MD ELO (2)'!$A$7:$O$48,4))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x14ac:dyDescent="0.25">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x14ac:dyDescent="0.25">
      <c r="A27" s="171">
        <v>11</v>
      </c>
      <c r="B27" s="390" t="str">
        <f>IF($E27="","",VLOOKUP($E27,'1MD ELO (2)'!$A$7:$O$48,14))</f>
        <v/>
      </c>
      <c r="C27" s="390" t="str">
        <f>IF($E27="","",VLOOKUP($E27,'1MD ELO (2)'!$A$7:$O$48,15))</f>
        <v/>
      </c>
      <c r="D27" s="471" t="str">
        <f>IF($E27="","",VLOOKUP($E27,'1MD ELO (2)'!$A$7:$O$48,5))</f>
        <v/>
      </c>
      <c r="E27" s="159"/>
      <c r="F27" s="487" t="str">
        <f>UPPER(IF($E27="","",VLOOKUP($E27,'1MD ELO (2)'!$A$7:$O$48,2)))</f>
        <v/>
      </c>
      <c r="G27" s="487" t="str">
        <f>IF($E27="","",VLOOKUP($E27,'1MD ELO (2)'!$A$7:$O$48,3))</f>
        <v/>
      </c>
      <c r="H27" s="487"/>
      <c r="I27" s="487" t="str">
        <f>IF($E27="","",VLOOKUP($E27,'1MD ELO (2)'!$A$7:$O$48,4))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x14ac:dyDescent="0.25">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x14ac:dyDescent="0.25">
      <c r="A29" s="171">
        <v>12</v>
      </c>
      <c r="B29" s="390" t="str">
        <f>IF($E29="","",VLOOKUP($E29,'1MD ELO (2)'!$A$7:$O$48,14))</f>
        <v/>
      </c>
      <c r="C29" s="390" t="str">
        <f>IF($E29="","",VLOOKUP($E29,'1MD ELO (2)'!$A$7:$O$48,15))</f>
        <v/>
      </c>
      <c r="D29" s="471" t="str">
        <f>IF($E29="","",VLOOKUP($E29,'1MD ELO (2)'!$A$7:$O$48,5))</f>
        <v/>
      </c>
      <c r="E29" s="159"/>
      <c r="F29" s="487" t="str">
        <f>UPPER(IF($E29="","",VLOOKUP($E29,'1MD ELO (2)'!$A$7:$O$48,2)))</f>
        <v/>
      </c>
      <c r="G29" s="487" t="str">
        <f>IF($E29="","",VLOOKUP($E29,'1MD ELO (2)'!$A$7:$O$48,3))</f>
        <v/>
      </c>
      <c r="H29" s="487"/>
      <c r="I29" s="487" t="str">
        <f>IF($E29="","",VLOOKUP($E29,'1MD ELO (2)'!$A$7:$O$48,4))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x14ac:dyDescent="0.25">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x14ac:dyDescent="0.25">
      <c r="A31" s="171">
        <v>13</v>
      </c>
      <c r="B31" s="390" t="str">
        <f>IF($E31="","",VLOOKUP($E31,'1MD ELO (2)'!$A$7:$O$48,14))</f>
        <v/>
      </c>
      <c r="C31" s="390" t="str">
        <f>IF($E31="","",VLOOKUP($E31,'1MD ELO (2)'!$A$7:$O$48,15))</f>
        <v/>
      </c>
      <c r="D31" s="471" t="str">
        <f>IF($E31="","",VLOOKUP($E31,'1MD ELO (2)'!$A$7:$O$48,5))</f>
        <v/>
      </c>
      <c r="E31" s="159"/>
      <c r="F31" s="487" t="str">
        <f>UPPER(IF($E31="","",VLOOKUP($E31,'1MD ELO (2)'!$A$7:$O$48,2)))</f>
        <v/>
      </c>
      <c r="G31" s="487" t="str">
        <f>IF($E31="","",VLOOKUP($E31,'1MD ELO (2)'!$A$7:$O$48,3))</f>
        <v/>
      </c>
      <c r="H31" s="487"/>
      <c r="I31" s="487" t="str">
        <f>IF($E31="","",VLOOKUP($E31,'1MD ELO (2)'!$A$7:$O$48,4))</f>
        <v/>
      </c>
      <c r="J31" s="192"/>
      <c r="K31" s="161"/>
      <c r="L31" s="161"/>
      <c r="M31" s="161"/>
      <c r="N31" s="188"/>
      <c r="O31" s="161"/>
      <c r="P31" s="166"/>
      <c r="Q31" s="164"/>
      <c r="R31" s="246"/>
      <c r="S31" s="169"/>
      <c r="AI31" s="668"/>
      <c r="AJ31" s="668"/>
      <c r="AK31" s="668"/>
    </row>
    <row r="32" spans="1:39" s="38" customFormat="1" ht="9.6" customHeight="1" x14ac:dyDescent="0.25">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x14ac:dyDescent="0.25">
      <c r="A33" s="171">
        <v>14</v>
      </c>
      <c r="B33" s="390" t="str">
        <f>IF($E33="","",VLOOKUP($E33,'1MD ELO (2)'!$A$7:$O$48,14))</f>
        <v/>
      </c>
      <c r="C33" s="390" t="str">
        <f>IF($E33="","",VLOOKUP($E33,'1MD ELO (2)'!$A$7:$O$48,15))</f>
        <v/>
      </c>
      <c r="D33" s="471" t="str">
        <f>IF($E33="","",VLOOKUP($E33,'1MD ELO (2)'!$A$7:$O$48,5))</f>
        <v/>
      </c>
      <c r="E33" s="159"/>
      <c r="F33" s="487" t="str">
        <f>UPPER(IF($E33="","",VLOOKUP($E33,'1MD ELO (2)'!$A$7:$O$48,2)))</f>
        <v/>
      </c>
      <c r="G33" s="487" t="str">
        <f>IF($E33="","",VLOOKUP($E33,'1MD ELO (2)'!$A$7:$O$48,3))</f>
        <v/>
      </c>
      <c r="H33" s="487"/>
      <c r="I33" s="487" t="str">
        <f>IF($E33="","",VLOOKUP($E33,'1MD ELO (2)'!$A$7:$O$48,4))</f>
        <v/>
      </c>
      <c r="J33" s="180"/>
      <c r="K33" s="161"/>
      <c r="L33" s="181"/>
      <c r="M33" s="161"/>
      <c r="N33" s="188"/>
      <c r="O33" s="164"/>
      <c r="P33" s="166"/>
      <c r="Q33" s="164"/>
      <c r="R33" s="246"/>
      <c r="S33" s="169"/>
      <c r="AI33" s="668"/>
      <c r="AJ33" s="668"/>
      <c r="AK33" s="668"/>
    </row>
    <row r="34" spans="1:37" s="38" customFormat="1" ht="9.6" customHeight="1" x14ac:dyDescent="0.25">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x14ac:dyDescent="0.25">
      <c r="A35" s="171">
        <v>15</v>
      </c>
      <c r="B35" s="390" t="str">
        <f>IF($E35="","",VLOOKUP($E35,'1MD ELO (2)'!$A$7:$O$48,14))</f>
        <v/>
      </c>
      <c r="C35" s="390" t="str">
        <f>IF($E35="","",VLOOKUP($E35,'1MD ELO (2)'!$A$7:$O$48,15))</f>
        <v/>
      </c>
      <c r="D35" s="471" t="str">
        <f>IF($E35="","",VLOOKUP($E35,'1MD ELO (2)'!$A$7:$O$48,5))</f>
        <v/>
      </c>
      <c r="E35" s="159"/>
      <c r="F35" s="487" t="str">
        <f>UPPER(IF($E35="","",VLOOKUP($E35,'1MD ELO (2)'!$A$7:$O$48,2)))</f>
        <v/>
      </c>
      <c r="G35" s="487" t="str">
        <f>IF($E35="","",VLOOKUP($E35,'1MD ELO (2)'!$A$7:$O$48,3))</f>
        <v/>
      </c>
      <c r="H35" s="487"/>
      <c r="I35" s="487" t="str">
        <f>IF($E35="","",VLOOKUP($E35,'1MD ELO (2)'!$A$7:$O$48,4))</f>
        <v/>
      </c>
      <c r="J35" s="162"/>
      <c r="K35" s="161"/>
      <c r="L35" s="187"/>
      <c r="M35" s="161"/>
      <c r="N35" s="186"/>
      <c r="O35" s="164"/>
      <c r="P35" s="166"/>
      <c r="Q35" s="164"/>
      <c r="R35" s="246"/>
      <c r="S35" s="169"/>
      <c r="AI35" s="668"/>
      <c r="AJ35" s="668"/>
      <c r="AK35" s="668"/>
    </row>
    <row r="36" spans="1:37" s="38" customFormat="1" ht="9.6" customHeight="1" x14ac:dyDescent="0.25">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x14ac:dyDescent="0.25">
      <c r="A37" s="157">
        <v>16</v>
      </c>
      <c r="B37" s="390" t="str">
        <f>IF($E37="","",VLOOKUP($E37,'1MD ELO (2)'!$A$7:$O$48,14))</f>
        <v/>
      </c>
      <c r="C37" s="390" t="str">
        <f>IF($E37="","",VLOOKUP($E37,'1MD ELO (2)'!$A$7:$O$48,15))</f>
        <v/>
      </c>
      <c r="D37" s="471" t="str">
        <f>IF($E37="","",VLOOKUP($E37,'1MD ELO (2)'!$A$7:$O$48,5))</f>
        <v/>
      </c>
      <c r="E37" s="159"/>
      <c r="F37" s="160" t="str">
        <f>UPPER(IF($E37="","",VLOOKUP($E37,'1MD ELO (2)'!$A$7:$O$48,2)))</f>
        <v/>
      </c>
      <c r="G37" s="160" t="str">
        <f>IF($E37="","",VLOOKUP($E37,'1MD ELO (2)'!$A$7:$O$48,3))</f>
        <v/>
      </c>
      <c r="H37" s="160"/>
      <c r="I37" s="160" t="str">
        <f>IF($E37="","",VLOOKUP($E37,'1MD ELO (2)'!$A$7:$O$48,4))</f>
        <v/>
      </c>
      <c r="J37" s="190"/>
      <c r="K37" s="161"/>
      <c r="L37" s="161"/>
      <c r="M37" s="161"/>
      <c r="N37" s="186"/>
      <c r="O37" s="166"/>
      <c r="P37" s="166"/>
      <c r="Q37" s="164"/>
      <c r="R37" s="246"/>
      <c r="S37" s="169"/>
      <c r="AI37" s="668"/>
      <c r="AJ37" s="668"/>
      <c r="AK37" s="668"/>
    </row>
    <row r="38" spans="1:37" s="38" customFormat="1" ht="9.6" customHeight="1" x14ac:dyDescent="0.25">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x14ac:dyDescent="0.25">
      <c r="A39" s="157">
        <v>17</v>
      </c>
      <c r="B39" s="390" t="str">
        <f>IF($E39="","",VLOOKUP($E39,'1MD ELO (2)'!$A$7:$O$48,14))</f>
        <v/>
      </c>
      <c r="C39" s="390" t="str">
        <f>IF($E39="","",VLOOKUP($E39,'1MD ELO (2)'!$A$7:$O$48,15))</f>
        <v/>
      </c>
      <c r="D39" s="471" t="str">
        <f>IF($E39="","",VLOOKUP($E39,'1MD ELO (2)'!$A$7:$O$48,5))</f>
        <v/>
      </c>
      <c r="E39" s="159"/>
      <c r="F39" s="160" t="str">
        <f>UPPER(IF($E39="","",VLOOKUP($E39,'1MD ELO (2)'!$A$7:$O$48,2)))</f>
        <v/>
      </c>
      <c r="G39" s="160" t="str">
        <f>IF($E39="","",VLOOKUP($E39,'1MD ELO (2)'!$A$7:$O$48,3))</f>
        <v/>
      </c>
      <c r="H39" s="160"/>
      <c r="I39" s="160" t="str">
        <f>IF($E39="","",VLOOKUP($E39,'1MD ELO (2)'!$A$7:$O$48,4))</f>
        <v/>
      </c>
      <c r="J39" s="162"/>
      <c r="K39" s="161"/>
      <c r="L39" s="161"/>
      <c r="M39" s="161"/>
      <c r="N39" s="186"/>
      <c r="O39" s="175" t="s">
        <v>0</v>
      </c>
      <c r="P39" s="252"/>
      <c r="Q39" s="161"/>
      <c r="R39" s="246"/>
      <c r="S39" s="169"/>
      <c r="AI39" s="668"/>
      <c r="AJ39" s="668"/>
      <c r="AK39" s="668"/>
    </row>
    <row r="40" spans="1:37" s="38" customFormat="1" ht="9.6" customHeight="1" x14ac:dyDescent="0.25">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x14ac:dyDescent="0.25">
      <c r="A41" s="171">
        <v>18</v>
      </c>
      <c r="B41" s="390" t="str">
        <f>IF($E41="","",VLOOKUP($E41,'1MD ELO (2)'!$A$7:$O$48,14))</f>
        <v/>
      </c>
      <c r="C41" s="390" t="str">
        <f>IF($E41="","",VLOOKUP($E41,'1MD ELO (2)'!$A$7:$O$48,15))</f>
        <v/>
      </c>
      <c r="D41" s="471" t="str">
        <f>IF($E41="","",VLOOKUP($E41,'1MD ELO (2)'!$A$7:$O$48,5))</f>
        <v/>
      </c>
      <c r="E41" s="159"/>
      <c r="F41" s="487" t="str">
        <f>UPPER(IF($E41="","",VLOOKUP($E41,'1MD ELO (2)'!$A$7:$O$48,2)))</f>
        <v/>
      </c>
      <c r="G41" s="487" t="str">
        <f>IF($E41="","",VLOOKUP($E41,'1MD ELO (2)'!$A$7:$O$48,3))</f>
        <v/>
      </c>
      <c r="H41" s="487"/>
      <c r="I41" s="487" t="str">
        <f>IF($E41="","",VLOOKUP($E41,'1MD ELO (2)'!$A$7:$O$48,4))</f>
        <v/>
      </c>
      <c r="J41" s="180"/>
      <c r="K41" s="161"/>
      <c r="L41" s="181"/>
      <c r="M41" s="161"/>
      <c r="N41" s="186"/>
      <c r="O41" s="164"/>
      <c r="P41" s="166"/>
      <c r="Q41" s="957" t="str">
        <f>IF(Y3="","",CONCATENATE(AB1," pont"))</f>
        <v/>
      </c>
      <c r="R41" s="958"/>
      <c r="S41" s="169"/>
      <c r="AI41" s="668"/>
      <c r="AJ41" s="668"/>
      <c r="AK41" s="668"/>
    </row>
    <row r="42" spans="1:37" s="38" customFormat="1" ht="9.6" customHeight="1" x14ac:dyDescent="0.25">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x14ac:dyDescent="0.25">
      <c r="A43" s="171">
        <v>19</v>
      </c>
      <c r="B43" s="390" t="str">
        <f>IF($E43="","",VLOOKUP($E43,'1MD ELO (2)'!$A$7:$O$48,14))</f>
        <v/>
      </c>
      <c r="C43" s="390" t="str">
        <f>IF($E43="","",VLOOKUP($E43,'1MD ELO (2)'!$A$7:$O$48,15))</f>
        <v/>
      </c>
      <c r="D43" s="471" t="str">
        <f>IF($E43="","",VLOOKUP($E43,'1MD ELO (2)'!$A$7:$O$48,5))</f>
        <v/>
      </c>
      <c r="E43" s="159"/>
      <c r="F43" s="487" t="str">
        <f>UPPER(IF($E43="","",VLOOKUP($E43,'1MD ELO (2)'!$A$7:$O$48,2)))</f>
        <v/>
      </c>
      <c r="G43" s="487" t="str">
        <f>IF($E43="","",VLOOKUP($E43,'1MD ELO (2)'!$A$7:$O$48,3))</f>
        <v/>
      </c>
      <c r="H43" s="487"/>
      <c r="I43" s="487" t="str">
        <f>IF($E43="","",VLOOKUP($E43,'1MD ELO (2)'!$A$7:$O$48,4))</f>
        <v/>
      </c>
      <c r="J43" s="162"/>
      <c r="K43" s="161"/>
      <c r="L43" s="187"/>
      <c r="M43" s="161"/>
      <c r="N43" s="188"/>
      <c r="O43" s="164"/>
      <c r="P43" s="166"/>
      <c r="Q43" s="164"/>
      <c r="R43" s="246"/>
      <c r="S43" s="169"/>
      <c r="AI43" s="668"/>
      <c r="AJ43" s="668"/>
      <c r="AK43" s="668"/>
    </row>
    <row r="44" spans="1:37" s="38" customFormat="1" ht="9.6" customHeight="1" x14ac:dyDescent="0.25">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x14ac:dyDescent="0.25">
      <c r="A45" s="171">
        <v>20</v>
      </c>
      <c r="B45" s="390" t="str">
        <f>IF($E45="","",VLOOKUP($E45,'1MD ELO (2)'!$A$7:$O$48,14))</f>
        <v/>
      </c>
      <c r="C45" s="390" t="str">
        <f>IF($E45="","",VLOOKUP($E45,'1MD ELO (2)'!$A$7:$O$48,15))</f>
        <v/>
      </c>
      <c r="D45" s="471" t="str">
        <f>IF($E45="","",VLOOKUP($E45,'1MD ELO (2)'!$A$7:$O$48,5))</f>
        <v/>
      </c>
      <c r="E45" s="159"/>
      <c r="F45" s="487" t="str">
        <f>UPPER(IF($E45="","",VLOOKUP($E45,'1MD ELO (2)'!$A$7:$O$48,2)))</f>
        <v/>
      </c>
      <c r="G45" s="487" t="str">
        <f>IF($E45="","",VLOOKUP($E45,'1MD ELO (2)'!$A$7:$O$48,3))</f>
        <v/>
      </c>
      <c r="H45" s="487"/>
      <c r="I45" s="487" t="str">
        <f>IF($E45="","",VLOOKUP($E45,'1MD ELO (2)'!$A$7:$O$48,4))</f>
        <v/>
      </c>
      <c r="J45" s="190"/>
      <c r="K45" s="161"/>
      <c r="L45" s="161"/>
      <c r="M45" s="161"/>
      <c r="N45" s="188"/>
      <c r="O45" s="164"/>
      <c r="P45" s="166"/>
      <c r="Q45" s="164"/>
      <c r="R45" s="246"/>
      <c r="S45" s="169"/>
      <c r="AI45" s="668"/>
      <c r="AJ45" s="668"/>
      <c r="AK45" s="668"/>
    </row>
    <row r="46" spans="1:37" s="38" customFormat="1" ht="9.6" customHeight="1" x14ac:dyDescent="0.25">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x14ac:dyDescent="0.25">
      <c r="A47" s="171">
        <v>21</v>
      </c>
      <c r="B47" s="390" t="str">
        <f>IF($E47="","",VLOOKUP($E47,'1MD ELO (2)'!$A$7:$O$48,14))</f>
        <v/>
      </c>
      <c r="C47" s="390" t="str">
        <f>IF($E47="","",VLOOKUP($E47,'1MD ELO (2)'!$A$7:$O$48,15))</f>
        <v/>
      </c>
      <c r="D47" s="471" t="str">
        <f>IF($E47="","",VLOOKUP($E47,'1MD ELO (2)'!$A$7:$O$48,5))</f>
        <v/>
      </c>
      <c r="E47" s="159"/>
      <c r="F47" s="487" t="str">
        <f>UPPER(IF($E47="","",VLOOKUP($E47,'1MD ELO (2)'!$A$7:$O$48,2)))</f>
        <v/>
      </c>
      <c r="G47" s="487" t="str">
        <f>IF($E47="","",VLOOKUP($E47,'1MD ELO (2)'!$A$7:$O$48,3))</f>
        <v/>
      </c>
      <c r="H47" s="487"/>
      <c r="I47" s="487" t="str">
        <f>IF($E47="","",VLOOKUP($E47,'1MD ELO (2)'!$A$7:$O$48,4))</f>
        <v/>
      </c>
      <c r="J47" s="192"/>
      <c r="K47" s="161"/>
      <c r="L47" s="161"/>
      <c r="M47" s="161"/>
      <c r="N47" s="188"/>
      <c r="O47" s="161"/>
      <c r="P47" s="246"/>
      <c r="Q47" s="164"/>
      <c r="R47" s="246"/>
      <c r="S47" s="169"/>
      <c r="AI47" s="668"/>
      <c r="AJ47" s="668"/>
      <c r="AK47" s="668"/>
    </row>
    <row r="48" spans="1:37" s="38" customFormat="1" ht="9.6" customHeight="1" x14ac:dyDescent="0.25">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x14ac:dyDescent="0.25">
      <c r="A49" s="171">
        <v>22</v>
      </c>
      <c r="B49" s="390" t="str">
        <f>IF($E49="","",VLOOKUP($E49,'1MD ELO (2)'!$A$7:$O$48,14))</f>
        <v/>
      </c>
      <c r="C49" s="390" t="str">
        <f>IF($E49="","",VLOOKUP($E49,'1MD ELO (2)'!$A$7:$O$48,15))</f>
        <v/>
      </c>
      <c r="D49" s="471" t="str">
        <f>IF($E49="","",VLOOKUP($E49,'1MD ELO (2)'!$A$7:$O$48,5))</f>
        <v/>
      </c>
      <c r="E49" s="159"/>
      <c r="F49" s="487" t="str">
        <f>UPPER(IF($E49="","",VLOOKUP($E49,'1MD ELO (2)'!$A$7:$O$48,2)))</f>
        <v/>
      </c>
      <c r="G49" s="487" t="str">
        <f>IF($E49="","",VLOOKUP($E49,'1MD ELO (2)'!$A$7:$O$48,3))</f>
        <v/>
      </c>
      <c r="H49" s="487"/>
      <c r="I49" s="487" t="str">
        <f>IF($E49="","",VLOOKUP($E49,'1MD ELO (2)'!$A$7:$O$48,4))</f>
        <v/>
      </c>
      <c r="J49" s="180"/>
      <c r="K49" s="161"/>
      <c r="L49" s="181"/>
      <c r="M49" s="161"/>
      <c r="N49" s="188"/>
      <c r="O49" s="164"/>
      <c r="P49" s="246"/>
      <c r="Q49" s="164"/>
      <c r="R49" s="246"/>
      <c r="S49" s="169"/>
      <c r="AI49" s="668"/>
      <c r="AJ49" s="668"/>
      <c r="AK49" s="668"/>
    </row>
    <row r="50" spans="1:37" s="38" customFormat="1" ht="9.6" customHeight="1" x14ac:dyDescent="0.25">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x14ac:dyDescent="0.25">
      <c r="A51" s="171">
        <v>23</v>
      </c>
      <c r="B51" s="390" t="str">
        <f>IF($E51="","",VLOOKUP($E51,'1MD ELO (2)'!$A$7:$O$48,14))</f>
        <v/>
      </c>
      <c r="C51" s="390" t="str">
        <f>IF($E51="","",VLOOKUP($E51,'1MD ELO (2)'!$A$7:$O$48,15))</f>
        <v/>
      </c>
      <c r="D51" s="471" t="str">
        <f>IF($E51="","",VLOOKUP($E51,'1MD ELO (2)'!$A$7:$O$48,5))</f>
        <v/>
      </c>
      <c r="E51" s="159"/>
      <c r="F51" s="487" t="str">
        <f>UPPER(IF($E51="","",VLOOKUP($E51,'1MD ELO (2)'!$A$7:$O$48,2)))</f>
        <v/>
      </c>
      <c r="G51" s="487" t="str">
        <f>IF($E51="","",VLOOKUP($E51,'1MD ELO (2)'!$A$7:$O$48,3))</f>
        <v/>
      </c>
      <c r="H51" s="487"/>
      <c r="I51" s="487" t="str">
        <f>IF($E51="","",VLOOKUP($E51,'1MD ELO (2)'!$A$7:$O$48,4))</f>
        <v/>
      </c>
      <c r="J51" s="162"/>
      <c r="K51" s="161"/>
      <c r="L51" s="187"/>
      <c r="M51" s="161"/>
      <c r="N51" s="186"/>
      <c r="O51" s="164"/>
      <c r="P51" s="246"/>
      <c r="Q51" s="164"/>
      <c r="R51" s="246"/>
      <c r="S51" s="169"/>
      <c r="AI51" s="668"/>
      <c r="AJ51" s="668"/>
      <c r="AK51" s="668"/>
    </row>
    <row r="52" spans="1:37" s="38" customFormat="1" ht="9.6" customHeight="1" x14ac:dyDescent="0.25">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x14ac:dyDescent="0.25">
      <c r="A53" s="157">
        <v>24</v>
      </c>
      <c r="B53" s="390" t="str">
        <f>IF($E53="","",VLOOKUP($E53,'1MD ELO (2)'!$A$7:$O$48,14))</f>
        <v/>
      </c>
      <c r="C53" s="390" t="str">
        <f>IF($E53="","",VLOOKUP($E53,'1MD ELO (2)'!$A$7:$O$48,15))</f>
        <v/>
      </c>
      <c r="D53" s="471" t="str">
        <f>IF($E53="","",VLOOKUP($E53,'1MD ELO (2)'!$A$7:$O$48,5))</f>
        <v/>
      </c>
      <c r="E53" s="159"/>
      <c r="F53" s="160" t="str">
        <f>UPPER(IF($E53="","",VLOOKUP($E53,'1MD ELO (2)'!$A$7:$O$48,2)))</f>
        <v/>
      </c>
      <c r="G53" s="160" t="str">
        <f>IF($E53="","",VLOOKUP($E53,'1MD ELO (2)'!$A$7:$O$48,3))</f>
        <v/>
      </c>
      <c r="H53" s="160"/>
      <c r="I53" s="160" t="str">
        <f>IF($E53="","",VLOOKUP($E53,'1MD ELO (2)'!$A$7:$O$48,4))</f>
        <v/>
      </c>
      <c r="J53" s="190"/>
      <c r="K53" s="161"/>
      <c r="L53" s="161"/>
      <c r="M53" s="161"/>
      <c r="N53" s="186"/>
      <c r="O53" s="164"/>
      <c r="P53" s="246"/>
      <c r="Q53" s="164"/>
      <c r="R53" s="246"/>
      <c r="S53" s="169"/>
      <c r="AI53" s="668"/>
      <c r="AJ53" s="668"/>
      <c r="AK53" s="668"/>
    </row>
    <row r="54" spans="1:37" s="38" customFormat="1" ht="9.6" customHeight="1" x14ac:dyDescent="0.25">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x14ac:dyDescent="0.25">
      <c r="A55" s="157">
        <v>25</v>
      </c>
      <c r="B55" s="390" t="str">
        <f>IF($E55="","",VLOOKUP($E55,'1MD ELO (2)'!$A$7:$O$48,14))</f>
        <v/>
      </c>
      <c r="C55" s="390" t="str">
        <f>IF($E55="","",VLOOKUP($E55,'1MD ELO (2)'!$A$7:$O$48,15))</f>
        <v/>
      </c>
      <c r="D55" s="471" t="str">
        <f>IF($E55="","",VLOOKUP($E55,'1MD ELO (2)'!$A$7:$O$48,5))</f>
        <v/>
      </c>
      <c r="E55" s="159"/>
      <c r="F55" s="160" t="str">
        <f>UPPER(IF($E55="","",VLOOKUP($E55,'1MD ELO (2)'!$A$7:$O$48,2)))</f>
        <v/>
      </c>
      <c r="G55" s="160" t="str">
        <f>IF($E55="","",VLOOKUP($E55,'1MD ELO (2)'!$A$7:$O$48,3))</f>
        <v/>
      </c>
      <c r="H55" s="160"/>
      <c r="I55" s="160" t="str">
        <f>IF($E55="","",VLOOKUP($E55,'1MD ELO (2)'!$A$7:$O$48,4))</f>
        <v/>
      </c>
      <c r="J55" s="162"/>
      <c r="K55" s="161"/>
      <c r="L55" s="161"/>
      <c r="M55" s="161"/>
      <c r="N55" s="186"/>
      <c r="O55" s="164"/>
      <c r="P55" s="246"/>
      <c r="Q55" s="161"/>
      <c r="R55" s="166"/>
      <c r="S55" s="169"/>
      <c r="AI55" s="668"/>
      <c r="AJ55" s="668"/>
      <c r="AK55" s="668"/>
    </row>
    <row r="56" spans="1:37" s="38" customFormat="1" ht="9.6" customHeight="1" x14ac:dyDescent="0.25">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x14ac:dyDescent="0.25">
      <c r="A57" s="171">
        <v>26</v>
      </c>
      <c r="B57" s="390" t="str">
        <f>IF($E57="","",VLOOKUP($E57,'1MD ELO (2)'!$A$7:$O$48,14))</f>
        <v/>
      </c>
      <c r="C57" s="390" t="str">
        <f>IF($E57="","",VLOOKUP($E57,'1MD ELO (2)'!$A$7:$O$48,15))</f>
        <v/>
      </c>
      <c r="D57" s="471" t="str">
        <f>IF($E57="","",VLOOKUP($E57,'1MD ELO (2)'!$A$7:$O$48,5))</f>
        <v/>
      </c>
      <c r="E57" s="159"/>
      <c r="F57" s="487" t="str">
        <f>UPPER(IF($E57="","",VLOOKUP($E57,'1MD ELO (2)'!$A$7:$O$48,2)))</f>
        <v/>
      </c>
      <c r="G57" s="487" t="str">
        <f>IF($E57="","",VLOOKUP($E57,'1MD ELO (2)'!$A$7:$O$48,3))</f>
        <v/>
      </c>
      <c r="H57" s="487"/>
      <c r="I57" s="487" t="str">
        <f>IF($E57="","",VLOOKUP($E57,'1MD ELO (2)'!$A$7:$O$48,4))</f>
        <v/>
      </c>
      <c r="J57" s="180"/>
      <c r="K57" s="161"/>
      <c r="L57" s="181"/>
      <c r="M57" s="161"/>
      <c r="N57" s="186"/>
      <c r="O57" s="164"/>
      <c r="P57" s="246"/>
      <c r="Q57" s="164"/>
      <c r="R57" s="166"/>
      <c r="S57" s="169"/>
      <c r="AI57" s="668"/>
      <c r="AJ57" s="668"/>
      <c r="AK57" s="668"/>
    </row>
    <row r="58" spans="1:37" s="38" customFormat="1" ht="9.6" customHeight="1" x14ac:dyDescent="0.25">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x14ac:dyDescent="0.25">
      <c r="A59" s="171">
        <v>27</v>
      </c>
      <c r="B59" s="390" t="str">
        <f>IF($E59="","",VLOOKUP($E59,'1MD ELO (2)'!$A$7:$O$48,14))</f>
        <v/>
      </c>
      <c r="C59" s="390" t="str">
        <f>IF($E59="","",VLOOKUP($E59,'1MD ELO (2)'!$A$7:$O$48,15))</f>
        <v/>
      </c>
      <c r="D59" s="471" t="str">
        <f>IF($E59="","",VLOOKUP($E59,'1MD ELO (2)'!$A$7:$O$48,5))</f>
        <v/>
      </c>
      <c r="E59" s="159"/>
      <c r="F59" s="487" t="str">
        <f>UPPER(IF($E59="","",VLOOKUP($E59,'1MD ELO (2)'!$A$7:$O$48,2)))</f>
        <v/>
      </c>
      <c r="G59" s="487" t="str">
        <f>IF($E59="","",VLOOKUP($E59,'1MD ELO (2)'!$A$7:$O$48,3))</f>
        <v/>
      </c>
      <c r="H59" s="487"/>
      <c r="I59" s="487" t="str">
        <f>IF($E59="","",VLOOKUP($E59,'1MD ELO (2)'!$A$7:$O$48,4))</f>
        <v/>
      </c>
      <c r="J59" s="162"/>
      <c r="K59" s="161"/>
      <c r="L59" s="187"/>
      <c r="M59" s="161"/>
      <c r="N59" s="188"/>
      <c r="O59" s="164"/>
      <c r="P59" s="246"/>
      <c r="Q59" s="164"/>
      <c r="R59" s="166"/>
      <c r="S59" s="202"/>
      <c r="AI59" s="668"/>
      <c r="AJ59" s="668"/>
      <c r="AK59" s="668"/>
    </row>
    <row r="60" spans="1:37" s="38" customFormat="1" ht="9.6" customHeight="1" x14ac:dyDescent="0.25">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x14ac:dyDescent="0.25">
      <c r="A61" s="171">
        <v>28</v>
      </c>
      <c r="B61" s="390" t="str">
        <f>IF($E61="","",VLOOKUP($E61,'1MD ELO (2)'!$A$7:$O$48,14))</f>
        <v/>
      </c>
      <c r="C61" s="390" t="str">
        <f>IF($E61="","",VLOOKUP($E61,'1MD ELO (2)'!$A$7:$O$48,15))</f>
        <v/>
      </c>
      <c r="D61" s="471" t="str">
        <f>IF($E61="","",VLOOKUP($E61,'1MD ELO (2)'!$A$7:$O$48,5))</f>
        <v/>
      </c>
      <c r="E61" s="159"/>
      <c r="F61" s="487" t="str">
        <f>UPPER(IF($E61="","",VLOOKUP($E61,'1MD ELO (2)'!$A$7:$O$48,2)))</f>
        <v/>
      </c>
      <c r="G61" s="487" t="str">
        <f>IF($E61="","",VLOOKUP($E61,'1MD ELO (2)'!$A$7:$O$48,3))</f>
        <v/>
      </c>
      <c r="H61" s="487"/>
      <c r="I61" s="487" t="str">
        <f>IF($E61="","",VLOOKUP($E61,'1MD ELO (2)'!$A$7:$O$48,4))</f>
        <v/>
      </c>
      <c r="J61" s="190"/>
      <c r="K61" s="161"/>
      <c r="L61" s="161"/>
      <c r="M61" s="161"/>
      <c r="N61" s="188"/>
      <c r="O61" s="164"/>
      <c r="P61" s="246"/>
      <c r="Q61" s="164"/>
      <c r="R61" s="166"/>
      <c r="S61" s="169"/>
      <c r="AI61" s="668"/>
      <c r="AJ61" s="668"/>
      <c r="AK61" s="668"/>
    </row>
    <row r="62" spans="1:37" s="38" customFormat="1" ht="9.6" customHeight="1" x14ac:dyDescent="0.25">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x14ac:dyDescent="0.25">
      <c r="A63" s="171">
        <v>29</v>
      </c>
      <c r="B63" s="390" t="str">
        <f>IF($E63="","",VLOOKUP($E63,'1MD ELO (2)'!$A$7:$O$48,14))</f>
        <v/>
      </c>
      <c r="C63" s="390" t="str">
        <f>IF($E63="","",VLOOKUP($E63,'1MD ELO (2)'!$A$7:$O$48,15))</f>
        <v/>
      </c>
      <c r="D63" s="471" t="str">
        <f>IF($E63="","",VLOOKUP($E63,'1MD ELO (2)'!$A$7:$O$48,5))</f>
        <v/>
      </c>
      <c r="E63" s="159"/>
      <c r="F63" s="487" t="str">
        <f>UPPER(IF($E63="","",VLOOKUP($E63,'1MD ELO (2)'!$A$7:$O$48,2)))</f>
        <v/>
      </c>
      <c r="G63" s="487" t="str">
        <f>IF($E63="","",VLOOKUP($E63,'1MD ELO (2)'!$A$7:$O$48,3))</f>
        <v/>
      </c>
      <c r="H63" s="487"/>
      <c r="I63" s="487" t="str">
        <f>IF($E63="","",VLOOKUP($E63,'1MD ELO (2)'!$A$7:$O$48,4))</f>
        <v/>
      </c>
      <c r="J63" s="192"/>
      <c r="K63" s="161"/>
      <c r="L63" s="161"/>
      <c r="M63" s="161"/>
      <c r="N63" s="188"/>
      <c r="O63" s="161"/>
      <c r="P63" s="186"/>
      <c r="Q63" s="167"/>
      <c r="R63" s="168"/>
      <c r="S63" s="169"/>
      <c r="AI63" s="668"/>
      <c r="AJ63" s="668"/>
      <c r="AK63" s="668"/>
    </row>
    <row r="64" spans="1:37" s="38" customFormat="1" ht="9.6" customHeight="1" x14ac:dyDescent="0.25">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x14ac:dyDescent="0.25">
      <c r="A65" s="171">
        <v>30</v>
      </c>
      <c r="B65" s="390" t="str">
        <f>IF($E65="","",VLOOKUP($E65,'1MD ELO (2)'!$A$7:$O$48,14))</f>
        <v/>
      </c>
      <c r="C65" s="390" t="str">
        <f>IF($E65="","",VLOOKUP($E65,'1MD ELO (2)'!$A$7:$O$48,15))</f>
        <v/>
      </c>
      <c r="D65" s="471" t="str">
        <f>IF($E65="","",VLOOKUP($E65,'1MD ELO (2)'!$A$7:$O$48,5))</f>
        <v/>
      </c>
      <c r="E65" s="159"/>
      <c r="F65" s="487" t="str">
        <f>UPPER(IF($E65="","",VLOOKUP($E65,'1MD ELO (2)'!$A$7:$O$48,2)))</f>
        <v/>
      </c>
      <c r="G65" s="487" t="str">
        <f>IF($E65="","",VLOOKUP($E65,'1MD ELO (2)'!$A$7:$O$48,3))</f>
        <v/>
      </c>
      <c r="H65" s="487"/>
      <c r="I65" s="487" t="str">
        <f>IF($E65="","",VLOOKUP($E65,'1MD ELO (2)'!$A$7:$O$48,4))</f>
        <v/>
      </c>
      <c r="J65" s="180"/>
      <c r="K65" s="161"/>
      <c r="L65" s="181"/>
      <c r="M65" s="161"/>
      <c r="N65" s="188"/>
      <c r="O65" s="186"/>
      <c r="P65" s="186"/>
      <c r="Q65" s="167"/>
      <c r="R65" s="168"/>
      <c r="S65" s="169"/>
      <c r="AI65" s="668"/>
      <c r="AJ65" s="668"/>
      <c r="AK65" s="668"/>
    </row>
    <row r="66" spans="1:37" s="38" customFormat="1" ht="9.6" customHeight="1" x14ac:dyDescent="0.25">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x14ac:dyDescent="0.25">
      <c r="A67" s="171">
        <v>31</v>
      </c>
      <c r="B67" s="390" t="str">
        <f>IF($E67="","",VLOOKUP($E67,'1MD ELO (2)'!$A$7:$O$48,14))</f>
        <v/>
      </c>
      <c r="C67" s="390" t="str">
        <f>IF($E67="","",VLOOKUP($E67,'1MD ELO (2)'!$A$7:$O$48,15))</f>
        <v/>
      </c>
      <c r="D67" s="471" t="str">
        <f>IF($E67="","",VLOOKUP($E67,'1MD ELO (2)'!$A$7:$O$48,5))</f>
        <v/>
      </c>
      <c r="E67" s="159"/>
      <c r="F67" s="487" t="str">
        <f>UPPER(IF($E67="","",VLOOKUP($E67,'1MD ELO (2)'!$A$7:$O$48,2)))</f>
        <v/>
      </c>
      <c r="G67" s="487" t="str">
        <f>IF($E67="","",VLOOKUP($E67,'1MD ELO (2)'!$A$7:$O$48,3))</f>
        <v/>
      </c>
      <c r="H67" s="487"/>
      <c r="I67" s="487" t="str">
        <f>IF($E67="","",VLOOKUP($E67,'1MD ELO (2)'!$A$7:$O$48,4))</f>
        <v/>
      </c>
      <c r="J67" s="162"/>
      <c r="K67" s="161"/>
      <c r="L67" s="187"/>
      <c r="M67" s="161"/>
      <c r="N67" s="186"/>
      <c r="O67" s="186"/>
      <c r="P67" s="186"/>
      <c r="Q67" s="167"/>
      <c r="R67" s="168"/>
      <c r="S67" s="169"/>
      <c r="AI67" s="668"/>
      <c r="AJ67" s="668"/>
      <c r="AK67" s="668"/>
    </row>
    <row r="68" spans="1:37" s="38" customFormat="1" ht="9.6" customHeight="1" x14ac:dyDescent="0.25">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x14ac:dyDescent="0.25">
      <c r="A69" s="157">
        <v>32</v>
      </c>
      <c r="B69" s="390" t="str">
        <f>IF($E69="","",VLOOKUP($E69,'1MD ELO (2)'!$A$7:$O$48,14))</f>
        <v/>
      </c>
      <c r="C69" s="390" t="str">
        <f>IF($E69="","",VLOOKUP($E69,'1MD ELO (2)'!$A$7:$O$48,15))</f>
        <v/>
      </c>
      <c r="D69" s="471" t="str">
        <f>IF($E69="","",VLOOKUP($E69,'1MD ELO (2)'!$A$7:$O$48,5))</f>
        <v/>
      </c>
      <c r="E69" s="159"/>
      <c r="F69" s="160" t="str">
        <f>UPPER(IF($E69="","",VLOOKUP($E69,'1MD ELO (2)'!$A$7:$O$48,2)))</f>
        <v/>
      </c>
      <c r="G69" s="160" t="str">
        <f>IF($E69="","",VLOOKUP($E69,'1MD ELO (2)'!$A$7:$O$48,3))</f>
        <v/>
      </c>
      <c r="H69" s="160"/>
      <c r="I69" s="160" t="str">
        <f>IF($E69="","",VLOOKUP($E69,'1MD ELO (2)'!$A$7:$O$48,4))</f>
        <v/>
      </c>
      <c r="J69" s="190"/>
      <c r="K69" s="161"/>
      <c r="L69" s="161"/>
      <c r="M69" s="161"/>
      <c r="N69" s="161"/>
      <c r="O69" s="164"/>
      <c r="P69" s="166"/>
      <c r="Q69" s="167"/>
      <c r="R69" s="168"/>
      <c r="S69" s="169"/>
      <c r="AI69" s="668"/>
      <c r="AJ69" s="668"/>
      <c r="AK69" s="668"/>
    </row>
    <row r="70" spans="1:37" s="2" customFormat="1" ht="6.75" customHeight="1" x14ac:dyDescent="0.25">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x14ac:dyDescent="0.25">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x14ac:dyDescent="0.25">
      <c r="A72" s="452" t="s">
        <v>106</v>
      </c>
      <c r="B72" s="453"/>
      <c r="C72" s="454"/>
      <c r="D72" s="455"/>
      <c r="E72" s="224">
        <v>1</v>
      </c>
      <c r="F72" s="92" t="str">
        <f>IF(E72&gt;$R$79,,UPPER(VLOOKUP(E72,'1MD ELO (2)'!$A$7:$Q$134,2)))</f>
        <v/>
      </c>
      <c r="G72" s="225"/>
      <c r="H72" s="92"/>
      <c r="I72" s="91"/>
      <c r="J72" s="226" t="s">
        <v>7</v>
      </c>
      <c r="K72" s="221"/>
      <c r="L72" s="227"/>
      <c r="M72" s="221"/>
      <c r="N72" s="228"/>
      <c r="O72" s="229" t="s">
        <v>111</v>
      </c>
      <c r="P72" s="230"/>
      <c r="Q72" s="230"/>
      <c r="R72" s="231"/>
      <c r="AI72" s="670"/>
      <c r="AJ72" s="670"/>
      <c r="AK72" s="670"/>
    </row>
    <row r="73" spans="1:37" s="18" customFormat="1" ht="9" customHeight="1" x14ac:dyDescent="0.25">
      <c r="A73" s="236" t="s">
        <v>124</v>
      </c>
      <c r="B73" s="234"/>
      <c r="C73" s="448"/>
      <c r="D73" s="237"/>
      <c r="E73" s="224">
        <v>2</v>
      </c>
      <c r="F73" s="92" t="str">
        <f>IF(E73&gt;$R$79,,UPPER(VLOOKUP(E73,'1MD ELO (2)'!$A$7:$Q$134,2)))</f>
        <v/>
      </c>
      <c r="G73" s="225"/>
      <c r="H73" s="92"/>
      <c r="I73" s="91"/>
      <c r="J73" s="226" t="s">
        <v>8</v>
      </c>
      <c r="K73" s="221"/>
      <c r="L73" s="227"/>
      <c r="M73" s="221"/>
      <c r="N73" s="228"/>
      <c r="O73" s="232"/>
      <c r="P73" s="233"/>
      <c r="Q73" s="234"/>
      <c r="R73" s="235"/>
      <c r="AI73" s="670"/>
      <c r="AJ73" s="670"/>
      <c r="AK73" s="670"/>
    </row>
    <row r="74" spans="1:37" s="18" customFormat="1" ht="9" customHeight="1" x14ac:dyDescent="0.25">
      <c r="A74" s="379"/>
      <c r="B74" s="380"/>
      <c r="C74" s="449"/>
      <c r="D74" s="381"/>
      <c r="E74" s="224">
        <v>3</v>
      </c>
      <c r="F74" s="92" t="str">
        <f>IF(E74&gt;$R$79,,UPPER(VLOOKUP(E74,'1MD ELO (2)'!$A$7:$Q$134,2)))</f>
        <v/>
      </c>
      <c r="G74" s="225"/>
      <c r="H74" s="92"/>
      <c r="I74" s="91"/>
      <c r="J74" s="226" t="s">
        <v>9</v>
      </c>
      <c r="K74" s="221"/>
      <c r="L74" s="227"/>
      <c r="M74" s="221"/>
      <c r="N74" s="228"/>
      <c r="O74" s="229" t="s">
        <v>112</v>
      </c>
      <c r="P74" s="230"/>
      <c r="Q74" s="230"/>
      <c r="R74" s="231"/>
      <c r="AI74" s="670"/>
      <c r="AJ74" s="670"/>
      <c r="AK74" s="670"/>
    </row>
    <row r="75" spans="1:37" s="18" customFormat="1" ht="9" customHeight="1" x14ac:dyDescent="0.25">
      <c r="A75" s="238"/>
      <c r="B75" s="443"/>
      <c r="C75" s="443"/>
      <c r="D75" s="239"/>
      <c r="E75" s="224">
        <v>4</v>
      </c>
      <c r="F75" s="92" t="str">
        <f>IF(E75&gt;$R$79,,UPPER(VLOOKUP(E75,'1MD ELO (2)'!$A$7:$Q$134,2)))</f>
        <v/>
      </c>
      <c r="G75" s="225"/>
      <c r="H75" s="92"/>
      <c r="I75" s="91"/>
      <c r="J75" s="226" t="s">
        <v>10</v>
      </c>
      <c r="K75" s="221"/>
      <c r="L75" s="227"/>
      <c r="M75" s="221"/>
      <c r="N75" s="228"/>
      <c r="O75" s="221"/>
      <c r="P75" s="227"/>
      <c r="Q75" s="221"/>
      <c r="R75" s="228"/>
      <c r="AI75" s="670"/>
      <c r="AJ75" s="670"/>
      <c r="AK75" s="670"/>
    </row>
    <row r="76" spans="1:37" s="18" customFormat="1" ht="9" customHeight="1" x14ac:dyDescent="0.25">
      <c r="A76" s="366"/>
      <c r="B76" s="382"/>
      <c r="C76" s="382"/>
      <c r="D76" s="450"/>
      <c r="E76" s="224">
        <v>5</v>
      </c>
      <c r="F76" s="92" t="str">
        <f>IF(E76&gt;$R$79,,UPPER(VLOOKUP(E76,'1MD ELO (2)'!$A$7:$Q$134,2)))</f>
        <v/>
      </c>
      <c r="G76" s="225"/>
      <c r="H76" s="92"/>
      <c r="I76" s="91"/>
      <c r="J76" s="226" t="s">
        <v>11</v>
      </c>
      <c r="K76" s="221"/>
      <c r="L76" s="227"/>
      <c r="M76" s="221"/>
      <c r="N76" s="228"/>
      <c r="O76" s="234"/>
      <c r="P76" s="233"/>
      <c r="Q76" s="234"/>
      <c r="R76" s="235"/>
      <c r="AI76" s="670"/>
      <c r="AJ76" s="670"/>
      <c r="AK76" s="670"/>
    </row>
    <row r="77" spans="1:37" s="18" customFormat="1" ht="9" customHeight="1" x14ac:dyDescent="0.25">
      <c r="A77" s="367"/>
      <c r="B77" s="388"/>
      <c r="C77" s="443"/>
      <c r="D77" s="239"/>
      <c r="E77" s="224">
        <v>6</v>
      </c>
      <c r="F77" s="92" t="str">
        <f>IF(E77&gt;$R$79,,UPPER(VLOOKUP(E77,'1MD ELO (2)'!$A$7:$Q$134,2)))</f>
        <v/>
      </c>
      <c r="G77" s="225"/>
      <c r="H77" s="92"/>
      <c r="I77" s="91"/>
      <c r="J77" s="226" t="s">
        <v>12</v>
      </c>
      <c r="K77" s="221"/>
      <c r="L77" s="227"/>
      <c r="M77" s="221"/>
      <c r="N77" s="228"/>
      <c r="O77" s="229" t="s">
        <v>92</v>
      </c>
      <c r="P77" s="230"/>
      <c r="Q77" s="230"/>
      <c r="R77" s="231"/>
      <c r="AI77" s="670"/>
      <c r="AJ77" s="670"/>
      <c r="AK77" s="670"/>
    </row>
    <row r="78" spans="1:37" s="18" customFormat="1" ht="9" customHeight="1" x14ac:dyDescent="0.25">
      <c r="A78" s="367"/>
      <c r="B78" s="388"/>
      <c r="C78" s="444"/>
      <c r="D78" s="377"/>
      <c r="E78" s="224">
        <v>7</v>
      </c>
      <c r="F78" s="92" t="str">
        <f>IF(E78&gt;$R$79,,UPPER(VLOOKUP(E78,'1MD ELO (2)'!$A$7:$Q$134,2)))</f>
        <v/>
      </c>
      <c r="G78" s="225"/>
      <c r="H78" s="92"/>
      <c r="I78" s="91"/>
      <c r="J78" s="226" t="s">
        <v>13</v>
      </c>
      <c r="K78" s="221"/>
      <c r="L78" s="227"/>
      <c r="M78" s="221"/>
      <c r="N78" s="228"/>
      <c r="O78" s="221"/>
      <c r="P78" s="227"/>
      <c r="Q78" s="221"/>
      <c r="R78" s="228"/>
      <c r="AI78" s="670"/>
      <c r="AJ78" s="670"/>
      <c r="AK78" s="670"/>
    </row>
    <row r="79" spans="1:37" s="18" customFormat="1" ht="9" customHeight="1" x14ac:dyDescent="0.25">
      <c r="A79" s="368"/>
      <c r="B79" s="365"/>
      <c r="C79" s="445"/>
      <c r="D79" s="378"/>
      <c r="E79" s="240">
        <v>8</v>
      </c>
      <c r="F79" s="241" t="str">
        <f>IF(E79&gt;$R$79,,UPPER(VLOOKUP(E79,'1MD ELO (2)'!$A$7:$Q$134,2)))</f>
        <v/>
      </c>
      <c r="G79" s="242"/>
      <c r="H79" s="241"/>
      <c r="I79" s="243"/>
      <c r="J79" s="244" t="s">
        <v>14</v>
      </c>
      <c r="K79" s="234"/>
      <c r="L79" s="233"/>
      <c r="M79" s="234"/>
      <c r="N79" s="235"/>
      <c r="O79" s="234" t="str">
        <f>R4</f>
        <v>Dénes Tibor</v>
      </c>
      <c r="P79" s="233"/>
      <c r="Q79" s="234"/>
      <c r="R79" s="245">
        <f>MIN(8,'1MD ELO (2)'!Q5)</f>
        <v>8</v>
      </c>
      <c r="AI79" s="670"/>
      <c r="AJ79" s="670"/>
      <c r="AK79" s="670"/>
    </row>
  </sheetData>
  <mergeCells count="2">
    <mergeCell ref="A4:C4"/>
    <mergeCell ref="Q41:R41"/>
  </mergeCells>
  <conditionalFormatting sqref="H37 H39 H7 H67 H9 H11 H13 H15 H17 H21 H41 H43 H45 H47 H49 H51 H19 H23 H25 H27 H29 H31 H33 H35 H53 H55 H57 H59 H61 H63 H65 H69">
    <cfRule type="expression" dxfId="603" priority="11" stopIfTrue="1">
      <formula>AND($E7&lt;9,$C7&gt;0)</formula>
    </cfRule>
  </conditionalFormatting>
  <conditionalFormatting sqref="I8 I40 I16 M14 I20 M30 I24 I48 M46 I52 I32 I44 I36 I12 M62 I28 K18 K26 K34 K42 K50 K58 K66 K10 I56 I64 I68 I60 O22 O39 O54">
    <cfRule type="expression" dxfId="602" priority="8" stopIfTrue="1">
      <formula>AND($O$1="CU",I8="Umpire")</formula>
    </cfRule>
    <cfRule type="expression" dxfId="601" priority="9" stopIfTrue="1">
      <formula>AND($O$1="CU",I8&lt;&gt;"Umpire",J8&lt;&gt;"")</formula>
    </cfRule>
    <cfRule type="expression" dxfId="600" priority="10" stopIfTrue="1">
      <formula>AND($O$1="CU",I8&lt;&gt;"Umpire")</formula>
    </cfRule>
  </conditionalFormatting>
  <conditionalFormatting sqref="E67 E65 E63 E13 E61 E15 E17 E21 E19 E23 E25 E27 E29 E31 E33 E37 E35 E39 E41 E43 E47 E49 E45 E51 E53 E55 E57 E59 E69">
    <cfRule type="expression" dxfId="599" priority="7" stopIfTrue="1">
      <formula>AND($E13&lt;9,$C13&gt;0)</formula>
    </cfRule>
  </conditionalFormatting>
  <conditionalFormatting sqref="M10 M18 M26 M34 M42 M50 M58 M66 O14 O30 O46 O62 Q22 Q54 K8 K12 K16 K20 K24 K28 K32 K36 K40 K44 K48 K52 K56 K60 K64 K68">
    <cfRule type="expression" dxfId="598" priority="5" stopIfTrue="1">
      <formula>J8="as"</formula>
    </cfRule>
    <cfRule type="expression" dxfId="597" priority="6" stopIfTrue="1">
      <formula>J8="bs"</formula>
    </cfRule>
  </conditionalFormatting>
  <conditionalFormatting sqref="J8 J12 J16 J20 J24 J28 J32 J36 J40 J44 J48 J52 J56 J60 J64 J68 L66 L58 L50 L42 L34 L26 L18 L10 N14 N30 N46 N62 R79 P54 P39 P22">
    <cfRule type="expression" dxfId="596" priority="4" stopIfTrue="1">
      <formula>$O$1="CU"</formula>
    </cfRule>
  </conditionalFormatting>
  <conditionalFormatting sqref="Q38">
    <cfRule type="expression" dxfId="595" priority="2" stopIfTrue="1">
      <formula>P39="as"</formula>
    </cfRule>
    <cfRule type="expression" dxfId="594" priority="3" stopIfTrue="1">
      <formula>P39="bs"</formula>
    </cfRule>
  </conditionalFormatting>
  <conditionalFormatting sqref="E7 E9 E11">
    <cfRule type="expression" dxfId="593" priority="1" stopIfTrue="1">
      <formula>$E7&lt;9</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7">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33203125" customWidth="1"/>
    <col min="21" max="21" width="11.44140625" hidden="1" customWidth="1"/>
    <col min="25" max="34" width="9.109375" hidden="1" customWidth="1"/>
  </cols>
  <sheetData>
    <row r="1" spans="1:37" s="136" customFormat="1" ht="21.75" customHeight="1" x14ac:dyDescent="0.25">
      <c r="A1" s="93" t="str">
        <f>Altalanos!$A$6</f>
        <v>Diákolinmpia Pest Vármegye</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464">
        <f>Altalanos!$B$8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925">
        <f>Altalanos!$A$10</f>
        <v>0</v>
      </c>
      <c r="B4" s="925"/>
      <c r="C4" s="925"/>
      <c r="D4" s="432"/>
      <c r="E4" s="146"/>
      <c r="F4" s="146"/>
      <c r="G4" s="146">
        <f>Altalanos!$C$10</f>
        <v>0</v>
      </c>
      <c r="H4" s="100"/>
      <c r="I4" s="146"/>
      <c r="J4" s="147"/>
      <c r="K4" s="148"/>
      <c r="L4" s="147"/>
      <c r="M4" s="104"/>
      <c r="N4" s="147"/>
      <c r="O4" s="146"/>
      <c r="P4" s="147"/>
      <c r="Q4" s="146"/>
      <c r="R4" s="89" t="str">
        <f>Altalanos!$E$10</f>
        <v>Dénes Tibor</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0" customFormat="1" ht="11.1" customHeight="1" thickBot="1" x14ac:dyDescent="0.3">
      <c r="A6" s="783"/>
      <c r="B6" s="803"/>
      <c r="C6" s="804"/>
      <c r="D6" s="804"/>
      <c r="E6" s="803"/>
      <c r="F6" s="791" t="str">
        <f>IF(Y3="","",CONCATENATE(AH1," pont"))</f>
        <v/>
      </c>
      <c r="G6" s="793"/>
      <c r="H6" s="794"/>
      <c r="I6" s="793"/>
      <c r="J6" s="795"/>
      <c r="K6" s="792" t="str">
        <f>IF(Y3="","",CONCATENATE(AG1," pont"))</f>
        <v/>
      </c>
      <c r="L6" s="795"/>
      <c r="M6" s="792" t="str">
        <f>IF(Y3="","",CONCATENATE(AF1," pont"))</f>
        <v/>
      </c>
      <c r="N6" s="795"/>
      <c r="O6" s="792" t="str">
        <f>IF(Y3="","",CONCATENATE(AE1," pont"))</f>
        <v/>
      </c>
      <c r="P6" s="795"/>
      <c r="Q6" s="792" t="str">
        <f>IF(Y3="","",CONCATENATE(AD1," pont"))</f>
        <v/>
      </c>
      <c r="R6" s="796"/>
      <c r="Y6" s="798"/>
      <c r="Z6" s="798"/>
      <c r="AA6" s="798" t="s">
        <v>196</v>
      </c>
      <c r="AB6" s="799">
        <v>150</v>
      </c>
      <c r="AC6" s="799">
        <v>120</v>
      </c>
      <c r="AD6" s="799">
        <v>90</v>
      </c>
      <c r="AE6" s="799">
        <v>60</v>
      </c>
      <c r="AF6" s="799">
        <v>40</v>
      </c>
      <c r="AG6" s="799">
        <v>25</v>
      </c>
      <c r="AH6" s="799">
        <v>10</v>
      </c>
      <c r="AI6" s="801"/>
      <c r="AJ6" s="801"/>
      <c r="AK6" s="801"/>
    </row>
    <row r="7" spans="1:37" s="38" customFormat="1" ht="9" customHeight="1" x14ac:dyDescent="0.25">
      <c r="A7" s="157" t="s">
        <v>7</v>
      </c>
      <c r="B7" s="390" t="str">
        <f>IF($E7="","",VLOOKUP($E7,'1MD ELO (2)'!$A$7:$O$80,14))</f>
        <v/>
      </c>
      <c r="C7" s="390" t="str">
        <f>IF($E7="","",VLOOKUP($E7,'1MD ELO (2)'!$A$7:$O$80,15))</f>
        <v/>
      </c>
      <c r="D7" s="446" t="str">
        <f>IF($E7="","",VLOOKUP($E7,'1MD ELO (2)'!$A$7:$O$80,5))</f>
        <v/>
      </c>
      <c r="E7" s="159"/>
      <c r="F7" s="160" t="str">
        <f>UPPER(IF($E7="","",VLOOKUP($E7,'1MD ELO (2)'!$A$7:$O$80,2)))</f>
        <v/>
      </c>
      <c r="G7" s="160" t="str">
        <f>IF($E7="","",VLOOKUP($E7,'1MD ELO (2)'!$A$7:$O$80,3))</f>
        <v/>
      </c>
      <c r="H7" s="160"/>
      <c r="I7" s="160" t="str">
        <f>IF($E7="","",VLOOKUP($E7,'1MD ELO (2)'!$A$7:$O$80,4))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x14ac:dyDescent="0.25">
      <c r="A8" s="254" t="s">
        <v>8</v>
      </c>
      <c r="B8" s="390" t="str">
        <f>IF($E8="","",VLOOKUP($E8,'1MD ELO (2)'!$A$7:$O$80,14))</f>
        <v/>
      </c>
      <c r="C8" s="390" t="str">
        <f>IF($E8="","",VLOOKUP($E8,'1MD ELO (2)'!$A$7:$O$80,15))</f>
        <v/>
      </c>
      <c r="D8" s="446" t="str">
        <f>IF($E8="","",VLOOKUP($E8,'1MD ELO (2)'!$A$7:$O$80,5))</f>
        <v/>
      </c>
      <c r="E8" s="159"/>
      <c r="F8" s="487" t="str">
        <f>UPPER(IF($E8="","",VLOOKUP($E8,'1MD ELO (2)'!$A$7:$O$80,2)))</f>
        <v/>
      </c>
      <c r="G8" s="487" t="str">
        <f>IF($E8="","",VLOOKUP($E8,'1MD ELO (2)'!$A$7:$O$80,3))</f>
        <v/>
      </c>
      <c r="H8" s="487"/>
      <c r="I8" s="487" t="str">
        <f>IF($E8="","",VLOOKUP($E8,'1MD ELO (2)'!$A$7:$O$80,4))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x14ac:dyDescent="0.25">
      <c r="A9" s="171" t="s">
        <v>9</v>
      </c>
      <c r="B9" s="390" t="str">
        <f>IF($E9="","",VLOOKUP($E9,'1MD ELO (2)'!$A$7:$O$80,14))</f>
        <v/>
      </c>
      <c r="C9" s="390" t="str">
        <f>IF($E9="","",VLOOKUP($E9,'1MD ELO (2)'!$A$7:$O$80,15))</f>
        <v/>
      </c>
      <c r="D9" s="446" t="str">
        <f>IF($E9="","",VLOOKUP($E9,'1MD ELO (2)'!$A$7:$O$80,5))</f>
        <v/>
      </c>
      <c r="E9" s="159"/>
      <c r="F9" s="487" t="str">
        <f>UPPER(IF($E9="","",VLOOKUP($E9,'1MD ELO (2)'!$A$7:$O$80,2)))</f>
        <v/>
      </c>
      <c r="G9" s="487" t="str">
        <f>IF($E9="","",VLOOKUP($E9,'1MD ELO (2)'!$A$7:$O$80,3))</f>
        <v/>
      </c>
      <c r="H9" s="487"/>
      <c r="I9" s="487" t="str">
        <f>IF($E9="","",VLOOKUP($E9,'1MD ELO (2)'!$A$7:$O$80,4))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x14ac:dyDescent="0.25">
      <c r="A10" s="171" t="s">
        <v>10</v>
      </c>
      <c r="B10" s="390" t="str">
        <f>IF($E10="","",VLOOKUP($E10,'1MD ELO (2)'!$A$7:$O$80,14))</f>
        <v/>
      </c>
      <c r="C10" s="390" t="str">
        <f>IF($E10="","",VLOOKUP($E10,'1MD ELO (2)'!$A$7:$O$80,15))</f>
        <v/>
      </c>
      <c r="D10" s="446" t="str">
        <f>IF($E10="","",VLOOKUP($E10,'1MD ELO (2)'!$A$7:$O$80,5))</f>
        <v/>
      </c>
      <c r="E10" s="159"/>
      <c r="F10" s="487" t="str">
        <f>UPPER(IF($E10="","",VLOOKUP($E10,'1MD ELO (2)'!$A$7:$O$80,2)))</f>
        <v/>
      </c>
      <c r="G10" s="487" t="str">
        <f>IF($E10="","",VLOOKUP($E10,'1MD ELO (2)'!$A$7:$O$80,3))</f>
        <v/>
      </c>
      <c r="H10" s="487"/>
      <c r="I10" s="487" t="str">
        <f>IF($E10="","",VLOOKUP($E10,'1MD ELO (2)'!$A$7:$O$80,4))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t="s">
        <v>11</v>
      </c>
      <c r="B11" s="390" t="str">
        <f>IF($E11="","",VLOOKUP($E11,'1MD ELO (2)'!$A$7:$O$80,14))</f>
        <v/>
      </c>
      <c r="C11" s="390" t="str">
        <f>IF($E11="","",VLOOKUP($E11,'1MD ELO (2)'!$A$7:$O$80,15))</f>
        <v/>
      </c>
      <c r="D11" s="446" t="str">
        <f>IF($E11="","",VLOOKUP($E11,'1MD ELO (2)'!$A$7:$O$80,5))</f>
        <v/>
      </c>
      <c r="E11" s="159"/>
      <c r="F11" s="487" t="str">
        <f>UPPER(IF($E11="","",VLOOKUP($E11,'1MD ELO (2)'!$A$7:$O$80,2)))</f>
        <v/>
      </c>
      <c r="G11" s="487" t="str">
        <f>IF($E11="","",VLOOKUP($E11,'1MD ELO (2)'!$A$7:$O$80,3))</f>
        <v/>
      </c>
      <c r="H11" s="487"/>
      <c r="I11" s="487" t="str">
        <f>IF($E11="","",VLOOKUP($E11,'1MD ELO (2)'!$A$7:$O$80,4))</f>
        <v/>
      </c>
      <c r="J11" s="253"/>
      <c r="K11" s="177" t="str">
        <f>UPPER(IF(OR(J12="a",J12="as"),F11,IF(OR(J12="b",J12="bs"),F12,)))</f>
        <v/>
      </c>
      <c r="L11" s="185"/>
      <c r="M11" s="257"/>
      <c r="N11" s="258"/>
      <c r="O11" s="161"/>
      <c r="P11" s="188"/>
      <c r="Q11" s="778"/>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t="s">
        <v>12</v>
      </c>
      <c r="B12" s="390" t="str">
        <f>IF($E12="","",VLOOKUP($E12,'1MD ELO (2)'!$A$7:$O$80,14))</f>
        <v/>
      </c>
      <c r="C12" s="390" t="str">
        <f>IF($E12="","",VLOOKUP($E12,'1MD ELO (2)'!$A$7:$O$80,15))</f>
        <v/>
      </c>
      <c r="D12" s="446" t="str">
        <f>IF($E12="","",VLOOKUP($E12,'1MD ELO (2)'!$A$7:$O$80,5))</f>
        <v/>
      </c>
      <c r="E12" s="159"/>
      <c r="F12" s="487" t="str">
        <f>UPPER(IF($E12="","",VLOOKUP($E12,'1MD ELO (2)'!$A$7:$O$80,2)))</f>
        <v/>
      </c>
      <c r="G12" s="487" t="str">
        <f>IF($E12="","",VLOOKUP($E12,'1MD ELO (2)'!$A$7:$O$80,3))</f>
        <v/>
      </c>
      <c r="H12" s="487"/>
      <c r="I12" s="487" t="str">
        <f>IF($E12="","",VLOOKUP($E12,'1MD ELO (2)'!$A$7:$O$80,4))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254" t="s">
        <v>13</v>
      </c>
      <c r="B13" s="390" t="str">
        <f>IF($E13="","",VLOOKUP($E13,'1MD ELO (2)'!$A$7:$O$80,14))</f>
        <v/>
      </c>
      <c r="C13" s="390" t="str">
        <f>IF($E13="","",VLOOKUP($E13,'1MD ELO (2)'!$A$7:$O$80,15))</f>
        <v/>
      </c>
      <c r="D13" s="446" t="str">
        <f>IF($E13="","",VLOOKUP($E13,'1MD ELO (2)'!$A$7:$O$80,5))</f>
        <v/>
      </c>
      <c r="E13" s="159"/>
      <c r="F13" s="487" t="str">
        <f>UPPER(IF($E13="","",VLOOKUP($E13,'1MD ELO (2)'!$A$7:$O$80,2)))</f>
        <v/>
      </c>
      <c r="G13" s="487" t="str">
        <f>IF($E13="","",VLOOKUP($E13,'1MD ELO (2)'!$A$7:$O$80,3))</f>
        <v/>
      </c>
      <c r="H13" s="487"/>
      <c r="I13" s="487" t="str">
        <f>IF($E13="","",VLOOKUP($E13,'1MD ELO (2)'!$A$7:$O$80,4))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96" t="s">
        <v>14</v>
      </c>
      <c r="B14" s="390" t="str">
        <f>IF($E14="","",VLOOKUP($E14,'1MD ELO (2)'!$A$7:$O$80,14))</f>
        <v/>
      </c>
      <c r="C14" s="390" t="str">
        <f>IF($E14="","",VLOOKUP($E14,'1MD ELO (2)'!$A$7:$O$80,15))</f>
        <v/>
      </c>
      <c r="D14" s="446" t="str">
        <f>IF($E14="","",VLOOKUP($E14,'1MD ELO (2)'!$A$7:$O$80,5))</f>
        <v/>
      </c>
      <c r="E14" s="159"/>
      <c r="F14" s="160" t="str">
        <f>UPPER(IF($E14="","",VLOOKUP($E14,'1MD ELO (2)'!$A$7:$O$80,2)))</f>
        <v/>
      </c>
      <c r="G14" s="160" t="str">
        <f>IF($E14="","",VLOOKUP($E14,'1MD ELO (2)'!$A$7:$O$80,3))</f>
        <v/>
      </c>
      <c r="H14" s="160"/>
      <c r="I14" s="160" t="str">
        <f>IF($E14="","",VLOOKUP($E14,'1MD ELO (2)'!$A$7:$O$80,4))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57" t="s">
        <v>15</v>
      </c>
      <c r="B15" s="390" t="str">
        <f>IF($E15="","",VLOOKUP($E15,'1MD ELO (2)'!$A$7:$O$80,14))</f>
        <v/>
      </c>
      <c r="C15" s="390" t="str">
        <f>IF($E15="","",VLOOKUP($E15,'1MD ELO (2)'!$A$7:$O$80,15))</f>
        <v/>
      </c>
      <c r="D15" s="446" t="str">
        <f>IF($E15="","",VLOOKUP($E15,'1MD ELO (2)'!$A$7:$O$80,5))</f>
        <v/>
      </c>
      <c r="E15" s="159"/>
      <c r="F15" s="160" t="str">
        <f>UPPER(IF($E15="","",VLOOKUP($E15,'1MD ELO (2)'!$A$7:$O$80,2)))</f>
        <v/>
      </c>
      <c r="G15" s="160" t="str">
        <f>IF($E15="","",VLOOKUP($E15,'1MD ELO (2)'!$A$7:$O$80,3))</f>
        <v/>
      </c>
      <c r="H15" s="160"/>
      <c r="I15" s="160" t="str">
        <f>IF($E15="","",VLOOKUP($E15,'1MD ELO (2)'!$A$7:$O$80,4))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254" t="s">
        <v>16</v>
      </c>
      <c r="B16" s="390" t="str">
        <f>IF($E16="","",VLOOKUP($E16,'1MD ELO (2)'!$A$7:$O$80,14))</f>
        <v/>
      </c>
      <c r="C16" s="390" t="str">
        <f>IF($E16="","",VLOOKUP($E16,'1MD ELO (2)'!$A$7:$O$80,15))</f>
        <v/>
      </c>
      <c r="D16" s="446" t="str">
        <f>IF($E16="","",VLOOKUP($E16,'1MD ELO (2)'!$A$7:$O$80,5))</f>
        <v/>
      </c>
      <c r="E16" s="159"/>
      <c r="F16" s="487" t="str">
        <f>UPPER(IF($E16="","",VLOOKUP($E16,'1MD ELO (2)'!$A$7:$O$80,2)))</f>
        <v/>
      </c>
      <c r="G16" s="487" t="str">
        <f>IF($E16="","",VLOOKUP($E16,'1MD ELO (2)'!$A$7:$O$80,3))</f>
        <v/>
      </c>
      <c r="H16" s="487"/>
      <c r="I16" s="487" t="str">
        <f>IF($E16="","",VLOOKUP($E16,'1MD ELO (2)'!$A$7:$O$80,4))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x14ac:dyDescent="0.25">
      <c r="A17" s="171" t="s">
        <v>17</v>
      </c>
      <c r="B17" s="390" t="str">
        <f>IF($E17="","",VLOOKUP($E17,'1MD ELO (2)'!$A$7:$O$80,14))</f>
        <v/>
      </c>
      <c r="C17" s="390" t="str">
        <f>IF($E17="","",VLOOKUP($E17,'1MD ELO (2)'!$A$7:$O$80,15))</f>
        <v/>
      </c>
      <c r="D17" s="446" t="str">
        <f>IF($E17="","",VLOOKUP($E17,'1MD ELO (2)'!$A$7:$O$80,5))</f>
        <v/>
      </c>
      <c r="E17" s="159"/>
      <c r="F17" s="487" t="str">
        <f>UPPER(IF($E17="","",VLOOKUP($E17,'1MD ELO (2)'!$A$7:$O$80,2)))</f>
        <v/>
      </c>
      <c r="G17" s="487" t="str">
        <f>IF($E17="","",VLOOKUP($E17,'1MD ELO (2)'!$A$7:$O$80,3))</f>
        <v/>
      </c>
      <c r="H17" s="487"/>
      <c r="I17" s="487" t="str">
        <f>IF($E17="","",VLOOKUP($E17,'1MD ELO (2)'!$A$7:$O$80,4))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x14ac:dyDescent="0.25">
      <c r="A18" s="171" t="s">
        <v>18</v>
      </c>
      <c r="B18" s="390" t="str">
        <f>IF($E18="","",VLOOKUP($E18,'1MD ELO (2)'!$A$7:$O$80,14))</f>
        <v/>
      </c>
      <c r="C18" s="390" t="str">
        <f>IF($E18="","",VLOOKUP($E18,'1MD ELO (2)'!$A$7:$O$80,15))</f>
        <v/>
      </c>
      <c r="D18" s="446" t="str">
        <f>IF($E18="","",VLOOKUP($E18,'1MD ELO (2)'!$A$7:$O$80,5))</f>
        <v/>
      </c>
      <c r="E18" s="159"/>
      <c r="F18" s="487" t="str">
        <f>UPPER(IF($E18="","",VLOOKUP($E18,'1MD ELO (2)'!$A$7:$O$80,2)))</f>
        <v/>
      </c>
      <c r="G18" s="487" t="str">
        <f>IF($E18="","",VLOOKUP($E18,'1MD ELO (2)'!$A$7:$O$80,3))</f>
        <v/>
      </c>
      <c r="H18" s="487"/>
      <c r="I18" s="487" t="str">
        <f>IF($E18="","",VLOOKUP($E18,'1MD ELO (2)'!$A$7:$O$80,4))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x14ac:dyDescent="0.25">
      <c r="A19" s="171" t="s">
        <v>19</v>
      </c>
      <c r="B19" s="390" t="str">
        <f>IF($E19="","",VLOOKUP($E19,'1MD ELO (2)'!$A$7:$O$80,14))</f>
        <v/>
      </c>
      <c r="C19" s="390" t="str">
        <f>IF($E19="","",VLOOKUP($E19,'1MD ELO (2)'!$A$7:$O$80,15))</f>
        <v/>
      </c>
      <c r="D19" s="446" t="str">
        <f>IF($E19="","",VLOOKUP($E19,'1MD ELO (2)'!$A$7:$O$80,5))</f>
        <v/>
      </c>
      <c r="E19" s="159"/>
      <c r="F19" s="487" t="str">
        <f>UPPER(IF($E19="","",VLOOKUP($E19,'1MD ELO (2)'!$A$7:$O$80,2)))</f>
        <v/>
      </c>
      <c r="G19" s="487" t="str">
        <f>IF($E19="","",VLOOKUP($E19,'1MD ELO (2)'!$A$7:$O$80,3))</f>
        <v/>
      </c>
      <c r="H19" s="487"/>
      <c r="I19" s="487" t="str">
        <f>IF($E19="","",VLOOKUP($E19,'1MD ELO (2)'!$A$7:$O$80,4))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x14ac:dyDescent="0.25">
      <c r="A20" s="171" t="s">
        <v>20</v>
      </c>
      <c r="B20" s="390" t="str">
        <f>IF($E20="","",VLOOKUP($E20,'1MD ELO (2)'!$A$7:$O$80,14))</f>
        <v/>
      </c>
      <c r="C20" s="390" t="str">
        <f>IF($E20="","",VLOOKUP($E20,'1MD ELO (2)'!$A$7:$O$80,15))</f>
        <v/>
      </c>
      <c r="D20" s="446" t="str">
        <f>IF($E20="","",VLOOKUP($E20,'1MD ELO (2)'!$A$7:$O$80,5))</f>
        <v/>
      </c>
      <c r="E20" s="159"/>
      <c r="F20" s="487" t="str">
        <f>UPPER(IF($E20="","",VLOOKUP($E20,'1MD ELO (2)'!$A$7:$O$80,2)))</f>
        <v/>
      </c>
      <c r="G20" s="487" t="str">
        <f>IF($E20="","",VLOOKUP($E20,'1MD ELO (2)'!$A$7:$O$80,3))</f>
        <v/>
      </c>
      <c r="H20" s="487"/>
      <c r="I20" s="487" t="str">
        <f>IF($E20="","",VLOOKUP($E20,'1MD ELO (2)'!$A$7:$O$80,4))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x14ac:dyDescent="0.25">
      <c r="A21" s="254" t="s">
        <v>21</v>
      </c>
      <c r="B21" s="390" t="str">
        <f>IF($E21="","",VLOOKUP($E21,'1MD ELO (2)'!$A$7:$O$80,14))</f>
        <v/>
      </c>
      <c r="C21" s="390" t="str">
        <f>IF($E21="","",VLOOKUP($E21,'1MD ELO (2)'!$A$7:$O$80,15))</f>
        <v/>
      </c>
      <c r="D21" s="446" t="str">
        <f>IF($E21="","",VLOOKUP($E21,'1MD ELO (2)'!$A$7:$O$80,5))</f>
        <v/>
      </c>
      <c r="E21" s="159"/>
      <c r="F21" s="487" t="str">
        <f>UPPER(IF($E21="","",VLOOKUP($E21,'1MD ELO (2)'!$A$7:$O$80,2)))</f>
        <v/>
      </c>
      <c r="G21" s="487" t="str">
        <f>IF($E21="","",VLOOKUP($E21,'1MD ELO (2)'!$A$7:$O$80,3))</f>
        <v/>
      </c>
      <c r="H21" s="487"/>
      <c r="I21" s="487" t="str">
        <f>IF($E21="","",VLOOKUP($E21,'1MD ELO (2)'!$A$7:$O$80,4))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x14ac:dyDescent="0.25">
      <c r="A22" s="196" t="s">
        <v>22</v>
      </c>
      <c r="B22" s="390" t="str">
        <f>IF($E22="","",VLOOKUP($E22,'1MD ELO (2)'!$A$7:$O$80,14))</f>
        <v/>
      </c>
      <c r="C22" s="390" t="str">
        <f>IF($E22="","",VLOOKUP($E22,'1MD ELO (2)'!$A$7:$O$80,15))</f>
        <v/>
      </c>
      <c r="D22" s="446" t="str">
        <f>IF($E22="","",VLOOKUP($E22,'1MD ELO (2)'!$A$7:$O$80,5))</f>
        <v/>
      </c>
      <c r="E22" s="159"/>
      <c r="F22" s="160" t="str">
        <f>UPPER(IF($E22="","",VLOOKUP($E22,'1MD ELO (2)'!$A$7:$O$80,2)))</f>
        <v/>
      </c>
      <c r="G22" s="160" t="str">
        <f>IF($E22="","",VLOOKUP($E22,'1MD ELO (2)'!$A$7:$O$80,3))</f>
        <v/>
      </c>
      <c r="H22" s="160"/>
      <c r="I22" s="160" t="str">
        <f>IF($E22="","",VLOOKUP($E22,'1MD ELO (2)'!$A$7:$O$80,4))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x14ac:dyDescent="0.25">
      <c r="A23" s="157" t="s">
        <v>23</v>
      </c>
      <c r="B23" s="390" t="str">
        <f>IF($E23="","",VLOOKUP($E23,'1MD ELO (2)'!$A$7:$O$80,14))</f>
        <v/>
      </c>
      <c r="C23" s="390" t="str">
        <f>IF($E23="","",VLOOKUP($E23,'1MD ELO (2)'!$A$7:$O$80,15))</f>
        <v/>
      </c>
      <c r="D23" s="446" t="str">
        <f>IF($E23="","",VLOOKUP($E23,'1MD ELO (2)'!$A$7:$O$80,5))</f>
        <v/>
      </c>
      <c r="E23" s="159"/>
      <c r="F23" s="160" t="str">
        <f>UPPER(IF($E23="","",VLOOKUP($E23,'1MD ELO (2)'!$A$7:$O$80,2)))</f>
        <v/>
      </c>
      <c r="G23" s="160" t="str">
        <f>IF($E23="","",VLOOKUP($E23,'1MD ELO (2)'!$A$7:$O$80,3))</f>
        <v/>
      </c>
      <c r="H23" s="160"/>
      <c r="I23" s="160" t="str">
        <f>IF($E23="","",VLOOKUP($E23,'1MD ELO (2)'!$A$7:$O$80,4))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x14ac:dyDescent="0.25">
      <c r="A24" s="254" t="s">
        <v>24</v>
      </c>
      <c r="B24" s="390" t="str">
        <f>IF($E24="","",VLOOKUP($E24,'1MD ELO (2)'!$A$7:$O$80,14))</f>
        <v/>
      </c>
      <c r="C24" s="390" t="str">
        <f>IF($E24="","",VLOOKUP($E24,'1MD ELO (2)'!$A$7:$O$80,15))</f>
        <v/>
      </c>
      <c r="D24" s="446" t="str">
        <f>IF($E24="","",VLOOKUP($E24,'1MD ELO (2)'!$A$7:$O$80,5))</f>
        <v/>
      </c>
      <c r="E24" s="159"/>
      <c r="F24" s="487" t="str">
        <f>UPPER(IF($E24="","",VLOOKUP($E24,'1MD ELO (2)'!$A$7:$O$80,2)))</f>
        <v/>
      </c>
      <c r="G24" s="487" t="str">
        <f>IF($E24="","",VLOOKUP($E24,'1MD ELO (2)'!$A$7:$O$80,3))</f>
        <v/>
      </c>
      <c r="H24" s="487"/>
      <c r="I24" s="487" t="str">
        <f>IF($E24="","",VLOOKUP($E24,'1MD ELO (2)'!$A$7:$O$80,4))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x14ac:dyDescent="0.25">
      <c r="A25" s="171" t="s">
        <v>25</v>
      </c>
      <c r="B25" s="390" t="str">
        <f>IF($E25="","",VLOOKUP($E25,'1MD ELO (2)'!$A$7:$O$80,14))</f>
        <v/>
      </c>
      <c r="C25" s="390" t="str">
        <f>IF($E25="","",VLOOKUP($E25,'1MD ELO (2)'!$A$7:$O$80,15))</f>
        <v/>
      </c>
      <c r="D25" s="446" t="str">
        <f>IF($E25="","",VLOOKUP($E25,'1MD ELO (2)'!$A$7:$O$80,5))</f>
        <v/>
      </c>
      <c r="E25" s="159"/>
      <c r="F25" s="487" t="str">
        <f>UPPER(IF($E25="","",VLOOKUP($E25,'1MD ELO (2)'!$A$7:$O$80,2)))</f>
        <v/>
      </c>
      <c r="G25" s="487" t="str">
        <f>IF($E25="","",VLOOKUP($E25,'1MD ELO (2)'!$A$7:$O$80,3))</f>
        <v/>
      </c>
      <c r="H25" s="487"/>
      <c r="I25" s="487" t="str">
        <f>IF($E25="","",VLOOKUP($E25,'1MD ELO (2)'!$A$7:$O$80,4))</f>
        <v/>
      </c>
      <c r="J25" s="253"/>
      <c r="K25" s="177" t="str">
        <f>UPPER(IF(OR(J26="a",J26="as"),F25,IF(OR(J26="b",J26="bs"),F26,)))</f>
        <v/>
      </c>
      <c r="L25" s="256"/>
      <c r="M25" s="161"/>
      <c r="N25" s="188"/>
      <c r="O25" s="186"/>
      <c r="P25" s="186"/>
      <c r="Q25" s="959" t="str">
        <f>IF(Y3="","",CONCATENATE(AC1," pont"))</f>
        <v/>
      </c>
      <c r="R25" s="960"/>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x14ac:dyDescent="0.25">
      <c r="A26" s="171" t="s">
        <v>26</v>
      </c>
      <c r="B26" s="390" t="str">
        <f>IF($E26="","",VLOOKUP($E26,'1MD ELO (2)'!$A$7:$O$80,14))</f>
        <v/>
      </c>
      <c r="C26" s="390" t="str">
        <f>IF($E26="","",VLOOKUP($E26,'1MD ELO (2)'!$A$7:$O$80,15))</f>
        <v/>
      </c>
      <c r="D26" s="446" t="str">
        <f>IF($E26="","",VLOOKUP($E26,'1MD ELO (2)'!$A$7:$O$80,5))</f>
        <v/>
      </c>
      <c r="E26" s="159"/>
      <c r="F26" s="487" t="str">
        <f>UPPER(IF($E26="","",VLOOKUP($E26,'1MD ELO (2)'!$A$7:$O$80,2)))</f>
        <v/>
      </c>
      <c r="G26" s="487" t="str">
        <f>IF($E26="","",VLOOKUP($E26,'1MD ELO (2)'!$A$7:$O$80,3))</f>
        <v/>
      </c>
      <c r="H26" s="487"/>
      <c r="I26" s="487" t="str">
        <f>IF($E26="","",VLOOKUP($E26,'1MD ELO (2)'!$A$7:$O$80,4))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x14ac:dyDescent="0.25">
      <c r="A27" s="171" t="s">
        <v>27</v>
      </c>
      <c r="B27" s="390" t="str">
        <f>IF($E27="","",VLOOKUP($E27,'1MD ELO (2)'!$A$7:$O$80,14))</f>
        <v/>
      </c>
      <c r="C27" s="390" t="str">
        <f>IF($E27="","",VLOOKUP($E27,'1MD ELO (2)'!$A$7:$O$80,15))</f>
        <v/>
      </c>
      <c r="D27" s="446" t="str">
        <f>IF($E27="","",VLOOKUP($E27,'1MD ELO (2)'!$A$7:$O$80,5))</f>
        <v/>
      </c>
      <c r="E27" s="159"/>
      <c r="F27" s="487" t="str">
        <f>UPPER(IF($E27="","",VLOOKUP($E27,'1MD ELO (2)'!$A$7:$O$80,2)))</f>
        <v/>
      </c>
      <c r="G27" s="487" t="str">
        <f>IF($E27="","",VLOOKUP($E27,'1MD ELO (2)'!$A$7:$O$80,3))</f>
        <v/>
      </c>
      <c r="H27" s="487"/>
      <c r="I27" s="487" t="str">
        <f>IF($E27="","",VLOOKUP($E27,'1MD ELO (2)'!$A$7:$O$80,4))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x14ac:dyDescent="0.25">
      <c r="A28" s="171" t="s">
        <v>28</v>
      </c>
      <c r="B28" s="390" t="str">
        <f>IF($E28="","",VLOOKUP($E28,'1MD ELO (2)'!$A$7:$O$80,14))</f>
        <v/>
      </c>
      <c r="C28" s="390" t="str">
        <f>IF($E28="","",VLOOKUP($E28,'1MD ELO (2)'!$A$7:$O$80,15))</f>
        <v/>
      </c>
      <c r="D28" s="446" t="str">
        <f>IF($E28="","",VLOOKUP($E28,'1MD ELO (2)'!$A$7:$O$80,5))</f>
        <v/>
      </c>
      <c r="E28" s="159"/>
      <c r="F28" s="487" t="str">
        <f>UPPER(IF($E28="","",VLOOKUP($E28,'1MD ELO (2)'!$A$7:$O$80,2)))</f>
        <v/>
      </c>
      <c r="G28" s="487" t="str">
        <f>IF($E28="","",VLOOKUP($E28,'1MD ELO (2)'!$A$7:$O$80,3))</f>
        <v/>
      </c>
      <c r="H28" s="487"/>
      <c r="I28" s="487" t="str">
        <f>IF($E28="","",VLOOKUP($E28,'1MD ELO (2)'!$A$7:$O$80,4))</f>
        <v/>
      </c>
      <c r="J28" s="255"/>
      <c r="K28" s="161"/>
      <c r="L28" s="176"/>
      <c r="M28" s="177" t="str">
        <f>UPPER(IF(OR(L28="a",L28="as"),K27,IF(OR(L28="b",L28="bs"),K29,)))</f>
        <v/>
      </c>
      <c r="N28" s="259"/>
      <c r="O28" s="186"/>
      <c r="P28" s="188"/>
      <c r="Q28" s="186"/>
      <c r="R28" s="188"/>
      <c r="S28" s="169"/>
      <c r="AI28" s="668"/>
      <c r="AJ28" s="668"/>
      <c r="AK28" s="668"/>
    </row>
    <row r="29" spans="1:37" s="38" customFormat="1" ht="9.6" customHeight="1" x14ac:dyDescent="0.25">
      <c r="A29" s="254" t="s">
        <v>29</v>
      </c>
      <c r="B29" s="390" t="str">
        <f>IF($E29="","",VLOOKUP($E29,'1MD ELO (2)'!$A$7:$O$80,14))</f>
        <v/>
      </c>
      <c r="C29" s="390" t="str">
        <f>IF($E29="","",VLOOKUP($E29,'1MD ELO (2)'!$A$7:$O$80,15))</f>
        <v/>
      </c>
      <c r="D29" s="446" t="str">
        <f>IF($E29="","",VLOOKUP($E29,'1MD ELO (2)'!$A$7:$O$80,5))</f>
        <v/>
      </c>
      <c r="E29" s="159"/>
      <c r="F29" s="487" t="str">
        <f>UPPER(IF($E29="","",VLOOKUP($E29,'1MD ELO (2)'!$A$7:$O$80,2)))</f>
        <v/>
      </c>
      <c r="G29" s="487" t="str">
        <f>IF($E29="","",VLOOKUP($E29,'1MD ELO (2)'!$A$7:$O$80,3))</f>
        <v/>
      </c>
      <c r="H29" s="487"/>
      <c r="I29" s="487" t="str">
        <f>IF($E29="","",VLOOKUP($E29,'1MD ELO (2)'!$A$7:$O$80,4))</f>
        <v/>
      </c>
      <c r="J29" s="253"/>
      <c r="K29" s="177" t="str">
        <f>UPPER(IF(OR(J30="a",J30="as"),F29,IF(OR(J30="b",J30="bs"),F30,)))</f>
        <v/>
      </c>
      <c r="L29" s="194"/>
      <c r="M29" s="161"/>
      <c r="N29" s="186"/>
      <c r="O29" s="186"/>
      <c r="P29" s="188"/>
      <c r="Q29" s="186"/>
      <c r="R29" s="188"/>
      <c r="S29" s="169"/>
      <c r="AI29" s="668"/>
      <c r="AJ29" s="668"/>
      <c r="AK29" s="668"/>
    </row>
    <row r="30" spans="1:37" s="38" customFormat="1" ht="9.6" customHeight="1" x14ac:dyDescent="0.25">
      <c r="A30" s="196" t="s">
        <v>30</v>
      </c>
      <c r="B30" s="390" t="str">
        <f>IF($E30="","",VLOOKUP($E30,'1MD ELO (2)'!$A$7:$O$80,14))</f>
        <v/>
      </c>
      <c r="C30" s="390" t="str">
        <f>IF($E30="","",VLOOKUP($E30,'1MD ELO (2)'!$A$7:$O$80,15))</f>
        <v/>
      </c>
      <c r="D30" s="446" t="str">
        <f>IF($E30="","",VLOOKUP($E30,'1MD ELO (2)'!$A$7:$O$80,5))</f>
        <v/>
      </c>
      <c r="E30" s="159"/>
      <c r="F30" s="160" t="str">
        <f>UPPER(IF($E30="","",VLOOKUP($E30,'1MD ELO (2)'!$A$7:$O$80,2)))</f>
        <v/>
      </c>
      <c r="G30" s="160" t="str">
        <f>IF($E30="","",VLOOKUP($E30,'1MD ELO (2)'!$A$7:$O$80,3))</f>
        <v/>
      </c>
      <c r="H30" s="160"/>
      <c r="I30" s="160" t="str">
        <f>IF($E30="","",VLOOKUP($E30,'1MD ELO (2)'!$A$7:$O$80,4))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x14ac:dyDescent="0.25">
      <c r="A31" s="157" t="s">
        <v>31</v>
      </c>
      <c r="B31" s="390" t="str">
        <f>IF($E31="","",VLOOKUP($E31,'1MD ELO (2)'!$A$7:$O$80,14))</f>
        <v/>
      </c>
      <c r="C31" s="390" t="str">
        <f>IF($E31="","",VLOOKUP($E31,'1MD ELO (2)'!$A$7:$O$80,15))</f>
        <v/>
      </c>
      <c r="D31" s="446" t="str">
        <f>IF($E31="","",VLOOKUP($E31,'1MD ELO (2)'!$A$7:$O$80,5))</f>
        <v/>
      </c>
      <c r="E31" s="159"/>
      <c r="F31" s="160" t="str">
        <f>UPPER(IF($E31="","",VLOOKUP($E31,'1MD ELO (2)'!$A$7:$O$80,2)))</f>
        <v/>
      </c>
      <c r="G31" s="160" t="str">
        <f>IF($E31="","",VLOOKUP($E31,'1MD ELO (2)'!$A$7:$O$80,3))</f>
        <v/>
      </c>
      <c r="H31" s="160"/>
      <c r="I31" s="160" t="str">
        <f>IF($E31="","",VLOOKUP($E31,'1MD ELO (2)'!$A$7:$O$80,4))</f>
        <v/>
      </c>
      <c r="J31" s="253"/>
      <c r="K31" s="177" t="str">
        <f>UPPER(IF(OR(J32="a",J32="as"),F31,IF(OR(J32="b",J32="bs"),F32,)))</f>
        <v/>
      </c>
      <c r="L31" s="185"/>
      <c r="M31" s="186"/>
      <c r="N31" s="186"/>
      <c r="O31" s="186"/>
      <c r="P31" s="188"/>
      <c r="Q31" s="161"/>
      <c r="R31" s="186"/>
      <c r="S31" s="169"/>
      <c r="AI31" s="668"/>
      <c r="AJ31" s="668"/>
      <c r="AK31" s="668"/>
    </row>
    <row r="32" spans="1:37" s="38" customFormat="1" ht="9.6" customHeight="1" x14ac:dyDescent="0.25">
      <c r="A32" s="254" t="s">
        <v>32</v>
      </c>
      <c r="B32" s="390" t="str">
        <f>IF($E32="","",VLOOKUP($E32,'1MD ELO (2)'!$A$7:$O$80,14))</f>
        <v/>
      </c>
      <c r="C32" s="390" t="str">
        <f>IF($E32="","",VLOOKUP($E32,'1MD ELO (2)'!$A$7:$O$80,15))</f>
        <v/>
      </c>
      <c r="D32" s="446" t="str">
        <f>IF($E32="","",VLOOKUP($E32,'1MD ELO (2)'!$A$7:$O$80,5))</f>
        <v/>
      </c>
      <c r="E32" s="159"/>
      <c r="F32" s="487" t="str">
        <f>UPPER(IF($E32="","",VLOOKUP($E32,'1MD ELO (2)'!$A$7:$O$80,2)))</f>
        <v/>
      </c>
      <c r="G32" s="487" t="str">
        <f>IF($E32="","",VLOOKUP($E32,'1MD ELO (2)'!$A$7:$O$80,3))</f>
        <v/>
      </c>
      <c r="H32" s="487"/>
      <c r="I32" s="487" t="str">
        <f>IF($E32="","",VLOOKUP($E32,'1MD ELO (2)'!$A$7:$O$80,4))</f>
        <v/>
      </c>
      <c r="J32" s="255"/>
      <c r="K32" s="161"/>
      <c r="L32" s="176"/>
      <c r="M32" s="177" t="str">
        <f>UPPER(IF(OR(L32="a",L32="as"),K31,IF(OR(L32="b",L32="bs"),K33,)))</f>
        <v/>
      </c>
      <c r="N32" s="185"/>
      <c r="O32" s="186"/>
      <c r="P32" s="188"/>
      <c r="Q32" s="186"/>
      <c r="R32" s="186"/>
      <c r="S32" s="169"/>
    </row>
    <row r="33" spans="1:19" s="38" customFormat="1" ht="9.6" customHeight="1" x14ac:dyDescent="0.25">
      <c r="A33" s="171" t="s">
        <v>33</v>
      </c>
      <c r="B33" s="390" t="str">
        <f>IF($E33="","",VLOOKUP($E33,'1MD ELO (2)'!$A$7:$O$80,14))</f>
        <v/>
      </c>
      <c r="C33" s="390" t="str">
        <f>IF($E33="","",VLOOKUP($E33,'1MD ELO (2)'!$A$7:$O$80,15))</f>
        <v/>
      </c>
      <c r="D33" s="446" t="str">
        <f>IF($E33="","",VLOOKUP($E33,'1MD ELO (2)'!$A$7:$O$80,5))</f>
        <v/>
      </c>
      <c r="E33" s="159"/>
      <c r="F33" s="487" t="str">
        <f>UPPER(IF($E33="","",VLOOKUP($E33,'1MD ELO (2)'!$A$7:$O$80,2)))</f>
        <v/>
      </c>
      <c r="G33" s="487" t="str">
        <f>IF($E33="","",VLOOKUP($E33,'1MD ELO (2)'!$A$7:$O$80,3))</f>
        <v/>
      </c>
      <c r="H33" s="487"/>
      <c r="I33" s="487" t="str">
        <f>IF($E33="","",VLOOKUP($E33,'1MD ELO (2)'!$A$7:$O$80,4))</f>
        <v/>
      </c>
      <c r="J33" s="253"/>
      <c r="K33" s="177" t="str">
        <f>UPPER(IF(OR(J34="a",J34="as"),F33,IF(OR(J34="b",J34="bs"),F34,)))</f>
        <v/>
      </c>
      <c r="L33" s="256"/>
      <c r="M33" s="161"/>
      <c r="N33" s="188"/>
      <c r="O33" s="186"/>
      <c r="P33" s="188"/>
      <c r="Q33" s="186"/>
      <c r="R33" s="186"/>
      <c r="S33" s="169"/>
    </row>
    <row r="34" spans="1:19" s="38" customFormat="1" ht="9.6" customHeight="1" x14ac:dyDescent="0.25">
      <c r="A34" s="171" t="s">
        <v>34</v>
      </c>
      <c r="B34" s="390" t="str">
        <f>IF($E34="","",VLOOKUP($E34,'1MD ELO (2)'!$A$7:$O$80,14))</f>
        <v/>
      </c>
      <c r="C34" s="390" t="str">
        <f>IF($E34="","",VLOOKUP($E34,'1MD ELO (2)'!$A$7:$O$80,15))</f>
        <v/>
      </c>
      <c r="D34" s="446" t="str">
        <f>IF($E34="","",VLOOKUP($E34,'1MD ELO (2)'!$A$7:$O$80,5))</f>
        <v/>
      </c>
      <c r="E34" s="159"/>
      <c r="F34" s="487" t="str">
        <f>UPPER(IF($E34="","",VLOOKUP($E34,'1MD ELO (2)'!$A$7:$O$80,2)))</f>
        <v/>
      </c>
      <c r="G34" s="487" t="str">
        <f>IF($E34="","",VLOOKUP($E34,'1MD ELO (2)'!$A$7:$O$80,3))</f>
        <v/>
      </c>
      <c r="H34" s="487"/>
      <c r="I34" s="487" t="str">
        <f>IF($E34="","",VLOOKUP($E34,'1MD ELO (2)'!$A$7:$O$80,4))</f>
        <v/>
      </c>
      <c r="J34" s="255"/>
      <c r="K34" s="161"/>
      <c r="L34" s="186"/>
      <c r="M34" s="175" t="s">
        <v>0</v>
      </c>
      <c r="N34" s="184"/>
      <c r="O34" s="177" t="str">
        <f>UPPER(IF(OR(N34="a",N34="as"),M32,IF(OR(N34="b",N34="bs"),M36,)))</f>
        <v/>
      </c>
      <c r="P34" s="194"/>
      <c r="Q34" s="186"/>
      <c r="R34" s="186"/>
      <c r="S34" s="169"/>
    </row>
    <row r="35" spans="1:19" s="38" customFormat="1" ht="9.6" customHeight="1" x14ac:dyDescent="0.25">
      <c r="A35" s="171" t="s">
        <v>35</v>
      </c>
      <c r="B35" s="390" t="str">
        <f>IF($E35="","",VLOOKUP($E35,'1MD ELO (2)'!$A$7:$O$80,14))</f>
        <v/>
      </c>
      <c r="C35" s="390" t="str">
        <f>IF($E35="","",VLOOKUP($E35,'1MD ELO (2)'!$A$7:$O$80,15))</f>
        <v/>
      </c>
      <c r="D35" s="446" t="str">
        <f>IF($E35="","",VLOOKUP($E35,'1MD ELO (2)'!$A$7:$O$80,5))</f>
        <v/>
      </c>
      <c r="E35" s="159"/>
      <c r="F35" s="487" t="str">
        <f>UPPER(IF($E35="","",VLOOKUP($E35,'1MD ELO (2)'!$A$7:$O$80,2)))</f>
        <v/>
      </c>
      <c r="G35" s="487" t="str">
        <f>IF($E35="","",VLOOKUP($E35,'1MD ELO (2)'!$A$7:$O$80,3))</f>
        <v/>
      </c>
      <c r="H35" s="487"/>
      <c r="I35" s="487" t="str">
        <f>IF($E35="","",VLOOKUP($E35,'1MD ELO (2)'!$A$7:$O$80,4))</f>
        <v/>
      </c>
      <c r="J35" s="253"/>
      <c r="K35" s="177" t="str">
        <f>UPPER(IF(OR(J36="a",J36="as"),F35,IF(OR(J36="b",J36="bs"),F36,)))</f>
        <v/>
      </c>
      <c r="L35" s="185"/>
      <c r="M35" s="257"/>
      <c r="N35" s="258"/>
      <c r="O35" s="161"/>
      <c r="P35" s="186"/>
      <c r="Q35" s="186"/>
      <c r="R35" s="186"/>
      <c r="S35" s="169"/>
    </row>
    <row r="36" spans="1:19" s="38" customFormat="1" ht="9.6" customHeight="1" x14ac:dyDescent="0.25">
      <c r="A36" s="171" t="s">
        <v>36</v>
      </c>
      <c r="B36" s="390" t="str">
        <f>IF($E36="","",VLOOKUP($E36,'1MD ELO (2)'!$A$7:$O$80,14))</f>
        <v/>
      </c>
      <c r="C36" s="390" t="str">
        <f>IF($E36="","",VLOOKUP($E36,'1MD ELO (2)'!$A$7:$O$80,15))</f>
        <v/>
      </c>
      <c r="D36" s="446" t="str">
        <f>IF($E36="","",VLOOKUP($E36,'1MD ELO (2)'!$A$7:$O$80,5))</f>
        <v/>
      </c>
      <c r="E36" s="159"/>
      <c r="F36" s="487" t="str">
        <f>UPPER(IF($E36="","",VLOOKUP($E36,'1MD ELO (2)'!$A$7:$O$80,2)))</f>
        <v/>
      </c>
      <c r="G36" s="487" t="str">
        <f>IF($E36="","",VLOOKUP($E36,'1MD ELO (2)'!$A$7:$O$80,3))</f>
        <v/>
      </c>
      <c r="H36" s="487"/>
      <c r="I36" s="487" t="str">
        <f>IF($E36="","",VLOOKUP($E36,'1MD ELO (2)'!$A$7:$O$80,4))</f>
        <v/>
      </c>
      <c r="J36" s="255"/>
      <c r="K36" s="161"/>
      <c r="L36" s="176"/>
      <c r="M36" s="177" t="str">
        <f>UPPER(IF(OR(L36="a",L36="as"),K35,IF(OR(L36="b",L36="bs"),K37,)))</f>
        <v/>
      </c>
      <c r="N36" s="259"/>
      <c r="O36" s="262" t="s">
        <v>129</v>
      </c>
      <c r="P36" s="263"/>
      <c r="Q36" s="262" t="s">
        <v>128</v>
      </c>
      <c r="R36" s="263"/>
      <c r="S36" s="169"/>
    </row>
    <row r="37" spans="1:19" s="38" customFormat="1" ht="9.6" customHeight="1" x14ac:dyDescent="0.25">
      <c r="A37" s="254" t="s">
        <v>37</v>
      </c>
      <c r="B37" s="390" t="str">
        <f>IF($E37="","",VLOOKUP($E37,'1MD ELO (2)'!$A$7:$O$80,14))</f>
        <v/>
      </c>
      <c r="C37" s="390" t="str">
        <f>IF($E37="","",VLOOKUP($E37,'1MD ELO (2)'!$A$7:$O$80,15))</f>
        <v/>
      </c>
      <c r="D37" s="446" t="str">
        <f>IF($E37="","",VLOOKUP($E37,'1MD ELO (2)'!$A$7:$O$80,5))</f>
        <v/>
      </c>
      <c r="E37" s="159"/>
      <c r="F37" s="487" t="str">
        <f>UPPER(IF($E37="","",VLOOKUP($E37,'1MD ELO (2)'!$A$7:$O$80,2)))</f>
        <v/>
      </c>
      <c r="G37" s="487" t="str">
        <f>IF($E37="","",VLOOKUP($E37,'1MD ELO (2)'!$A$7:$O$80,3))</f>
        <v/>
      </c>
      <c r="H37" s="487"/>
      <c r="I37" s="487" t="str">
        <f>IF($E37="","",VLOOKUP($E37,'1MD ELO (2)'!$A$7:$O$80,4))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x14ac:dyDescent="0.25">
      <c r="A38" s="196" t="s">
        <v>38</v>
      </c>
      <c r="B38" s="390" t="str">
        <f>IF($E38="","",VLOOKUP($E38,'1MD ELO (2)'!$A$7:$O$80,14))</f>
        <v/>
      </c>
      <c r="C38" s="390" t="str">
        <f>IF($E38="","",VLOOKUP($E38,'1MD ELO (2)'!$A$7:$O$80,15))</f>
        <v/>
      </c>
      <c r="D38" s="446" t="str">
        <f>IF($E38="","",VLOOKUP($E38,'1MD ELO (2)'!$A$7:$O$80,5))</f>
        <v/>
      </c>
      <c r="E38" s="159"/>
      <c r="F38" s="160" t="str">
        <f>UPPER(IF($E38="","",VLOOKUP($E38,'1MD ELO (2)'!$A$7:$O$80,2)))</f>
        <v/>
      </c>
      <c r="G38" s="160" t="str">
        <f>IF($E38="","",VLOOKUP($E38,'1MD ELO (2)'!$A$7:$O$80,3))</f>
        <v/>
      </c>
      <c r="H38" s="160"/>
      <c r="I38" s="160" t="str">
        <f>IF($E38="","",VLOOKUP($E38,'1MD ELO (2)'!$A$7:$O$80,4))</f>
        <v/>
      </c>
      <c r="J38" s="255"/>
      <c r="K38" s="161"/>
      <c r="L38" s="186"/>
      <c r="M38" s="186"/>
      <c r="N38" s="266"/>
      <c r="O38" s="267" t="s">
        <v>0</v>
      </c>
      <c r="P38" s="268"/>
      <c r="Q38" s="264" t="str">
        <f>UPPER(IF(OR(P38="a",P38="as"),O37,IF(OR(P38="b",P38="bs"),O39,)))</f>
        <v/>
      </c>
      <c r="R38" s="265"/>
      <c r="S38" s="169"/>
    </row>
    <row r="39" spans="1:19" s="38" customFormat="1" ht="9.6" customHeight="1" x14ac:dyDescent="0.25">
      <c r="A39" s="157" t="s">
        <v>39</v>
      </c>
      <c r="B39" s="390" t="str">
        <f>IF($E39="","",VLOOKUP($E39,'1MD ELO (2)'!$A$7:$O$80,14))</f>
        <v/>
      </c>
      <c r="C39" s="390" t="str">
        <f>IF($E39="","",VLOOKUP($E39,'1MD ELO (2)'!$A$7:$O$80,15))</f>
        <v/>
      </c>
      <c r="D39" s="446" t="str">
        <f>IF($E39="","",VLOOKUP($E39,'1MD ELO (2)'!$A$7:$O$80,5))</f>
        <v/>
      </c>
      <c r="E39" s="159"/>
      <c r="F39" s="160" t="str">
        <f>UPPER(IF($E39="","",VLOOKUP($E39,'1MD ELO (2)'!$A$7:$O$80,2)))</f>
        <v/>
      </c>
      <c r="G39" s="160" t="str">
        <f>IF($E39="","",VLOOKUP($E39,'1MD ELO (2)'!$A$7:$O$80,3))</f>
        <v/>
      </c>
      <c r="H39" s="160"/>
      <c r="I39" s="160" t="str">
        <f>IF($E39="","",VLOOKUP($E39,'1MD ELO (2)'!$A$7:$O$80,4))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x14ac:dyDescent="0.25">
      <c r="A40" s="254" t="s">
        <v>40</v>
      </c>
      <c r="B40" s="390" t="str">
        <f>IF($E40="","",VLOOKUP($E40,'1MD ELO (2)'!$A$7:$O$80,14))</f>
        <v/>
      </c>
      <c r="C40" s="390" t="str">
        <f>IF($E40="","",VLOOKUP($E40,'1MD ELO (2)'!$A$7:$O$80,15))</f>
        <v/>
      </c>
      <c r="D40" s="446" t="str">
        <f>IF($E40="","",VLOOKUP($E40,'1MD ELO (2)'!$A$7:$O$80,5))</f>
        <v/>
      </c>
      <c r="E40" s="159"/>
      <c r="F40" s="487" t="str">
        <f>UPPER(IF($E40="","",VLOOKUP($E40,'1MD ELO (2)'!$A$7:$O$80,2)))</f>
        <v/>
      </c>
      <c r="G40" s="487" t="str">
        <f>IF($E40="","",VLOOKUP($E40,'1MD ELO (2)'!$A$7:$O$80,3))</f>
        <v/>
      </c>
      <c r="H40" s="487"/>
      <c r="I40" s="487" t="str">
        <f>IF($E40="","",VLOOKUP($E40,'1MD ELO (2)'!$A$7:$O$80,4))</f>
        <v/>
      </c>
      <c r="J40" s="255"/>
      <c r="K40" s="161"/>
      <c r="L40" s="176"/>
      <c r="M40" s="177" t="str">
        <f>UPPER(IF(OR(L40="a",L40="as"),K39,IF(OR(L40="b",L40="bs"),K41,)))</f>
        <v/>
      </c>
      <c r="N40" s="185"/>
      <c r="O40" s="263"/>
      <c r="P40" s="263"/>
      <c r="Q40" s="263"/>
      <c r="R40" s="263"/>
      <c r="S40" s="169"/>
    </row>
    <row r="41" spans="1:19" s="38" customFormat="1" ht="9.6" customHeight="1" x14ac:dyDescent="0.25">
      <c r="A41" s="171" t="s">
        <v>41</v>
      </c>
      <c r="B41" s="390" t="str">
        <f>IF($E41="","",VLOOKUP($E41,'1MD ELO (2)'!$A$7:$O$80,14))</f>
        <v/>
      </c>
      <c r="C41" s="390" t="str">
        <f>IF($E41="","",VLOOKUP($E41,'1MD ELO (2)'!$A$7:$O$80,15))</f>
        <v/>
      </c>
      <c r="D41" s="446" t="str">
        <f>IF($E41="","",VLOOKUP($E41,'1MD ELO (2)'!$A$7:$O$80,5))</f>
        <v/>
      </c>
      <c r="E41" s="159"/>
      <c r="F41" s="487" t="str">
        <f>UPPER(IF($E41="","",VLOOKUP($E41,'1MD ELO (2)'!$A$7:$O$80,2)))</f>
        <v/>
      </c>
      <c r="G41" s="487" t="str">
        <f>IF($E41="","",VLOOKUP($E41,'1MD ELO (2)'!$A$7:$O$80,3))</f>
        <v/>
      </c>
      <c r="H41" s="487"/>
      <c r="I41" s="487" t="str">
        <f>IF($E41="","",VLOOKUP($E41,'1MD ELO (2)'!$A$7:$O$80,4))</f>
        <v/>
      </c>
      <c r="J41" s="253"/>
      <c r="K41" s="177" t="str">
        <f>UPPER(IF(OR(J42="a",J42="as"),F41,IF(OR(J42="b",J42="bs"),F42,)))</f>
        <v/>
      </c>
      <c r="L41" s="256"/>
      <c r="M41" s="161"/>
      <c r="N41" s="188"/>
      <c r="O41" s="263"/>
      <c r="P41" s="263"/>
      <c r="Q41" s="959" t="str">
        <f>IF(Y3="","",CONCATENATE(AB1," pont"))</f>
        <v/>
      </c>
      <c r="R41" s="959"/>
      <c r="S41" s="169"/>
    </row>
    <row r="42" spans="1:19" s="38" customFormat="1" ht="9.6" customHeight="1" x14ac:dyDescent="0.25">
      <c r="A42" s="171" t="s">
        <v>42</v>
      </c>
      <c r="B42" s="390" t="str">
        <f>IF($E42="","",VLOOKUP($E42,'1MD ELO (2)'!$A$7:$O$80,14))</f>
        <v/>
      </c>
      <c r="C42" s="390" t="str">
        <f>IF($E42="","",VLOOKUP($E42,'1MD ELO (2)'!$A$7:$O$80,15))</f>
        <v/>
      </c>
      <c r="D42" s="446" t="str">
        <f>IF($E42="","",VLOOKUP($E42,'1MD ELO (2)'!$A$7:$O$80,5))</f>
        <v/>
      </c>
      <c r="E42" s="159"/>
      <c r="F42" s="487" t="str">
        <f>UPPER(IF($E42="","",VLOOKUP($E42,'1MD ELO (2)'!$A$7:$O$80,2)))</f>
        <v/>
      </c>
      <c r="G42" s="487" t="str">
        <f>IF($E42="","",VLOOKUP($E42,'1MD ELO (2)'!$A$7:$O$80,3))</f>
        <v/>
      </c>
      <c r="H42" s="487"/>
      <c r="I42" s="487" t="str">
        <f>IF($E42="","",VLOOKUP($E42,'1MD ELO (2)'!$A$7:$O$80,4))</f>
        <v/>
      </c>
      <c r="J42" s="255"/>
      <c r="K42" s="161"/>
      <c r="L42" s="186"/>
      <c r="M42" s="175" t="s">
        <v>0</v>
      </c>
      <c r="N42" s="184"/>
      <c r="O42" s="177" t="str">
        <f>UPPER(IF(OR(N42="a",N42="as"),M40,IF(OR(N42="b",N42="bs"),M44,)))</f>
        <v/>
      </c>
      <c r="P42" s="185"/>
      <c r="Q42" s="186"/>
      <c r="R42" s="186"/>
      <c r="S42" s="169"/>
    </row>
    <row r="43" spans="1:19" s="38" customFormat="1" ht="9.6" customHeight="1" x14ac:dyDescent="0.25">
      <c r="A43" s="171" t="s">
        <v>43</v>
      </c>
      <c r="B43" s="390" t="str">
        <f>IF($E43="","",VLOOKUP($E43,'1MD ELO (2)'!$A$7:$O$80,14))</f>
        <v/>
      </c>
      <c r="C43" s="390" t="str">
        <f>IF($E43="","",VLOOKUP($E43,'1MD ELO (2)'!$A$7:$O$80,15))</f>
        <v/>
      </c>
      <c r="D43" s="446" t="str">
        <f>IF($E43="","",VLOOKUP($E43,'1MD ELO (2)'!$A$7:$O$80,5))</f>
        <v/>
      </c>
      <c r="E43" s="159"/>
      <c r="F43" s="487" t="str">
        <f>UPPER(IF($E43="","",VLOOKUP($E43,'1MD ELO (2)'!$A$7:$O$80,2)))</f>
        <v/>
      </c>
      <c r="G43" s="487" t="str">
        <f>IF($E43="","",VLOOKUP($E43,'1MD ELO (2)'!$A$7:$O$80,3))</f>
        <v/>
      </c>
      <c r="H43" s="487"/>
      <c r="I43" s="487" t="str">
        <f>IF($E43="","",VLOOKUP($E43,'1MD ELO (2)'!$A$7:$O$80,4))</f>
        <v/>
      </c>
      <c r="J43" s="253"/>
      <c r="K43" s="177" t="str">
        <f>UPPER(IF(OR(J44="a",J44="as"),F43,IF(OR(J44="b",J44="bs"),F44,)))</f>
        <v/>
      </c>
      <c r="L43" s="185"/>
      <c r="M43" s="257"/>
      <c r="N43" s="258"/>
      <c r="O43" s="161"/>
      <c r="P43" s="188"/>
      <c r="Q43" s="186"/>
      <c r="R43" s="186"/>
      <c r="S43" s="169"/>
    </row>
    <row r="44" spans="1:19" s="38" customFormat="1" ht="9.6" customHeight="1" x14ac:dyDescent="0.25">
      <c r="A44" s="171" t="s">
        <v>44</v>
      </c>
      <c r="B44" s="390" t="str">
        <f>IF($E44="","",VLOOKUP($E44,'1MD ELO (2)'!$A$7:$O$80,14))</f>
        <v/>
      </c>
      <c r="C44" s="390" t="str">
        <f>IF($E44="","",VLOOKUP($E44,'1MD ELO (2)'!$A$7:$O$80,15))</f>
        <v/>
      </c>
      <c r="D44" s="446" t="str">
        <f>IF($E44="","",VLOOKUP($E44,'1MD ELO (2)'!$A$7:$O$80,5))</f>
        <v/>
      </c>
      <c r="E44" s="159"/>
      <c r="F44" s="487" t="str">
        <f>UPPER(IF($E44="","",VLOOKUP($E44,'1MD ELO (2)'!$A$7:$O$80,2)))</f>
        <v/>
      </c>
      <c r="G44" s="487" t="str">
        <f>IF($E44="","",VLOOKUP($E44,'1MD ELO (2)'!$A$7:$O$80,3))</f>
        <v/>
      </c>
      <c r="H44" s="487"/>
      <c r="I44" s="487" t="str">
        <f>IF($E44="","",VLOOKUP($E44,'1MD ELO (2)'!$A$7:$O$80,4))</f>
        <v/>
      </c>
      <c r="J44" s="255"/>
      <c r="K44" s="161"/>
      <c r="L44" s="176"/>
      <c r="M44" s="177" t="str">
        <f>UPPER(IF(OR(L44="a",L44="as"),K43,IF(OR(L44="b",L44="bs"),K45,)))</f>
        <v/>
      </c>
      <c r="N44" s="259"/>
      <c r="O44" s="186"/>
      <c r="P44" s="188"/>
      <c r="Q44" s="186"/>
      <c r="R44" s="186"/>
      <c r="S44" s="169"/>
    </row>
    <row r="45" spans="1:19" s="38" customFormat="1" ht="9.6" customHeight="1" x14ac:dyDescent="0.25">
      <c r="A45" s="254" t="s">
        <v>45</v>
      </c>
      <c r="B45" s="390" t="str">
        <f>IF($E45="","",VLOOKUP($E45,'1MD ELO (2)'!$A$7:$O$80,14))</f>
        <v/>
      </c>
      <c r="C45" s="390" t="str">
        <f>IF($E45="","",VLOOKUP($E45,'1MD ELO (2)'!$A$7:$O$80,15))</f>
        <v/>
      </c>
      <c r="D45" s="446" t="str">
        <f>IF($E45="","",VLOOKUP($E45,'1MD ELO (2)'!$A$7:$O$80,5))</f>
        <v/>
      </c>
      <c r="E45" s="159"/>
      <c r="F45" s="487" t="str">
        <f>UPPER(IF($E45="","",VLOOKUP($E45,'1MD ELO (2)'!$A$7:$O$80,2)))</f>
        <v/>
      </c>
      <c r="G45" s="487" t="str">
        <f>IF($E45="","",VLOOKUP($E45,'1MD ELO (2)'!$A$7:$O$80,3))</f>
        <v/>
      </c>
      <c r="H45" s="487"/>
      <c r="I45" s="487" t="str">
        <f>IF($E45="","",VLOOKUP($E45,'1MD ELO (2)'!$A$7:$O$80,4))</f>
        <v/>
      </c>
      <c r="J45" s="253"/>
      <c r="K45" s="177" t="str">
        <f>UPPER(IF(OR(J46="a",J46="as"),F45,IF(OR(J46="b",J46="bs"),F46,)))</f>
        <v/>
      </c>
      <c r="L45" s="194"/>
      <c r="M45" s="161"/>
      <c r="N45" s="186"/>
      <c r="O45" s="186"/>
      <c r="P45" s="188"/>
      <c r="Q45" s="186"/>
      <c r="R45" s="186"/>
      <c r="S45" s="169"/>
    </row>
    <row r="46" spans="1:19" s="38" customFormat="1" ht="9.6" customHeight="1" x14ac:dyDescent="0.25">
      <c r="A46" s="196" t="s">
        <v>46</v>
      </c>
      <c r="B46" s="390" t="str">
        <f>IF($E46="","",VLOOKUP($E46,'1MD ELO (2)'!$A$7:$O$80,14))</f>
        <v/>
      </c>
      <c r="C46" s="390" t="str">
        <f>IF($E46="","",VLOOKUP($E46,'1MD ELO (2)'!$A$7:$O$80,15))</f>
        <v/>
      </c>
      <c r="D46" s="446" t="str">
        <f>IF($E46="","",VLOOKUP($E46,'1MD ELO (2)'!$A$7:$O$80,5))</f>
        <v/>
      </c>
      <c r="E46" s="159"/>
      <c r="F46" s="160" t="str">
        <f>UPPER(IF($E46="","",VLOOKUP($E46,'1MD ELO (2)'!$A$7:$O$80,2)))</f>
        <v/>
      </c>
      <c r="G46" s="160" t="str">
        <f>IF($E46="","",VLOOKUP($E46,'1MD ELO (2)'!$A$7:$O$80,3))</f>
        <v/>
      </c>
      <c r="H46" s="160"/>
      <c r="I46" s="160" t="str">
        <f>IF($E46="","",VLOOKUP($E46,'1MD ELO (2)'!$A$7:$O$80,4))</f>
        <v/>
      </c>
      <c r="J46" s="255"/>
      <c r="K46" s="161"/>
      <c r="L46" s="186"/>
      <c r="M46" s="186"/>
      <c r="N46" s="260"/>
      <c r="O46" s="175" t="s">
        <v>0</v>
      </c>
      <c r="P46" s="184"/>
      <c r="Q46" s="177" t="str">
        <f>UPPER(IF(OR(P46="a",P46="as"),O42,IF(OR(P46="b",P46="bs"),O50,)))</f>
        <v/>
      </c>
      <c r="R46" s="185"/>
      <c r="S46" s="169"/>
    </row>
    <row r="47" spans="1:19" s="38" customFormat="1" ht="9.6" customHeight="1" x14ac:dyDescent="0.25">
      <c r="A47" s="157" t="s">
        <v>47</v>
      </c>
      <c r="B47" s="390" t="str">
        <f>IF($E47="","",VLOOKUP($E47,'1MD ELO (2)'!$A$7:$O$80,14))</f>
        <v/>
      </c>
      <c r="C47" s="390" t="str">
        <f>IF($E47="","",VLOOKUP($E47,'1MD ELO (2)'!$A$7:$O$80,15))</f>
        <v/>
      </c>
      <c r="D47" s="446" t="str">
        <f>IF($E47="","",VLOOKUP($E47,'1MD ELO (2)'!$A$7:$O$80,5))</f>
        <v/>
      </c>
      <c r="E47" s="159"/>
      <c r="F47" s="160" t="str">
        <f>UPPER(IF($E47="","",VLOOKUP($E47,'1MD ELO (2)'!$A$7:$O$80,2)))</f>
        <v/>
      </c>
      <c r="G47" s="160" t="str">
        <f>IF($E47="","",VLOOKUP($E47,'1MD ELO (2)'!$A$7:$O$80,3))</f>
        <v/>
      </c>
      <c r="H47" s="160"/>
      <c r="I47" s="160" t="str">
        <f>IF($E47="","",VLOOKUP($E47,'1MD ELO (2)'!$A$7:$O$80,4))</f>
        <v/>
      </c>
      <c r="J47" s="253"/>
      <c r="K47" s="177" t="str">
        <f>UPPER(IF(OR(J48="a",J48="as"),F47,IF(OR(J48="b",J48="bs"),F48,)))</f>
        <v/>
      </c>
      <c r="L47" s="185"/>
      <c r="M47" s="186"/>
      <c r="N47" s="186"/>
      <c r="O47" s="186"/>
      <c r="P47" s="188"/>
      <c r="Q47" s="161"/>
      <c r="R47" s="188"/>
      <c r="S47" s="169"/>
    </row>
    <row r="48" spans="1:19" s="38" customFormat="1" ht="9.6" customHeight="1" x14ac:dyDescent="0.25">
      <c r="A48" s="254" t="s">
        <v>48</v>
      </c>
      <c r="B48" s="390" t="str">
        <f>IF($E48="","",VLOOKUP($E48,'1MD ELO (2)'!$A$7:$O$80,14))</f>
        <v/>
      </c>
      <c r="C48" s="390" t="str">
        <f>IF($E48="","",VLOOKUP($E48,'1MD ELO (2)'!$A$7:$O$80,15))</f>
        <v/>
      </c>
      <c r="D48" s="446" t="str">
        <f>IF($E48="","",VLOOKUP($E48,'1MD ELO (2)'!$A$7:$O$80,5))</f>
        <v/>
      </c>
      <c r="E48" s="159"/>
      <c r="F48" s="487" t="str">
        <f>UPPER(IF($E48="","",VLOOKUP($E48,'1MD ELO (2)'!$A$7:$O$80,2)))</f>
        <v/>
      </c>
      <c r="G48" s="487" t="str">
        <f>IF($E48="","",VLOOKUP($E48,'1MD ELO (2)'!$A$7:$O$80,3))</f>
        <v/>
      </c>
      <c r="H48" s="487"/>
      <c r="I48" s="487" t="str">
        <f>IF($E48="","",VLOOKUP($E48,'1MD ELO (2)'!$A$7:$O$80,4))</f>
        <v/>
      </c>
      <c r="J48" s="255"/>
      <c r="K48" s="161"/>
      <c r="L48" s="176"/>
      <c r="M48" s="177" t="str">
        <f>UPPER(IF(OR(L48="a",L48="as"),K47,IF(OR(L48="b",L48="bs"),K49,)))</f>
        <v/>
      </c>
      <c r="N48" s="185"/>
      <c r="O48" s="186"/>
      <c r="P48" s="188"/>
      <c r="Q48" s="186"/>
      <c r="R48" s="188"/>
      <c r="S48" s="169"/>
    </row>
    <row r="49" spans="1:19" s="38" customFormat="1" ht="9.6" customHeight="1" x14ac:dyDescent="0.25">
      <c r="A49" s="171" t="s">
        <v>49</v>
      </c>
      <c r="B49" s="390" t="str">
        <f>IF($E49="","",VLOOKUP($E49,'1MD ELO (2)'!$A$7:$O$80,14))</f>
        <v/>
      </c>
      <c r="C49" s="390" t="str">
        <f>IF($E49="","",VLOOKUP($E49,'1MD ELO (2)'!$A$7:$O$80,15))</f>
        <v/>
      </c>
      <c r="D49" s="446" t="str">
        <f>IF($E49="","",VLOOKUP($E49,'1MD ELO (2)'!$A$7:$O$80,5))</f>
        <v/>
      </c>
      <c r="E49" s="159"/>
      <c r="F49" s="487" t="str">
        <f>UPPER(IF($E49="","",VLOOKUP($E49,'1MD ELO (2)'!$A$7:$O$80,2)))</f>
        <v/>
      </c>
      <c r="G49" s="487" t="str">
        <f>IF($E49="","",VLOOKUP($E49,'1MD ELO (2)'!$A$7:$O$80,3))</f>
        <v/>
      </c>
      <c r="H49" s="487"/>
      <c r="I49" s="487" t="str">
        <f>IF($E49="","",VLOOKUP($E49,'1MD ELO (2)'!$A$7:$O$80,4))</f>
        <v/>
      </c>
      <c r="J49" s="253"/>
      <c r="K49" s="177" t="str">
        <f>UPPER(IF(OR(J50="a",J50="as"),F49,IF(OR(J50="b",J50="bs"),F50,)))</f>
        <v/>
      </c>
      <c r="L49" s="256"/>
      <c r="M49" s="161"/>
      <c r="N49" s="188"/>
      <c r="O49" s="186"/>
      <c r="P49" s="188"/>
      <c r="Q49" s="186"/>
      <c r="R49" s="188"/>
      <c r="S49" s="169"/>
    </row>
    <row r="50" spans="1:19" s="38" customFormat="1" ht="9.6" customHeight="1" x14ac:dyDescent="0.25">
      <c r="A50" s="171" t="s">
        <v>50</v>
      </c>
      <c r="B50" s="390" t="str">
        <f>IF($E50="","",VLOOKUP($E50,'1MD ELO (2)'!$A$7:$O$80,14))</f>
        <v/>
      </c>
      <c r="C50" s="390" t="str">
        <f>IF($E50="","",VLOOKUP($E50,'1MD ELO (2)'!$A$7:$O$80,15))</f>
        <v/>
      </c>
      <c r="D50" s="446" t="str">
        <f>IF($E50="","",VLOOKUP($E50,'1MD ELO (2)'!$A$7:$O$80,5))</f>
        <v/>
      </c>
      <c r="E50" s="159"/>
      <c r="F50" s="487" t="str">
        <f>UPPER(IF($E50="","",VLOOKUP($E50,'1MD ELO (2)'!$A$7:$O$80,2)))</f>
        <v/>
      </c>
      <c r="G50" s="487" t="str">
        <f>IF($E50="","",VLOOKUP($E50,'1MD ELO (2)'!$A$7:$O$80,3))</f>
        <v/>
      </c>
      <c r="H50" s="487"/>
      <c r="I50" s="487" t="str">
        <f>IF($E50="","",VLOOKUP($E50,'1MD ELO (2)'!$A$7:$O$80,4))</f>
        <v/>
      </c>
      <c r="J50" s="255"/>
      <c r="K50" s="161"/>
      <c r="L50" s="186"/>
      <c r="M50" s="175" t="s">
        <v>0</v>
      </c>
      <c r="N50" s="184"/>
      <c r="O50" s="177" t="str">
        <f>UPPER(IF(OR(N50="a",N50="as"),M48,IF(OR(N50="b",N50="bs"),M52,)))</f>
        <v/>
      </c>
      <c r="P50" s="194"/>
      <c r="Q50" s="186"/>
      <c r="R50" s="188"/>
      <c r="S50" s="169"/>
    </row>
    <row r="51" spans="1:19" s="38" customFormat="1" ht="9.6" customHeight="1" x14ac:dyDescent="0.25">
      <c r="A51" s="171" t="s">
        <v>51</v>
      </c>
      <c r="B51" s="390" t="str">
        <f>IF($E51="","",VLOOKUP($E51,'1MD ELO (2)'!$A$7:$O$80,14))</f>
        <v/>
      </c>
      <c r="C51" s="390" t="str">
        <f>IF($E51="","",VLOOKUP($E51,'1MD ELO (2)'!$A$7:$O$80,15))</f>
        <v/>
      </c>
      <c r="D51" s="446" t="str">
        <f>IF($E51="","",VLOOKUP($E51,'1MD ELO (2)'!$A$7:$O$80,5))</f>
        <v/>
      </c>
      <c r="E51" s="159"/>
      <c r="F51" s="487" t="str">
        <f>UPPER(IF($E51="","",VLOOKUP($E51,'1MD ELO (2)'!$A$7:$O$80,2)))</f>
        <v/>
      </c>
      <c r="G51" s="487" t="str">
        <f>IF($E51="","",VLOOKUP($E51,'1MD ELO (2)'!$A$7:$O$80,3))</f>
        <v/>
      </c>
      <c r="H51" s="487"/>
      <c r="I51" s="487" t="str">
        <f>IF($E51="","",VLOOKUP($E51,'1MD ELO (2)'!$A$7:$O$80,4))</f>
        <v/>
      </c>
      <c r="J51" s="253"/>
      <c r="K51" s="177" t="str">
        <f>UPPER(IF(OR(J52="a",J52="as"),F51,IF(OR(J52="b",J52="bs"),F52,)))</f>
        <v/>
      </c>
      <c r="L51" s="185"/>
      <c r="M51" s="257"/>
      <c r="N51" s="258"/>
      <c r="O51" s="161"/>
      <c r="P51" s="186"/>
      <c r="Q51" s="186"/>
      <c r="R51" s="188"/>
      <c r="S51" s="169"/>
    </row>
    <row r="52" spans="1:19" s="38" customFormat="1" ht="9.6" customHeight="1" x14ac:dyDescent="0.25">
      <c r="A52" s="171" t="s">
        <v>52</v>
      </c>
      <c r="B52" s="390" t="str">
        <f>IF($E52="","",VLOOKUP($E52,'1MD ELO (2)'!$A$7:$O$80,14))</f>
        <v/>
      </c>
      <c r="C52" s="390" t="str">
        <f>IF($E52="","",VLOOKUP($E52,'1MD ELO (2)'!$A$7:$O$80,15))</f>
        <v/>
      </c>
      <c r="D52" s="446" t="str">
        <f>IF($E52="","",VLOOKUP($E52,'1MD ELO (2)'!$A$7:$O$80,5))</f>
        <v/>
      </c>
      <c r="E52" s="159"/>
      <c r="F52" s="487" t="str">
        <f>UPPER(IF($E52="","",VLOOKUP($E52,'1MD ELO (2)'!$A$7:$O$80,2)))</f>
        <v/>
      </c>
      <c r="G52" s="487" t="str">
        <f>IF($E52="","",VLOOKUP($E52,'1MD ELO (2)'!$A$7:$O$80,3))</f>
        <v/>
      </c>
      <c r="H52" s="487"/>
      <c r="I52" s="487" t="str">
        <f>IF($E52="","",VLOOKUP($E52,'1MD ELO (2)'!$A$7:$O$80,4))</f>
        <v/>
      </c>
      <c r="J52" s="255"/>
      <c r="K52" s="161"/>
      <c r="L52" s="176"/>
      <c r="M52" s="177" t="str">
        <f>UPPER(IF(OR(L52="a",L52="as"),K51,IF(OR(L52="b",L52="bs"),K53,)))</f>
        <v/>
      </c>
      <c r="N52" s="259"/>
      <c r="O52" s="186"/>
      <c r="P52" s="186"/>
      <c r="Q52" s="186"/>
      <c r="R52" s="188"/>
      <c r="S52" s="169"/>
    </row>
    <row r="53" spans="1:19" s="38" customFormat="1" ht="9.6" customHeight="1" x14ac:dyDescent="0.25">
      <c r="A53" s="254" t="s">
        <v>53</v>
      </c>
      <c r="B53" s="390" t="str">
        <f>IF($E53="","",VLOOKUP($E53,'1MD ELO (2)'!$A$7:$O$80,14))</f>
        <v/>
      </c>
      <c r="C53" s="390" t="str">
        <f>IF($E53="","",VLOOKUP($E53,'1MD ELO (2)'!$A$7:$O$80,15))</f>
        <v/>
      </c>
      <c r="D53" s="446" t="str">
        <f>IF($E53="","",VLOOKUP($E53,'1MD ELO (2)'!$A$7:$O$80,5))</f>
        <v/>
      </c>
      <c r="E53" s="159"/>
      <c r="F53" s="487" t="str">
        <f>UPPER(IF($E53="","",VLOOKUP($E53,'1MD ELO (2)'!$A$7:$O$80,2)))</f>
        <v/>
      </c>
      <c r="G53" s="487" t="str">
        <f>IF($E53="","",VLOOKUP($E53,'1MD ELO (2)'!$A$7:$O$80,3))</f>
        <v/>
      </c>
      <c r="H53" s="487"/>
      <c r="I53" s="487" t="str">
        <f>IF($E53="","",VLOOKUP($E53,'1MD ELO (2)'!$A$7:$O$80,4))</f>
        <v/>
      </c>
      <c r="J53" s="253"/>
      <c r="K53" s="177" t="str">
        <f>UPPER(IF(OR(J54="a",J54="as"),F53,IF(OR(J54="b",J54="bs"),F54,)))</f>
        <v/>
      </c>
      <c r="L53" s="194"/>
      <c r="M53" s="161"/>
      <c r="N53" s="186"/>
      <c r="O53" s="186"/>
      <c r="P53" s="186"/>
      <c r="Q53" s="186"/>
      <c r="R53" s="188"/>
      <c r="S53" s="169"/>
    </row>
    <row r="54" spans="1:19" s="38" customFormat="1" ht="9.6" customHeight="1" x14ac:dyDescent="0.25">
      <c r="A54" s="196" t="s">
        <v>54</v>
      </c>
      <c r="B54" s="390" t="str">
        <f>IF($E54="","",VLOOKUP($E54,'1MD ELO (2)'!$A$7:$O$80,14))</f>
        <v/>
      </c>
      <c r="C54" s="390" t="str">
        <f>IF($E54="","",VLOOKUP($E54,'1MD ELO (2)'!$A$7:$O$80,15))</f>
        <v/>
      </c>
      <c r="D54" s="446" t="str">
        <f>IF($E54="","",VLOOKUP($E54,'1MD ELO (2)'!$A$7:$O$80,5))</f>
        <v/>
      </c>
      <c r="E54" s="159"/>
      <c r="F54" s="160" t="str">
        <f>UPPER(IF($E54="","",VLOOKUP($E54,'1MD ELO (2)'!$A$7:$O$80,2)))</f>
        <v/>
      </c>
      <c r="G54" s="160" t="str">
        <f>IF($E54="","",VLOOKUP($E54,'1MD ELO (2)'!$A$7:$O$80,3))</f>
        <v/>
      </c>
      <c r="H54" s="160"/>
      <c r="I54" s="160" t="str">
        <f>IF($E54="","",VLOOKUP($E54,'1MD ELO (2)'!$A$7:$O$80,4))</f>
        <v/>
      </c>
      <c r="J54" s="255"/>
      <c r="K54" s="161"/>
      <c r="L54" s="186"/>
      <c r="M54" s="186"/>
      <c r="N54" s="260"/>
      <c r="O54" s="261" t="s">
        <v>136</v>
      </c>
      <c r="P54" s="250"/>
      <c r="Q54" s="177" t="str">
        <f>UPPER(IF(OR(P55="a",P55="as"),Q46,IF(OR(P55="b",P55="bs"),Q62,)))</f>
        <v/>
      </c>
      <c r="R54" s="251"/>
      <c r="S54" s="169"/>
    </row>
    <row r="55" spans="1:19" s="38" customFormat="1" ht="9.6" customHeight="1" x14ac:dyDescent="0.25">
      <c r="A55" s="157" t="s">
        <v>55</v>
      </c>
      <c r="B55" s="390" t="str">
        <f>IF($E55="","",VLOOKUP($E55,'1MD ELO (2)'!$A$7:$O$80,14))</f>
        <v/>
      </c>
      <c r="C55" s="390" t="str">
        <f>IF($E55="","",VLOOKUP($E55,'1MD ELO (2)'!$A$7:$O$80,15))</f>
        <v/>
      </c>
      <c r="D55" s="446" t="str">
        <f>IF($E55="","",VLOOKUP($E55,'1MD ELO (2)'!$A$7:$O$80,5))</f>
        <v/>
      </c>
      <c r="E55" s="159"/>
      <c r="F55" s="160" t="str">
        <f>UPPER(IF($E55="","",VLOOKUP($E55,'1MD ELO (2)'!$A$7:$O$80,2)))</f>
        <v/>
      </c>
      <c r="G55" s="160" t="str">
        <f>IF($E55="","",VLOOKUP($E55,'1MD ELO (2)'!$A$7:$O$80,3))</f>
        <v/>
      </c>
      <c r="H55" s="160"/>
      <c r="I55" s="160" t="str">
        <f>IF($E55="","",VLOOKUP($E55,'1MD ELO (2)'!$A$7:$O$80,4))</f>
        <v/>
      </c>
      <c r="J55" s="253"/>
      <c r="K55" s="177" t="str">
        <f>UPPER(IF(OR(J56="a",J56="as"),F55,IF(OR(J56="b",J56="bs"),F56,)))</f>
        <v/>
      </c>
      <c r="L55" s="185"/>
      <c r="M55" s="186"/>
      <c r="N55" s="186"/>
      <c r="O55" s="175" t="s">
        <v>0</v>
      </c>
      <c r="P55" s="252"/>
      <c r="Q55" s="161"/>
      <c r="R55" s="246"/>
      <c r="S55" s="169"/>
    </row>
    <row r="56" spans="1:19" s="38" customFormat="1" ht="9.6" customHeight="1" x14ac:dyDescent="0.25">
      <c r="A56" s="254" t="s">
        <v>56</v>
      </c>
      <c r="B56" s="390" t="str">
        <f>IF($E56="","",VLOOKUP($E56,'1MD ELO (2)'!$A$7:$O$80,14))</f>
        <v/>
      </c>
      <c r="C56" s="390" t="str">
        <f>IF($E56="","",VLOOKUP($E56,'1MD ELO (2)'!$A$7:$O$80,15))</f>
        <v/>
      </c>
      <c r="D56" s="446" t="str">
        <f>IF($E56="","",VLOOKUP($E56,'1MD ELO (2)'!$A$7:$O$80,5))</f>
        <v/>
      </c>
      <c r="E56" s="159"/>
      <c r="F56" s="487" t="str">
        <f>UPPER(IF($E56="","",VLOOKUP($E56,'1MD ELO (2)'!$A$7:$O$80,2)))</f>
        <v/>
      </c>
      <c r="G56" s="487" t="str">
        <f>IF($E56="","",VLOOKUP($E56,'1MD ELO (2)'!$A$7:$O$80,3))</f>
        <v/>
      </c>
      <c r="H56" s="487"/>
      <c r="I56" s="487" t="str">
        <f>IF($E56="","",VLOOKUP($E56,'1MD ELO (2)'!$A$7:$O$80,4))</f>
        <v/>
      </c>
      <c r="J56" s="255"/>
      <c r="K56" s="161"/>
      <c r="L56" s="176"/>
      <c r="M56" s="177" t="str">
        <f>UPPER(IF(OR(L56="a",L56="as"),K55,IF(OR(L56="b",L56="bs"),K57,)))</f>
        <v/>
      </c>
      <c r="N56" s="185"/>
      <c r="O56" s="186"/>
      <c r="P56" s="186"/>
      <c r="Q56" s="186"/>
      <c r="R56" s="188"/>
      <c r="S56" s="169"/>
    </row>
    <row r="57" spans="1:19" s="38" customFormat="1" ht="9.6" customHeight="1" x14ac:dyDescent="0.25">
      <c r="A57" s="171" t="s">
        <v>57</v>
      </c>
      <c r="B57" s="390" t="str">
        <f>IF($E57="","",VLOOKUP($E57,'1MD ELO (2)'!$A$7:$O$80,14))</f>
        <v/>
      </c>
      <c r="C57" s="390" t="str">
        <f>IF($E57="","",VLOOKUP($E57,'1MD ELO (2)'!$A$7:$O$80,15))</f>
        <v/>
      </c>
      <c r="D57" s="446" t="str">
        <f>IF($E57="","",VLOOKUP($E57,'1MD ELO (2)'!$A$7:$O$80,5))</f>
        <v/>
      </c>
      <c r="E57" s="159"/>
      <c r="F57" s="487" t="str">
        <f>UPPER(IF($E57="","",VLOOKUP($E57,'1MD ELO (2)'!$A$7:$O$80,2)))</f>
        <v/>
      </c>
      <c r="G57" s="487" t="str">
        <f>IF($E57="","",VLOOKUP($E57,'1MD ELO (2)'!$A$7:$O$80,3))</f>
        <v/>
      </c>
      <c r="H57" s="487"/>
      <c r="I57" s="487" t="str">
        <f>IF($E57="","",VLOOKUP($E57,'1MD ELO (2)'!$A$7:$O$80,4))</f>
        <v/>
      </c>
      <c r="J57" s="253"/>
      <c r="K57" s="177" t="str">
        <f>UPPER(IF(OR(J58="a",J58="as"),F57,IF(OR(J58="b",J58="bs"),F58,)))</f>
        <v/>
      </c>
      <c r="L57" s="256"/>
      <c r="M57" s="161"/>
      <c r="N57" s="188"/>
      <c r="O57" s="186"/>
      <c r="P57" s="186"/>
      <c r="Q57" s="959" t="str">
        <f>IF(Y3="","",CONCATENATE(AC1," pont"))</f>
        <v/>
      </c>
      <c r="R57" s="960"/>
      <c r="S57" s="169"/>
    </row>
    <row r="58" spans="1:19" s="38" customFormat="1" ht="9.6" customHeight="1" x14ac:dyDescent="0.25">
      <c r="A58" s="171" t="s">
        <v>58</v>
      </c>
      <c r="B58" s="390" t="str">
        <f>IF($E58="","",VLOOKUP($E58,'1MD ELO (2)'!$A$7:$O$80,14))</f>
        <v/>
      </c>
      <c r="C58" s="390" t="str">
        <f>IF($E58="","",VLOOKUP($E58,'1MD ELO (2)'!$A$7:$O$80,15))</f>
        <v/>
      </c>
      <c r="D58" s="446" t="str">
        <f>IF($E58="","",VLOOKUP($E58,'1MD ELO (2)'!$A$7:$O$80,5))</f>
        <v/>
      </c>
      <c r="E58" s="159"/>
      <c r="F58" s="487" t="str">
        <f>UPPER(IF($E58="","",VLOOKUP($E58,'1MD ELO (2)'!$A$7:$O$80,2)))</f>
        <v/>
      </c>
      <c r="G58" s="487" t="str">
        <f>IF($E58="","",VLOOKUP($E58,'1MD ELO (2)'!$A$7:$O$80,3))</f>
        <v/>
      </c>
      <c r="H58" s="487"/>
      <c r="I58" s="487" t="str">
        <f>IF($E58="","",VLOOKUP($E58,'1MD ELO (2)'!$A$7:$O$80,4))</f>
        <v/>
      </c>
      <c r="J58" s="255"/>
      <c r="K58" s="161"/>
      <c r="L58" s="186"/>
      <c r="M58" s="175" t="s">
        <v>0</v>
      </c>
      <c r="N58" s="184"/>
      <c r="O58" s="177" t="str">
        <f>UPPER(IF(OR(N58="a",N58="as"),M56,IF(OR(N58="b",N58="bs"),M60,)))</f>
        <v/>
      </c>
      <c r="P58" s="185"/>
      <c r="Q58" s="186"/>
      <c r="R58" s="188"/>
      <c r="S58" s="169"/>
    </row>
    <row r="59" spans="1:19" s="38" customFormat="1" ht="9.6" customHeight="1" x14ac:dyDescent="0.25">
      <c r="A59" s="171" t="s">
        <v>59</v>
      </c>
      <c r="B59" s="390" t="str">
        <f>IF($E59="","",VLOOKUP($E59,'1MD ELO (2)'!$A$7:$O$80,14))</f>
        <v/>
      </c>
      <c r="C59" s="390" t="str">
        <f>IF($E59="","",VLOOKUP($E59,'1MD ELO (2)'!$A$7:$O$80,15))</f>
        <v/>
      </c>
      <c r="D59" s="446" t="str">
        <f>IF($E59="","",VLOOKUP($E59,'1MD ELO (2)'!$A$7:$O$80,5))</f>
        <v/>
      </c>
      <c r="E59" s="159"/>
      <c r="F59" s="487" t="str">
        <f>UPPER(IF($E59="","",VLOOKUP($E59,'1MD ELO (2)'!$A$7:$O$80,2)))</f>
        <v/>
      </c>
      <c r="G59" s="487" t="str">
        <f>IF($E59="","",VLOOKUP($E59,'1MD ELO (2)'!$A$7:$O$80,3))</f>
        <v/>
      </c>
      <c r="H59" s="487"/>
      <c r="I59" s="487" t="str">
        <f>IF($E59="","",VLOOKUP($E59,'1MD ELO (2)'!$A$7:$O$80,4))</f>
        <v/>
      </c>
      <c r="J59" s="253"/>
      <c r="K59" s="177" t="str">
        <f>UPPER(IF(OR(J60="a",J60="as"),F59,IF(OR(J60="b",J60="bs"),F60,)))</f>
        <v/>
      </c>
      <c r="L59" s="185"/>
      <c r="M59" s="257"/>
      <c r="N59" s="258"/>
      <c r="O59" s="161"/>
      <c r="P59" s="188"/>
      <c r="Q59" s="186"/>
      <c r="R59" s="188"/>
      <c r="S59" s="169"/>
    </row>
    <row r="60" spans="1:19" s="38" customFormat="1" ht="9.6" customHeight="1" x14ac:dyDescent="0.25">
      <c r="A60" s="171" t="s">
        <v>60</v>
      </c>
      <c r="B60" s="390" t="str">
        <f>IF($E60="","",VLOOKUP($E60,'1MD ELO (2)'!$A$7:$O$80,14))</f>
        <v/>
      </c>
      <c r="C60" s="390" t="str">
        <f>IF($E60="","",VLOOKUP($E60,'1MD ELO (2)'!$A$7:$O$80,15))</f>
        <v/>
      </c>
      <c r="D60" s="446" t="str">
        <f>IF($E60="","",VLOOKUP($E60,'1MD ELO (2)'!$A$7:$O$80,5))</f>
        <v/>
      </c>
      <c r="E60" s="159"/>
      <c r="F60" s="487" t="str">
        <f>UPPER(IF($E60="","",VLOOKUP($E60,'1MD ELO (2)'!$A$7:$O$80,2)))</f>
        <v/>
      </c>
      <c r="G60" s="487" t="str">
        <f>IF($E60="","",VLOOKUP($E60,'1MD ELO (2)'!$A$7:$O$80,3))</f>
        <v/>
      </c>
      <c r="H60" s="487"/>
      <c r="I60" s="487" t="str">
        <f>IF($E60="","",VLOOKUP($E60,'1MD ELO (2)'!$A$7:$O$80,4))</f>
        <v/>
      </c>
      <c r="J60" s="255"/>
      <c r="K60" s="161"/>
      <c r="L60" s="176"/>
      <c r="M60" s="177" t="str">
        <f>UPPER(IF(OR(L60="a",L60="as"),K59,IF(OR(L60="b",L60="bs"),K61,)))</f>
        <v/>
      </c>
      <c r="N60" s="259"/>
      <c r="O60" s="186"/>
      <c r="P60" s="188"/>
      <c r="Q60" s="186"/>
      <c r="R60" s="188"/>
      <c r="S60" s="169"/>
    </row>
    <row r="61" spans="1:19" s="38" customFormat="1" ht="9.6" customHeight="1" x14ac:dyDescent="0.25">
      <c r="A61" s="254" t="s">
        <v>61</v>
      </c>
      <c r="B61" s="390" t="str">
        <f>IF($E61="","",VLOOKUP($E61,'1MD ELO (2)'!$A$7:$O$80,14))</f>
        <v/>
      </c>
      <c r="C61" s="390" t="str">
        <f>IF($E61="","",VLOOKUP($E61,'1MD ELO (2)'!$A$7:$O$80,15))</f>
        <v/>
      </c>
      <c r="D61" s="446" t="str">
        <f>IF($E61="","",VLOOKUP($E61,'1MD ELO (2)'!$A$7:$O$80,5))</f>
        <v/>
      </c>
      <c r="E61" s="159"/>
      <c r="F61" s="487" t="str">
        <f>UPPER(IF($E61="","",VLOOKUP($E61,'1MD ELO (2)'!$A$7:$O$80,2)))</f>
        <v/>
      </c>
      <c r="G61" s="487" t="str">
        <f>IF($E61="","",VLOOKUP($E61,'1MD ELO (2)'!$A$7:$O$80,3))</f>
        <v/>
      </c>
      <c r="H61" s="487"/>
      <c r="I61" s="487" t="str">
        <f>IF($E61="","",VLOOKUP($E61,'1MD ELO (2)'!$A$7:$O$80,4))</f>
        <v/>
      </c>
      <c r="J61" s="253"/>
      <c r="K61" s="177" t="str">
        <f>UPPER(IF(OR(J62="a",J62="as"),F61,IF(OR(J62="b",J62="bs"),F62,)))</f>
        <v/>
      </c>
      <c r="L61" s="194"/>
      <c r="M61" s="161"/>
      <c r="N61" s="186"/>
      <c r="O61" s="186"/>
      <c r="P61" s="188"/>
      <c r="Q61" s="186"/>
      <c r="R61" s="188"/>
      <c r="S61" s="169"/>
    </row>
    <row r="62" spans="1:19" s="38" customFormat="1" ht="9.6" customHeight="1" x14ac:dyDescent="0.25">
      <c r="A62" s="196" t="s">
        <v>62</v>
      </c>
      <c r="B62" s="390" t="str">
        <f>IF($E62="","",VLOOKUP($E62,'1MD ELO (2)'!$A$7:$O$80,14))</f>
        <v/>
      </c>
      <c r="C62" s="390" t="str">
        <f>IF($E62="","",VLOOKUP($E62,'1MD ELO (2)'!$A$7:$O$80,15))</f>
        <v/>
      </c>
      <c r="D62" s="446" t="str">
        <f>IF($E62="","",VLOOKUP($E62,'1MD ELO (2)'!$A$7:$O$80,5))</f>
        <v/>
      </c>
      <c r="E62" s="159"/>
      <c r="F62" s="160" t="str">
        <f>UPPER(IF($E62="","",VLOOKUP($E62,'1MD ELO (2)'!$A$7:$O$80,2)))</f>
        <v/>
      </c>
      <c r="G62" s="160" t="str">
        <f>IF($E62="","",VLOOKUP($E62,'1MD ELO (2)'!$A$7:$O$80,3))</f>
        <v/>
      </c>
      <c r="H62" s="160"/>
      <c r="I62" s="160" t="str">
        <f>IF($E62="","",VLOOKUP($E62,'1MD ELO (2)'!$A$7:$O$80,4))</f>
        <v/>
      </c>
      <c r="J62" s="255"/>
      <c r="K62" s="161"/>
      <c r="L62" s="186"/>
      <c r="M62" s="186"/>
      <c r="N62" s="260"/>
      <c r="O62" s="175" t="s">
        <v>0</v>
      </c>
      <c r="P62" s="184"/>
      <c r="Q62" s="177" t="str">
        <f>UPPER(IF(OR(P62="a",P62="as"),O58,IF(OR(P62="b",P62="bs"),O66,)))</f>
        <v/>
      </c>
      <c r="R62" s="194"/>
      <c r="S62" s="169"/>
    </row>
    <row r="63" spans="1:19" s="38" customFormat="1" ht="9.6" customHeight="1" x14ac:dyDescent="0.25">
      <c r="A63" s="157" t="s">
        <v>63</v>
      </c>
      <c r="B63" s="390" t="str">
        <f>IF($E63="","",VLOOKUP($E63,'1MD ELO (2)'!$A$7:$O$80,14))</f>
        <v/>
      </c>
      <c r="C63" s="390" t="str">
        <f>IF($E63="","",VLOOKUP($E63,'1MD ELO (2)'!$A$7:$O$80,15))</f>
        <v/>
      </c>
      <c r="D63" s="446" t="str">
        <f>IF($E63="","",VLOOKUP($E63,'1MD ELO (2)'!$A$7:$O$80,5))</f>
        <v/>
      </c>
      <c r="E63" s="159"/>
      <c r="F63" s="160" t="str">
        <f>UPPER(IF($E63="","",VLOOKUP($E63,'1MD ELO (2)'!$A$7:$O$80,2)))</f>
        <v/>
      </c>
      <c r="G63" s="160" t="str">
        <f>IF($E63="","",VLOOKUP($E63,'1MD ELO (2)'!$A$7:$O$80,3))</f>
        <v/>
      </c>
      <c r="H63" s="160"/>
      <c r="I63" s="160" t="str">
        <f>IF($E63="","",VLOOKUP($E63,'1MD ELO (2)'!$A$7:$O$80,4))</f>
        <v/>
      </c>
      <c r="J63" s="253"/>
      <c r="K63" s="177" t="str">
        <f>UPPER(IF(OR(J64="a",J64="as"),F63,IF(OR(J64="b",J64="bs"),F64,)))</f>
        <v/>
      </c>
      <c r="L63" s="185"/>
      <c r="M63" s="186"/>
      <c r="N63" s="186"/>
      <c r="O63" s="186"/>
      <c r="P63" s="188"/>
      <c r="Q63" s="161"/>
      <c r="R63" s="186"/>
      <c r="S63" s="169"/>
    </row>
    <row r="64" spans="1:19" s="38" customFormat="1" ht="9.6" customHeight="1" x14ac:dyDescent="0.25">
      <c r="A64" s="254" t="s">
        <v>64</v>
      </c>
      <c r="B64" s="390" t="str">
        <f>IF($E64="","",VLOOKUP($E64,'1MD ELO (2)'!$A$7:$O$80,14))</f>
        <v/>
      </c>
      <c r="C64" s="390" t="str">
        <f>IF($E64="","",VLOOKUP($E64,'1MD ELO (2)'!$A$7:$O$80,15))</f>
        <v/>
      </c>
      <c r="D64" s="446" t="str">
        <f>IF($E64="","",VLOOKUP($E64,'1MD ELO (2)'!$A$7:$O$80,5))</f>
        <v/>
      </c>
      <c r="E64" s="159"/>
      <c r="F64" s="487" t="str">
        <f>UPPER(IF($E64="","",VLOOKUP($E64,'1MD ELO (2)'!$A$7:$O$80,2)))</f>
        <v/>
      </c>
      <c r="G64" s="487" t="str">
        <f>IF($E64="","",VLOOKUP($E64,'1MD ELO (2)'!$A$7:$O$80,3))</f>
        <v/>
      </c>
      <c r="H64" s="487"/>
      <c r="I64" s="487" t="str">
        <f>IF($E64="","",VLOOKUP($E64,'1MD ELO (2)'!$A$7:$O$80,4))</f>
        <v/>
      </c>
      <c r="J64" s="255"/>
      <c r="K64" s="161"/>
      <c r="L64" s="176"/>
      <c r="M64" s="177" t="str">
        <f>UPPER(IF(OR(L64="a",L64="as"),K63,IF(OR(L64="b",L64="bs"),K65,)))</f>
        <v/>
      </c>
      <c r="N64" s="185"/>
      <c r="O64" s="186"/>
      <c r="P64" s="188"/>
      <c r="Q64" s="186"/>
      <c r="R64" s="186"/>
      <c r="S64" s="169"/>
    </row>
    <row r="65" spans="1:19" s="38" customFormat="1" ht="9.6" customHeight="1" x14ac:dyDescent="0.25">
      <c r="A65" s="171" t="s">
        <v>65</v>
      </c>
      <c r="B65" s="390" t="str">
        <f>IF($E65="","",VLOOKUP($E65,'1MD ELO (2)'!$A$7:$O$80,14))</f>
        <v/>
      </c>
      <c r="C65" s="390" t="str">
        <f>IF($E65="","",VLOOKUP($E65,'1MD ELO (2)'!$A$7:$O$80,15))</f>
        <v/>
      </c>
      <c r="D65" s="446" t="str">
        <f>IF($E65="","",VLOOKUP($E65,'1MD ELO (2)'!$A$7:$O$80,5))</f>
        <v/>
      </c>
      <c r="E65" s="159"/>
      <c r="F65" s="487" t="str">
        <f>UPPER(IF($E65="","",VLOOKUP($E65,'1MD ELO (2)'!$A$7:$O$80,2)))</f>
        <v/>
      </c>
      <c r="G65" s="487" t="str">
        <f>IF($E65="","",VLOOKUP($E65,'1MD ELO (2)'!$A$7:$O$80,3))</f>
        <v/>
      </c>
      <c r="H65" s="487"/>
      <c r="I65" s="487" t="str">
        <f>IF($E65="","",VLOOKUP($E65,'1MD ELO (2)'!$A$7:$O$80,4))</f>
        <v/>
      </c>
      <c r="J65" s="253"/>
      <c r="K65" s="177" t="str">
        <f>UPPER(IF(OR(J66="a",J66="as"),F65,IF(OR(J66="b",J66="bs"),F66,)))</f>
        <v/>
      </c>
      <c r="L65" s="256"/>
      <c r="M65" s="161"/>
      <c r="N65" s="188"/>
      <c r="O65" s="186"/>
      <c r="P65" s="188"/>
      <c r="Q65" s="186"/>
      <c r="R65" s="186"/>
      <c r="S65" s="169"/>
    </row>
    <row r="66" spans="1:19" s="38" customFormat="1" ht="9.6" customHeight="1" x14ac:dyDescent="0.25">
      <c r="A66" s="171" t="s">
        <v>66</v>
      </c>
      <c r="B66" s="390" t="str">
        <f>IF($E66="","",VLOOKUP($E66,'1MD ELO (2)'!$A$7:$O$80,14))</f>
        <v/>
      </c>
      <c r="C66" s="390" t="str">
        <f>IF($E66="","",VLOOKUP($E66,'1MD ELO (2)'!$A$7:$O$80,15))</f>
        <v/>
      </c>
      <c r="D66" s="446" t="str">
        <f>IF($E66="","",VLOOKUP($E66,'1MD ELO (2)'!$A$7:$O$80,5))</f>
        <v/>
      </c>
      <c r="E66" s="159"/>
      <c r="F66" s="487" t="str">
        <f>UPPER(IF($E66="","",VLOOKUP($E66,'1MD ELO (2)'!$A$7:$O$80,2)))</f>
        <v/>
      </c>
      <c r="G66" s="487" t="str">
        <f>IF($E66="","",VLOOKUP($E66,'1MD ELO (2)'!$A$7:$O$80,3))</f>
        <v/>
      </c>
      <c r="H66" s="487"/>
      <c r="I66" s="487" t="str">
        <f>IF($E66="","",VLOOKUP($E66,'1MD ELO (2)'!$A$7:$O$80,4))</f>
        <v/>
      </c>
      <c r="J66" s="255"/>
      <c r="K66" s="161"/>
      <c r="L66" s="186"/>
      <c r="M66" s="175" t="s">
        <v>0</v>
      </c>
      <c r="N66" s="184"/>
      <c r="O66" s="177" t="str">
        <f>UPPER(IF(OR(N66="a",N66="as"),M64,IF(OR(N66="b",N66="bs"),M68,)))</f>
        <v/>
      </c>
      <c r="P66" s="194"/>
      <c r="Q66" s="186"/>
      <c r="R66" s="186"/>
      <c r="S66" s="169"/>
    </row>
    <row r="67" spans="1:19" s="38" customFormat="1" ht="9.6" customHeight="1" x14ac:dyDescent="0.25">
      <c r="A67" s="171" t="s">
        <v>67</v>
      </c>
      <c r="B67" s="390" t="str">
        <f>IF($E67="","",VLOOKUP($E67,'1MD ELO (2)'!$A$7:$O$80,14))</f>
        <v/>
      </c>
      <c r="C67" s="390" t="str">
        <f>IF($E67="","",VLOOKUP($E67,'1MD ELO (2)'!$A$7:$O$80,15))</f>
        <v/>
      </c>
      <c r="D67" s="446" t="str">
        <f>IF($E67="","",VLOOKUP($E67,'1MD ELO (2)'!$A$7:$O$80,5))</f>
        <v/>
      </c>
      <c r="E67" s="159"/>
      <c r="F67" s="487" t="str">
        <f>UPPER(IF($E67="","",VLOOKUP($E67,'1MD ELO (2)'!$A$7:$O$80,2)))</f>
        <v/>
      </c>
      <c r="G67" s="487" t="str">
        <f>IF($E67="","",VLOOKUP($E67,'1MD ELO (2)'!$A$7:$O$80,3))</f>
        <v/>
      </c>
      <c r="H67" s="487"/>
      <c r="I67" s="487" t="str">
        <f>IF($E67="","",VLOOKUP($E67,'1MD ELO (2)'!$A$7:$O$80,4))</f>
        <v/>
      </c>
      <c r="J67" s="253"/>
      <c r="K67" s="177" t="str">
        <f>UPPER(IF(OR(J68="a",J68="as"),F67,IF(OR(J68="b",J68="bs"),F68,)))</f>
        <v/>
      </c>
      <c r="L67" s="185"/>
      <c r="M67" s="257"/>
      <c r="N67" s="258"/>
      <c r="O67" s="161"/>
      <c r="P67" s="186"/>
      <c r="Q67" s="186"/>
      <c r="R67" s="186"/>
      <c r="S67" s="169"/>
    </row>
    <row r="68" spans="1:19" s="38" customFormat="1" ht="9.6" customHeight="1" x14ac:dyDescent="0.25">
      <c r="A68" s="171" t="s">
        <v>68</v>
      </c>
      <c r="B68" s="390" t="str">
        <f>IF($E68="","",VLOOKUP($E68,'1MD ELO (2)'!$A$7:$O$80,14))</f>
        <v/>
      </c>
      <c r="C68" s="390" t="str">
        <f>IF($E68="","",VLOOKUP($E68,'1MD ELO (2)'!$A$7:$O$80,15))</f>
        <v/>
      </c>
      <c r="D68" s="446" t="str">
        <f>IF($E68="","",VLOOKUP($E68,'1MD ELO (2)'!$A$7:$O$80,5))</f>
        <v/>
      </c>
      <c r="E68" s="159"/>
      <c r="F68" s="487" t="str">
        <f>UPPER(IF($E68="","",VLOOKUP($E68,'1MD ELO (2)'!$A$7:$O$80,2)))</f>
        <v/>
      </c>
      <c r="G68" s="487" t="str">
        <f>IF($E68="","",VLOOKUP($E68,'1MD ELO (2)'!$A$7:$O$80,3))</f>
        <v/>
      </c>
      <c r="H68" s="487"/>
      <c r="I68" s="487" t="str">
        <f>IF($E68="","",VLOOKUP($E68,'1MD ELO (2)'!$A$7:$O$80,4))</f>
        <v/>
      </c>
      <c r="J68" s="255"/>
      <c r="K68" s="161"/>
      <c r="L68" s="176"/>
      <c r="M68" s="177" t="str">
        <f>UPPER(IF(OR(L68="a",L68="as"),K67,IF(OR(L68="b",L68="bs"),K69,)))</f>
        <v/>
      </c>
      <c r="N68" s="259"/>
      <c r="O68" s="186"/>
      <c r="P68" s="186"/>
      <c r="Q68" s="186"/>
      <c r="R68" s="186"/>
      <c r="S68" s="169"/>
    </row>
    <row r="69" spans="1:19" s="38" customFormat="1" ht="9.6" customHeight="1" x14ac:dyDescent="0.25">
      <c r="A69" s="254" t="s">
        <v>69</v>
      </c>
      <c r="B69" s="390" t="str">
        <f>IF($E69="","",VLOOKUP($E69,'1MD ELO (2)'!$A$7:$O$80,14))</f>
        <v/>
      </c>
      <c r="C69" s="390" t="str">
        <f>IF($E69="","",VLOOKUP($E69,'1MD ELO (2)'!$A$7:$O$80,15))</f>
        <v/>
      </c>
      <c r="D69" s="446" t="str">
        <f>IF($E69="","",VLOOKUP($E69,'1MD ELO (2)'!$A$7:$O$80,5))</f>
        <v/>
      </c>
      <c r="E69" s="159"/>
      <c r="F69" s="487" t="str">
        <f>UPPER(IF($E69="","",VLOOKUP($E69,'1MD ELO (2)'!$A$7:$O$80,2)))</f>
        <v/>
      </c>
      <c r="G69" s="487" t="str">
        <f>IF($E69="","",VLOOKUP($E69,'1MD ELO (2)'!$A$7:$O$80,3))</f>
        <v/>
      </c>
      <c r="H69" s="487"/>
      <c r="I69" s="487" t="str">
        <f>IF($E69="","",VLOOKUP($E69,'1MD ELO (2)'!$A$7:$O$80,4))</f>
        <v/>
      </c>
      <c r="J69" s="253"/>
      <c r="K69" s="177" t="str">
        <f>UPPER(IF(OR(J70="a",J70="as"),F69,IF(OR(J70="b",J70="bs"),F70,)))</f>
        <v/>
      </c>
      <c r="L69" s="194"/>
      <c r="M69" s="161"/>
      <c r="N69" s="186"/>
      <c r="O69" s="186"/>
      <c r="P69" s="186"/>
      <c r="Q69" s="186"/>
      <c r="R69" s="186"/>
      <c r="S69" s="169"/>
    </row>
    <row r="70" spans="1:19" s="38" customFormat="1" ht="9.6" customHeight="1" x14ac:dyDescent="0.25">
      <c r="A70" s="196" t="s">
        <v>70</v>
      </c>
      <c r="B70" s="390" t="str">
        <f>IF($E70="","",VLOOKUP($E70,'1MD ELO (2)'!$A$7:$O$80,14))</f>
        <v/>
      </c>
      <c r="C70" s="390" t="str">
        <f>IF($E70="","",VLOOKUP($E70,'1MD ELO (2)'!$A$7:$O$80,15))</f>
        <v/>
      </c>
      <c r="D70" s="446" t="str">
        <f>IF($E70="","",VLOOKUP($E70,'1MD ELO (2)'!$A$7:$O$80,5))</f>
        <v/>
      </c>
      <c r="E70" s="159"/>
      <c r="F70" s="160" t="str">
        <f>UPPER(IF($E70="","",VLOOKUP($E70,'1MD ELO (2)'!$A$7:$O$80,2)))</f>
        <v/>
      </c>
      <c r="G70" s="160" t="str">
        <f>IF($E70="","",VLOOKUP($E70,'1MD ELO (2)'!$A$7:$O$80,3))</f>
        <v/>
      </c>
      <c r="H70" s="160"/>
      <c r="I70" s="160" t="str">
        <f>IF($E70="","",VLOOKUP($E70,'1MD ELO (2)'!$A$7:$O$80,4))</f>
        <v/>
      </c>
      <c r="J70" s="255"/>
      <c r="K70" s="161"/>
      <c r="L70" s="186"/>
      <c r="M70" s="186"/>
      <c r="N70" s="260"/>
      <c r="O70" s="186"/>
      <c r="P70" s="186"/>
      <c r="Q70" s="186"/>
      <c r="R70" s="186"/>
      <c r="S70" s="169"/>
    </row>
    <row r="71" spans="1:19" s="38" customFormat="1" ht="6" customHeight="1" x14ac:dyDescent="0.25">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x14ac:dyDescent="0.25">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x14ac:dyDescent="0.25">
      <c r="A73" s="452" t="s">
        <v>106</v>
      </c>
      <c r="B73" s="453"/>
      <c r="C73" s="454"/>
      <c r="D73" s="455"/>
      <c r="E73" s="224">
        <v>1</v>
      </c>
      <c r="F73" s="278" t="str">
        <f>IF(E73&gt;$R$80,,UPPER(VLOOKUP(E73,'1MD ELO (2)'!$A$7:$Q$134,2)))</f>
        <v/>
      </c>
      <c r="G73" s="224">
        <v>9</v>
      </c>
      <c r="H73" s="92" t="str">
        <f>IF(G73&gt;$R$80,,UPPER(VLOOKUP(G73,'1MD ELO (2)'!$A$7:$Q$134,2)))</f>
        <v/>
      </c>
      <c r="I73" s="91"/>
      <c r="J73" s="226" t="s">
        <v>7</v>
      </c>
      <c r="K73" s="221"/>
      <c r="L73" s="227"/>
      <c r="M73" s="221"/>
      <c r="N73" s="228"/>
      <c r="O73" s="229" t="s">
        <v>111</v>
      </c>
      <c r="P73" s="230"/>
      <c r="Q73" s="230"/>
      <c r="R73" s="231"/>
    </row>
    <row r="74" spans="1:19" s="18" customFormat="1" ht="9" customHeight="1" x14ac:dyDescent="0.25">
      <c r="A74" s="236" t="s">
        <v>124</v>
      </c>
      <c r="B74" s="234"/>
      <c r="C74" s="448"/>
      <c r="D74" s="237"/>
      <c r="E74" s="224">
        <v>2</v>
      </c>
      <c r="F74" s="278" t="str">
        <f>IF(E74&gt;$R$80,,UPPER(VLOOKUP(E74,'1MD ELO (2)'!$A$7:$Q$134,2)))</f>
        <v/>
      </c>
      <c r="G74" s="224">
        <v>10</v>
      </c>
      <c r="H74" s="92" t="str">
        <f>IF(G74&gt;$R$80,,UPPER(VLOOKUP(G74,'1MD ELO (2)'!$A$7:$Q$134,2)))</f>
        <v/>
      </c>
      <c r="I74" s="91"/>
      <c r="J74" s="226" t="s">
        <v>8</v>
      </c>
      <c r="K74" s="221"/>
      <c r="L74" s="227"/>
      <c r="M74" s="221"/>
      <c r="N74" s="228"/>
      <c r="O74" s="232"/>
      <c r="P74" s="233"/>
      <c r="Q74" s="234"/>
      <c r="R74" s="235"/>
    </row>
    <row r="75" spans="1:19" s="18" customFormat="1" ht="9" customHeight="1" x14ac:dyDescent="0.25">
      <c r="A75" s="379"/>
      <c r="B75" s="380"/>
      <c r="C75" s="449"/>
      <c r="D75" s="381"/>
      <c r="E75" s="224">
        <v>3</v>
      </c>
      <c r="F75" s="278" t="str">
        <f>IF(E75&gt;$R$80,,UPPER(VLOOKUP(E75,'1MD ELO (2)'!$A$7:$Q$134,2)))</f>
        <v/>
      </c>
      <c r="G75" s="224">
        <v>11</v>
      </c>
      <c r="H75" s="92" t="str">
        <f>IF(G75&gt;$R$80,,UPPER(VLOOKUP(G75,'1MD ELO (2)'!$A$7:$Q$134,2)))</f>
        <v/>
      </c>
      <c r="I75" s="91"/>
      <c r="J75" s="226" t="s">
        <v>9</v>
      </c>
      <c r="K75" s="221"/>
      <c r="L75" s="227"/>
      <c r="M75" s="221"/>
      <c r="N75" s="228"/>
      <c r="O75" s="229" t="s">
        <v>112</v>
      </c>
      <c r="P75" s="230"/>
      <c r="Q75" s="230"/>
      <c r="R75" s="231"/>
    </row>
    <row r="76" spans="1:19" s="18" customFormat="1" ht="9" customHeight="1" x14ac:dyDescent="0.25">
      <c r="A76" s="238"/>
      <c r="B76" s="443"/>
      <c r="C76" s="443"/>
      <c r="D76" s="239"/>
      <c r="E76" s="224">
        <v>4</v>
      </c>
      <c r="F76" s="278" t="str">
        <f>IF(E76&gt;$R$80,,UPPER(VLOOKUP(E76,'1MD ELO (2)'!$A$7:$Q$134,2)))</f>
        <v/>
      </c>
      <c r="G76" s="224">
        <v>12</v>
      </c>
      <c r="H76" s="92" t="str">
        <f>IF(G76&gt;$R$80,,UPPER(VLOOKUP(G76,'1MD ELO (2)'!$A$7:$Q$134,2)))</f>
        <v/>
      </c>
      <c r="I76" s="91"/>
      <c r="J76" s="226" t="s">
        <v>10</v>
      </c>
      <c r="K76" s="221"/>
      <c r="L76" s="227"/>
      <c r="M76" s="221"/>
      <c r="N76" s="228"/>
      <c r="O76" s="221"/>
      <c r="P76" s="227"/>
      <c r="Q76" s="221"/>
      <c r="R76" s="228"/>
    </row>
    <row r="77" spans="1:19" s="18" customFormat="1" ht="9" customHeight="1" x14ac:dyDescent="0.25">
      <c r="A77" s="366"/>
      <c r="B77" s="382"/>
      <c r="C77" s="382"/>
      <c r="D77" s="450"/>
      <c r="E77" s="224">
        <v>5</v>
      </c>
      <c r="F77" s="278" t="str">
        <f>IF(E77&gt;$R$80,,UPPER(VLOOKUP(E77,'1MD ELO (2)'!$A$7:$Q$134,2)))</f>
        <v/>
      </c>
      <c r="G77" s="224">
        <v>13</v>
      </c>
      <c r="H77" s="92" t="str">
        <f>IF(G77&gt;$R$80,,UPPER(VLOOKUP(G77,'1MD ELO (2)'!$A$7:$Q$134,2)))</f>
        <v/>
      </c>
      <c r="I77" s="91"/>
      <c r="J77" s="226" t="s">
        <v>11</v>
      </c>
      <c r="K77" s="221"/>
      <c r="L77" s="227"/>
      <c r="M77" s="221"/>
      <c r="N77" s="228"/>
      <c r="O77" s="234"/>
      <c r="P77" s="233"/>
      <c r="Q77" s="234"/>
      <c r="R77" s="235"/>
    </row>
    <row r="78" spans="1:19" s="18" customFormat="1" ht="9" customHeight="1" x14ac:dyDescent="0.25">
      <c r="A78" s="367"/>
      <c r="B78" s="388"/>
      <c r="C78" s="443"/>
      <c r="D78" s="239"/>
      <c r="E78" s="224">
        <v>6</v>
      </c>
      <c r="F78" s="278" t="str">
        <f>IF(E78&gt;$R$80,,UPPER(VLOOKUP(E78,'1MD ELO (2)'!$A$7:$Q$134,2)))</f>
        <v/>
      </c>
      <c r="G78" s="224">
        <v>14</v>
      </c>
      <c r="H78" s="92" t="str">
        <f>IF(G78&gt;$R$80,,UPPER(VLOOKUP(G78,'1MD ELO (2)'!$A$7:$Q$134,2)))</f>
        <v/>
      </c>
      <c r="I78" s="91"/>
      <c r="J78" s="226" t="s">
        <v>12</v>
      </c>
      <c r="K78" s="221"/>
      <c r="L78" s="227"/>
      <c r="M78" s="221"/>
      <c r="N78" s="228"/>
      <c r="O78" s="229" t="s">
        <v>92</v>
      </c>
      <c r="P78" s="230"/>
      <c r="Q78" s="230"/>
      <c r="R78" s="231"/>
    </row>
    <row r="79" spans="1:19" s="18" customFormat="1" ht="9" customHeight="1" x14ac:dyDescent="0.25">
      <c r="A79" s="367"/>
      <c r="B79" s="388"/>
      <c r="C79" s="444"/>
      <c r="D79" s="377"/>
      <c r="E79" s="224">
        <v>7</v>
      </c>
      <c r="F79" s="278" t="str">
        <f>IF(E79&gt;$R$80,,UPPER(VLOOKUP(E79,'1MD ELO (2)'!$A$7:$Q$134,2)))</f>
        <v/>
      </c>
      <c r="G79" s="224">
        <v>15</v>
      </c>
      <c r="H79" s="92" t="str">
        <f>IF(G79&gt;$R$80,,UPPER(VLOOKUP(G79,'1MD ELO (2)'!$A$7:$Q$134,2)))</f>
        <v/>
      </c>
      <c r="I79" s="91"/>
      <c r="J79" s="226" t="s">
        <v>13</v>
      </c>
      <c r="K79" s="221"/>
      <c r="L79" s="227"/>
      <c r="M79" s="221"/>
      <c r="N79" s="228"/>
      <c r="O79" s="221"/>
      <c r="P79" s="227"/>
      <c r="Q79" s="221"/>
      <c r="R79" s="228"/>
    </row>
    <row r="80" spans="1:19" s="18" customFormat="1" ht="9" customHeight="1" x14ac:dyDescent="0.25">
      <c r="A80" s="368"/>
      <c r="B80" s="365"/>
      <c r="C80" s="445"/>
      <c r="D80" s="378"/>
      <c r="E80" s="240">
        <v>8</v>
      </c>
      <c r="F80" s="279" t="str">
        <f>IF(E80&gt;$R$80,,UPPER(VLOOKUP(E80,'1MD ELO (2)'!$A$7:$Q$134,2)))</f>
        <v/>
      </c>
      <c r="G80" s="240">
        <v>16</v>
      </c>
      <c r="H80" s="241" t="str">
        <f>IF(G80&gt;$R$80,,UPPER(VLOOKUP(G80,'1MD ELO (2)'!$A$7:$Q$134,2)))</f>
        <v/>
      </c>
      <c r="I80" s="243"/>
      <c r="J80" s="244" t="s">
        <v>14</v>
      </c>
      <c r="K80" s="234"/>
      <c r="L80" s="233"/>
      <c r="M80" s="234"/>
      <c r="N80" s="235"/>
      <c r="O80" s="234" t="str">
        <f>R4</f>
        <v>Dénes Tibor</v>
      </c>
      <c r="P80" s="233"/>
      <c r="Q80" s="234"/>
      <c r="R80" s="245">
        <f>MIN(16,'1MD ELO (2)'!Q5)</f>
        <v>16</v>
      </c>
    </row>
    <row r="81" ht="15.75" customHeight="1" x14ac:dyDescent="0.25"/>
    <row r="82" ht="9" customHeight="1" x14ac:dyDescent="0.25"/>
  </sheetData>
  <mergeCells count="4">
    <mergeCell ref="A4:C4"/>
    <mergeCell ref="Q25:R25"/>
    <mergeCell ref="Q41:R41"/>
    <mergeCell ref="Q57:R57"/>
  </mergeCells>
  <conditionalFormatting sqref="H7:H70">
    <cfRule type="expression" dxfId="592" priority="15" stopIfTrue="1">
      <formula>AND($E7&lt;9,$C7&gt;0)</formula>
    </cfRule>
  </conditionalFormatting>
  <conditionalFormatting sqref="G7:G70 I7:I70">
    <cfRule type="expression" dxfId="591" priority="14" stopIfTrue="1">
      <formula>AND($E7&lt;17,$C7&gt;0)</formula>
    </cfRule>
  </conditionalFormatting>
  <conditionalFormatting sqref="M58 M42 M26 M10 M50 M34 M18 M66 O14 O30 O46 O62 O55 O23 O38">
    <cfRule type="expression" dxfId="590" priority="11" stopIfTrue="1">
      <formula>AND($O$1="CU",M10="Umpire")</formula>
    </cfRule>
    <cfRule type="expression" dxfId="589" priority="12" stopIfTrue="1">
      <formula>AND($O$1="CU",M10&lt;&gt;"Umpire",N10&lt;&gt;"")</formula>
    </cfRule>
    <cfRule type="expression" dxfId="588" priority="13" stopIfTrue="1">
      <formula>AND($O$1="CU",M10&lt;&gt;"Umpire")</formula>
    </cfRule>
  </conditionalFormatting>
  <conditionalFormatting sqref="M8 M12 M16 M20 M24 M28 M32 M36 M40 M44 M48 M52 M56 M60 M64 M68 O18 O26 O34 O42 O50 O58 O66 Q14 Q30 Q46 Q62 O10 Q38">
    <cfRule type="expression" dxfId="587" priority="9" stopIfTrue="1">
      <formula>L8="as"</formula>
    </cfRule>
    <cfRule type="expression" dxfId="586" priority="10" stopIfTrue="1">
      <formula>L8="bs"</formula>
    </cfRule>
  </conditionalFormatting>
  <conditionalFormatting sqref="K7 K9 K11 K13 K15 K17 K19 K21 K23 K25 K27 K29 K31 K33 K35 K37 K39 K41 K43 K45 K47 K49 K51 K53 K55 K57 K59 K61 K63 K65 K67 K69 Q22 Q54">
    <cfRule type="expression" dxfId="585" priority="7" stopIfTrue="1">
      <formula>J8="as"</formula>
    </cfRule>
    <cfRule type="expression" dxfId="584"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583" priority="6" stopIfTrue="1">
      <formula>$O$1="CU"</formula>
    </cfRule>
  </conditionalFormatting>
  <conditionalFormatting sqref="E7:E70">
    <cfRule type="expression" dxfId="582" priority="5" stopIfTrue="1">
      <formula>$E7&lt;17</formula>
    </cfRule>
  </conditionalFormatting>
  <conditionalFormatting sqref="O37">
    <cfRule type="expression" dxfId="581" priority="3" stopIfTrue="1">
      <formula>P23="as"</formula>
    </cfRule>
    <cfRule type="expression" dxfId="580" priority="4" stopIfTrue="1">
      <formula>P23="bs"</formula>
    </cfRule>
  </conditionalFormatting>
  <conditionalFormatting sqref="O39">
    <cfRule type="expression" dxfId="579" priority="1" stopIfTrue="1">
      <formula>P55="as"</formula>
    </cfRule>
    <cfRule type="expression" dxfId="578" priority="2"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654337"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654338"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8">
    <tabColor indexed="42"/>
  </sheetPr>
  <dimension ref="A1:P87"/>
  <sheetViews>
    <sheetView showGridLines="0" showZeros="0" zoomScale="86" workbookViewId="0">
      <pane ySplit="7" topLeftCell="A8" activePane="bottomLeft" state="frozen"/>
      <selection activeCell="B7" sqref="B7:O29"/>
      <selection pane="bottomLeft" activeCell="R11" sqref="R11"/>
    </sheetView>
  </sheetViews>
  <sheetFormatPr defaultRowHeight="13.2" x14ac:dyDescent="0.25"/>
  <cols>
    <col min="1" max="1" width="4.33203125" customWidth="1"/>
    <col min="2" max="2" width="12.6640625" customWidth="1"/>
    <col min="3" max="3" width="13.109375" customWidth="1"/>
    <col min="4" max="4" width="11.44140625" style="45" customWidth="1"/>
    <col min="5" max="5" width="12" style="45" customWidth="1"/>
    <col min="6" max="6" width="5.88671875" style="45" customWidth="1"/>
    <col min="7" max="7" width="2.5546875" style="45" customWidth="1"/>
    <col min="8" max="8" width="11.109375" style="102" customWidth="1"/>
    <col min="9" max="9" width="11.109375" style="45" customWidth="1"/>
    <col min="10" max="10" width="12" style="45" customWidth="1"/>
    <col min="11" max="11" width="11.6640625" style="45" customWidth="1"/>
    <col min="12" max="12" width="5.88671875" style="45" customWidth="1"/>
    <col min="13" max="13" width="11.33203125" style="45" customWidth="1"/>
    <col min="14" max="16" width="5.88671875" style="45" customWidth="1"/>
  </cols>
  <sheetData>
    <row r="1" spans="1:16" ht="24.6" x14ac:dyDescent="0.4">
      <c r="A1" s="93" t="str">
        <f>Altalanos!$A$6</f>
        <v>Diákolinmpia Pest Vármegye</v>
      </c>
      <c r="B1" s="93"/>
      <c r="C1" s="93"/>
      <c r="D1" s="94"/>
      <c r="E1" s="94"/>
      <c r="F1" s="385"/>
      <c r="G1" s="385"/>
      <c r="H1" s="438" t="s">
        <v>137</v>
      </c>
      <c r="I1" s="94"/>
      <c r="J1" s="95"/>
      <c r="K1" s="95"/>
      <c r="L1" s="95"/>
      <c r="M1" s="95"/>
      <c r="N1" s="95"/>
      <c r="O1" s="286"/>
      <c r="P1" s="109"/>
    </row>
    <row r="2" spans="1:16" ht="13.8" thickBot="1" x14ac:dyDescent="0.3">
      <c r="A2" s="96">
        <f>Altalanos!$A$8</f>
        <v>0</v>
      </c>
      <c r="B2" s="96" t="s">
        <v>122</v>
      </c>
      <c r="C2" s="464">
        <f>Altalanos!$B$8</f>
        <v>0</v>
      </c>
      <c r="D2" s="287"/>
      <c r="E2" s="287"/>
      <c r="F2" s="287"/>
      <c r="G2" s="287"/>
      <c r="H2" s="438" t="s">
        <v>138</v>
      </c>
      <c r="I2" s="103"/>
      <c r="J2" s="103"/>
      <c r="K2" s="86"/>
      <c r="L2" s="86"/>
      <c r="M2" s="86"/>
      <c r="N2" s="86"/>
      <c r="O2" s="288"/>
      <c r="P2" s="111"/>
    </row>
    <row r="3" spans="1:16" s="2" customFormat="1" x14ac:dyDescent="0.25">
      <c r="A3" s="477" t="s">
        <v>144</v>
      </c>
      <c r="B3" s="478"/>
      <c r="C3" s="479"/>
      <c r="D3" s="480"/>
      <c r="E3" s="481"/>
      <c r="F3" s="23"/>
      <c r="G3" s="23"/>
      <c r="H3" s="121"/>
      <c r="I3" s="23"/>
      <c r="J3" s="30"/>
      <c r="K3" s="30"/>
      <c r="L3" s="30"/>
      <c r="M3" s="289" t="s">
        <v>92</v>
      </c>
      <c r="N3" s="124"/>
      <c r="O3" s="124"/>
      <c r="P3" s="290"/>
    </row>
    <row r="4" spans="1:16" s="2" customFormat="1" x14ac:dyDescent="0.25">
      <c r="A4" s="55" t="s">
        <v>82</v>
      </c>
      <c r="B4" s="55"/>
      <c r="C4" s="53" t="s">
        <v>79</v>
      </c>
      <c r="D4" s="53"/>
      <c r="E4" s="53"/>
      <c r="F4" s="53"/>
      <c r="G4" s="53"/>
      <c r="H4" s="53" t="s">
        <v>87</v>
      </c>
      <c r="I4" s="55"/>
      <c r="J4" s="56"/>
      <c r="K4" s="56"/>
      <c r="L4" s="56" t="s">
        <v>88</v>
      </c>
      <c r="M4" s="283"/>
      <c r="N4" s="291"/>
      <c r="O4" s="291"/>
      <c r="P4" s="128"/>
    </row>
    <row r="5" spans="1:16" s="2" customFormat="1" ht="13.8" thickBot="1" x14ac:dyDescent="0.3">
      <c r="A5" s="925">
        <f>Altalanos!$A$10</f>
        <v>0</v>
      </c>
      <c r="B5" s="925"/>
      <c r="C5" s="146">
        <f>Altalanos!$C$10</f>
        <v>0</v>
      </c>
      <c r="D5" s="98"/>
      <c r="E5" s="98"/>
      <c r="F5" s="98"/>
      <c r="G5" s="98"/>
      <c r="H5" s="148"/>
      <c r="I5" s="104"/>
      <c r="J5" s="89"/>
      <c r="K5" s="89"/>
      <c r="L5" s="89" t="str">
        <f>Altalanos!$E$10</f>
        <v>Dénes Tibor</v>
      </c>
      <c r="M5" s="129"/>
      <c r="N5" s="104"/>
      <c r="O5" s="104"/>
      <c r="P5" s="130">
        <f>COUNTA(P8:P87)</f>
        <v>0</v>
      </c>
    </row>
    <row r="6" spans="1:16" s="292" customFormat="1" ht="12" customHeight="1" x14ac:dyDescent="0.25">
      <c r="A6" s="293"/>
      <c r="B6" s="961" t="s">
        <v>139</v>
      </c>
      <c r="C6" s="962"/>
      <c r="D6" s="962"/>
      <c r="E6" s="962"/>
      <c r="F6" s="962"/>
      <c r="G6" s="684"/>
      <c r="H6" s="963" t="s">
        <v>140</v>
      </c>
      <c r="I6" s="962"/>
      <c r="J6" s="962"/>
      <c r="K6" s="962"/>
      <c r="L6" s="964"/>
      <c r="M6" s="963" t="s">
        <v>141</v>
      </c>
      <c r="N6" s="962"/>
      <c r="O6" s="962"/>
      <c r="P6" s="964"/>
    </row>
    <row r="7" spans="1:16" ht="47.25" customHeight="1" thickBot="1" x14ac:dyDescent="0.3">
      <c r="A7" s="114" t="s">
        <v>89</v>
      </c>
      <c r="B7" s="115" t="s">
        <v>85</v>
      </c>
      <c r="C7" s="115" t="s">
        <v>86</v>
      </c>
      <c r="D7" s="115" t="s">
        <v>90</v>
      </c>
      <c r="E7" s="115" t="s">
        <v>91</v>
      </c>
      <c r="F7" s="744" t="s">
        <v>214</v>
      </c>
      <c r="G7" s="492" t="s">
        <v>213</v>
      </c>
      <c r="H7" s="114" t="s">
        <v>85</v>
      </c>
      <c r="I7" s="115" t="s">
        <v>86</v>
      </c>
      <c r="J7" s="115" t="s">
        <v>90</v>
      </c>
      <c r="K7" s="115" t="s">
        <v>91</v>
      </c>
      <c r="L7" s="116" t="s">
        <v>215</v>
      </c>
      <c r="M7" s="114" t="s">
        <v>213</v>
      </c>
      <c r="N7" s="284" t="s">
        <v>142</v>
      </c>
      <c r="O7" s="115" t="s">
        <v>143</v>
      </c>
      <c r="P7" s="116" t="s">
        <v>100</v>
      </c>
    </row>
    <row r="8" spans="1:16" s="11" customFormat="1" ht="18.899999999999999" customHeight="1" x14ac:dyDescent="0.25">
      <c r="A8" s="751">
        <v>1</v>
      </c>
      <c r="B8" s="496"/>
      <c r="C8" s="105"/>
      <c r="D8" s="106"/>
      <c r="E8" s="106"/>
      <c r="F8" s="119"/>
      <c r="G8" s="742"/>
      <c r="H8" s="493"/>
      <c r="I8" s="295"/>
      <c r="J8" s="106"/>
      <c r="K8" s="106"/>
      <c r="L8" s="107"/>
      <c r="M8" s="106"/>
      <c r="N8" s="107"/>
      <c r="O8" s="491">
        <f t="shared" ref="O8:O26" si="0">SUM(F8,L8)</f>
        <v>0</v>
      </c>
      <c r="P8" s="107"/>
    </row>
    <row r="9" spans="1:16" s="11" customFormat="1" ht="18.899999999999999" customHeight="1" x14ac:dyDescent="0.25">
      <c r="A9" s="752">
        <v>2</v>
      </c>
      <c r="B9" s="496"/>
      <c r="C9" s="105"/>
      <c r="D9" s="106"/>
      <c r="E9" s="106"/>
      <c r="F9" s="119"/>
      <c r="G9" s="742"/>
      <c r="H9" s="493"/>
      <c r="I9" s="295"/>
      <c r="J9" s="106"/>
      <c r="K9" s="106"/>
      <c r="L9" s="119"/>
      <c r="M9" s="106"/>
      <c r="N9" s="107"/>
      <c r="O9" s="491">
        <f t="shared" si="0"/>
        <v>0</v>
      </c>
      <c r="P9" s="107"/>
    </row>
    <row r="10" spans="1:16" s="11" customFormat="1" ht="18.899999999999999" customHeight="1" x14ac:dyDescent="0.25">
      <c r="A10" s="752">
        <v>3</v>
      </c>
      <c r="B10" s="496"/>
      <c r="C10" s="105"/>
      <c r="D10" s="106"/>
      <c r="E10" s="106"/>
      <c r="F10" s="119"/>
      <c r="G10" s="742"/>
      <c r="H10" s="493"/>
      <c r="I10" s="295"/>
      <c r="J10" s="106"/>
      <c r="K10" s="106"/>
      <c r="L10" s="119"/>
      <c r="M10" s="106"/>
      <c r="N10" s="107"/>
      <c r="O10" s="491">
        <f t="shared" si="0"/>
        <v>0</v>
      </c>
      <c r="P10" s="107"/>
    </row>
    <row r="11" spans="1:16" s="11" customFormat="1" ht="18.899999999999999" customHeight="1" x14ac:dyDescent="0.25">
      <c r="A11" s="752">
        <v>4</v>
      </c>
      <c r="B11" s="496"/>
      <c r="C11" s="105"/>
      <c r="D11" s="106"/>
      <c r="E11" s="768"/>
      <c r="F11" s="107"/>
      <c r="G11" s="742"/>
      <c r="H11" s="496"/>
      <c r="I11" s="105"/>
      <c r="J11" s="106"/>
      <c r="K11" s="768"/>
      <c r="L11" s="107"/>
      <c r="M11" s="106"/>
      <c r="N11" s="107"/>
      <c r="O11" s="491">
        <f t="shared" si="0"/>
        <v>0</v>
      </c>
      <c r="P11" s="107"/>
    </row>
    <row r="12" spans="1:16" s="11" customFormat="1" ht="18.899999999999999" customHeight="1" x14ac:dyDescent="0.25">
      <c r="A12" s="752">
        <v>5</v>
      </c>
      <c r="B12" s="496"/>
      <c r="C12" s="105"/>
      <c r="D12" s="106"/>
      <c r="E12" s="106"/>
      <c r="F12" s="119"/>
      <c r="G12" s="742"/>
      <c r="H12" s="493"/>
      <c r="I12" s="295"/>
      <c r="J12" s="106"/>
      <c r="K12" s="106"/>
      <c r="L12" s="119"/>
      <c r="M12" s="106"/>
      <c r="N12" s="107"/>
      <c r="O12" s="491">
        <f t="shared" si="0"/>
        <v>0</v>
      </c>
      <c r="P12" s="107"/>
    </row>
    <row r="13" spans="1:16" s="11" customFormat="1" ht="18.899999999999999" customHeight="1" x14ac:dyDescent="0.25">
      <c r="A13" s="752">
        <v>6</v>
      </c>
      <c r="B13" s="496"/>
      <c r="C13" s="105"/>
      <c r="D13" s="106"/>
      <c r="E13" s="768"/>
      <c r="F13" s="107"/>
      <c r="G13" s="742"/>
      <c r="H13" s="496"/>
      <c r="I13" s="105"/>
      <c r="J13" s="106"/>
      <c r="K13" s="768"/>
      <c r="L13" s="107"/>
      <c r="M13" s="106"/>
      <c r="N13" s="107"/>
      <c r="O13" s="491">
        <f t="shared" si="0"/>
        <v>0</v>
      </c>
      <c r="P13" s="107"/>
    </row>
    <row r="14" spans="1:16" s="11" customFormat="1" ht="18.899999999999999" customHeight="1" x14ac:dyDescent="0.25">
      <c r="A14" s="752">
        <v>7</v>
      </c>
      <c r="B14" s="496"/>
      <c r="C14" s="105"/>
      <c r="D14" s="106"/>
      <c r="E14" s="768"/>
      <c r="F14" s="107"/>
      <c r="G14" s="742"/>
      <c r="H14" s="496"/>
      <c r="I14" s="105"/>
      <c r="J14" s="106"/>
      <c r="K14" s="768"/>
      <c r="L14" s="107"/>
      <c r="M14" s="106"/>
      <c r="N14" s="107"/>
      <c r="O14" s="491">
        <f t="shared" si="0"/>
        <v>0</v>
      </c>
      <c r="P14" s="107"/>
    </row>
    <row r="15" spans="1:16" s="11" customFormat="1" ht="18.899999999999999" customHeight="1" x14ac:dyDescent="0.25">
      <c r="A15" s="752">
        <v>8</v>
      </c>
      <c r="B15" s="496"/>
      <c r="C15" s="105"/>
      <c r="D15" s="106"/>
      <c r="E15" s="768"/>
      <c r="F15" s="107"/>
      <c r="G15" s="742"/>
      <c r="H15" s="496"/>
      <c r="I15" s="105"/>
      <c r="J15" s="106"/>
      <c r="K15" s="768"/>
      <c r="L15" s="107"/>
      <c r="M15" s="106"/>
      <c r="N15" s="107"/>
      <c r="O15" s="491">
        <f t="shared" si="0"/>
        <v>0</v>
      </c>
      <c r="P15" s="107"/>
    </row>
    <row r="16" spans="1:16" s="11" customFormat="1" ht="18.899999999999999" customHeight="1" x14ac:dyDescent="0.25">
      <c r="A16" s="752">
        <v>9</v>
      </c>
      <c r="B16" s="496"/>
      <c r="C16" s="105"/>
      <c r="D16" s="106"/>
      <c r="E16" s="768"/>
      <c r="F16" s="107"/>
      <c r="G16" s="742"/>
      <c r="H16" s="496"/>
      <c r="I16" s="105"/>
      <c r="J16" s="106"/>
      <c r="K16" s="768"/>
      <c r="L16" s="107"/>
      <c r="M16" s="106"/>
      <c r="N16" s="296"/>
      <c r="O16" s="491">
        <f t="shared" si="0"/>
        <v>0</v>
      </c>
      <c r="P16" s="107"/>
    </row>
    <row r="17" spans="1:16" s="11" customFormat="1" ht="18.899999999999999" customHeight="1" x14ac:dyDescent="0.25">
      <c r="A17" s="752">
        <v>10</v>
      </c>
      <c r="B17" s="496"/>
      <c r="C17" s="105"/>
      <c r="D17" s="106"/>
      <c r="E17" s="768"/>
      <c r="F17" s="107"/>
      <c r="G17" s="742"/>
      <c r="H17" s="496"/>
      <c r="I17" s="105"/>
      <c r="J17" s="106"/>
      <c r="K17" s="768"/>
      <c r="L17" s="107"/>
      <c r="M17" s="106"/>
      <c r="N17" s="107"/>
      <c r="O17" s="491">
        <f t="shared" si="0"/>
        <v>0</v>
      </c>
      <c r="P17" s="107"/>
    </row>
    <row r="18" spans="1:16" s="11" customFormat="1" ht="18.899999999999999" customHeight="1" x14ac:dyDescent="0.25">
      <c r="A18" s="752">
        <v>11</v>
      </c>
      <c r="B18" s="496"/>
      <c r="C18" s="105"/>
      <c r="D18" s="106"/>
      <c r="E18" s="768"/>
      <c r="F18" s="107"/>
      <c r="G18" s="742"/>
      <c r="H18" s="496"/>
      <c r="I18" s="105"/>
      <c r="J18" s="106"/>
      <c r="K18" s="769"/>
      <c r="L18" s="107"/>
      <c r="M18" s="106"/>
      <c r="N18" s="107"/>
      <c r="O18" s="491">
        <f t="shared" si="0"/>
        <v>0</v>
      </c>
      <c r="P18" s="107"/>
    </row>
    <row r="19" spans="1:16" s="11" customFormat="1" ht="18.899999999999999" customHeight="1" x14ac:dyDescent="0.25">
      <c r="A19" s="752">
        <v>12</v>
      </c>
      <c r="B19" s="496"/>
      <c r="C19" s="105"/>
      <c r="D19" s="106"/>
      <c r="E19" s="768"/>
      <c r="F19" s="107"/>
      <c r="G19" s="742"/>
      <c r="H19" s="496"/>
      <c r="I19" s="105"/>
      <c r="J19" s="106"/>
      <c r="K19" s="768"/>
      <c r="L19" s="107"/>
      <c r="M19" s="106"/>
      <c r="N19" s="107"/>
      <c r="O19" s="491">
        <f t="shared" si="0"/>
        <v>0</v>
      </c>
      <c r="P19" s="107"/>
    </row>
    <row r="20" spans="1:16" s="11" customFormat="1" ht="18.899999999999999" customHeight="1" x14ac:dyDescent="0.25">
      <c r="A20" s="752">
        <v>13</v>
      </c>
      <c r="B20" s="496"/>
      <c r="C20" s="105"/>
      <c r="D20" s="106"/>
      <c r="E20" s="768"/>
      <c r="F20" s="107"/>
      <c r="G20" s="742"/>
      <c r="H20" s="496"/>
      <c r="I20" s="105"/>
      <c r="J20" s="106"/>
      <c r="K20" s="768"/>
      <c r="L20" s="107"/>
      <c r="M20" s="106"/>
      <c r="N20" s="107"/>
      <c r="O20" s="491">
        <f t="shared" si="0"/>
        <v>0</v>
      </c>
      <c r="P20" s="107"/>
    </row>
    <row r="21" spans="1:16" s="11" customFormat="1" ht="18.899999999999999" customHeight="1" x14ac:dyDescent="0.25">
      <c r="A21" s="752">
        <v>14</v>
      </c>
      <c r="B21" s="496"/>
      <c r="C21" s="105"/>
      <c r="D21" s="106"/>
      <c r="E21" s="768"/>
      <c r="F21" s="107"/>
      <c r="G21" s="742"/>
      <c r="H21" s="496"/>
      <c r="I21" s="105"/>
      <c r="J21" s="106"/>
      <c r="K21" s="770"/>
      <c r="L21" s="107"/>
      <c r="M21" s="106"/>
      <c r="N21" s="107"/>
      <c r="O21" s="491">
        <f t="shared" si="0"/>
        <v>0</v>
      </c>
      <c r="P21" s="107"/>
    </row>
    <row r="22" spans="1:16" s="11" customFormat="1" ht="18.899999999999999" customHeight="1" x14ac:dyDescent="0.25">
      <c r="A22" s="752">
        <v>15</v>
      </c>
      <c r="B22" s="496"/>
      <c r="C22" s="105"/>
      <c r="D22" s="106"/>
      <c r="E22" s="768"/>
      <c r="F22" s="107"/>
      <c r="G22" s="742"/>
      <c r="H22" s="496"/>
      <c r="I22" s="105"/>
      <c r="J22" s="106"/>
      <c r="K22" s="768"/>
      <c r="L22" s="107"/>
      <c r="M22" s="106"/>
      <c r="N22" s="107"/>
      <c r="O22" s="491">
        <f t="shared" si="0"/>
        <v>0</v>
      </c>
      <c r="P22" s="107"/>
    </row>
    <row r="23" spans="1:16" s="11" customFormat="1" ht="18.899999999999999" customHeight="1" x14ac:dyDescent="0.25">
      <c r="A23" s="495">
        <v>16</v>
      </c>
      <c r="B23" s="496"/>
      <c r="C23" s="105"/>
      <c r="D23" s="106"/>
      <c r="E23" s="768"/>
      <c r="F23" s="107"/>
      <c r="G23" s="742"/>
      <c r="H23" s="496"/>
      <c r="I23" s="105"/>
      <c r="J23" s="106"/>
      <c r="K23" s="768"/>
      <c r="L23" s="107"/>
      <c r="M23" s="106"/>
      <c r="N23" s="107"/>
      <c r="O23" s="491">
        <f t="shared" si="0"/>
        <v>0</v>
      </c>
      <c r="P23" s="107"/>
    </row>
    <row r="24" spans="1:16" s="35" customFormat="1" ht="18.899999999999999" customHeight="1" x14ac:dyDescent="0.2">
      <c r="A24" s="495">
        <v>17</v>
      </c>
      <c r="B24" s="496"/>
      <c r="C24" s="105"/>
      <c r="D24" s="106"/>
      <c r="E24" s="768"/>
      <c r="F24" s="107"/>
      <c r="G24" s="742"/>
      <c r="H24" s="496"/>
      <c r="I24" s="105"/>
      <c r="J24" s="106"/>
      <c r="K24" s="768"/>
      <c r="L24" s="107"/>
      <c r="M24" s="106"/>
      <c r="N24" s="107"/>
      <c r="O24" s="491">
        <f t="shared" si="0"/>
        <v>0</v>
      </c>
      <c r="P24" s="107"/>
    </row>
    <row r="25" spans="1:16" s="35" customFormat="1" ht="18.899999999999999" customHeight="1" x14ac:dyDescent="0.2">
      <c r="A25" s="495">
        <v>18</v>
      </c>
      <c r="B25" s="496"/>
      <c r="C25" s="105"/>
      <c r="D25" s="106"/>
      <c r="E25" s="768"/>
      <c r="F25" s="107"/>
      <c r="G25" s="742"/>
      <c r="H25" s="496"/>
      <c r="I25" s="105"/>
      <c r="J25" s="106"/>
      <c r="K25" s="768"/>
      <c r="L25" s="107"/>
      <c r="M25" s="106"/>
      <c r="N25" s="107"/>
      <c r="O25" s="491">
        <f t="shared" si="0"/>
        <v>0</v>
      </c>
      <c r="P25" s="107"/>
    </row>
    <row r="26" spans="1:16" s="35" customFormat="1" ht="18.899999999999999" customHeight="1" x14ac:dyDescent="0.2">
      <c r="A26" s="495">
        <v>19</v>
      </c>
      <c r="B26" s="496"/>
      <c r="C26" s="105"/>
      <c r="D26" s="106"/>
      <c r="E26" s="768"/>
      <c r="F26" s="107"/>
      <c r="G26" s="742"/>
      <c r="H26" s="496"/>
      <c r="I26" s="105"/>
      <c r="J26" s="106"/>
      <c r="K26" s="768"/>
      <c r="L26" s="107"/>
      <c r="M26" s="106"/>
      <c r="N26" s="107"/>
      <c r="O26" s="491">
        <f t="shared" si="0"/>
        <v>0</v>
      </c>
      <c r="P26" s="107"/>
    </row>
    <row r="27" spans="1:16" s="35" customFormat="1" ht="18.899999999999999" customHeight="1" x14ac:dyDescent="0.2">
      <c r="A27" s="495">
        <v>20</v>
      </c>
      <c r="B27" s="496"/>
      <c r="C27" s="105"/>
      <c r="D27" s="106"/>
      <c r="E27" s="106"/>
      <c r="F27" s="119"/>
      <c r="G27" s="742"/>
      <c r="H27" s="493"/>
      <c r="I27" s="295"/>
      <c r="J27" s="106"/>
      <c r="K27" s="106"/>
      <c r="L27" s="119"/>
      <c r="M27" s="106"/>
      <c r="N27" s="107"/>
      <c r="O27" s="491"/>
      <c r="P27" s="107"/>
    </row>
    <row r="28" spans="1:16" s="35" customFormat="1" ht="18.899999999999999" customHeight="1" thickBot="1" x14ac:dyDescent="0.25">
      <c r="A28" s="495">
        <v>21</v>
      </c>
      <c r="B28" s="496"/>
      <c r="C28" s="105"/>
      <c r="D28" s="106"/>
      <c r="E28" s="106"/>
      <c r="F28" s="119"/>
      <c r="G28" s="742"/>
      <c r="H28" s="493"/>
      <c r="I28" s="295"/>
      <c r="J28" s="106"/>
      <c r="K28" s="106"/>
      <c r="L28" s="119"/>
      <c r="M28" s="106"/>
      <c r="N28" s="107"/>
      <c r="O28" s="491"/>
      <c r="P28" s="107"/>
    </row>
    <row r="29" spans="1:16" s="35" customFormat="1" ht="18.899999999999999" customHeight="1" x14ac:dyDescent="0.2">
      <c r="A29" s="751">
        <v>22</v>
      </c>
      <c r="B29" s="496"/>
      <c r="C29" s="105"/>
      <c r="D29" s="106"/>
      <c r="E29" s="106"/>
      <c r="F29" s="119"/>
      <c r="G29" s="742"/>
      <c r="H29" s="493"/>
      <c r="I29" s="295"/>
      <c r="J29" s="106"/>
      <c r="K29" s="106"/>
      <c r="L29" s="119"/>
      <c r="M29" s="106"/>
      <c r="N29" s="107"/>
      <c r="O29" s="491"/>
      <c r="P29" s="107"/>
    </row>
    <row r="30" spans="1:16" s="35" customFormat="1" ht="18.899999999999999" customHeight="1" x14ac:dyDescent="0.2">
      <c r="A30" s="752">
        <v>23</v>
      </c>
      <c r="B30" s="496"/>
      <c r="C30" s="105"/>
      <c r="D30" s="106"/>
      <c r="E30" s="106"/>
      <c r="F30" s="119"/>
      <c r="G30" s="742"/>
      <c r="H30" s="493"/>
      <c r="I30" s="295"/>
      <c r="J30" s="106"/>
      <c r="K30" s="106"/>
      <c r="L30" s="119"/>
      <c r="M30" s="106"/>
      <c r="N30" s="107"/>
      <c r="O30" s="491"/>
      <c r="P30" s="107"/>
    </row>
    <row r="31" spans="1:16" s="35" customFormat="1" ht="18.899999999999999" customHeight="1" x14ac:dyDescent="0.2">
      <c r="A31" s="752">
        <v>24</v>
      </c>
      <c r="B31" s="496"/>
      <c r="C31" s="105"/>
      <c r="D31" s="106"/>
      <c r="E31" s="106"/>
      <c r="F31" s="119"/>
      <c r="G31" s="742"/>
      <c r="H31" s="493"/>
      <c r="I31" s="295"/>
      <c r="J31" s="106"/>
      <c r="K31" s="106"/>
      <c r="L31" s="119"/>
      <c r="M31" s="106"/>
      <c r="N31" s="107"/>
      <c r="O31" s="491"/>
      <c r="P31" s="107"/>
    </row>
    <row r="32" spans="1:16" ht="18.899999999999999" customHeight="1" thickBot="1" x14ac:dyDescent="0.3">
      <c r="A32" s="752">
        <v>25</v>
      </c>
      <c r="B32" s="496"/>
      <c r="C32" s="105"/>
      <c r="D32" s="106"/>
      <c r="E32" s="106"/>
      <c r="F32" s="119"/>
      <c r="G32" s="742"/>
      <c r="H32" s="493"/>
      <c r="I32" s="295"/>
      <c r="J32" s="106"/>
      <c r="K32" s="106"/>
      <c r="L32" s="119"/>
      <c r="M32" s="106"/>
      <c r="N32" s="107"/>
      <c r="O32" s="491"/>
      <c r="P32" s="107"/>
    </row>
    <row r="33" spans="1:16" ht="18.899999999999999" customHeight="1" x14ac:dyDescent="0.25">
      <c r="A33" s="751">
        <v>26</v>
      </c>
      <c r="B33" s="496"/>
      <c r="C33" s="105"/>
      <c r="D33" s="106"/>
      <c r="E33" s="106"/>
      <c r="F33" s="119"/>
      <c r="G33" s="742"/>
      <c r="H33" s="493"/>
      <c r="I33" s="295"/>
      <c r="J33" s="106"/>
      <c r="K33" s="106"/>
      <c r="L33" s="119"/>
      <c r="M33" s="106"/>
      <c r="N33" s="107"/>
      <c r="O33" s="491"/>
      <c r="P33" s="107"/>
    </row>
    <row r="34" spans="1:16" ht="18.899999999999999" customHeight="1" x14ac:dyDescent="0.25">
      <c r="A34" s="752">
        <v>27</v>
      </c>
      <c r="B34" s="496"/>
      <c r="C34" s="105"/>
      <c r="D34" s="106"/>
      <c r="E34" s="106"/>
      <c r="F34" s="119"/>
      <c r="G34" s="742"/>
      <c r="H34" s="493"/>
      <c r="I34" s="295"/>
      <c r="J34" s="106"/>
      <c r="K34" s="106"/>
      <c r="L34" s="119"/>
      <c r="M34" s="106"/>
      <c r="N34" s="107"/>
      <c r="O34" s="491"/>
      <c r="P34" s="107"/>
    </row>
    <row r="35" spans="1:16" ht="18.899999999999999" customHeight="1" x14ac:dyDescent="0.25">
      <c r="A35" s="752">
        <v>28</v>
      </c>
      <c r="B35" s="496"/>
      <c r="C35" s="105"/>
      <c r="D35" s="106"/>
      <c r="E35" s="106"/>
      <c r="F35" s="119"/>
      <c r="G35" s="742"/>
      <c r="H35" s="493"/>
      <c r="I35" s="295"/>
      <c r="J35" s="106"/>
      <c r="K35" s="106"/>
      <c r="L35" s="119"/>
      <c r="M35" s="106"/>
      <c r="N35" s="107"/>
      <c r="O35" s="491"/>
      <c r="P35" s="107"/>
    </row>
    <row r="36" spans="1:16" ht="18.899999999999999" customHeight="1" x14ac:dyDescent="0.25">
      <c r="A36" s="752">
        <v>29</v>
      </c>
      <c r="B36" s="496"/>
      <c r="C36" s="105"/>
      <c r="D36" s="106"/>
      <c r="E36" s="106"/>
      <c r="F36" s="119"/>
      <c r="G36" s="742"/>
      <c r="H36" s="493"/>
      <c r="I36" s="295"/>
      <c r="J36" s="106"/>
      <c r="K36" s="106"/>
      <c r="L36" s="119"/>
      <c r="M36" s="106"/>
      <c r="N36" s="107"/>
      <c r="O36" s="491"/>
      <c r="P36" s="107"/>
    </row>
    <row r="37" spans="1:16" ht="18.899999999999999" customHeight="1" x14ac:dyDescent="0.25">
      <c r="A37" s="752">
        <v>30</v>
      </c>
      <c r="B37" s="496"/>
      <c r="C37" s="105"/>
      <c r="D37" s="106"/>
      <c r="E37" s="106"/>
      <c r="F37" s="119"/>
      <c r="G37" s="742"/>
      <c r="H37" s="493"/>
      <c r="I37" s="295"/>
      <c r="J37" s="106"/>
      <c r="K37" s="106"/>
      <c r="L37" s="119"/>
      <c r="M37" s="106"/>
      <c r="N37" s="107"/>
      <c r="O37" s="491"/>
      <c r="P37" s="107"/>
    </row>
    <row r="38" spans="1:16" ht="18.899999999999999" customHeight="1" x14ac:dyDescent="0.25">
      <c r="A38" s="752">
        <v>31</v>
      </c>
      <c r="B38" s="496"/>
      <c r="C38" s="105"/>
      <c r="D38" s="106"/>
      <c r="E38" s="106"/>
      <c r="F38" s="119"/>
      <c r="G38" s="742"/>
      <c r="H38" s="493"/>
      <c r="I38" s="295"/>
      <c r="J38" s="106"/>
      <c r="K38" s="106"/>
      <c r="L38" s="119"/>
      <c r="M38" s="106"/>
      <c r="N38" s="107"/>
      <c r="O38" s="491"/>
      <c r="P38" s="107"/>
    </row>
    <row r="39" spans="1:16" ht="18.899999999999999" customHeight="1" x14ac:dyDescent="0.25">
      <c r="A39" s="752">
        <v>32</v>
      </c>
      <c r="B39" s="496"/>
      <c r="C39" s="105"/>
      <c r="D39" s="106"/>
      <c r="E39" s="106"/>
      <c r="F39" s="119"/>
      <c r="G39" s="742"/>
      <c r="H39" s="493"/>
      <c r="I39" s="295"/>
      <c r="J39" s="106"/>
      <c r="K39" s="106"/>
      <c r="L39" s="119"/>
      <c r="M39" s="106"/>
      <c r="N39" s="107"/>
      <c r="O39" s="491"/>
      <c r="P39" s="107"/>
    </row>
    <row r="40" spans="1:16" ht="18.899999999999999" customHeight="1" x14ac:dyDescent="0.25">
      <c r="A40" s="495"/>
      <c r="B40" s="496"/>
      <c r="C40" s="105"/>
      <c r="D40" s="106"/>
      <c r="E40" s="106"/>
      <c r="F40" s="119"/>
      <c r="G40" s="742"/>
      <c r="H40" s="493"/>
      <c r="I40" s="295"/>
      <c r="J40" s="106"/>
      <c r="K40" s="106"/>
      <c r="L40" s="119"/>
      <c r="M40" s="106"/>
      <c r="N40" s="107"/>
      <c r="O40" s="491"/>
      <c r="P40" s="107"/>
    </row>
    <row r="41" spans="1:16" ht="18.899999999999999" customHeight="1" x14ac:dyDescent="0.25">
      <c r="A41" s="495"/>
      <c r="B41" s="496"/>
      <c r="C41" s="105"/>
      <c r="D41" s="106"/>
      <c r="E41" s="106"/>
      <c r="F41" s="119"/>
      <c r="G41" s="742"/>
      <c r="H41" s="493"/>
      <c r="I41" s="295"/>
      <c r="J41" s="106"/>
      <c r="K41" s="106"/>
      <c r="L41" s="119"/>
      <c r="M41" s="106"/>
      <c r="N41" s="107"/>
      <c r="O41" s="491"/>
      <c r="P41" s="107"/>
    </row>
    <row r="42" spans="1:16" ht="18.899999999999999" customHeight="1" x14ac:dyDescent="0.25">
      <c r="A42" s="495"/>
      <c r="B42" s="496"/>
      <c r="C42" s="105"/>
      <c r="D42" s="106"/>
      <c r="E42" s="106"/>
      <c r="F42" s="119"/>
      <c r="G42" s="742"/>
      <c r="H42" s="493"/>
      <c r="I42" s="295"/>
      <c r="J42" s="106"/>
      <c r="K42" s="106"/>
      <c r="L42" s="119"/>
      <c r="M42" s="106"/>
      <c r="N42" s="107"/>
      <c r="O42" s="491"/>
      <c r="P42" s="107"/>
    </row>
    <row r="43" spans="1:16" ht="18.899999999999999" customHeight="1" x14ac:dyDescent="0.25">
      <c r="A43" s="495"/>
      <c r="B43" s="496"/>
      <c r="C43" s="105"/>
      <c r="D43" s="106"/>
      <c r="E43" s="106"/>
      <c r="F43" s="119"/>
      <c r="G43" s="742"/>
      <c r="H43" s="493"/>
      <c r="I43" s="295"/>
      <c r="J43" s="106"/>
      <c r="K43" s="106"/>
      <c r="L43" s="119"/>
      <c r="M43" s="106"/>
      <c r="N43" s="107"/>
      <c r="O43" s="491"/>
      <c r="P43" s="107"/>
    </row>
    <row r="44" spans="1:16" ht="18.899999999999999" customHeight="1" x14ac:dyDescent="0.25">
      <c r="A44" s="495"/>
      <c r="B44" s="496"/>
      <c r="C44" s="105"/>
      <c r="D44" s="106"/>
      <c r="E44" s="106"/>
      <c r="F44" s="119"/>
      <c r="G44" s="742"/>
      <c r="H44" s="493"/>
      <c r="I44" s="295"/>
      <c r="J44" s="106"/>
      <c r="K44" s="106"/>
      <c r="L44" s="119"/>
      <c r="M44" s="106"/>
      <c r="N44" s="107"/>
      <c r="O44" s="491"/>
      <c r="P44" s="107"/>
    </row>
    <row r="45" spans="1:16" ht="18.899999999999999" customHeight="1" x14ac:dyDescent="0.25">
      <c r="A45" s="495"/>
      <c r="B45" s="496"/>
      <c r="C45" s="105"/>
      <c r="D45" s="106"/>
      <c r="E45" s="106"/>
      <c r="F45" s="119"/>
      <c r="G45" s="742"/>
      <c r="H45" s="493"/>
      <c r="I45" s="295"/>
      <c r="J45" s="106"/>
      <c r="K45" s="106"/>
      <c r="L45" s="119"/>
      <c r="M45" s="106"/>
      <c r="N45" s="107"/>
      <c r="O45" s="491"/>
      <c r="P45" s="107"/>
    </row>
    <row r="46" spans="1:16" ht="18.899999999999999" customHeight="1" x14ac:dyDescent="0.25">
      <c r="A46" s="495"/>
      <c r="B46" s="496"/>
      <c r="C46" s="105"/>
      <c r="D46" s="106"/>
      <c r="E46" s="106"/>
      <c r="F46" s="119"/>
      <c r="G46" s="742"/>
      <c r="H46" s="493"/>
      <c r="I46" s="295"/>
      <c r="J46" s="106"/>
      <c r="K46" s="106"/>
      <c r="L46" s="119"/>
      <c r="M46" s="106"/>
      <c r="N46" s="107"/>
      <c r="O46" s="491"/>
      <c r="P46" s="107"/>
    </row>
    <row r="47" spans="1:16" ht="18.899999999999999" customHeight="1" x14ac:dyDescent="0.25">
      <c r="A47" s="495"/>
      <c r="B47" s="496"/>
      <c r="C47" s="105"/>
      <c r="D47" s="106"/>
      <c r="E47" s="106"/>
      <c r="F47" s="119"/>
      <c r="G47" s="742"/>
      <c r="H47" s="493"/>
      <c r="I47" s="295"/>
      <c r="J47" s="106"/>
      <c r="K47" s="106"/>
      <c r="L47" s="119"/>
      <c r="M47" s="106"/>
      <c r="N47" s="107"/>
      <c r="O47" s="491"/>
      <c r="P47" s="107"/>
    </row>
    <row r="48" spans="1:16" ht="18.899999999999999" customHeight="1" x14ac:dyDescent="0.25">
      <c r="A48" s="495"/>
      <c r="B48" s="496"/>
      <c r="C48" s="105"/>
      <c r="D48" s="106"/>
      <c r="E48" s="106"/>
      <c r="F48" s="119"/>
      <c r="G48" s="742"/>
      <c r="H48" s="493"/>
      <c r="I48" s="295"/>
      <c r="J48" s="106"/>
      <c r="K48" s="106"/>
      <c r="L48" s="119"/>
      <c r="M48" s="106"/>
      <c r="N48" s="107"/>
      <c r="O48" s="491"/>
      <c r="P48" s="107"/>
    </row>
    <row r="49" spans="1:16" ht="18.899999999999999" customHeight="1" x14ac:dyDescent="0.25">
      <c r="A49" s="495"/>
      <c r="B49" s="496"/>
      <c r="C49" s="105"/>
      <c r="D49" s="106"/>
      <c r="E49" s="106"/>
      <c r="F49" s="119"/>
      <c r="G49" s="742"/>
      <c r="H49" s="493"/>
      <c r="I49" s="295"/>
      <c r="J49" s="106"/>
      <c r="K49" s="106"/>
      <c r="L49" s="119"/>
      <c r="M49" s="106"/>
      <c r="N49" s="107"/>
      <c r="O49" s="491"/>
      <c r="P49" s="107"/>
    </row>
    <row r="50" spans="1:16" ht="18.899999999999999" customHeight="1" x14ac:dyDescent="0.25">
      <c r="A50" s="495"/>
      <c r="B50" s="496"/>
      <c r="C50" s="105"/>
      <c r="D50" s="106"/>
      <c r="E50" s="106"/>
      <c r="F50" s="119"/>
      <c r="G50" s="742"/>
      <c r="H50" s="493"/>
      <c r="I50" s="295"/>
      <c r="J50" s="106"/>
      <c r="K50" s="106"/>
      <c r="L50" s="119"/>
      <c r="M50" s="106"/>
      <c r="N50" s="107"/>
      <c r="O50" s="491"/>
      <c r="P50" s="107"/>
    </row>
    <row r="51" spans="1:16" ht="18.899999999999999" customHeight="1" x14ac:dyDescent="0.25">
      <c r="A51" s="495"/>
      <c r="B51" s="496"/>
      <c r="C51" s="105"/>
      <c r="D51" s="106"/>
      <c r="E51" s="106"/>
      <c r="F51" s="119"/>
      <c r="G51" s="742"/>
      <c r="H51" s="493"/>
      <c r="I51" s="295"/>
      <c r="J51" s="106"/>
      <c r="K51" s="106"/>
      <c r="L51" s="119"/>
      <c r="M51" s="106"/>
      <c r="N51" s="107"/>
      <c r="O51" s="491"/>
      <c r="P51" s="107"/>
    </row>
    <row r="52" spans="1:16" ht="18.899999999999999" customHeight="1" x14ac:dyDescent="0.25">
      <c r="A52" s="495"/>
      <c r="B52" s="496"/>
      <c r="C52" s="105"/>
      <c r="D52" s="106"/>
      <c r="E52" s="106"/>
      <c r="F52" s="119"/>
      <c r="G52" s="742"/>
      <c r="H52" s="493"/>
      <c r="I52" s="295"/>
      <c r="J52" s="106"/>
      <c r="K52" s="106"/>
      <c r="L52" s="119"/>
      <c r="M52" s="106"/>
      <c r="N52" s="107"/>
      <c r="O52" s="491"/>
      <c r="P52" s="107"/>
    </row>
    <row r="53" spans="1:16" ht="18.899999999999999" customHeight="1" x14ac:dyDescent="0.25">
      <c r="A53" s="495"/>
      <c r="B53" s="496"/>
      <c r="C53" s="105"/>
      <c r="D53" s="106"/>
      <c r="E53" s="106"/>
      <c r="F53" s="119"/>
      <c r="G53" s="742"/>
      <c r="H53" s="493"/>
      <c r="I53" s="295"/>
      <c r="J53" s="106"/>
      <c r="K53" s="106"/>
      <c r="L53" s="119"/>
      <c r="M53" s="106"/>
      <c r="N53" s="107"/>
      <c r="O53" s="491"/>
      <c r="P53" s="107"/>
    </row>
    <row r="54" spans="1:16" ht="18.899999999999999" customHeight="1" x14ac:dyDescent="0.25">
      <c r="A54" s="495"/>
      <c r="B54" s="496"/>
      <c r="C54" s="105"/>
      <c r="D54" s="106"/>
      <c r="E54" s="106"/>
      <c r="F54" s="119"/>
      <c r="G54" s="742"/>
      <c r="H54" s="493"/>
      <c r="I54" s="295"/>
      <c r="J54" s="106"/>
      <c r="K54" s="106"/>
      <c r="L54" s="119"/>
      <c r="M54" s="106"/>
      <c r="N54" s="107"/>
      <c r="O54" s="491"/>
      <c r="P54" s="107"/>
    </row>
    <row r="55" spans="1:16" ht="18.899999999999999" customHeight="1" x14ac:dyDescent="0.25">
      <c r="A55" s="495"/>
      <c r="B55" s="496"/>
      <c r="C55" s="105"/>
      <c r="D55" s="106"/>
      <c r="E55" s="106"/>
      <c r="F55" s="119"/>
      <c r="G55" s="742"/>
      <c r="H55" s="493"/>
      <c r="I55" s="295"/>
      <c r="J55" s="106"/>
      <c r="K55" s="106"/>
      <c r="L55" s="107"/>
      <c r="M55" s="106"/>
      <c r="N55" s="107"/>
      <c r="O55" s="491"/>
      <c r="P55" s="107"/>
    </row>
    <row r="56" spans="1:16" ht="18.899999999999999" customHeight="1" x14ac:dyDescent="0.25">
      <c r="A56" s="495"/>
      <c r="B56" s="496"/>
      <c r="C56" s="105"/>
      <c r="D56" s="106"/>
      <c r="E56" s="768"/>
      <c r="F56" s="107"/>
      <c r="G56" s="742"/>
      <c r="H56" s="496"/>
      <c r="I56" s="105"/>
      <c r="J56" s="106"/>
      <c r="K56" s="768"/>
      <c r="L56" s="107"/>
      <c r="M56" s="106"/>
      <c r="N56" s="107"/>
      <c r="O56" s="491"/>
      <c r="P56" s="107"/>
    </row>
    <row r="57" spans="1:16" ht="18.899999999999999" customHeight="1" x14ac:dyDescent="0.25">
      <c r="A57" s="495"/>
      <c r="B57" s="496"/>
      <c r="C57" s="105"/>
      <c r="D57" s="106"/>
      <c r="E57" s="106"/>
      <c r="F57" s="119"/>
      <c r="G57" s="742"/>
      <c r="H57" s="493"/>
      <c r="I57" s="295"/>
      <c r="J57" s="106"/>
      <c r="K57" s="106"/>
      <c r="L57" s="119"/>
      <c r="M57" s="106"/>
      <c r="N57" s="107"/>
      <c r="O57" s="491"/>
      <c r="P57" s="107"/>
    </row>
    <row r="58" spans="1:16" ht="18.899999999999999" customHeight="1" x14ac:dyDescent="0.25">
      <c r="A58" s="495"/>
      <c r="B58" s="496"/>
      <c r="C58" s="105"/>
      <c r="D58" s="106"/>
      <c r="E58" s="768"/>
      <c r="F58" s="107"/>
      <c r="G58" s="742"/>
      <c r="H58" s="496"/>
      <c r="I58" s="105"/>
      <c r="J58" s="106"/>
      <c r="K58" s="768"/>
      <c r="L58" s="107"/>
      <c r="M58" s="106"/>
      <c r="N58" s="107"/>
      <c r="O58" s="491"/>
      <c r="P58" s="107"/>
    </row>
    <row r="59" spans="1:16" ht="18.899999999999999" customHeight="1" x14ac:dyDescent="0.25">
      <c r="A59" s="495"/>
      <c r="B59" s="496"/>
      <c r="C59" s="105"/>
      <c r="D59" s="106"/>
      <c r="E59" s="768"/>
      <c r="F59" s="107"/>
      <c r="G59" s="742"/>
      <c r="H59" s="496"/>
      <c r="I59" s="105"/>
      <c r="J59" s="106"/>
      <c r="K59" s="768"/>
      <c r="L59" s="107"/>
      <c r="M59" s="106"/>
      <c r="N59" s="107"/>
      <c r="O59" s="491"/>
      <c r="P59" s="107"/>
    </row>
    <row r="60" spans="1:16" ht="18.899999999999999" customHeight="1" x14ac:dyDescent="0.25">
      <c r="A60" s="495"/>
      <c r="B60" s="496"/>
      <c r="C60" s="105"/>
      <c r="D60" s="106"/>
      <c r="E60" s="768"/>
      <c r="F60" s="107"/>
      <c r="G60" s="742"/>
      <c r="H60" s="496"/>
      <c r="I60" s="105"/>
      <c r="J60" s="106"/>
      <c r="K60" s="768"/>
      <c r="L60" s="107"/>
      <c r="M60" s="106"/>
      <c r="N60" s="107"/>
      <c r="O60" s="491"/>
      <c r="P60" s="107"/>
    </row>
    <row r="61" spans="1:16" ht="18.899999999999999" customHeight="1" x14ac:dyDescent="0.25">
      <c r="A61" s="495"/>
      <c r="B61" s="496"/>
      <c r="C61" s="105"/>
      <c r="D61" s="106"/>
      <c r="E61" s="768"/>
      <c r="F61" s="107"/>
      <c r="G61" s="742"/>
      <c r="H61" s="496"/>
      <c r="I61" s="105"/>
      <c r="J61" s="106"/>
      <c r="K61" s="768"/>
      <c r="L61" s="107"/>
      <c r="M61" s="106"/>
      <c r="N61" s="296"/>
      <c r="O61" s="491"/>
      <c r="P61" s="107"/>
    </row>
    <row r="62" spans="1:16" ht="18.899999999999999" customHeight="1" x14ac:dyDescent="0.25">
      <c r="A62" s="495"/>
      <c r="B62" s="496"/>
      <c r="C62" s="105"/>
      <c r="D62" s="106"/>
      <c r="E62" s="768"/>
      <c r="F62" s="107"/>
      <c r="G62" s="742"/>
      <c r="H62" s="496"/>
      <c r="I62" s="105"/>
      <c r="J62" s="106"/>
      <c r="K62" s="768"/>
      <c r="L62" s="107"/>
      <c r="M62" s="106"/>
      <c r="N62" s="107"/>
      <c r="O62" s="491"/>
      <c r="P62" s="107"/>
    </row>
    <row r="63" spans="1:16" ht="18.75" customHeight="1" x14ac:dyDescent="0.25">
      <c r="A63" s="495"/>
      <c r="B63" s="496"/>
      <c r="C63" s="105"/>
      <c r="D63" s="106"/>
      <c r="E63" s="768"/>
      <c r="F63" s="107"/>
      <c r="G63" s="742"/>
      <c r="H63" s="496"/>
      <c r="I63" s="105"/>
      <c r="J63" s="106"/>
      <c r="K63" s="769"/>
      <c r="L63" s="107"/>
      <c r="M63" s="106"/>
      <c r="N63" s="107"/>
      <c r="O63" s="491"/>
      <c r="P63" s="107"/>
    </row>
    <row r="64" spans="1:16" ht="18.899999999999999" customHeight="1" x14ac:dyDescent="0.25">
      <c r="A64" s="495"/>
      <c r="B64" s="496"/>
      <c r="C64" s="105"/>
      <c r="D64" s="106"/>
      <c r="E64" s="768"/>
      <c r="F64" s="107"/>
      <c r="G64" s="742"/>
      <c r="H64" s="496"/>
      <c r="I64" s="105"/>
      <c r="J64" s="106"/>
      <c r="K64" s="768"/>
      <c r="L64" s="107"/>
      <c r="M64" s="106"/>
      <c r="N64" s="107"/>
      <c r="O64" s="491"/>
      <c r="P64" s="107"/>
    </row>
    <row r="65" spans="1:16" ht="18.899999999999999" customHeight="1" x14ac:dyDescent="0.25">
      <c r="A65" s="495"/>
      <c r="B65" s="496"/>
      <c r="C65" s="105"/>
      <c r="D65" s="106"/>
      <c r="E65" s="768"/>
      <c r="F65" s="107"/>
      <c r="G65" s="742"/>
      <c r="H65" s="496"/>
      <c r="I65" s="105"/>
      <c r="J65" s="106"/>
      <c r="K65" s="768"/>
      <c r="L65" s="107"/>
      <c r="M65" s="106"/>
      <c r="N65" s="107"/>
      <c r="O65" s="491"/>
      <c r="P65" s="107"/>
    </row>
    <row r="66" spans="1:16" ht="18.899999999999999" customHeight="1" x14ac:dyDescent="0.25">
      <c r="A66" s="495"/>
      <c r="B66" s="496"/>
      <c r="C66" s="105"/>
      <c r="D66" s="106"/>
      <c r="E66" s="768"/>
      <c r="F66" s="107"/>
      <c r="G66" s="742"/>
      <c r="H66" s="496"/>
      <c r="I66" s="105"/>
      <c r="J66" s="106"/>
      <c r="K66" s="770"/>
      <c r="L66" s="107"/>
      <c r="M66" s="106"/>
      <c r="N66" s="107"/>
      <c r="O66" s="491"/>
      <c r="P66" s="107"/>
    </row>
    <row r="67" spans="1:16" ht="18.899999999999999" customHeight="1" x14ac:dyDescent="0.25">
      <c r="A67" s="495"/>
      <c r="B67" s="496"/>
      <c r="C67" s="105"/>
      <c r="D67" s="106"/>
      <c r="E67" s="768"/>
      <c r="F67" s="107"/>
      <c r="G67" s="742"/>
      <c r="H67" s="496"/>
      <c r="I67" s="105"/>
      <c r="J67" s="106"/>
      <c r="K67" s="768"/>
      <c r="L67" s="107"/>
      <c r="M67" s="106"/>
      <c r="N67" s="107"/>
      <c r="O67" s="491"/>
      <c r="P67" s="107"/>
    </row>
    <row r="68" spans="1:16" ht="19.5" customHeight="1" x14ac:dyDescent="0.25">
      <c r="A68" s="495"/>
      <c r="B68" s="496"/>
      <c r="C68" s="105"/>
      <c r="D68" s="106"/>
      <c r="E68" s="768"/>
      <c r="F68" s="107"/>
      <c r="G68" s="742"/>
      <c r="H68" s="496"/>
      <c r="I68" s="105"/>
      <c r="J68" s="106"/>
      <c r="K68" s="768"/>
      <c r="L68" s="107"/>
      <c r="M68" s="106"/>
      <c r="N68" s="107"/>
      <c r="O68" s="491"/>
      <c r="P68" s="107"/>
    </row>
    <row r="69" spans="1:16" ht="19.5" customHeight="1" x14ac:dyDescent="0.25">
      <c r="A69" s="495"/>
      <c r="B69" s="496"/>
      <c r="C69" s="105"/>
      <c r="D69" s="106"/>
      <c r="E69" s="768"/>
      <c r="F69" s="107"/>
      <c r="G69" s="742"/>
      <c r="H69" s="496"/>
      <c r="I69" s="105"/>
      <c r="J69" s="106"/>
      <c r="K69" s="768"/>
      <c r="L69" s="107"/>
      <c r="M69" s="106"/>
      <c r="N69" s="107"/>
      <c r="O69" s="491"/>
      <c r="P69" s="107"/>
    </row>
    <row r="70" spans="1:16" ht="19.5" customHeight="1" x14ac:dyDescent="0.25">
      <c r="A70" s="495"/>
      <c r="B70" s="496"/>
      <c r="C70" s="105"/>
      <c r="D70" s="106"/>
      <c r="E70" s="768"/>
      <c r="F70" s="107"/>
      <c r="G70" s="742"/>
      <c r="H70" s="496"/>
      <c r="I70" s="105"/>
      <c r="J70" s="106"/>
      <c r="K70" s="768"/>
      <c r="L70" s="107"/>
      <c r="M70" s="106"/>
      <c r="N70" s="107"/>
      <c r="O70" s="491"/>
      <c r="P70" s="107"/>
    </row>
    <row r="71" spans="1:16" ht="19.5" customHeight="1" x14ac:dyDescent="0.25">
      <c r="A71" s="495"/>
      <c r="B71" s="496"/>
      <c r="C71" s="105"/>
      <c r="D71" s="106"/>
      <c r="E71" s="768"/>
      <c r="F71" s="107"/>
      <c r="G71" s="742"/>
      <c r="H71" s="496"/>
      <c r="I71" s="105"/>
      <c r="J71" s="106"/>
      <c r="K71" s="768"/>
      <c r="L71" s="107"/>
      <c r="M71" s="106"/>
      <c r="N71" s="107"/>
      <c r="O71" s="491"/>
      <c r="P71" s="107"/>
    </row>
    <row r="72" spans="1:16" ht="19.5" customHeight="1" x14ac:dyDescent="0.25">
      <c r="A72" s="495"/>
      <c r="B72" s="496"/>
      <c r="C72" s="105"/>
      <c r="D72" s="106"/>
      <c r="E72" s="106"/>
      <c r="F72" s="119"/>
      <c r="G72" s="742"/>
      <c r="H72" s="493"/>
      <c r="I72" s="295"/>
      <c r="J72" s="106"/>
      <c r="K72" s="106"/>
      <c r="L72" s="107"/>
      <c r="M72" s="106"/>
      <c r="N72" s="107"/>
      <c r="O72" s="491"/>
      <c r="P72" s="107"/>
    </row>
    <row r="73" spans="1:16" ht="19.5" customHeight="1" x14ac:dyDescent="0.25">
      <c r="A73" s="495"/>
      <c r="B73" s="496"/>
      <c r="C73" s="105"/>
      <c r="D73" s="106"/>
      <c r="E73" s="768"/>
      <c r="F73" s="107"/>
      <c r="G73" s="742"/>
      <c r="H73" s="496"/>
      <c r="I73" s="105"/>
      <c r="J73" s="106"/>
      <c r="K73" s="768"/>
      <c r="L73" s="107"/>
      <c r="M73" s="106"/>
      <c r="N73" s="107"/>
      <c r="O73" s="491"/>
      <c r="P73" s="107"/>
    </row>
    <row r="74" spans="1:16" ht="19.5" customHeight="1" x14ac:dyDescent="0.25">
      <c r="A74" s="495"/>
      <c r="B74" s="496"/>
      <c r="C74" s="105"/>
      <c r="D74" s="106"/>
      <c r="E74" s="768"/>
      <c r="F74" s="107"/>
      <c r="G74" s="742"/>
      <c r="H74" s="496"/>
      <c r="I74" s="105"/>
      <c r="J74" s="106"/>
      <c r="K74" s="768"/>
      <c r="L74" s="107"/>
      <c r="M74" s="106"/>
      <c r="N74" s="107"/>
      <c r="O74" s="491"/>
      <c r="P74" s="107"/>
    </row>
    <row r="75" spans="1:16" ht="19.5" customHeight="1" x14ac:dyDescent="0.25">
      <c r="A75" s="495"/>
      <c r="B75" s="496"/>
      <c r="C75" s="105"/>
      <c r="D75" s="106"/>
      <c r="E75" s="768"/>
      <c r="F75" s="107"/>
      <c r="G75" s="742"/>
      <c r="H75" s="496"/>
      <c r="I75" s="105"/>
      <c r="J75" s="106"/>
      <c r="K75" s="768"/>
      <c r="L75" s="107"/>
      <c r="M75" s="106"/>
      <c r="N75" s="107"/>
      <c r="O75" s="491"/>
      <c r="P75" s="107"/>
    </row>
    <row r="76" spans="1:16" ht="19.5" customHeight="1" x14ac:dyDescent="0.25">
      <c r="A76" s="495"/>
      <c r="B76" s="496"/>
      <c r="C76" s="105"/>
      <c r="D76" s="106"/>
      <c r="E76" s="768"/>
      <c r="F76" s="107"/>
      <c r="G76" s="742"/>
      <c r="H76" s="496"/>
      <c r="I76" s="105"/>
      <c r="J76" s="106"/>
      <c r="K76" s="768"/>
      <c r="L76" s="107"/>
      <c r="M76" s="106"/>
      <c r="N76" s="107"/>
      <c r="O76" s="491"/>
      <c r="P76" s="107"/>
    </row>
    <row r="77" spans="1:16" ht="19.5" customHeight="1" x14ac:dyDescent="0.25">
      <c r="A77" s="495"/>
      <c r="B77" s="496"/>
      <c r="C77" s="105"/>
      <c r="D77" s="106"/>
      <c r="E77" s="768"/>
      <c r="F77" s="107"/>
      <c r="G77" s="742"/>
      <c r="H77" s="496"/>
      <c r="I77" s="105"/>
      <c r="J77" s="106"/>
      <c r="K77" s="768"/>
      <c r="L77" s="107"/>
      <c r="M77" s="106"/>
      <c r="N77" s="296"/>
      <c r="O77" s="491"/>
      <c r="P77" s="107"/>
    </row>
    <row r="78" spans="1:16" ht="19.5" customHeight="1" x14ac:dyDescent="0.25">
      <c r="A78" s="495"/>
      <c r="B78" s="496"/>
      <c r="C78" s="105"/>
      <c r="D78" s="106"/>
      <c r="E78" s="768"/>
      <c r="F78" s="107"/>
      <c r="G78" s="742"/>
      <c r="H78" s="496"/>
      <c r="I78" s="105"/>
      <c r="J78" s="106"/>
      <c r="K78" s="768"/>
      <c r="L78" s="107"/>
      <c r="M78" s="106"/>
      <c r="N78" s="107"/>
      <c r="O78" s="491"/>
      <c r="P78" s="107"/>
    </row>
    <row r="79" spans="1:16" ht="19.5" customHeight="1" x14ac:dyDescent="0.25">
      <c r="A79" s="495"/>
      <c r="B79" s="496"/>
      <c r="C79" s="105"/>
      <c r="D79" s="106"/>
      <c r="E79" s="768"/>
      <c r="F79" s="107"/>
      <c r="G79" s="742"/>
      <c r="H79" s="496"/>
      <c r="I79" s="105"/>
      <c r="J79" s="106"/>
      <c r="K79" s="769"/>
      <c r="L79" s="107"/>
      <c r="M79" s="106"/>
      <c r="N79" s="107"/>
      <c r="O79" s="491"/>
      <c r="P79" s="107"/>
    </row>
    <row r="80" spans="1:16" ht="19.5" customHeight="1" x14ac:dyDescent="0.25">
      <c r="A80" s="495"/>
      <c r="B80" s="496"/>
      <c r="C80" s="105"/>
      <c r="D80" s="106"/>
      <c r="E80" s="768"/>
      <c r="F80" s="107"/>
      <c r="G80" s="742"/>
      <c r="H80" s="496"/>
      <c r="I80" s="105"/>
      <c r="J80" s="106"/>
      <c r="K80" s="768"/>
      <c r="L80" s="107"/>
      <c r="M80" s="106"/>
      <c r="N80" s="107"/>
      <c r="O80" s="491"/>
      <c r="P80" s="107"/>
    </row>
    <row r="81" spans="1:16" ht="19.5" customHeight="1" x14ac:dyDescent="0.25">
      <c r="A81" s="495"/>
      <c r="B81" s="496"/>
      <c r="C81" s="105"/>
      <c r="D81" s="106"/>
      <c r="E81" s="768"/>
      <c r="F81" s="107"/>
      <c r="G81" s="742"/>
      <c r="H81" s="496"/>
      <c r="I81" s="105"/>
      <c r="J81" s="106"/>
      <c r="K81" s="768"/>
      <c r="L81" s="107"/>
      <c r="M81" s="106"/>
      <c r="N81" s="107"/>
      <c r="O81" s="491"/>
      <c r="P81" s="107"/>
    </row>
    <row r="82" spans="1:16" ht="19.5" customHeight="1" x14ac:dyDescent="0.25">
      <c r="A82" s="495"/>
      <c r="B82" s="496"/>
      <c r="C82" s="105"/>
      <c r="D82" s="106"/>
      <c r="E82" s="768"/>
      <c r="F82" s="107"/>
      <c r="G82" s="742"/>
      <c r="H82" s="496"/>
      <c r="I82" s="105"/>
      <c r="J82" s="106"/>
      <c r="K82" s="770"/>
      <c r="L82" s="107"/>
      <c r="M82" s="106"/>
      <c r="N82" s="107"/>
      <c r="O82" s="491"/>
      <c r="P82" s="107"/>
    </row>
    <row r="83" spans="1:16" ht="19.5" customHeight="1" x14ac:dyDescent="0.25">
      <c r="A83" s="495"/>
      <c r="B83" s="496"/>
      <c r="C83" s="105"/>
      <c r="D83" s="106"/>
      <c r="E83" s="768"/>
      <c r="F83" s="107"/>
      <c r="G83" s="742"/>
      <c r="H83" s="496"/>
      <c r="I83" s="105"/>
      <c r="J83" s="106"/>
      <c r="K83" s="768"/>
      <c r="L83" s="107"/>
      <c r="M83" s="106"/>
      <c r="N83" s="107"/>
      <c r="O83" s="491"/>
      <c r="P83" s="107"/>
    </row>
    <row r="84" spans="1:16" ht="19.5" customHeight="1" x14ac:dyDescent="0.25">
      <c r="A84" s="495"/>
      <c r="B84" s="496"/>
      <c r="C84" s="105"/>
      <c r="D84" s="106"/>
      <c r="E84" s="768"/>
      <c r="F84" s="107"/>
      <c r="G84" s="742"/>
      <c r="H84" s="496"/>
      <c r="I84" s="105"/>
      <c r="J84" s="106"/>
      <c r="K84" s="768"/>
      <c r="L84" s="107"/>
      <c r="M84" s="106"/>
      <c r="N84" s="107"/>
      <c r="O84" s="491"/>
      <c r="P84" s="107"/>
    </row>
    <row r="85" spans="1:16" ht="19.5" customHeight="1" x14ac:dyDescent="0.25">
      <c r="A85" s="495"/>
      <c r="B85" s="496"/>
      <c r="C85" s="105"/>
      <c r="D85" s="106"/>
      <c r="E85" s="768"/>
      <c r="F85" s="107"/>
      <c r="G85" s="742"/>
      <c r="H85" s="496"/>
      <c r="I85" s="105"/>
      <c r="J85" s="106"/>
      <c r="K85" s="768"/>
      <c r="L85" s="107"/>
      <c r="M85" s="106"/>
      <c r="N85" s="107"/>
      <c r="O85" s="491"/>
      <c r="P85" s="107"/>
    </row>
    <row r="86" spans="1:16" ht="19.5" customHeight="1" x14ac:dyDescent="0.25">
      <c r="A86" s="495"/>
      <c r="B86" s="496"/>
      <c r="C86" s="105"/>
      <c r="D86" s="106"/>
      <c r="E86" s="768"/>
      <c r="F86" s="107"/>
      <c r="G86" s="742"/>
      <c r="H86" s="496"/>
      <c r="I86" s="105"/>
      <c r="J86" s="106"/>
      <c r="K86" s="768"/>
      <c r="L86" s="107"/>
      <c r="M86" s="106"/>
      <c r="N86" s="107"/>
      <c r="O86" s="491"/>
      <c r="P86" s="107"/>
    </row>
    <row r="87" spans="1:16" ht="19.5" customHeight="1" thickBot="1" x14ac:dyDescent="0.3">
      <c r="A87" s="495"/>
      <c r="B87" s="497"/>
      <c r="C87" s="369"/>
      <c r="D87" s="494"/>
      <c r="E87" s="771"/>
      <c r="F87" s="772"/>
      <c r="G87" s="743"/>
      <c r="H87" s="497"/>
      <c r="I87" s="369"/>
      <c r="J87" s="494"/>
      <c r="K87" s="771"/>
      <c r="L87" s="772"/>
      <c r="M87" s="106"/>
      <c r="N87" s="107"/>
      <c r="O87" s="491"/>
      <c r="P87" s="107"/>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55361"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44140625" customWidth="1"/>
    <col min="6" max="6" width="12.6640625" customWidth="1"/>
    <col min="7" max="7" width="2.6640625" customWidth="1"/>
    <col min="8" max="8" width="6.55468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Diákolinmpia Pest Vármegye</v>
      </c>
      <c r="B1" s="138"/>
      <c r="I1" s="384"/>
      <c r="J1" s="137"/>
      <c r="K1" s="297" t="s">
        <v>145</v>
      </c>
      <c r="L1" s="297"/>
      <c r="M1" s="298"/>
      <c r="N1" s="137"/>
      <c r="O1" s="137"/>
      <c r="P1" s="137"/>
      <c r="R1" s="137"/>
    </row>
    <row r="2" spans="1:21" s="108" customFormat="1" x14ac:dyDescent="0.25">
      <c r="A2" s="473" t="s">
        <v>122</v>
      </c>
      <c r="B2" s="96"/>
      <c r="C2" s="96"/>
      <c r="D2" s="96"/>
      <c r="E2" s="96"/>
      <c r="F2" s="464">
        <f>Altalanos!$B$8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925">
        <f>Altalanos!$A$10</f>
        <v>0</v>
      </c>
      <c r="B4" s="925"/>
      <c r="C4" s="925"/>
      <c r="D4" s="145"/>
      <c r="E4" s="432"/>
      <c r="F4" s="145"/>
      <c r="G4" s="146">
        <f>Altalanos!$C$10</f>
        <v>0</v>
      </c>
      <c r="H4" s="301"/>
      <c r="I4" s="145"/>
      <c r="J4" s="302"/>
      <c r="K4" s="148"/>
      <c r="L4" s="147"/>
      <c r="M4" s="104"/>
      <c r="N4" s="302"/>
      <c r="O4" s="145"/>
      <c r="P4" s="302"/>
      <c r="Q4" s="145"/>
      <c r="R4" s="89" t="str">
        <f>Altalanos!$E$10</f>
        <v>Dénes Tibor</v>
      </c>
    </row>
    <row r="5" spans="1:21" s="19" customFormat="1" ht="9.6" x14ac:dyDescent="0.25">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0" customFormat="1" ht="12.75" customHeight="1" thickBot="1" x14ac:dyDescent="0.3">
      <c r="A6" s="805"/>
      <c r="B6" s="785"/>
      <c r="C6" s="785"/>
      <c r="D6" s="785"/>
      <c r="E6" s="785"/>
      <c r="F6" s="806"/>
      <c r="G6" s="806"/>
      <c r="I6" s="806"/>
      <c r="J6" s="807"/>
      <c r="K6" s="785"/>
      <c r="L6" s="807"/>
      <c r="M6" s="785"/>
      <c r="N6" s="807"/>
      <c r="O6" s="785"/>
      <c r="P6" s="807"/>
      <c r="Q6" s="785"/>
      <c r="R6" s="808"/>
    </row>
    <row r="7" spans="1:21" s="38" customFormat="1" ht="10.5" customHeight="1" x14ac:dyDescent="0.25">
      <c r="A7" s="307">
        <v>1</v>
      </c>
      <c r="B7" s="390" t="str">
        <f>IF($D7="","",VLOOKUP($D7,'1D ELO (2)'!$A$7:$P$23,14))</f>
        <v/>
      </c>
      <c r="C7" s="390" t="str">
        <f>IF($D7="","",VLOOKUP($D7,'1D ELO (2)'!$A$7:$P$23,15))</f>
        <v/>
      </c>
      <c r="D7" s="159"/>
      <c r="E7" s="679" t="str">
        <f>UPPER(IF($D7="","",VLOOKUP($D7,'1D ELO (2)'!$A$7:$P$23,5)))</f>
        <v/>
      </c>
      <c r="F7" s="680" t="str">
        <f>UPPER(IF($D7="","",VLOOKUP($D7,'1D ELO (2)'!$A$7:$P$23,2)))</f>
        <v/>
      </c>
      <c r="G7" s="680" t="str">
        <f>IF($D7="","",VLOOKUP($D7,'1D ELO (2)'!$A$7:$P$23,3))</f>
        <v/>
      </c>
      <c r="H7" s="681"/>
      <c r="I7" s="680" t="str">
        <f>IF($D7="","",VLOOKUP($D7,'1D ELO (2)'!$A$7:$P$23,4))</f>
        <v/>
      </c>
      <c r="J7" s="309"/>
      <c r="K7" s="163"/>
      <c r="L7" s="165"/>
      <c r="M7" s="163"/>
      <c r="N7" s="165"/>
      <c r="O7" s="163"/>
      <c r="P7" s="165"/>
      <c r="Q7" s="163"/>
      <c r="R7" s="166"/>
      <c r="S7" s="169"/>
      <c r="U7" s="170" t="str">
        <f>Birók!P21</f>
        <v>Bíró</v>
      </c>
    </row>
    <row r="8" spans="1:21" s="38" customFormat="1" ht="9.6" customHeight="1" x14ac:dyDescent="0.25">
      <c r="A8" s="281"/>
      <c r="B8" s="310"/>
      <c r="C8" s="310"/>
      <c r="D8" s="310"/>
      <c r="E8" s="679" t="str">
        <f>UPPER(IF($D7="","",VLOOKUP($D7,'1D ELO (2)'!$A$7:$P$23,11)))</f>
        <v/>
      </c>
      <c r="F8" s="680" t="str">
        <f>UPPER(IF($D7="","",VLOOKUP($D7,'1D ELO (2)'!$A$7:$P$23,8)))</f>
        <v/>
      </c>
      <c r="G8" s="680" t="str">
        <f>IF($D7="","",VLOOKUP($D7,'1D ELO (2)'!$A$7:$P$23,9))</f>
        <v/>
      </c>
      <c r="H8" s="681"/>
      <c r="I8" s="680" t="str">
        <f>IF($D7="","",VLOOKUP($D7,'1D ELO (2)'!$A$7:$P$23,10))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(2)'!$A$7:$P$23,14))</f>
        <v/>
      </c>
      <c r="C11" s="390" t="str">
        <f>IF($D11="","",VLOOKUP($D11,'1D ELO (2)'!$A$7:$P$23,15))</f>
        <v/>
      </c>
      <c r="D11" s="159"/>
      <c r="E11" s="498" t="str">
        <f>UPPER(IF($D11="","",VLOOKUP($D11,'1D ELO (2)'!$A$7:$P$23,5)))</f>
        <v/>
      </c>
      <c r="F11" s="487" t="str">
        <f>UPPER(IF($D11="","",VLOOKUP($D11,'1D ELO (2)'!$A$7:$P$23,2)))</f>
        <v/>
      </c>
      <c r="G11" s="487" t="str">
        <f>IF($D11="","",VLOOKUP($D11,'1D ELO (2)'!$A$7:$P$23,3))</f>
        <v/>
      </c>
      <c r="H11" s="499"/>
      <c r="I11" s="487" t="str">
        <f>IF($D11="","",VLOOKUP($D11,'1D ELO (2)'!$A$7:$P$23,4))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(2)'!$A$7:$P$23,11)))</f>
        <v/>
      </c>
      <c r="F12" s="487" t="str">
        <f>UPPER(IF($D11="","",VLOOKUP($D11,'1D ELO (2)'!$A$7:$P$23,8)))</f>
        <v/>
      </c>
      <c r="G12" s="487" t="str">
        <f>IF($D11="","",VLOOKUP($D11,'1D ELO (2)'!$A$7:$P$23,9))</f>
        <v/>
      </c>
      <c r="H12" s="499"/>
      <c r="I12" s="487" t="str">
        <f>IF($D11="","",VLOOKUP($D11,'1D ELO (2)'!$A$7:$P$23,10))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(2)'!$A$7:$P$23,14))</f>
        <v/>
      </c>
      <c r="C15" s="390" t="str">
        <f>IF($D15="","",VLOOKUP($D15,'1D ELO (2)'!$A$7:$P$23,15))</f>
        <v/>
      </c>
      <c r="D15" s="159"/>
      <c r="E15" s="498" t="str">
        <f>UPPER(IF($D15="","",VLOOKUP($D15,'1D ELO (2)'!$A$7:$P$23,5)))</f>
        <v/>
      </c>
      <c r="F15" s="487" t="str">
        <f>UPPER(IF($D15="","",VLOOKUP($D15,'1D ELO (2)'!$A$7:$P$23,2)))</f>
        <v/>
      </c>
      <c r="G15" s="487" t="str">
        <f>IF($D15="","",VLOOKUP($D15,'1D ELO (2)'!$A$7:$P$23,3))</f>
        <v/>
      </c>
      <c r="H15" s="499"/>
      <c r="I15" s="487" t="str">
        <f>IF($D15="","",VLOOKUP($D15,'1D ELO (2)'!$A$7:$P$23,4))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(2)'!$A$7:$P$23,11)))</f>
        <v/>
      </c>
      <c r="F16" s="487" t="str">
        <f>UPPER(IF($D15="","",VLOOKUP($D15,'1D ELO (2)'!$A$7:$P$23,8)))</f>
        <v/>
      </c>
      <c r="G16" s="487" t="str">
        <f>IF($D15="","",VLOOKUP($D15,'1D ELO (2)'!$A$7:$P$23,9))</f>
        <v/>
      </c>
      <c r="H16" s="499"/>
      <c r="I16" s="487" t="str">
        <f>IF($D15="","",VLOOKUP($D15,'1D ELO (2)'!$A$7:$P$23,10))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(2)'!$A$7:$P$23,14))</f>
        <v/>
      </c>
      <c r="C19" s="390" t="str">
        <f>IF($D19="","",VLOOKUP($D19,'1D ELO (2)'!$A$7:$P$23,15))</f>
        <v/>
      </c>
      <c r="D19" s="159"/>
      <c r="E19" s="498" t="str">
        <f>UPPER(IF($D19="","",VLOOKUP($D19,'1D ELO (2)'!$A$7:$P$23,5)))</f>
        <v/>
      </c>
      <c r="F19" s="487" t="str">
        <f>UPPER(IF($D19="","",VLOOKUP($D19,'1D ELO (2)'!$A$7:$P$23,2)))</f>
        <v/>
      </c>
      <c r="G19" s="487" t="str">
        <f>IF($D19="","",VLOOKUP($D19,'1D ELO (2)'!$A$7:$P$23,3))</f>
        <v/>
      </c>
      <c r="H19" s="499"/>
      <c r="I19" s="487" t="str">
        <f>IF($D19="","",VLOOKUP($D19,'1D ELO (2)'!$A$7:$P$23,4))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(2)'!$A$7:$P$23,11)))</f>
        <v/>
      </c>
      <c r="F20" s="487" t="str">
        <f>UPPER(IF($D19="","",VLOOKUP($D19,'1D ELO (2)'!$A$7:$P$23,8)))</f>
        <v/>
      </c>
      <c r="G20" s="487" t="str">
        <f>IF($D19="","",VLOOKUP($D19,'1D ELO (2)'!$A$7:$P$23,9))</f>
        <v/>
      </c>
      <c r="H20" s="499"/>
      <c r="I20" s="487" t="str">
        <f>IF($D19="","",VLOOKUP($D19,'1D ELO (2)'!$A$7:$P$23,10))</f>
        <v/>
      </c>
      <c r="J20" s="311"/>
      <c r="K20" s="163"/>
      <c r="L20" s="165"/>
      <c r="M20" s="285"/>
      <c r="N20" s="323"/>
      <c r="O20" s="163"/>
      <c r="P20" s="165"/>
      <c r="Q20" s="163"/>
      <c r="R20" s="166"/>
      <c r="S20" s="169"/>
    </row>
    <row r="21" spans="1:19" s="38" customFormat="1" ht="9.6" customHeight="1" x14ac:dyDescent="0.25">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 (2)'!$A$7:$P$23,14))</f>
        <v/>
      </c>
      <c r="C23" s="390" t="str">
        <f>IF($D23="","",VLOOKUP($D23,'1D ELO (2)'!$A$7:$P$23,15))</f>
        <v/>
      </c>
      <c r="D23" s="159"/>
      <c r="E23" s="498" t="str">
        <f>UPPER(IF($D23="","",VLOOKUP($D23,'1D ELO (2)'!$A$7:$P$23,5)))</f>
        <v/>
      </c>
      <c r="F23" s="487" t="str">
        <f>UPPER(IF($D23="","",VLOOKUP($D23,'1D ELO (2)'!$A$7:$P$23,2)))</f>
        <v/>
      </c>
      <c r="G23" s="487" t="str">
        <f>IF($D23="","",VLOOKUP($D23,'1D ELO (2)'!$A$7:$P$23,3))</f>
        <v/>
      </c>
      <c r="H23" s="499"/>
      <c r="I23" s="487" t="str">
        <f>IF($D23="","",VLOOKUP($D23,'1D ELO (2)'!$A$7:$P$23,4))</f>
        <v/>
      </c>
      <c r="J23" s="309"/>
      <c r="K23" s="163"/>
      <c r="L23" s="165"/>
      <c r="M23" s="163"/>
      <c r="N23" s="318"/>
      <c r="O23" s="163"/>
      <c r="P23" s="415"/>
      <c r="Q23" s="163"/>
      <c r="R23" s="166"/>
      <c r="S23" s="169"/>
    </row>
    <row r="24" spans="1:19" s="38" customFormat="1" ht="9.6" customHeight="1" x14ac:dyDescent="0.25">
      <c r="A24" s="281"/>
      <c r="B24" s="310"/>
      <c r="C24" s="310"/>
      <c r="D24" s="310"/>
      <c r="E24" s="498" t="str">
        <f>UPPER(IF($D23="","",VLOOKUP($D23,'1D ELO (2)'!$A$7:$P$23,11)))</f>
        <v/>
      </c>
      <c r="F24" s="487" t="str">
        <f>UPPER(IF($D23="","",VLOOKUP($D23,'1D ELO (2)'!$A$7:$P$23,8)))</f>
        <v/>
      </c>
      <c r="G24" s="487" t="str">
        <f>IF($D23="","",VLOOKUP($D23,'1D ELO (2)'!$A$7:$P$23,9))</f>
        <v/>
      </c>
      <c r="H24" s="499"/>
      <c r="I24" s="487" t="str">
        <f>IF($D23="","",VLOOKUP($D23,'1D ELO (2)'!$A$7:$P$23,10))</f>
        <v/>
      </c>
      <c r="J24" s="311"/>
      <c r="K24" s="156" t="str">
        <f>IF(J24="a",F23,IF(J24="b",F25,""))</f>
        <v/>
      </c>
      <c r="L24" s="165"/>
      <c r="M24" s="163"/>
      <c r="N24" s="318"/>
      <c r="O24" s="163"/>
      <c r="P24" s="403"/>
      <c r="Q24" s="163"/>
      <c r="R24" s="166"/>
      <c r="S24" s="169"/>
    </row>
    <row r="25" spans="1:19" s="38" customFormat="1" ht="9.6" customHeight="1" x14ac:dyDescent="0.25">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x14ac:dyDescent="0.25">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x14ac:dyDescent="0.25">
      <c r="A27" s="281">
        <v>6</v>
      </c>
      <c r="B27" s="390" t="str">
        <f>IF($D27="","",VLOOKUP($D27,'1D ELO (2)'!$A$7:$P$23,14))</f>
        <v/>
      </c>
      <c r="C27" s="390" t="str">
        <f>IF($D27="","",VLOOKUP($D27,'1D ELO (2)'!$A$7:$P$23,15))</f>
        <v/>
      </c>
      <c r="D27" s="159"/>
      <c r="E27" s="498" t="str">
        <f>UPPER(IF($D27="","",VLOOKUP($D27,'1D ELO (2)'!$A$7:$P$23,5)))</f>
        <v/>
      </c>
      <c r="F27" s="487" t="str">
        <f>UPPER(IF($D27="","",VLOOKUP($D27,'1D ELO (2)'!$A$7:$P$23,2)))</f>
        <v/>
      </c>
      <c r="G27" s="487" t="str">
        <f>IF($D27="","",VLOOKUP($D27,'1D ELO (2)'!$A$7:$P$23,3))</f>
        <v/>
      </c>
      <c r="H27" s="499"/>
      <c r="I27" s="487" t="str">
        <f>IF($D27="","",VLOOKUP($D27,'1D ELO (2)'!$A$7:$P$23,4))</f>
        <v/>
      </c>
      <c r="J27" s="317"/>
      <c r="K27" s="163"/>
      <c r="L27" s="318"/>
      <c r="M27" s="201"/>
      <c r="N27" s="322"/>
      <c r="O27" s="163"/>
      <c r="P27" s="403"/>
      <c r="Q27" s="163"/>
      <c r="R27" s="166"/>
      <c r="S27" s="169"/>
    </row>
    <row r="28" spans="1:19" s="38" customFormat="1" ht="9.6" customHeight="1" x14ac:dyDescent="0.25">
      <c r="A28" s="281"/>
      <c r="B28" s="310"/>
      <c r="C28" s="310"/>
      <c r="D28" s="310"/>
      <c r="E28" s="498" t="str">
        <f>UPPER(IF($D27="","",VLOOKUP($D27,'1D ELO (2)'!$A$7:$P$23,11)))</f>
        <v/>
      </c>
      <c r="F28" s="487" t="str">
        <f>UPPER(IF($D27="","",VLOOKUP($D27,'1D ELO (2)'!$A$7:$P$23,8)))</f>
        <v/>
      </c>
      <c r="G28" s="487" t="str">
        <f>IF($D27="","",VLOOKUP($D27,'1D ELO (2)'!$A$7:$P$23,9))</f>
        <v/>
      </c>
      <c r="H28" s="499"/>
      <c r="I28" s="487" t="str">
        <f>IF($D27="","",VLOOKUP($D27,'1D ELO (2)'!$A$7:$P$23,10))</f>
        <v/>
      </c>
      <c r="J28" s="311"/>
      <c r="K28" s="163"/>
      <c r="L28" s="318"/>
      <c r="M28" s="285"/>
      <c r="N28" s="323"/>
      <c r="O28" s="163"/>
      <c r="P28" s="403"/>
      <c r="Q28" s="163"/>
      <c r="R28" s="166"/>
      <c r="S28" s="169"/>
    </row>
    <row r="29" spans="1:19" s="38" customFormat="1" ht="9.6" customHeight="1" x14ac:dyDescent="0.25">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x14ac:dyDescent="0.25">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x14ac:dyDescent="0.25">
      <c r="A31" s="321">
        <v>7</v>
      </c>
      <c r="B31" s="390" t="str">
        <f>IF($D31="","",VLOOKUP($D31,'1D ELO (2)'!$A$7:$P$23,14))</f>
        <v/>
      </c>
      <c r="C31" s="390" t="str">
        <f>IF($D31="","",VLOOKUP($D31,'1D ELO (2)'!$A$7:$P$23,15))</f>
        <v/>
      </c>
      <c r="D31" s="159"/>
      <c r="E31" s="498" t="str">
        <f>UPPER(IF($D31="","",VLOOKUP($D31,'1D ELO (2)'!$A$7:$P$23,5)))</f>
        <v/>
      </c>
      <c r="F31" s="487" t="str">
        <f>UPPER(IF($D31="","",VLOOKUP($D31,'1D ELO (2)'!$A$7:$P$23,2)))</f>
        <v/>
      </c>
      <c r="G31" s="487" t="str">
        <f>IF($D31="","",VLOOKUP($D31,'1D ELO (2)'!$A$7:$P$23,3))</f>
        <v/>
      </c>
      <c r="H31" s="499"/>
      <c r="I31" s="487" t="str">
        <f>IF($D31="","",VLOOKUP($D31,'1D ELO (2)'!$A$7:$P$23,4))</f>
        <v/>
      </c>
      <c r="J31" s="309"/>
      <c r="K31" s="163"/>
      <c r="L31" s="318"/>
      <c r="M31" s="163"/>
      <c r="N31" s="165"/>
      <c r="O31" s="201"/>
      <c r="P31" s="403"/>
      <c r="Q31" s="163"/>
      <c r="R31" s="166"/>
      <c r="S31" s="169"/>
    </row>
    <row r="32" spans="1:19" s="38" customFormat="1" ht="9.6" customHeight="1" x14ac:dyDescent="0.25">
      <c r="A32" s="281"/>
      <c r="B32" s="310"/>
      <c r="C32" s="310"/>
      <c r="D32" s="310"/>
      <c r="E32" s="498" t="str">
        <f>UPPER(IF($D31="","",VLOOKUP($D31,'1D ELO (2)'!$A$7:$P$23,11)))</f>
        <v/>
      </c>
      <c r="F32" s="487" t="str">
        <f>UPPER(IF($D31="","",VLOOKUP($D31,'1D ELO (2)'!$A$7:$P$23,8)))</f>
        <v/>
      </c>
      <c r="G32" s="487" t="str">
        <f>IF($D31="","",VLOOKUP($D31,'1D ELO (2)'!$A$7:$P$23,9))</f>
        <v/>
      </c>
      <c r="H32" s="499"/>
      <c r="I32" s="487" t="str">
        <f>IF($D31="","",VLOOKUP($D31,'1D ELO (2)'!$A$7:$P$23,10))</f>
        <v/>
      </c>
      <c r="J32" s="311"/>
      <c r="K32" s="156" t="str">
        <f>IF(J32="a",F31,IF(J32="b",F33,""))</f>
        <v/>
      </c>
      <c r="L32" s="318"/>
      <c r="M32" s="163"/>
      <c r="N32" s="165"/>
      <c r="O32" s="163"/>
      <c r="P32" s="403"/>
      <c r="Q32" s="163"/>
      <c r="R32" s="166"/>
      <c r="S32" s="169"/>
    </row>
    <row r="33" spans="1:19" s="38" customFormat="1" ht="9.6" customHeight="1" x14ac:dyDescent="0.25">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x14ac:dyDescent="0.25">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x14ac:dyDescent="0.25">
      <c r="A35" s="307">
        <v>8</v>
      </c>
      <c r="B35" s="390" t="str">
        <f>IF($D35="","",VLOOKUP($D35,'1D ELO (2)'!$A$7:$P$23,14))</f>
        <v/>
      </c>
      <c r="C35" s="390" t="str">
        <f>IF($D35="","",VLOOKUP($D35,'1D ELO (2)'!$A$7:$P$23,15))</f>
        <v/>
      </c>
      <c r="D35" s="159"/>
      <c r="E35" s="498" t="str">
        <f>UPPER(IF($D35="","",VLOOKUP($D35,'1D ELO (2)'!$A$7:$P$23,5)))</f>
        <v/>
      </c>
      <c r="F35" s="160" t="str">
        <f>UPPER(IF($D35="","",VLOOKUP($D35,'1D ELO (2)'!$A$7:$P$23,2)))</f>
        <v/>
      </c>
      <c r="G35" s="160" t="str">
        <f>IF($D35="","",VLOOKUP($D35,'1D ELO (2)'!$A$7:$P$23,3))</f>
        <v/>
      </c>
      <c r="H35" s="308"/>
      <c r="I35" s="160" t="str">
        <f>IF($D35="","",VLOOKUP($D35,'1D ELO (2)'!$A$7:$P$23,4))</f>
        <v/>
      </c>
      <c r="J35" s="317"/>
      <c r="K35" s="163"/>
      <c r="L35" s="165"/>
      <c r="M35" s="201"/>
      <c r="N35" s="314"/>
      <c r="O35" s="163"/>
      <c r="P35" s="403"/>
      <c r="Q35" s="163"/>
      <c r="R35" s="166"/>
      <c r="S35" s="169"/>
    </row>
    <row r="36" spans="1:19" s="38" customFormat="1" ht="9.6" customHeight="1" x14ac:dyDescent="0.25">
      <c r="A36" s="281"/>
      <c r="B36" s="310"/>
      <c r="C36" s="310"/>
      <c r="D36" s="310"/>
      <c r="E36" s="679" t="str">
        <f>UPPER(IF($D35="","",VLOOKUP($D35,'1D ELO (2)'!$A$7:$P$23,11)))</f>
        <v/>
      </c>
      <c r="F36" s="680" t="str">
        <f>UPPER(IF($D35="","",VLOOKUP($D35,'1D ELO (2)'!$A$7:$P$23,8)))</f>
        <v/>
      </c>
      <c r="G36" s="680" t="str">
        <f>IF($D35="","",VLOOKUP($D35,'1D ELO (2)'!$A$7:$P$23,9))</f>
        <v/>
      </c>
      <c r="H36" s="681"/>
      <c r="I36" s="680" t="str">
        <f>IF($D35="","",VLOOKUP($D35,'1D ELO (2)'!$A$7:$P$23,10))</f>
        <v/>
      </c>
      <c r="J36" s="311"/>
      <c r="K36" s="163"/>
      <c r="L36" s="165"/>
      <c r="M36" s="285"/>
      <c r="N36" s="319"/>
      <c r="O36" s="163"/>
      <c r="P36" s="403"/>
      <c r="Q36" s="163"/>
      <c r="R36" s="166"/>
      <c r="S36" s="169"/>
    </row>
    <row r="37" spans="1:19" s="38" customFormat="1" ht="9.6" customHeight="1" x14ac:dyDescent="0.25">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x14ac:dyDescent="0.25">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x14ac:dyDescent="0.25">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x14ac:dyDescent="0.25">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x14ac:dyDescent="0.25">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x14ac:dyDescent="0.25">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x14ac:dyDescent="0.25">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x14ac:dyDescent="0.25">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x14ac:dyDescent="0.25">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x14ac:dyDescent="0.25">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x14ac:dyDescent="0.25">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x14ac:dyDescent="0.25">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x14ac:dyDescent="0.25">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x14ac:dyDescent="0.25">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x14ac:dyDescent="0.25">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x14ac:dyDescent="0.25">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x14ac:dyDescent="0.25">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x14ac:dyDescent="0.25">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x14ac:dyDescent="0.25">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x14ac:dyDescent="0.25">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x14ac:dyDescent="0.25">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x14ac:dyDescent="0.25">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x14ac:dyDescent="0.25">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x14ac:dyDescent="0.25">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x14ac:dyDescent="0.25">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x14ac:dyDescent="0.25">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x14ac:dyDescent="0.25">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x14ac:dyDescent="0.25">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x14ac:dyDescent="0.25">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x14ac:dyDescent="0.25">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x14ac:dyDescent="0.25">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x14ac:dyDescent="0.25">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x14ac:dyDescent="0.25">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x14ac:dyDescent="0.25">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442"/>
      <c r="F72" s="92">
        <f>IF(D72&gt;$R$79,,UPPER(VLOOKUP(D72,'1D ELO (2)'!$A$7:$L$23,2)))</f>
        <v>0</v>
      </c>
      <c r="G72" s="90"/>
      <c r="H72" s="90"/>
      <c r="I72" s="333"/>
      <c r="J72" s="334" t="s">
        <v>7</v>
      </c>
      <c r="K72" s="221"/>
      <c r="L72" s="227"/>
      <c r="M72" s="221"/>
      <c r="N72" s="228"/>
      <c r="O72" s="229" t="s">
        <v>157</v>
      </c>
      <c r="P72" s="230"/>
      <c r="Q72" s="230"/>
      <c r="R72" s="231"/>
    </row>
    <row r="73" spans="1:19" s="18" customFormat="1" ht="9" customHeight="1" x14ac:dyDescent="0.25">
      <c r="A73" s="236" t="s">
        <v>159</v>
      </c>
      <c r="B73" s="234"/>
      <c r="C73" s="237"/>
      <c r="D73" s="224"/>
      <c r="E73" s="442"/>
      <c r="F73" s="92">
        <f>IF(D72&gt;$R$79,,UPPER(VLOOKUP(D72,'1D ELO (2)'!$A$7:$L$23,8)))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443"/>
      <c r="F74" s="92">
        <f>IF(D74&gt;$R$79,,UPPER(VLOOKUP(D74,'1D ELO (2)'!$A$7:$L$23,2)))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418"/>
      <c r="E75" s="443"/>
      <c r="F75" s="241">
        <f>IF(D74&gt;$R$79,,UPPER(VLOOKUP(D74,'1D ELO (2)'!$A$7:$L$23,8)))</f>
        <v>0</v>
      </c>
      <c r="G75" s="335"/>
      <c r="H75" s="335"/>
      <c r="I75" s="336"/>
      <c r="J75" s="334"/>
      <c r="K75" s="221"/>
      <c r="L75" s="227"/>
      <c r="M75" s="221"/>
      <c r="N75" s="228"/>
      <c r="O75" s="221"/>
      <c r="P75" s="227"/>
      <c r="Q75" s="221"/>
      <c r="R75" s="228"/>
    </row>
    <row r="76" spans="1:19" s="18" customFormat="1" ht="9" customHeight="1" x14ac:dyDescent="0.25">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x14ac:dyDescent="0.25">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x14ac:dyDescent="0.25">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x14ac:dyDescent="0.25">
      <c r="A79" s="368"/>
      <c r="B79" s="365"/>
      <c r="C79" s="378"/>
      <c r="D79" s="391"/>
      <c r="E79" s="445"/>
      <c r="F79" s="389"/>
      <c r="G79" s="365"/>
      <c r="H79" s="365"/>
      <c r="I79" s="420"/>
      <c r="J79" s="337"/>
      <c r="K79" s="234"/>
      <c r="L79" s="233"/>
      <c r="M79" s="234"/>
      <c r="N79" s="235"/>
      <c r="O79" s="234" t="str">
        <f>R4</f>
        <v>Dénes Tibor</v>
      </c>
      <c r="P79" s="233"/>
      <c r="Q79" s="234"/>
      <c r="R79" s="338">
        <f>MIN(4,'1D ELO (2)'!$P$5)</f>
        <v>0</v>
      </c>
    </row>
    <row r="80" spans="1:19" ht="15.75" customHeight="1" x14ac:dyDescent="0.25"/>
    <row r="81" ht="9" customHeight="1" x14ac:dyDescent="0.25"/>
  </sheetData>
  <mergeCells count="1">
    <mergeCell ref="A4:C4"/>
  </mergeCells>
  <conditionalFormatting sqref="I10 K30 M22 I34 I26 I18 K14 O38:O68">
    <cfRule type="expression" dxfId="577" priority="8" stopIfTrue="1">
      <formula>AND($O$1="CU",I10="Umpire")</formula>
    </cfRule>
    <cfRule type="expression" dxfId="576" priority="9" stopIfTrue="1">
      <formula>AND($O$1="CU",I10&lt;&gt;"Umpire",J10&lt;&gt;"")</formula>
    </cfRule>
    <cfRule type="expression" dxfId="575" priority="10" stopIfTrue="1">
      <formula>AND($O$1="CU",I10&lt;&gt;"Umpire")</formula>
    </cfRule>
  </conditionalFormatting>
  <conditionalFormatting sqref="M13 M29 K17 K25 O21 K33 Q37 K9">
    <cfRule type="expression" dxfId="574" priority="6" stopIfTrue="1">
      <formula>J10="as"</formula>
    </cfRule>
    <cfRule type="expression" dxfId="573" priority="7" stopIfTrue="1">
      <formula>J10="bs"</formula>
    </cfRule>
  </conditionalFormatting>
  <conditionalFormatting sqref="M14 M30 K18 K26 O22 K34 K10 Q38:Q68">
    <cfRule type="expression" dxfId="572" priority="4" stopIfTrue="1">
      <formula>J10="as"</formula>
    </cfRule>
    <cfRule type="expression" dxfId="571" priority="5" stopIfTrue="1">
      <formula>J10="bs"</formula>
    </cfRule>
  </conditionalFormatting>
  <conditionalFormatting sqref="J10 J18 J26 J34 L30 L14 N22">
    <cfRule type="expression" dxfId="570" priority="3" stopIfTrue="1">
      <formula>$O$1="CU"</formula>
    </cfRule>
  </conditionalFormatting>
  <conditionalFormatting sqref="E7:F7 E31:F31 E11:F11 E15:F15 E19:F19 E23:F23 E27:F27 E35:F35">
    <cfRule type="cellIs" dxfId="569" priority="2" stopIfTrue="1" operator="equal">
      <formula>"Bye"</formula>
    </cfRule>
  </conditionalFormatting>
  <conditionalFormatting sqref="D7 D11 D15 D19 D23 D27 D31 D35">
    <cfRule type="cellIs" dxfId="568" priority="1" stopIfTrue="1" operator="lessThan">
      <formula>3</formula>
    </cfRule>
  </conditionalFormatting>
  <dataValidations count="1">
    <dataValidation type="list" allowBlank="1" showInputMessage="1" sqref="I10 O38:O68 I34 K14 I26 M22 I18 K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56385"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56386"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109375" customWidth="1"/>
    <col min="6" max="6" width="12.6640625" customWidth="1"/>
    <col min="7" max="7" width="2.6640625" customWidth="1"/>
    <col min="8" max="8" width="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Diákolinmpia Pest Vármegye</v>
      </c>
      <c r="B1" s="138"/>
      <c r="I1" s="384"/>
      <c r="J1" s="137"/>
      <c r="K1" s="297" t="s">
        <v>145</v>
      </c>
      <c r="L1" s="297"/>
      <c r="M1" s="298"/>
      <c r="N1" s="137"/>
      <c r="O1" s="137"/>
      <c r="P1" s="137" t="s">
        <v>3</v>
      </c>
      <c r="R1" s="137"/>
    </row>
    <row r="2" spans="1:21" s="108" customFormat="1" x14ac:dyDescent="0.25">
      <c r="A2" s="486" t="s">
        <v>122</v>
      </c>
      <c r="B2" s="96"/>
      <c r="C2" s="96"/>
      <c r="D2" s="96"/>
      <c r="E2" s="96"/>
      <c r="F2" s="464">
        <f>Altalanos!$B$8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925">
        <f>Altalanos!$A$10</f>
        <v>0</v>
      </c>
      <c r="B4" s="925"/>
      <c r="C4" s="925"/>
      <c r="D4" s="145"/>
      <c r="E4" s="145"/>
      <c r="F4" s="145"/>
      <c r="G4" s="146">
        <f>Altalanos!$C$10</f>
        <v>0</v>
      </c>
      <c r="H4" s="301"/>
      <c r="I4" s="145"/>
      <c r="J4" s="302"/>
      <c r="K4" s="148"/>
      <c r="L4" s="147"/>
      <c r="M4" s="104"/>
      <c r="N4" s="302"/>
      <c r="O4" s="145"/>
      <c r="P4" s="302"/>
      <c r="Q4" s="145"/>
      <c r="R4" s="89" t="str">
        <f>Altalanos!$E$10</f>
        <v>Dénes Tibor</v>
      </c>
    </row>
    <row r="5" spans="1:21" s="19" customFormat="1" ht="9.6" x14ac:dyDescent="0.25">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82" customFormat="1" ht="12.75" customHeight="1" thickBot="1" x14ac:dyDescent="0.3">
      <c r="A6" s="809"/>
      <c r="B6" s="781"/>
      <c r="C6" s="781"/>
      <c r="D6" s="781"/>
      <c r="E6" s="781"/>
      <c r="F6" s="810"/>
      <c r="G6" s="810"/>
      <c r="I6" s="810"/>
      <c r="J6" s="811"/>
      <c r="K6" s="781"/>
      <c r="L6" s="811"/>
      <c r="M6" s="781"/>
      <c r="N6" s="811"/>
      <c r="O6" s="781"/>
      <c r="P6" s="811"/>
      <c r="Q6" s="781"/>
      <c r="R6" s="812"/>
    </row>
    <row r="7" spans="1:21" s="38" customFormat="1" ht="10.5" customHeight="1" x14ac:dyDescent="0.25">
      <c r="A7" s="307">
        <v>1</v>
      </c>
      <c r="B7" s="390" t="str">
        <f>IF($D7="","",VLOOKUP($D7,'1D ELO (2)'!$A$7:$P$23,14))</f>
        <v/>
      </c>
      <c r="C7" s="390" t="str">
        <f>IF($D7="","",VLOOKUP($D7,'1D ELO (2)'!$A$7:$P$33,15))</f>
        <v/>
      </c>
      <c r="D7" s="159"/>
      <c r="E7" s="503" t="str">
        <f>UPPER(IF($D7="","",VLOOKUP($D7,'1D ELO (2)'!$A$7:$P$33,5)))</f>
        <v/>
      </c>
      <c r="F7" s="160" t="str">
        <f>UPPER(IF($D7="","",VLOOKUP($D7,'1D ELO (2)'!$A$7:$P$33,2)))</f>
        <v/>
      </c>
      <c r="G7" s="160" t="str">
        <f>IF($D7="","",VLOOKUP($D7,'1D ELO (2)'!$A$7:$P$33,3))</f>
        <v/>
      </c>
      <c r="H7" s="308"/>
      <c r="I7" s="160" t="str">
        <f>IF($D7="","",VLOOKUP($D7,'1D ELO (2)'!$A$7:$P$33,4))</f>
        <v/>
      </c>
      <c r="J7" s="309"/>
      <c r="K7" s="163"/>
      <c r="L7" s="165"/>
      <c r="M7" s="163"/>
      <c r="N7" s="165"/>
      <c r="O7" s="163"/>
      <c r="P7" s="165"/>
      <c r="Q7" s="163"/>
      <c r="R7" s="166"/>
      <c r="S7" s="169"/>
      <c r="T7" s="779"/>
      <c r="U7" s="170" t="str">
        <f>Birók!P21</f>
        <v>Bíró</v>
      </c>
    </row>
    <row r="8" spans="1:21" s="38" customFormat="1" ht="9.6" customHeight="1" x14ac:dyDescent="0.25">
      <c r="A8" s="281"/>
      <c r="B8" s="310"/>
      <c r="C8" s="310"/>
      <c r="D8" s="310"/>
      <c r="E8" s="503" t="str">
        <f>UPPER(IF($D7="","",VLOOKUP($D7,'1D ELO (2)'!$A$7:$P$33,11)))</f>
        <v/>
      </c>
      <c r="F8" s="160" t="str">
        <f>UPPER(IF($D7="","",VLOOKUP($D7,'1D ELO (2)'!$A$7:$P$33,8)))</f>
        <v/>
      </c>
      <c r="G8" s="160" t="str">
        <f>IF($D7="","",VLOOKUP($D7,'1D ELO (2)'!$A$7:$P$33,9))</f>
        <v/>
      </c>
      <c r="H8" s="308"/>
      <c r="I8" s="160" t="str">
        <f>IF($D7="","",VLOOKUP($D7,'1D ELO (2)'!$A$7:$P$33,10))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(2)'!$A$7:$P$23,14))</f>
        <v/>
      </c>
      <c r="C11" s="390" t="str">
        <f>IF($D11="","",VLOOKUP($D11,'1D ELO (2)'!$A$7:$P$33,15))</f>
        <v/>
      </c>
      <c r="D11" s="159"/>
      <c r="E11" s="498" t="str">
        <f>UPPER(IF($D11="","",VLOOKUP($D11,'1D ELO (2)'!$A$7:$P$33,5)))</f>
        <v/>
      </c>
      <c r="F11" s="487" t="str">
        <f>UPPER(IF($D11="","",VLOOKUP($D11,'1D ELO (2)'!$A$7:$P$33,2)))</f>
        <v/>
      </c>
      <c r="G11" s="487" t="str">
        <f>IF($D11="","",VLOOKUP($D11,'1D ELO (2)'!$A$7:$P$33,3))</f>
        <v/>
      </c>
      <c r="H11" s="499"/>
      <c r="I11" s="487" t="str">
        <f>IF($D11="","",VLOOKUP($D11,'1D ELO (2)'!$A$7:$P$33,4))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(2)'!$A$7:$P$33,11)))</f>
        <v/>
      </c>
      <c r="F12" s="487" t="str">
        <f>UPPER(IF($D11="","",VLOOKUP($D11,'1D ELO (2)'!$A$7:$P$33,8)))</f>
        <v/>
      </c>
      <c r="G12" s="487" t="str">
        <f>IF($D11="","",VLOOKUP($D11,'1D ELO (2)'!$A$7:$P$33,9))</f>
        <v/>
      </c>
      <c r="H12" s="499"/>
      <c r="I12" s="487" t="str">
        <f>IF($D11="","",VLOOKUP($D11,'1D ELO (2)'!$A$7:$P$33,10))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(2)'!$A$7:$P$23,14))</f>
        <v/>
      </c>
      <c r="C15" s="390" t="str">
        <f>IF($D15="","",VLOOKUP($D15,'1D ELO (2)'!$A$7:$P$33,15))</f>
        <v/>
      </c>
      <c r="D15" s="159"/>
      <c r="E15" s="498" t="str">
        <f>UPPER(IF($D15="","",VLOOKUP($D15,'1D ELO (2)'!$A$7:$P$33,5)))</f>
        <v/>
      </c>
      <c r="F15" s="487" t="str">
        <f>UPPER(IF($D15="","",VLOOKUP($D15,'1D ELO (2)'!$A$7:$P$33,2)))</f>
        <v/>
      </c>
      <c r="G15" s="487" t="str">
        <f>IF($D15="","",VLOOKUP($D15,'1D ELO (2)'!$A$7:$P$33,3))</f>
        <v/>
      </c>
      <c r="H15" s="499"/>
      <c r="I15" s="487" t="str">
        <f>IF($D15="","",VLOOKUP($D15,'1D ELO (2)'!$A$7:$P$33,4))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(2)'!$A$7:$P$33,11)))</f>
        <v/>
      </c>
      <c r="F16" s="487" t="str">
        <f>UPPER(IF($D15="","",VLOOKUP($D15,'1D ELO (2)'!$A$7:$P$33,8)))</f>
        <v/>
      </c>
      <c r="G16" s="487" t="str">
        <f>IF($D15="","",VLOOKUP($D15,'1D ELO (2)'!$A$7:$P$33,9))</f>
        <v/>
      </c>
      <c r="H16" s="499"/>
      <c r="I16" s="487" t="str">
        <f>IF($D15="","",VLOOKUP($D15,'1D ELO (2)'!$A$7:$P$33,10))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(2)'!$A$7:$P$23,14))</f>
        <v/>
      </c>
      <c r="C19" s="390" t="str">
        <f>IF($D19="","",VLOOKUP($D19,'1D ELO (2)'!$A$7:$P$33,15))</f>
        <v/>
      </c>
      <c r="D19" s="159"/>
      <c r="E19" s="498" t="str">
        <f>UPPER(IF($D19="","",VLOOKUP($D19,'1D ELO (2)'!$A$7:$P$33,5)))</f>
        <v/>
      </c>
      <c r="F19" s="487" t="str">
        <f>UPPER(IF($D19="","",VLOOKUP($D19,'1D ELO (2)'!$A$7:$P$33,2)))</f>
        <v/>
      </c>
      <c r="G19" s="487" t="str">
        <f>IF($D19="","",VLOOKUP($D19,'1D ELO (2)'!$A$7:$P$33,3))</f>
        <v/>
      </c>
      <c r="H19" s="499"/>
      <c r="I19" s="487" t="str">
        <f>IF($D19="","",VLOOKUP($D19,'1D ELO (2)'!$A$7:$P$33,4))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(2)'!$A$7:$P$33,11)))</f>
        <v/>
      </c>
      <c r="F20" s="487" t="str">
        <f>UPPER(IF($D19="","",VLOOKUP($D19,'1D ELO (2)'!$A$7:$P$33,8)))</f>
        <v/>
      </c>
      <c r="G20" s="487" t="str">
        <f>IF($D19="","",VLOOKUP($D19,'1D ELO (2)'!$A$7:$P$33,9))</f>
        <v/>
      </c>
      <c r="H20" s="499"/>
      <c r="I20" s="487" t="str">
        <f>IF($D19="","",VLOOKUP($D19,'1D ELO (2)'!$A$7:$P$33,10))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x14ac:dyDescent="0.25">
      <c r="A23" s="307">
        <v>5</v>
      </c>
      <c r="B23" s="390" t="str">
        <f>IF($D23="","",VLOOKUP($D23,'1D ELO (2)'!$A$7:$P$23,14))</f>
        <v/>
      </c>
      <c r="C23" s="390" t="str">
        <f>IF($D23="","",VLOOKUP($D23,'1D ELO (2)'!$A$7:$P$33,15))</f>
        <v/>
      </c>
      <c r="D23" s="159"/>
      <c r="E23" s="503" t="str">
        <f>UPPER(IF($D23="","",VLOOKUP($D23,'1D ELO (2)'!$A$7:$P$33,5)))</f>
        <v/>
      </c>
      <c r="F23" s="160" t="str">
        <f>UPPER(IF($D23="","",VLOOKUP($D23,'1D ELO (2)'!$A$7:$P$33,2)))</f>
        <v/>
      </c>
      <c r="G23" s="160" t="str">
        <f>IF($D23="","",VLOOKUP($D23,'1D ELO (2)'!$A$7:$P$33,3))</f>
        <v/>
      </c>
      <c r="H23" s="308"/>
      <c r="I23" s="160" t="str">
        <f>IF($D23="","",VLOOKUP($D23,'1D ELO (2)'!$A$7:$P$33,4))</f>
        <v/>
      </c>
      <c r="J23" s="309"/>
      <c r="K23" s="163"/>
      <c r="L23" s="165"/>
      <c r="M23" s="163"/>
      <c r="N23" s="318"/>
      <c r="O23" s="163"/>
      <c r="P23" s="318"/>
      <c r="Q23" s="163"/>
      <c r="R23" s="166"/>
      <c r="S23" s="169"/>
    </row>
    <row r="24" spans="1:19" s="38" customFormat="1" ht="9.6" customHeight="1" x14ac:dyDescent="0.25">
      <c r="A24" s="281"/>
      <c r="B24" s="310"/>
      <c r="C24" s="310"/>
      <c r="D24" s="310"/>
      <c r="E24" s="679" t="str">
        <f>UPPER(IF($D23="","",VLOOKUP($D23,'1D ELO (2)'!$A$7:$P$33,11)))</f>
        <v/>
      </c>
      <c r="F24" s="680" t="str">
        <f>UPPER(IF($D23="","",VLOOKUP($D23,'1D ELO (2)'!$A$7:$P$33,8)))</f>
        <v/>
      </c>
      <c r="G24" s="680" t="str">
        <f>IF($D23="","",VLOOKUP($D23,'1D ELO (2)'!$A$7:$P$33,9))</f>
        <v/>
      </c>
      <c r="H24" s="681"/>
      <c r="I24" s="680" t="str">
        <f>IF($D23="","",VLOOKUP($D23,'1D ELO (2)'!$A$7:$P$33,10))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 (2)'!$A$7:$P$23,14))</f>
        <v/>
      </c>
      <c r="C27" s="390" t="str">
        <f>IF($D27="","",VLOOKUP($D27,'1D ELO (2)'!$A$7:$P$33,15))</f>
        <v/>
      </c>
      <c r="D27" s="159"/>
      <c r="E27" s="498" t="str">
        <f>UPPER(IF($D27="","",VLOOKUP($D27,'1D ELO (2)'!$A$7:$P$33,5)))</f>
        <v/>
      </c>
      <c r="F27" s="487" t="str">
        <f>UPPER(IF($D27="","",VLOOKUP($D27,'1D ELO (2)'!$A$7:$P$33,2)))</f>
        <v/>
      </c>
      <c r="G27" s="487" t="str">
        <f>IF($D27="","",VLOOKUP($D27,'1D ELO (2)'!$A$7:$P$33,3))</f>
        <v/>
      </c>
      <c r="H27" s="499"/>
      <c r="I27" s="487" t="str">
        <f>IF($D27="","",VLOOKUP($D27,'1D ELO (2)'!$A$7:$P$33,4))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 (2)'!$A$7:$P$33,11)))</f>
        <v/>
      </c>
      <c r="F28" s="487" t="str">
        <f>UPPER(IF($D27="","",VLOOKUP($D27,'1D ELO (2)'!$A$7:$P$33,8)))</f>
        <v/>
      </c>
      <c r="G28" s="487" t="str">
        <f>IF($D27="","",VLOOKUP($D27,'1D ELO (2)'!$A$7:$P$33,9))</f>
        <v/>
      </c>
      <c r="H28" s="499"/>
      <c r="I28" s="487" t="str">
        <f>IF($D27="","",VLOOKUP($D27,'1D ELO (2)'!$A$7:$P$33,10))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 (2)'!$A$7:$P$23,14))</f>
        <v/>
      </c>
      <c r="C31" s="390" t="str">
        <f>IF($D31="","",VLOOKUP($D31,'1D ELO (2)'!$A$7:$P$33,15))</f>
        <v/>
      </c>
      <c r="D31" s="159"/>
      <c r="E31" s="498" t="str">
        <f>UPPER(IF($D31="","",VLOOKUP($D31,'1D ELO (2)'!$A$7:$P$33,5)))</f>
        <v/>
      </c>
      <c r="F31" s="487" t="str">
        <f>UPPER(IF($D31="","",VLOOKUP($D31,'1D ELO (2)'!$A$7:$P$33,2)))</f>
        <v/>
      </c>
      <c r="G31" s="487" t="str">
        <f>IF($D31="","",VLOOKUP($D31,'1D ELO (2)'!$A$7:$P$33,3))</f>
        <v/>
      </c>
      <c r="H31" s="499"/>
      <c r="I31" s="487" t="str">
        <f>IF($D31="","",VLOOKUP($D31,'1D ELO (2)'!$A$7:$P$33,4))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 (2)'!$A$7:$P$33,11)))</f>
        <v/>
      </c>
      <c r="F32" s="487" t="str">
        <f>UPPER(IF($D31="","",VLOOKUP($D31,'1D ELO (2)'!$A$7:$P$33,8)))</f>
        <v/>
      </c>
      <c r="G32" s="487" t="str">
        <f>IF($D31="","",VLOOKUP($D31,'1D ELO (2)'!$A$7:$P$33,9))</f>
        <v/>
      </c>
      <c r="H32" s="499"/>
      <c r="I32" s="487" t="str">
        <f>IF($D31="","",VLOOKUP($D31,'1D ELO (2)'!$A$7:$P$33,10))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281">
        <v>8</v>
      </c>
      <c r="B35" s="390" t="str">
        <f>IF($D35="","",VLOOKUP($D35,'1D ELO (2)'!$A$7:$P$23,14))</f>
        <v/>
      </c>
      <c r="C35" s="390" t="str">
        <f>IF($D35="","",VLOOKUP($D35,'1D ELO (2)'!$A$7:$P$33,15))</f>
        <v/>
      </c>
      <c r="D35" s="159"/>
      <c r="E35" s="498" t="str">
        <f>UPPER(IF($D35="","",VLOOKUP($D35,'1D ELO (2)'!$A$7:$P$33,5)))</f>
        <v/>
      </c>
      <c r="F35" s="487" t="str">
        <f>UPPER(IF($D35="","",VLOOKUP($D35,'1D ELO (2)'!$A$7:$P$33,2)))</f>
        <v/>
      </c>
      <c r="G35" s="487" t="str">
        <f>IF($D35="","",VLOOKUP($D35,'1D ELO (2)'!$A$7:$P$33,3))</f>
        <v/>
      </c>
      <c r="H35" s="499"/>
      <c r="I35" s="487" t="str">
        <f>IF($D35="","",VLOOKUP($D35,'1D ELO (2)'!$A$7:$P$33,4))</f>
        <v/>
      </c>
      <c r="J35" s="317"/>
      <c r="K35" s="163"/>
      <c r="L35" s="165"/>
      <c r="M35" s="201"/>
      <c r="N35" s="314"/>
      <c r="O35" s="163"/>
      <c r="P35" s="318"/>
      <c r="Q35" s="163"/>
      <c r="R35" s="166"/>
      <c r="S35" s="169"/>
    </row>
    <row r="36" spans="1:19" s="38" customFormat="1" ht="9.6" customHeight="1" x14ac:dyDescent="0.25">
      <c r="A36" s="281"/>
      <c r="B36" s="310"/>
      <c r="C36" s="310"/>
      <c r="D36" s="310"/>
      <c r="E36" s="498" t="str">
        <f>UPPER(IF($D35="","",VLOOKUP($D35,'1D ELO (2)'!$A$7:$P$33,11)))</f>
        <v/>
      </c>
      <c r="F36" s="487" t="str">
        <f>UPPER(IF($D35="","",VLOOKUP($D35,'1D ELO (2)'!$A$7:$P$33,8)))</f>
        <v/>
      </c>
      <c r="G36" s="487" t="str">
        <f>IF($D35="","",VLOOKUP($D35,'1D ELO (2)'!$A$7:$P$33,9))</f>
        <v/>
      </c>
      <c r="H36" s="499"/>
      <c r="I36" s="487" t="str">
        <f>IF($D35="","",VLOOKUP($D35,'1D ELO (2)'!$A$7:$P$33,10))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21">
        <v>9</v>
      </c>
      <c r="B39" s="390" t="str">
        <f>IF($D39="","",VLOOKUP($D39,'1D ELO (2)'!$A$7:$P$23,14))</f>
        <v/>
      </c>
      <c r="C39" s="390" t="str">
        <f>IF($D39="","",VLOOKUP($D39,'1D ELO (2)'!$A$7:$P$33,15))</f>
        <v/>
      </c>
      <c r="D39" s="159"/>
      <c r="E39" s="498" t="str">
        <f>UPPER(IF($D39="","",VLOOKUP($D39,'1D ELO (2)'!$A$7:$P$33,5)))</f>
        <v/>
      </c>
      <c r="F39" s="487" t="str">
        <f>UPPER(IF($D39="","",VLOOKUP($D39,'1D ELO (2)'!$A$7:$P$33,2)))</f>
        <v/>
      </c>
      <c r="G39" s="487" t="str">
        <f>IF($D39="","",VLOOKUP($D39,'1D ELO (2)'!$A$7:$P$33,3))</f>
        <v/>
      </c>
      <c r="H39" s="499"/>
      <c r="I39" s="487" t="str">
        <f>IF($D39="","",VLOOKUP($D39,'1D ELO (2)'!$A$7:$P$33,4))</f>
        <v/>
      </c>
      <c r="J39" s="309"/>
      <c r="K39" s="163"/>
      <c r="L39" s="165"/>
      <c r="M39" s="163"/>
      <c r="N39" s="165"/>
      <c r="O39" s="163"/>
      <c r="P39" s="318"/>
      <c r="Q39" s="201"/>
      <c r="R39" s="166"/>
      <c r="S39" s="169"/>
    </row>
    <row r="40" spans="1:19" s="38" customFormat="1" ht="9.6" customHeight="1" x14ac:dyDescent="0.25">
      <c r="A40" s="281"/>
      <c r="B40" s="310"/>
      <c r="C40" s="310"/>
      <c r="D40" s="310"/>
      <c r="E40" s="498" t="str">
        <f>UPPER(IF($D39="","",VLOOKUP($D39,'1D ELO (2)'!$A$7:$P$33,11)))</f>
        <v/>
      </c>
      <c r="F40" s="487" t="str">
        <f>UPPER(IF($D39="","",VLOOKUP($D39,'1D ELO (2)'!$A$7:$P$33,8)))</f>
        <v/>
      </c>
      <c r="G40" s="487" t="str">
        <f>IF($D39="","",VLOOKUP($D39,'1D ELO (2)'!$A$7:$P$33,9))</f>
        <v/>
      </c>
      <c r="H40" s="499"/>
      <c r="I40" s="487" t="str">
        <f>IF($D39="","",VLOOKUP($D39,'1D ELO (2)'!$A$7:$P$33,10))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 (2)'!$A$7:$P$23,14))</f>
        <v/>
      </c>
      <c r="C43" s="390" t="str">
        <f>IF($D43="","",VLOOKUP($D43,'1D ELO (2)'!$A$7:$P$33,15))</f>
        <v/>
      </c>
      <c r="D43" s="159"/>
      <c r="E43" s="498" t="str">
        <f>UPPER(IF($D43="","",VLOOKUP($D43,'1D ELO (2)'!$A$7:$P$33,5)))</f>
        <v/>
      </c>
      <c r="F43" s="487" t="str">
        <f>UPPER(IF($D43="","",VLOOKUP($D43,'1D ELO (2)'!$A$7:$P$33,2)))</f>
        <v/>
      </c>
      <c r="G43" s="487" t="str">
        <f>IF($D43="","",VLOOKUP($D43,'1D ELO (2)'!$A$7:$P$33,3))</f>
        <v/>
      </c>
      <c r="H43" s="499"/>
      <c r="I43" s="487" t="str">
        <f>IF($D43="","",VLOOKUP($D43,'1D ELO (2)'!$A$7:$P$33,4))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 (2)'!$A$7:$P$33,11)))</f>
        <v/>
      </c>
      <c r="F44" s="487" t="str">
        <f>UPPER(IF($D43="","",VLOOKUP($D43,'1D ELO (2)'!$A$7:$P$33,8)))</f>
        <v/>
      </c>
      <c r="G44" s="487" t="str">
        <f>IF($D43="","",VLOOKUP($D43,'1D ELO (2)'!$A$7:$P$33,9))</f>
        <v/>
      </c>
      <c r="H44" s="499"/>
      <c r="I44" s="487" t="str">
        <f>IF($D43="","",VLOOKUP($D43,'1D ELO (2)'!$A$7:$P$33,10))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 (2)'!$A$7:$P$23,14))</f>
        <v/>
      </c>
      <c r="C47" s="390" t="str">
        <f>IF($D47="","",VLOOKUP($D47,'1D ELO (2)'!$A$7:$P$33,15))</f>
        <v/>
      </c>
      <c r="D47" s="159"/>
      <c r="E47" s="498" t="str">
        <f>UPPER(IF($D47="","",VLOOKUP($D47,'1D ELO (2)'!$A$7:$P$33,5)))</f>
        <v/>
      </c>
      <c r="F47" s="487" t="str">
        <f>UPPER(IF($D47="","",VLOOKUP($D47,'1D ELO (2)'!$A$7:$P$33,2)))</f>
        <v/>
      </c>
      <c r="G47" s="487" t="str">
        <f>IF($D47="","",VLOOKUP($D47,'1D ELO (2)'!$A$7:$P$33,3))</f>
        <v/>
      </c>
      <c r="H47" s="499"/>
      <c r="I47" s="487" t="str">
        <f>IF($D47="","",VLOOKUP($D47,'1D ELO (2)'!$A$7:$P$33,4))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 (2)'!$A$7:$P$33,11)))</f>
        <v/>
      </c>
      <c r="F48" s="487" t="str">
        <f>UPPER(IF($D47="","",VLOOKUP($D47,'1D ELO (2)'!$A$7:$P$33,8)))</f>
        <v/>
      </c>
      <c r="G48" s="487" t="str">
        <f>IF($D47="","",VLOOKUP($D47,'1D ELO (2)'!$A$7:$P$33,9))</f>
        <v/>
      </c>
      <c r="H48" s="499"/>
      <c r="I48" s="487" t="str">
        <f>IF($D47="","",VLOOKUP($D47,'1D ELO (2)'!$A$7:$P$33,10))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x14ac:dyDescent="0.25">
      <c r="A51" s="327">
        <v>12</v>
      </c>
      <c r="B51" s="390" t="str">
        <f>IF($D51="","",VLOOKUP($D51,'1D ELO (2)'!$A$7:$P$23,14))</f>
        <v/>
      </c>
      <c r="C51" s="390" t="str">
        <f>IF($D51="","",VLOOKUP($D51,'1D ELO (2)'!$A$7:$P$33,15))</f>
        <v/>
      </c>
      <c r="D51" s="159"/>
      <c r="E51" s="503" t="str">
        <f>UPPER(IF($D51="","",VLOOKUP($D51,'1D ELO (2)'!$A$7:$P$33,5)))</f>
        <v/>
      </c>
      <c r="F51" s="160" t="str">
        <f>UPPER(IF($D51="","",VLOOKUP($D51,'1D ELO (2)'!$A$7:$P$33,2)))</f>
        <v/>
      </c>
      <c r="G51" s="160" t="str">
        <f>IF($D51="","",VLOOKUP($D51,'1D ELO (2)'!$A$7:$P$33,3))</f>
        <v/>
      </c>
      <c r="H51" s="308"/>
      <c r="I51" s="160" t="str">
        <f>IF($D51="","",VLOOKUP($D51,'1D ELO (2)'!$A$7:$P$33,4))</f>
        <v/>
      </c>
      <c r="J51" s="317"/>
      <c r="K51" s="163"/>
      <c r="L51" s="165"/>
      <c r="M51" s="201"/>
      <c r="N51" s="322"/>
      <c r="O51" s="163"/>
      <c r="P51" s="318"/>
      <c r="Q51" s="163"/>
      <c r="R51" s="166"/>
      <c r="S51" s="169"/>
    </row>
    <row r="52" spans="1:19" s="38" customFormat="1" ht="9.6" customHeight="1" x14ac:dyDescent="0.25">
      <c r="A52" s="281"/>
      <c r="B52" s="310"/>
      <c r="C52" s="310"/>
      <c r="D52" s="310"/>
      <c r="E52" s="679" t="str">
        <f>UPPER(IF($D51="","",VLOOKUP($D51,'1D ELO (2)'!$A$7:$P$33,11)))</f>
        <v/>
      </c>
      <c r="F52" s="680" t="str">
        <f>UPPER(IF($D51="","",VLOOKUP($D51,'1D ELO (2)'!$A$7:$P$33,8)))</f>
        <v/>
      </c>
      <c r="G52" s="680" t="str">
        <f>IF($D51="","",VLOOKUP($D51,'1D ELO (2)'!$A$7:$P$33,9))</f>
        <v/>
      </c>
      <c r="H52" s="681"/>
      <c r="I52" s="680" t="str">
        <f>IF($D51="","",VLOOKUP($D51,'1D ELO (2)'!$A$7:$P$33,10))</f>
        <v/>
      </c>
      <c r="J52" s="311"/>
      <c r="K52" s="163"/>
      <c r="L52" s="165"/>
      <c r="M52" s="285"/>
      <c r="N52" s="323"/>
      <c r="O52" s="163"/>
      <c r="P52" s="318"/>
      <c r="Q52" s="163"/>
      <c r="R52" s="166"/>
      <c r="S52" s="169"/>
    </row>
    <row r="53" spans="1:19" s="38" customFormat="1" ht="9.6" customHeight="1" x14ac:dyDescent="0.25">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 (2)'!$A$7:$P$23,14))</f>
        <v/>
      </c>
      <c r="C55" s="390" t="str">
        <f>IF($D55="","",VLOOKUP($D55,'1D ELO (2)'!$A$7:$P$33,15))</f>
        <v/>
      </c>
      <c r="D55" s="159"/>
      <c r="E55" s="498" t="str">
        <f>UPPER(IF($D55="","",VLOOKUP($D55,'1D ELO (2)'!$A$7:$P$33,5)))</f>
        <v/>
      </c>
      <c r="F55" s="487" t="str">
        <f>UPPER(IF($D55="","",VLOOKUP($D55,'1D ELO (2)'!$A$7:$P$33,2)))</f>
        <v/>
      </c>
      <c r="G55" s="487" t="str">
        <f>IF($D55="","",VLOOKUP($D55,'1D ELO (2)'!$A$7:$P$33,3))</f>
        <v/>
      </c>
      <c r="H55" s="499"/>
      <c r="I55" s="487" t="str">
        <f>IF($D55="","",VLOOKUP($D55,'1D ELO (2)'!$A$7:$P$33,4))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 (2)'!$A$7:$P$33,11)))</f>
        <v/>
      </c>
      <c r="F56" s="487" t="str">
        <f>UPPER(IF($D55="","",VLOOKUP($D55,'1D ELO (2)'!$A$7:$P$33,8)))</f>
        <v/>
      </c>
      <c r="G56" s="487" t="str">
        <f>IF($D55="","",VLOOKUP($D55,'1D ELO (2)'!$A$7:$P$33,9))</f>
        <v/>
      </c>
      <c r="H56" s="499"/>
      <c r="I56" s="487" t="str">
        <f>IF($D55="","",VLOOKUP($D55,'1D ELO (2)'!$A$7:$P$33,10))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 (2)'!$A$7:$P$23,14))</f>
        <v/>
      </c>
      <c r="C59" s="390" t="str">
        <f>IF($D59="","",VLOOKUP($D59,'1D ELO (2)'!$A$7:$P$33,15))</f>
        <v/>
      </c>
      <c r="D59" s="159"/>
      <c r="E59" s="498" t="str">
        <f>UPPER(IF($D59="","",VLOOKUP($D59,'1D ELO (2)'!$A$7:$P$33,5)))</f>
        <v/>
      </c>
      <c r="F59" s="487" t="str">
        <f>UPPER(IF($D59="","",VLOOKUP($D59,'1D ELO (2)'!$A$7:$P$33,2)))</f>
        <v/>
      </c>
      <c r="G59" s="487" t="str">
        <f>IF($D59="","",VLOOKUP($D59,'1D ELO (2)'!$A$7:$P$33,3))</f>
        <v/>
      </c>
      <c r="H59" s="499"/>
      <c r="I59" s="487" t="str">
        <f>IF($D59="","",VLOOKUP($D59,'1D ELO (2)'!$A$7:$P$33,4))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 (2)'!$A$7:$P$33,11)))</f>
        <v/>
      </c>
      <c r="F60" s="487" t="str">
        <f>UPPER(IF($D59="","",VLOOKUP($D59,'1D ELO (2)'!$A$7:$P$33,8)))</f>
        <v/>
      </c>
      <c r="G60" s="487" t="str">
        <f>IF($D59="","",VLOOKUP($D59,'1D ELO (2)'!$A$7:$P$33,9))</f>
        <v/>
      </c>
      <c r="H60" s="499"/>
      <c r="I60" s="487" t="str">
        <f>IF($D59="","",VLOOKUP($D59,'1D ELO (2)'!$A$7:$P$33,10))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 (2)'!$A$7:$P$23,14))</f>
        <v/>
      </c>
      <c r="C63" s="390" t="str">
        <f>IF($D63="","",VLOOKUP($D63,'1D ELO (2)'!$A$7:$P$33,15))</f>
        <v/>
      </c>
      <c r="D63" s="159"/>
      <c r="E63" s="498" t="str">
        <f>UPPER(IF($D63="","",VLOOKUP($D63,'1D ELO (2)'!$A$7:$P$33,5)))</f>
        <v/>
      </c>
      <c r="F63" s="487" t="str">
        <f>UPPER(IF($D63="","",VLOOKUP($D63,'1D ELO (2)'!$A$7:$P$33,2)))</f>
        <v/>
      </c>
      <c r="G63" s="487" t="str">
        <f>IF($D63="","",VLOOKUP($D63,'1D ELO (2)'!$A$7:$P$33,3))</f>
        <v/>
      </c>
      <c r="H63" s="499"/>
      <c r="I63" s="487" t="str">
        <f>IF($D63="","",VLOOKUP($D63,'1D ELO (2)'!$A$7:$P$33,4))</f>
        <v/>
      </c>
      <c r="J63" s="309"/>
      <c r="K63" s="163"/>
      <c r="L63" s="318"/>
      <c r="M63" s="163"/>
      <c r="N63" s="165"/>
      <c r="O63" s="201"/>
      <c r="P63" s="165"/>
      <c r="Q63" s="163"/>
      <c r="R63" s="166"/>
      <c r="S63" s="169"/>
    </row>
    <row r="64" spans="1:19" s="38" customFormat="1" ht="9.6" customHeight="1" x14ac:dyDescent="0.25">
      <c r="A64" s="281"/>
      <c r="B64" s="310"/>
      <c r="C64" s="310"/>
      <c r="D64" s="310"/>
      <c r="E64" s="498" t="str">
        <f>UPPER(IF($D63="","",VLOOKUP($D63,'1D ELO (2)'!$A$7:$P$33,11)))</f>
        <v/>
      </c>
      <c r="F64" s="487" t="str">
        <f>UPPER(IF($D63="","",VLOOKUP($D63,'1D ELO (2)'!$A$7:$P$33,8)))</f>
        <v/>
      </c>
      <c r="G64" s="487" t="str">
        <f>IF($D63="","",VLOOKUP($D63,'1D ELO (2)'!$A$7:$P$33,9))</f>
        <v/>
      </c>
      <c r="H64" s="499"/>
      <c r="I64" s="487" t="str">
        <f>IF($D63="","",VLOOKUP($D63,'1D ELO (2)'!$A$7:$P$33,10))</f>
        <v/>
      </c>
      <c r="J64" s="311"/>
      <c r="K64" s="156" t="str">
        <f>IF(J64="a",F63,IF(J64="b",F65,""))</f>
        <v/>
      </c>
      <c r="L64" s="318"/>
      <c r="M64" s="163"/>
      <c r="N64" s="165"/>
      <c r="O64" s="163"/>
      <c r="P64" s="165"/>
      <c r="Q64" s="163"/>
      <c r="R64" s="166"/>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x14ac:dyDescent="0.25">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x14ac:dyDescent="0.25">
      <c r="A67" s="327">
        <v>16</v>
      </c>
      <c r="B67" s="390" t="str">
        <f>IF($D67="","",VLOOKUP($D67,'1D ELO (2)'!$A$7:$P$23,14))</f>
        <v/>
      </c>
      <c r="C67" s="390" t="str">
        <f>IF($D67="","",VLOOKUP($D67,'1D ELO (2)'!$A$7:$P$33,15))</f>
        <v/>
      </c>
      <c r="D67" s="159"/>
      <c r="E67" s="503" t="str">
        <f>UPPER(IF($D67="","",VLOOKUP($D67,'1D ELO (2)'!$A$7:$P$33,5)))</f>
        <v/>
      </c>
      <c r="F67" s="160" t="str">
        <f>UPPER(IF($D67="","",VLOOKUP($D67,'1D ELO (2)'!$A$7:$P$33,2)))</f>
        <v/>
      </c>
      <c r="G67" s="160" t="str">
        <f>IF($D67="","",VLOOKUP($D67,'1D ELO (2)'!$A$7:$P$33,3))</f>
        <v/>
      </c>
      <c r="H67" s="308"/>
      <c r="I67" s="160" t="str">
        <f>IF($D67="","",VLOOKUP($D67,'1D ELO (2)'!$A$7:$P$33,4))</f>
        <v/>
      </c>
      <c r="J67" s="317"/>
      <c r="K67" s="163"/>
      <c r="L67" s="165"/>
      <c r="M67" s="201"/>
      <c r="N67" s="314"/>
      <c r="O67" s="163"/>
      <c r="P67" s="165"/>
      <c r="Q67" s="163"/>
      <c r="R67" s="166"/>
      <c r="S67" s="169"/>
    </row>
    <row r="68" spans="1:19" s="38" customFormat="1" ht="9.6" customHeight="1" x14ac:dyDescent="0.25">
      <c r="A68" s="281"/>
      <c r="B68" s="310"/>
      <c r="C68" s="310"/>
      <c r="D68" s="310"/>
      <c r="E68" s="679" t="str">
        <f>UPPER(IF($D67="","",VLOOKUP($D67,'1D ELO (2)'!$A$7:$P$33,11)))</f>
        <v/>
      </c>
      <c r="F68" s="680" t="str">
        <f>UPPER(IF($D67="","",VLOOKUP($D67,'1D ELO (2)'!$A$7:$P$33,8)))</f>
        <v/>
      </c>
      <c r="G68" s="680" t="str">
        <f>IF($D67="","",VLOOKUP($D67,'1D ELO (2)'!$A$7:$P$33,9))</f>
        <v/>
      </c>
      <c r="H68" s="681"/>
      <c r="I68" s="680" t="str">
        <f>IF($D67="","",VLOOKUP($D67,'1D ELO (2)'!$A$7:$P$33,10))</f>
        <v/>
      </c>
      <c r="J68" s="311"/>
      <c r="K68" s="163"/>
      <c r="L68" s="165"/>
      <c r="M68" s="285"/>
      <c r="N68" s="319"/>
      <c r="O68" s="163"/>
      <c r="P68" s="165"/>
      <c r="Q68" s="163"/>
      <c r="R68" s="166"/>
      <c r="S68" s="169"/>
    </row>
    <row r="69" spans="1:19" s="38" customFormat="1" ht="9.6" customHeight="1" x14ac:dyDescent="0.25">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x14ac:dyDescent="0.25">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224"/>
      <c r="F72" s="92">
        <f>IF(D72&gt;$R$79,,UPPER(VLOOKUP(D72,'1D ELO (2)'!$A$7:$L$23,2)))</f>
        <v>0</v>
      </c>
      <c r="G72" s="90"/>
      <c r="H72" s="90"/>
      <c r="I72" s="333"/>
      <c r="J72" s="334" t="s">
        <v>7</v>
      </c>
      <c r="K72" s="221"/>
      <c r="L72" s="227"/>
      <c r="M72" s="221"/>
      <c r="N72" s="228"/>
      <c r="O72" s="229" t="s">
        <v>157</v>
      </c>
      <c r="P72" s="230"/>
      <c r="Q72" s="230"/>
      <c r="R72" s="231"/>
    </row>
    <row r="73" spans="1:19" s="18" customFormat="1" ht="9" customHeight="1" x14ac:dyDescent="0.25">
      <c r="A73" s="236" t="s">
        <v>124</v>
      </c>
      <c r="B73" s="234"/>
      <c r="C73" s="237"/>
      <c r="D73" s="224"/>
      <c r="E73" s="224"/>
      <c r="F73" s="92">
        <f>IF(D72&gt;$R$79,,UPPER(VLOOKUP(D72,'1D ELO (2)'!$A$7:$L$23,8)))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224"/>
      <c r="F74" s="92">
        <f>IF(D74&gt;$R$79,,UPPER(VLOOKUP(D74,'1D ELO (2)'!$A$7:$L$23,2)))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 (2)'!$A$7:$L$23,8)))</f>
        <v>0</v>
      </c>
      <c r="G75" s="90"/>
      <c r="H75" s="90"/>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 (2)'!$A$7:$L$23,2)))</f>
        <v>0</v>
      </c>
      <c r="G76" s="90"/>
      <c r="H76" s="90"/>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 (2)'!$A$7:$L$23,8)))</f>
        <v>0</v>
      </c>
      <c r="G77" s="90"/>
      <c r="H77" s="90"/>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 (2)'!$A$7:$L$23,2)))</f>
        <v>0</v>
      </c>
      <c r="G78" s="90"/>
      <c r="H78" s="90"/>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 (2)'!$A$7:$L$23,8)))</f>
        <v>0</v>
      </c>
      <c r="G79" s="335"/>
      <c r="H79" s="335"/>
      <c r="I79" s="336"/>
      <c r="J79" s="337"/>
      <c r="K79" s="234"/>
      <c r="L79" s="233"/>
      <c r="M79" s="234"/>
      <c r="N79" s="235"/>
      <c r="O79" s="234" t="str">
        <f>R4</f>
        <v>Dénes Tibor</v>
      </c>
      <c r="P79" s="233"/>
      <c r="Q79" s="234"/>
      <c r="R79" s="338">
        <f>MIN(4,'1D ELO (2)'!$P$5)</f>
        <v>0</v>
      </c>
    </row>
    <row r="80" spans="1:19" ht="15.75" customHeight="1" x14ac:dyDescent="0.25"/>
    <row r="81" ht="9" customHeight="1" x14ac:dyDescent="0.25"/>
  </sheetData>
  <mergeCells count="1">
    <mergeCell ref="A4:C4"/>
  </mergeCells>
  <conditionalFormatting sqref="I10 I58 I42 I50 I34 I26 I18 I66 K30 M22 O38 K62 K46 M54 K14">
    <cfRule type="expression" dxfId="567" priority="8" stopIfTrue="1">
      <formula>AND($O$1="CU",I10="Umpire")</formula>
    </cfRule>
    <cfRule type="expression" dxfId="566" priority="9" stopIfTrue="1">
      <formula>AND($O$1="CU",I10&lt;&gt;"Umpire",J10&lt;&gt;"")</formula>
    </cfRule>
    <cfRule type="expression" dxfId="565" priority="10" stopIfTrue="1">
      <formula>AND($O$1="CU",I10&lt;&gt;"Umpire")</formula>
    </cfRule>
  </conditionalFormatting>
  <conditionalFormatting sqref="M13 M29 M45 M61 O21 O53 Q37 K9 K17 K25 K33 K41 K49 K57 K65">
    <cfRule type="expression" dxfId="564" priority="6" stopIfTrue="1">
      <formula>J10="as"</formula>
    </cfRule>
    <cfRule type="expression" dxfId="563" priority="7" stopIfTrue="1">
      <formula>J10="bs"</formula>
    </cfRule>
  </conditionalFormatting>
  <conditionalFormatting sqref="M14 M30 M46 M62 O22 O54 Q38 K10 K18 K26 K34 K42 K50 K58 K66">
    <cfRule type="expression" dxfId="562" priority="4" stopIfTrue="1">
      <formula>J10="as"</formula>
    </cfRule>
    <cfRule type="expression" dxfId="561" priority="5" stopIfTrue="1">
      <formula>J10="bs"</formula>
    </cfRule>
  </conditionalFormatting>
  <conditionalFormatting sqref="J10 J18 J26 J34 J42 J50 J58 J66 L62 L46 L30 L14 N22 N54 P38">
    <cfRule type="expression" dxfId="560" priority="3" stopIfTrue="1">
      <formula>$O$1="CU"</formula>
    </cfRule>
  </conditionalFormatting>
  <conditionalFormatting sqref="E7:F7 E63:F63 E11:F11 E15:F15 E19:F19 E23:F23 E27:F27 E31:F31 E35:F35 E39:F39 E43:F43 E47:F47 E51:F51 E55:F55 E59:F59 E67:F67">
    <cfRule type="cellIs" dxfId="559" priority="2" stopIfTrue="1" operator="equal">
      <formula>"Bye"</formula>
    </cfRule>
  </conditionalFormatting>
  <conditionalFormatting sqref="D63 D7 D11 D15 D19 D23 D27 D31 D35 D39 D43 D47 D51 D55 D59 D67">
    <cfRule type="cellIs" dxfId="558" priority="1" stopIfTrue="1" operator="lessThan">
      <formula>5</formula>
    </cfRule>
  </conditionalFormatting>
  <dataValidations count="1">
    <dataValidation type="list" allowBlank="1" showInputMessage="1" sqref="I10 K14 M22 K30 O38 M54 K46 K62 I66 I34 I50 I26 I58 I18 I42">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57409"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5741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56"/>
  <sheetViews>
    <sheetView tabSelected="1" zoomScale="130" zoomScaleNormal="130" workbookViewId="0">
      <selection activeCell="B31" sqref="B31:E31"/>
    </sheetView>
  </sheetViews>
  <sheetFormatPr defaultRowHeight="13.2" x14ac:dyDescent="0.25"/>
  <cols>
    <col min="1" max="1" width="3.88671875" customWidth="1"/>
    <col min="2" max="2" width="44.109375" customWidth="1"/>
    <col min="3" max="3" width="16.109375" bestFit="1" customWidth="1"/>
    <col min="4" max="4" width="12" style="45" customWidth="1"/>
    <col min="5" max="5" width="10.5546875" style="727" customWidth="1"/>
    <col min="6" max="6" width="6.109375" style="102" hidden="1" customWidth="1"/>
    <col min="7" max="7" width="28.66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394"/>
      <c r="B1" s="93" t="s">
        <v>532</v>
      </c>
      <c r="C1" s="93"/>
      <c r="D1" s="384"/>
      <c r="E1" s="438"/>
      <c r="F1" s="427"/>
      <c r="G1" s="428"/>
      <c r="H1" s="429"/>
      <c r="I1" s="429"/>
      <c r="J1" s="430"/>
      <c r="K1" s="430"/>
      <c r="L1" s="430"/>
      <c r="M1" s="430"/>
      <c r="N1" s="430"/>
      <c r="O1" s="430"/>
      <c r="P1" s="430"/>
      <c r="Q1" s="431"/>
    </row>
    <row r="2" spans="1:17" ht="13.8" thickBot="1" x14ac:dyDescent="0.3">
      <c r="B2" s="96"/>
      <c r="C2" s="96"/>
      <c r="D2" s="120"/>
      <c r="E2" s="438"/>
      <c r="F2" s="103"/>
      <c r="G2" s="103"/>
      <c r="H2" s="703"/>
      <c r="I2" s="703"/>
      <c r="J2" s="94"/>
      <c r="K2" s="94"/>
      <c r="L2" s="94"/>
      <c r="M2" s="94"/>
      <c r="N2" s="111"/>
      <c r="O2" s="86"/>
      <c r="P2" s="86"/>
      <c r="Q2" s="111"/>
    </row>
    <row r="3" spans="1:17" s="2" customFormat="1" ht="13.8" thickBot="1" x14ac:dyDescent="0.3">
      <c r="A3" s="682" t="s">
        <v>121</v>
      </c>
      <c r="B3" s="701"/>
      <c r="C3" s="701"/>
      <c r="D3" s="701"/>
      <c r="E3" s="701"/>
      <c r="F3" s="701"/>
      <c r="G3" s="701"/>
      <c r="H3" s="701"/>
      <c r="I3" s="702"/>
      <c r="J3" s="112"/>
      <c r="K3" s="123"/>
      <c r="L3" s="123"/>
      <c r="M3" s="123"/>
      <c r="N3" s="485" t="s">
        <v>92</v>
      </c>
      <c r="O3" s="113"/>
      <c r="P3" s="124"/>
      <c r="Q3" s="439"/>
    </row>
    <row r="4" spans="1:17" s="2" customFormat="1" x14ac:dyDescent="0.25">
      <c r="A4" s="55" t="s">
        <v>82</v>
      </c>
      <c r="B4" s="55"/>
      <c r="C4" s="53" t="s">
        <v>79</v>
      </c>
      <c r="D4" s="55" t="s">
        <v>87</v>
      </c>
      <c r="E4" s="88"/>
      <c r="G4" s="125"/>
      <c r="H4" s="737" t="s">
        <v>88</v>
      </c>
      <c r="I4" s="712"/>
      <c r="J4" s="126"/>
      <c r="K4" s="127"/>
      <c r="L4" s="127"/>
      <c r="M4" s="127"/>
      <c r="N4" s="126"/>
      <c r="O4" s="440"/>
      <c r="P4" s="440"/>
      <c r="Q4" s="128"/>
    </row>
    <row r="5" spans="1:17" s="2" customFormat="1" ht="13.8" thickBot="1" x14ac:dyDescent="0.3">
      <c r="A5" s="432" t="s">
        <v>238</v>
      </c>
      <c r="B5" s="432"/>
      <c r="C5" s="97" t="s">
        <v>372</v>
      </c>
      <c r="D5" s="98" t="str">
        <f>Altalanos!$D$10</f>
        <v xml:space="preserve">  </v>
      </c>
      <c r="E5" s="98"/>
      <c r="F5" s="98"/>
      <c r="G5" s="98"/>
      <c r="H5" s="814" t="s">
        <v>311</v>
      </c>
      <c r="I5" s="738"/>
      <c r="J5" s="129"/>
      <c r="K5" s="89"/>
      <c r="L5" s="89"/>
      <c r="M5" s="89"/>
      <c r="N5" s="129"/>
      <c r="O5" s="98"/>
      <c r="P5" s="98"/>
      <c r="Q5" s="816"/>
    </row>
    <row r="6" spans="1:17" ht="30" customHeight="1" thickBot="1" x14ac:dyDescent="0.3">
      <c r="A6" s="392" t="s">
        <v>95</v>
      </c>
      <c r="B6" s="115"/>
      <c r="C6" s="115"/>
      <c r="D6" s="115"/>
      <c r="E6" s="116"/>
      <c r="F6" s="116" t="s">
        <v>96</v>
      </c>
      <c r="G6" s="116"/>
      <c r="H6" s="704"/>
      <c r="I6" s="705"/>
      <c r="J6" s="422" t="s">
        <v>74</v>
      </c>
      <c r="K6" s="117" t="s">
        <v>72</v>
      </c>
      <c r="L6" s="424" t="s">
        <v>1</v>
      </c>
      <c r="M6" s="294" t="s">
        <v>73</v>
      </c>
      <c r="N6" s="457"/>
      <c r="O6" s="436"/>
      <c r="P6" s="437" t="s">
        <v>2</v>
      </c>
      <c r="Q6" s="116"/>
    </row>
    <row r="7" spans="1:17" s="11" customFormat="1" ht="18.899999999999999" customHeight="1" x14ac:dyDescent="0.25">
      <c r="A7" s="426">
        <v>1</v>
      </c>
      <c r="B7" s="926" t="s">
        <v>533</v>
      </c>
      <c r="C7" s="927"/>
      <c r="D7" s="927"/>
      <c r="E7" s="928"/>
      <c r="F7" s="685"/>
      <c r="G7" s="686"/>
      <c r="H7" s="106"/>
      <c r="I7" s="106"/>
      <c r="J7" s="423"/>
      <c r="K7" s="421"/>
      <c r="L7" s="425"/>
      <c r="M7" s="421"/>
      <c r="N7" s="387"/>
      <c r="O7" s="767"/>
      <c r="P7" s="133"/>
      <c r="Q7" s="107"/>
    </row>
    <row r="8" spans="1:17" s="11" customFormat="1" ht="18.899999999999999" customHeight="1" x14ac:dyDescent="0.25">
      <c r="A8" s="426">
        <v>2</v>
      </c>
      <c r="B8" s="929" t="s">
        <v>534</v>
      </c>
      <c r="C8" s="930"/>
      <c r="D8" s="930"/>
      <c r="E8" s="931"/>
      <c r="F8" s="687"/>
      <c r="G8" s="688"/>
      <c r="H8" s="106"/>
      <c r="I8" s="106"/>
      <c r="J8" s="423"/>
      <c r="K8" s="421"/>
      <c r="L8" s="425"/>
      <c r="M8" s="421"/>
      <c r="N8" s="387"/>
      <c r="O8" s="106"/>
      <c r="P8" s="133"/>
      <c r="Q8" s="107"/>
    </row>
    <row r="9" spans="1:17" s="11" customFormat="1" ht="18.899999999999999" customHeight="1" thickBot="1" x14ac:dyDescent="0.3">
      <c r="A9" s="426">
        <v>3</v>
      </c>
      <c r="B9" s="929" t="s">
        <v>535</v>
      </c>
      <c r="C9" s="930"/>
      <c r="D9" s="930"/>
      <c r="E9" s="931"/>
      <c r="F9" s="687"/>
      <c r="G9" s="688"/>
      <c r="H9" s="106"/>
      <c r="I9" s="106"/>
      <c r="J9" s="423"/>
      <c r="K9" s="421"/>
      <c r="L9" s="425"/>
      <c r="M9" s="421"/>
      <c r="N9" s="387"/>
      <c r="O9" s="106"/>
      <c r="P9" s="714"/>
      <c r="Q9" s="458"/>
    </row>
    <row r="10" spans="1:17" s="11" customFormat="1" ht="18.899999999999999" customHeight="1" thickBot="1" x14ac:dyDescent="0.3">
      <c r="A10" s="426">
        <v>4</v>
      </c>
      <c r="B10" s="926" t="s">
        <v>536</v>
      </c>
      <c r="C10" s="927"/>
      <c r="D10" s="927"/>
      <c r="E10" s="928"/>
      <c r="F10" s="685"/>
      <c r="G10" s="686"/>
      <c r="H10" s="106"/>
      <c r="I10" s="106"/>
      <c r="J10" s="423"/>
      <c r="K10" s="421"/>
      <c r="L10" s="425"/>
      <c r="M10" s="421"/>
      <c r="N10" s="387"/>
      <c r="O10" s="767"/>
      <c r="P10" s="133"/>
      <c r="Q10" s="107"/>
    </row>
    <row r="11" spans="1:17" s="11" customFormat="1" ht="18.899999999999999" customHeight="1" thickBot="1" x14ac:dyDescent="0.3">
      <c r="A11" s="426">
        <v>5</v>
      </c>
      <c r="B11" s="926" t="s">
        <v>537</v>
      </c>
      <c r="C11" s="927"/>
      <c r="D11" s="927"/>
      <c r="E11" s="928"/>
      <c r="F11" s="685"/>
      <c r="G11" s="686"/>
      <c r="H11" s="106"/>
      <c r="I11" s="106"/>
      <c r="J11" s="423"/>
      <c r="K11" s="421"/>
      <c r="L11" s="425"/>
      <c r="M11" s="421"/>
      <c r="N11" s="387"/>
      <c r="O11" s="767"/>
      <c r="P11" s="133"/>
      <c r="Q11" s="107"/>
    </row>
    <row r="12" spans="1:17" s="11" customFormat="1" ht="18.899999999999999" customHeight="1" thickBot="1" x14ac:dyDescent="0.3">
      <c r="A12" s="426">
        <v>6</v>
      </c>
      <c r="B12" s="926" t="s">
        <v>538</v>
      </c>
      <c r="C12" s="927"/>
      <c r="D12" s="927"/>
      <c r="E12" s="928"/>
      <c r="F12" s="685"/>
      <c r="G12" s="686"/>
      <c r="H12" s="106"/>
      <c r="I12" s="106"/>
      <c r="J12" s="423"/>
      <c r="K12" s="421"/>
      <c r="L12" s="425"/>
      <c r="M12" s="421"/>
      <c r="N12" s="387"/>
      <c r="O12" s="767"/>
      <c r="P12" s="133"/>
      <c r="Q12" s="107"/>
    </row>
    <row r="13" spans="1:17" s="11" customFormat="1" ht="18.899999999999999" customHeight="1" thickBot="1" x14ac:dyDescent="0.3">
      <c r="A13" s="426">
        <v>7</v>
      </c>
      <c r="B13" s="926" t="s">
        <v>539</v>
      </c>
      <c r="C13" s="927"/>
      <c r="D13" s="927"/>
      <c r="E13" s="928"/>
      <c r="F13" s="685"/>
      <c r="G13" s="686"/>
      <c r="H13" s="106"/>
      <c r="I13" s="106"/>
      <c r="J13" s="423"/>
      <c r="K13" s="421"/>
      <c r="L13" s="425"/>
      <c r="M13" s="421"/>
      <c r="N13" s="387"/>
      <c r="O13" s="767"/>
      <c r="P13" s="133"/>
      <c r="Q13" s="107"/>
    </row>
    <row r="14" spans="1:17" s="11" customFormat="1" ht="18.899999999999999" customHeight="1" thickBot="1" x14ac:dyDescent="0.3">
      <c r="A14" s="426">
        <v>8</v>
      </c>
      <c r="B14" s="926" t="s">
        <v>541</v>
      </c>
      <c r="C14" s="927"/>
      <c r="D14" s="927"/>
      <c r="E14" s="928"/>
      <c r="F14" s="685"/>
      <c r="G14" s="686"/>
      <c r="H14" s="106"/>
      <c r="I14" s="106"/>
      <c r="J14" s="423"/>
      <c r="K14" s="421"/>
      <c r="L14" s="425"/>
      <c r="M14" s="421"/>
      <c r="N14" s="387"/>
      <c r="O14" s="767"/>
      <c r="P14" s="133"/>
      <c r="Q14" s="107"/>
    </row>
    <row r="15" spans="1:17" s="11" customFormat="1" ht="18.899999999999999" customHeight="1" thickBot="1" x14ac:dyDescent="0.3">
      <c r="A15" s="426">
        <v>9</v>
      </c>
      <c r="B15" s="926" t="s">
        <v>542</v>
      </c>
      <c r="C15" s="927"/>
      <c r="D15" s="927"/>
      <c r="E15" s="928"/>
      <c r="F15" s="685"/>
      <c r="G15" s="686"/>
      <c r="H15" s="106"/>
      <c r="I15" s="106"/>
      <c r="J15" s="423"/>
      <c r="K15" s="421"/>
      <c r="L15" s="425"/>
      <c r="M15" s="421"/>
      <c r="N15" s="387"/>
      <c r="O15" s="767"/>
      <c r="P15" s="133"/>
      <c r="Q15" s="107"/>
    </row>
    <row r="16" spans="1:17" s="11" customFormat="1" ht="18.899999999999999" customHeight="1" thickBot="1" x14ac:dyDescent="0.3">
      <c r="A16" s="426">
        <v>10</v>
      </c>
      <c r="B16" s="926" t="s">
        <v>543</v>
      </c>
      <c r="C16" s="927"/>
      <c r="D16" s="927"/>
      <c r="E16" s="928"/>
      <c r="F16" s="685"/>
      <c r="G16" s="686"/>
      <c r="H16" s="106"/>
      <c r="I16" s="106"/>
      <c r="J16" s="423"/>
      <c r="K16" s="421"/>
      <c r="L16" s="425"/>
      <c r="M16" s="421"/>
      <c r="N16" s="932"/>
      <c r="O16" s="933"/>
      <c r="P16" s="933"/>
      <c r="Q16" s="934"/>
    </row>
    <row r="17" spans="1:17" s="11" customFormat="1" ht="18.899999999999999" customHeight="1" thickBot="1" x14ac:dyDescent="0.3">
      <c r="A17" s="426">
        <v>11</v>
      </c>
      <c r="B17" s="926" t="s">
        <v>544</v>
      </c>
      <c r="C17" s="927"/>
      <c r="D17" s="927"/>
      <c r="E17" s="928"/>
      <c r="F17" s="685"/>
      <c r="G17" s="686"/>
      <c r="H17" s="106"/>
      <c r="I17" s="106"/>
      <c r="J17" s="423"/>
      <c r="K17" s="421"/>
      <c r="L17" s="425"/>
      <c r="M17" s="421"/>
      <c r="N17" s="387"/>
      <c r="O17" s="767"/>
      <c r="P17" s="133"/>
      <c r="Q17" s="107"/>
    </row>
    <row r="18" spans="1:17" s="11" customFormat="1" ht="18.899999999999999" customHeight="1" thickBot="1" x14ac:dyDescent="0.3">
      <c r="A18" s="426">
        <v>12</v>
      </c>
      <c r="B18" s="926" t="s">
        <v>545</v>
      </c>
      <c r="C18" s="927"/>
      <c r="D18" s="927"/>
      <c r="E18" s="928"/>
      <c r="F18" s="685"/>
      <c r="G18" s="686"/>
      <c r="H18" s="106"/>
      <c r="I18" s="106"/>
      <c r="J18" s="423"/>
      <c r="K18" s="421"/>
      <c r="L18" s="425"/>
      <c r="M18" s="421"/>
      <c r="N18" s="387"/>
      <c r="O18" s="767"/>
      <c r="P18" s="133"/>
      <c r="Q18" s="107"/>
    </row>
    <row r="19" spans="1:17" s="11" customFormat="1" ht="18.899999999999999" customHeight="1" thickBot="1" x14ac:dyDescent="0.3">
      <c r="A19" s="426">
        <v>13</v>
      </c>
      <c r="B19" s="926" t="s">
        <v>546</v>
      </c>
      <c r="C19" s="927"/>
      <c r="D19" s="927"/>
      <c r="E19" s="928"/>
      <c r="F19" s="685"/>
      <c r="G19" s="686"/>
      <c r="H19" s="106"/>
      <c r="I19" s="106"/>
      <c r="J19" s="423"/>
      <c r="K19" s="421"/>
      <c r="L19" s="425"/>
      <c r="M19" s="421"/>
      <c r="N19" s="387"/>
      <c r="O19" s="767"/>
      <c r="P19" s="133"/>
      <c r="Q19" s="107"/>
    </row>
    <row r="20" spans="1:17" s="11" customFormat="1" ht="18.899999999999999" customHeight="1" thickBot="1" x14ac:dyDescent="0.3">
      <c r="A20" s="426">
        <v>14</v>
      </c>
      <c r="B20" s="926" t="s">
        <v>547</v>
      </c>
      <c r="C20" s="927"/>
      <c r="D20" s="927"/>
      <c r="E20" s="928"/>
      <c r="F20" s="685"/>
      <c r="G20" s="686"/>
      <c r="H20" s="106"/>
      <c r="I20" s="106"/>
      <c r="J20" s="423"/>
      <c r="K20" s="421"/>
      <c r="L20" s="425"/>
      <c r="M20" s="421"/>
      <c r="N20" s="387"/>
      <c r="O20" s="767"/>
      <c r="P20" s="133"/>
      <c r="Q20" s="107"/>
    </row>
    <row r="21" spans="1:17" s="11" customFormat="1" ht="18.899999999999999" customHeight="1" thickBot="1" x14ac:dyDescent="0.3">
      <c r="A21" s="426">
        <v>15</v>
      </c>
      <c r="B21" s="926" t="s">
        <v>548</v>
      </c>
      <c r="C21" s="927"/>
      <c r="D21" s="927"/>
      <c r="E21" s="928"/>
      <c r="F21" s="685"/>
      <c r="G21" s="686"/>
      <c r="H21" s="106"/>
      <c r="I21" s="106"/>
      <c r="J21" s="423"/>
      <c r="K21" s="421"/>
      <c r="L21" s="425"/>
      <c r="M21" s="421"/>
      <c r="N21" s="387"/>
      <c r="O21" s="767"/>
      <c r="P21" s="133"/>
      <c r="Q21" s="107"/>
    </row>
    <row r="22" spans="1:17" s="11" customFormat="1" ht="18.899999999999999" customHeight="1" thickBot="1" x14ac:dyDescent="0.3">
      <c r="A22" s="426">
        <v>16</v>
      </c>
      <c r="B22" s="926" t="s">
        <v>549</v>
      </c>
      <c r="C22" s="927"/>
      <c r="D22" s="927"/>
      <c r="E22" s="928"/>
      <c r="F22" s="685"/>
      <c r="G22" s="686"/>
      <c r="H22" s="106"/>
      <c r="I22" s="106"/>
      <c r="J22" s="423"/>
      <c r="K22" s="421"/>
      <c r="L22" s="425"/>
      <c r="M22" s="421"/>
      <c r="N22" s="387"/>
      <c r="O22" s="767"/>
      <c r="P22" s="133"/>
      <c r="Q22" s="107"/>
    </row>
    <row r="23" spans="1:17" s="11" customFormat="1" ht="18.899999999999999" customHeight="1" thickBot="1" x14ac:dyDescent="0.3">
      <c r="A23" s="426">
        <v>17</v>
      </c>
      <c r="B23" s="926" t="s">
        <v>550</v>
      </c>
      <c r="C23" s="927"/>
      <c r="D23" s="927"/>
      <c r="E23" s="928"/>
      <c r="F23" s="685"/>
      <c r="G23" s="686"/>
      <c r="H23" s="106"/>
      <c r="I23" s="106"/>
      <c r="J23" s="423"/>
      <c r="K23" s="421"/>
      <c r="L23" s="425"/>
      <c r="M23" s="421"/>
      <c r="N23" s="387"/>
      <c r="O23" s="767"/>
      <c r="P23" s="133"/>
      <c r="Q23" s="107"/>
    </row>
    <row r="24" spans="1:17" s="11" customFormat="1" ht="18.899999999999999" customHeight="1" thickBot="1" x14ac:dyDescent="0.3">
      <c r="A24" s="426">
        <v>18</v>
      </c>
      <c r="B24" s="926" t="s">
        <v>551</v>
      </c>
      <c r="C24" s="927"/>
      <c r="D24" s="927"/>
      <c r="E24" s="928"/>
      <c r="F24" s="685"/>
      <c r="G24" s="686"/>
      <c r="H24" s="106"/>
      <c r="I24" s="106"/>
      <c r="J24" s="423"/>
      <c r="K24" s="421"/>
      <c r="L24" s="425"/>
      <c r="M24" s="421"/>
      <c r="N24" s="387"/>
      <c r="O24" s="767"/>
      <c r="P24" s="133"/>
      <c r="Q24" s="107"/>
    </row>
    <row r="25" spans="1:17" s="11" customFormat="1" ht="18.899999999999999" customHeight="1" thickBot="1" x14ac:dyDescent="0.3">
      <c r="A25" s="426">
        <v>19</v>
      </c>
      <c r="B25" s="926" t="s">
        <v>552</v>
      </c>
      <c r="C25" s="927"/>
      <c r="D25" s="927"/>
      <c r="E25" s="928"/>
      <c r="F25" s="685"/>
      <c r="G25" s="686"/>
      <c r="H25" s="106"/>
      <c r="I25" s="106"/>
      <c r="J25" s="423"/>
      <c r="K25" s="421"/>
      <c r="L25" s="425"/>
      <c r="M25" s="421"/>
      <c r="N25" s="387"/>
      <c r="O25" s="767"/>
      <c r="P25" s="133"/>
      <c r="Q25" s="107"/>
    </row>
    <row r="26" spans="1:17" s="11" customFormat="1" ht="18.899999999999999" customHeight="1" thickBot="1" x14ac:dyDescent="0.3">
      <c r="A26" s="426">
        <v>20</v>
      </c>
      <c r="B26" s="926" t="s">
        <v>553</v>
      </c>
      <c r="C26" s="927"/>
      <c r="D26" s="927"/>
      <c r="E26" s="928"/>
      <c r="F26" s="685"/>
      <c r="G26" s="686"/>
      <c r="H26" s="106"/>
      <c r="I26" s="106"/>
      <c r="J26" s="423"/>
      <c r="K26" s="421"/>
      <c r="L26" s="425"/>
      <c r="M26" s="421"/>
      <c r="N26" s="387"/>
      <c r="O26" s="767"/>
      <c r="P26" s="133"/>
      <c r="Q26" s="107"/>
    </row>
    <row r="27" spans="1:17" s="11" customFormat="1" ht="18.899999999999999" customHeight="1" thickBot="1" x14ac:dyDescent="0.3">
      <c r="A27" s="426">
        <v>21</v>
      </c>
      <c r="B27" s="926" t="s">
        <v>554</v>
      </c>
      <c r="C27" s="927"/>
      <c r="D27" s="927"/>
      <c r="E27" s="928"/>
      <c r="F27" s="685"/>
      <c r="G27" s="686"/>
      <c r="H27" s="106"/>
      <c r="I27" s="106"/>
      <c r="J27" s="423"/>
      <c r="K27" s="421"/>
      <c r="L27" s="425"/>
      <c r="M27" s="421"/>
      <c r="N27" s="387"/>
      <c r="O27" s="767"/>
      <c r="P27" s="133"/>
      <c r="Q27" s="107"/>
    </row>
    <row r="28" spans="1:17" s="11" customFormat="1" ht="18.899999999999999" customHeight="1" thickBot="1" x14ac:dyDescent="0.3">
      <c r="A28" s="426">
        <v>22</v>
      </c>
      <c r="B28" s="926" t="s">
        <v>555</v>
      </c>
      <c r="C28" s="927"/>
      <c r="D28" s="927"/>
      <c r="E28" s="928"/>
      <c r="F28" s="685"/>
      <c r="G28" s="686"/>
      <c r="H28" s="106"/>
      <c r="I28" s="106"/>
      <c r="J28" s="423"/>
      <c r="K28" s="421"/>
      <c r="L28" s="425"/>
      <c r="M28" s="421"/>
      <c r="N28" s="387"/>
      <c r="O28" s="767"/>
      <c r="P28" s="133"/>
      <c r="Q28" s="107"/>
    </row>
    <row r="29" spans="1:17" s="11" customFormat="1" ht="18.899999999999999" customHeight="1" thickBot="1" x14ac:dyDescent="0.3">
      <c r="A29" s="426">
        <v>23</v>
      </c>
      <c r="B29" s="926" t="s">
        <v>556</v>
      </c>
      <c r="C29" s="927"/>
      <c r="D29" s="927"/>
      <c r="E29" s="928"/>
      <c r="F29" s="685"/>
      <c r="G29" s="686"/>
      <c r="H29" s="106"/>
      <c r="I29" s="106"/>
      <c r="J29" s="423"/>
      <c r="K29" s="421"/>
      <c r="L29" s="425"/>
      <c r="M29" s="421"/>
      <c r="N29" s="387"/>
      <c r="O29" s="767"/>
      <c r="P29" s="133"/>
      <c r="Q29" s="107"/>
    </row>
    <row r="30" spans="1:17" s="11" customFormat="1" ht="18.899999999999999" customHeight="1" thickBot="1" x14ac:dyDescent="0.3">
      <c r="A30" s="426">
        <v>24</v>
      </c>
      <c r="B30" s="926" t="s">
        <v>558</v>
      </c>
      <c r="C30" s="927"/>
      <c r="D30" s="927"/>
      <c r="E30" s="928"/>
      <c r="F30" s="685"/>
      <c r="G30" s="686"/>
      <c r="H30" s="106"/>
      <c r="I30" s="106"/>
      <c r="J30" s="423"/>
      <c r="K30" s="421"/>
      <c r="L30" s="425"/>
      <c r="M30" s="421"/>
      <c r="N30" s="387"/>
      <c r="O30" s="767"/>
      <c r="P30" s="133"/>
      <c r="Q30" s="107"/>
    </row>
    <row r="31" spans="1:17" s="11" customFormat="1" ht="18.899999999999999" customHeight="1" thickBot="1" x14ac:dyDescent="0.3">
      <c r="A31" s="426">
        <v>25</v>
      </c>
      <c r="B31" s="926" t="s">
        <v>559</v>
      </c>
      <c r="C31" s="927"/>
      <c r="D31" s="927"/>
      <c r="E31" s="928"/>
      <c r="F31" s="685"/>
      <c r="G31" s="686"/>
      <c r="H31" s="106"/>
      <c r="I31" s="106"/>
      <c r="J31" s="423"/>
      <c r="K31" s="421"/>
      <c r="L31" s="425"/>
      <c r="M31" s="421"/>
      <c r="N31" s="387"/>
      <c r="O31" s="767"/>
      <c r="P31" s="133"/>
      <c r="Q31" s="107"/>
    </row>
    <row r="32" spans="1:17" s="11" customFormat="1" ht="18.899999999999999" customHeight="1" thickBot="1" x14ac:dyDescent="0.3">
      <c r="A32" s="426">
        <v>26</v>
      </c>
      <c r="B32" s="926" t="s">
        <v>560</v>
      </c>
      <c r="C32" s="927"/>
      <c r="D32" s="927"/>
      <c r="E32" s="928"/>
      <c r="F32" s="685"/>
      <c r="G32" s="686"/>
      <c r="H32" s="106"/>
      <c r="I32" s="106"/>
      <c r="J32" s="423"/>
      <c r="K32" s="421"/>
      <c r="L32" s="425"/>
      <c r="M32" s="421"/>
      <c r="N32" s="387"/>
      <c r="O32" s="767"/>
      <c r="P32" s="133"/>
      <c r="Q32" s="107"/>
    </row>
    <row r="33" spans="1:17" s="11" customFormat="1" ht="18.899999999999999" customHeight="1" thickBot="1" x14ac:dyDescent="0.3">
      <c r="A33" s="426">
        <v>27</v>
      </c>
      <c r="B33" s="926" t="s">
        <v>561</v>
      </c>
      <c r="C33" s="927"/>
      <c r="D33" s="927"/>
      <c r="E33" s="928"/>
      <c r="F33" s="685"/>
      <c r="G33" s="686"/>
      <c r="H33" s="106"/>
      <c r="I33" s="106"/>
      <c r="J33" s="423"/>
      <c r="K33" s="421"/>
      <c r="L33" s="425"/>
      <c r="M33" s="421"/>
      <c r="N33" s="387"/>
      <c r="O33" s="767"/>
      <c r="P33" s="133"/>
      <c r="Q33" s="107"/>
    </row>
    <row r="34" spans="1:17" s="11" customFormat="1" ht="18.899999999999999" customHeight="1" thickBot="1" x14ac:dyDescent="0.3">
      <c r="A34" s="426">
        <v>28</v>
      </c>
      <c r="B34" s="926" t="s">
        <v>562</v>
      </c>
      <c r="C34" s="927"/>
      <c r="D34" s="927"/>
      <c r="E34" s="928"/>
      <c r="F34" s="685"/>
      <c r="G34" s="686"/>
      <c r="H34" s="106"/>
      <c r="I34" s="106"/>
      <c r="J34" s="423"/>
      <c r="K34" s="421"/>
      <c r="L34" s="425"/>
      <c r="M34" s="421"/>
      <c r="N34" s="387"/>
      <c r="O34" s="767"/>
      <c r="P34" s="133"/>
      <c r="Q34" s="107"/>
    </row>
    <row r="35" spans="1:17" s="11" customFormat="1" ht="18.899999999999999" customHeight="1" thickBot="1" x14ac:dyDescent="0.3">
      <c r="A35" s="426">
        <v>29</v>
      </c>
      <c r="B35" s="926" t="s">
        <v>563</v>
      </c>
      <c r="C35" s="927"/>
      <c r="D35" s="927"/>
      <c r="E35" s="928"/>
      <c r="F35" s="685"/>
      <c r="G35" s="686"/>
      <c r="H35" s="106"/>
      <c r="I35" s="106"/>
      <c r="J35" s="423"/>
      <c r="K35" s="421"/>
      <c r="L35" s="425"/>
      <c r="M35" s="421"/>
      <c r="N35" s="387"/>
      <c r="O35" s="767"/>
      <c r="P35" s="133"/>
      <c r="Q35" s="107"/>
    </row>
    <row r="36" spans="1:17" s="11" customFormat="1" ht="18.899999999999999" customHeight="1" thickBot="1" x14ac:dyDescent="0.3">
      <c r="A36" s="426">
        <v>30</v>
      </c>
      <c r="B36" s="926" t="s">
        <v>565</v>
      </c>
      <c r="C36" s="927"/>
      <c r="D36" s="927"/>
      <c r="E36" s="928"/>
      <c r="F36" s="685"/>
      <c r="G36" s="686"/>
      <c r="H36" s="106"/>
      <c r="I36" s="106"/>
      <c r="J36" s="423"/>
      <c r="K36" s="421"/>
      <c r="L36" s="425"/>
      <c r="M36" s="421"/>
      <c r="N36" s="387"/>
      <c r="O36" s="767"/>
      <c r="P36" s="133"/>
      <c r="Q36" s="107"/>
    </row>
    <row r="37" spans="1:17" s="11" customFormat="1" ht="18.899999999999999" customHeight="1" thickBot="1" x14ac:dyDescent="0.3">
      <c r="A37" s="426">
        <v>31</v>
      </c>
      <c r="B37" s="926" t="s">
        <v>564</v>
      </c>
      <c r="C37" s="927"/>
      <c r="D37" s="927"/>
      <c r="E37" s="928"/>
      <c r="F37" s="685"/>
      <c r="G37" s="686"/>
      <c r="H37" s="106"/>
      <c r="I37" s="106"/>
      <c r="J37" s="423"/>
      <c r="K37" s="421"/>
      <c r="L37" s="425"/>
      <c r="M37" s="421"/>
      <c r="N37" s="387"/>
      <c r="O37" s="767"/>
      <c r="P37" s="133"/>
      <c r="Q37" s="107"/>
    </row>
    <row r="38" spans="1:17" s="11" customFormat="1" ht="18.899999999999999" customHeight="1" thickBot="1" x14ac:dyDescent="0.3">
      <c r="A38" s="426">
        <v>32</v>
      </c>
      <c r="B38" s="926" t="s">
        <v>566</v>
      </c>
      <c r="C38" s="927"/>
      <c r="D38" s="927"/>
      <c r="E38" s="928"/>
      <c r="F38" s="685"/>
      <c r="G38" s="686"/>
      <c r="H38" s="106"/>
      <c r="I38" s="106"/>
      <c r="J38" s="423"/>
      <c r="K38" s="421"/>
      <c r="L38" s="425"/>
      <c r="M38" s="421"/>
      <c r="N38" s="387"/>
      <c r="O38" s="767"/>
      <c r="P38" s="133"/>
      <c r="Q38" s="107"/>
    </row>
    <row r="39" spans="1:17" s="11" customFormat="1" ht="18.899999999999999" customHeight="1" x14ac:dyDescent="0.25">
      <c r="A39" s="426">
        <v>33</v>
      </c>
      <c r="B39" s="926" t="s">
        <v>567</v>
      </c>
      <c r="C39" s="927"/>
      <c r="D39" s="927"/>
      <c r="E39" s="928"/>
      <c r="F39" s="685"/>
      <c r="G39" s="686"/>
      <c r="H39" s="106"/>
      <c r="I39" s="106"/>
      <c r="J39" s="423"/>
      <c r="K39" s="421"/>
      <c r="L39" s="425"/>
      <c r="M39" s="421"/>
      <c r="N39" s="387"/>
      <c r="O39" s="767"/>
      <c r="P39" s="133"/>
      <c r="Q39" s="107"/>
    </row>
    <row r="40" spans="1:17" s="11" customFormat="1" ht="18.899999999999999" customHeight="1" x14ac:dyDescent="0.25">
      <c r="A40" s="426">
        <v>34</v>
      </c>
      <c r="B40" s="929" t="s">
        <v>568</v>
      </c>
      <c r="C40" s="930"/>
      <c r="D40" s="930"/>
      <c r="E40" s="931"/>
      <c r="F40" s="132"/>
      <c r="G40" s="132"/>
      <c r="H40" s="707"/>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899999999999999" customHeight="1" x14ac:dyDescent="0.25">
      <c r="A41" s="426">
        <v>35</v>
      </c>
      <c r="B41" s="105"/>
      <c r="C41" s="105"/>
      <c r="D41" s="106"/>
      <c r="E41" s="441"/>
      <c r="F41" s="132"/>
      <c r="G41" s="132"/>
      <c r="H41" s="707"/>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x14ac:dyDescent="0.25">
      <c r="A42" s="426">
        <v>36</v>
      </c>
      <c r="B42" s="105"/>
      <c r="C42" s="105"/>
      <c r="D42" s="106"/>
      <c r="E42" s="441"/>
      <c r="F42" s="132"/>
      <c r="G42" s="132"/>
      <c r="H42" s="707"/>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x14ac:dyDescent="0.25">
      <c r="A43" s="426">
        <v>37</v>
      </c>
      <c r="B43" s="105"/>
      <c r="C43" s="105"/>
      <c r="D43" s="106"/>
      <c r="E43" s="441"/>
      <c r="F43" s="132"/>
      <c r="G43" s="132"/>
      <c r="H43" s="707"/>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x14ac:dyDescent="0.25">
      <c r="A44" s="426">
        <v>38</v>
      </c>
      <c r="B44" s="105"/>
      <c r="C44" s="105"/>
      <c r="D44" s="106"/>
      <c r="E44" s="441"/>
      <c r="F44" s="132"/>
      <c r="G44" s="132"/>
      <c r="H44" s="707"/>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x14ac:dyDescent="0.25">
      <c r="A45" s="426">
        <v>39</v>
      </c>
      <c r="B45" s="105"/>
      <c r="C45" s="105"/>
      <c r="D45" s="106"/>
      <c r="E45" s="441"/>
      <c r="F45" s="132"/>
      <c r="G45" s="132"/>
      <c r="H45" s="707"/>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x14ac:dyDescent="0.25">
      <c r="A46" s="426">
        <v>40</v>
      </c>
      <c r="B46" s="105"/>
      <c r="C46" s="105"/>
      <c r="D46" s="106"/>
      <c r="E46" s="441"/>
      <c r="F46" s="132"/>
      <c r="G46" s="132"/>
      <c r="H46" s="707"/>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x14ac:dyDescent="0.25">
      <c r="A47" s="426">
        <v>41</v>
      </c>
      <c r="B47" s="105"/>
      <c r="C47" s="105"/>
      <c r="D47" s="106"/>
      <c r="E47" s="441"/>
      <c r="F47" s="132"/>
      <c r="G47" s="132"/>
      <c r="H47" s="707"/>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x14ac:dyDescent="0.25">
      <c r="A48" s="426">
        <v>42</v>
      </c>
      <c r="B48" s="105"/>
      <c r="C48" s="105"/>
      <c r="D48" s="106"/>
      <c r="E48" s="441"/>
      <c r="F48" s="132"/>
      <c r="G48" s="132"/>
      <c r="H48" s="707"/>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x14ac:dyDescent="0.25">
      <c r="A49" s="426">
        <v>43</v>
      </c>
      <c r="B49" s="105"/>
      <c r="C49" s="105"/>
      <c r="D49" s="106"/>
      <c r="E49" s="441"/>
      <c r="F49" s="132"/>
      <c r="G49" s="132"/>
      <c r="H49" s="707"/>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x14ac:dyDescent="0.25">
      <c r="A50" s="426">
        <v>44</v>
      </c>
      <c r="B50" s="105"/>
      <c r="C50" s="105"/>
      <c r="D50" s="106"/>
      <c r="E50" s="441"/>
      <c r="F50" s="132"/>
      <c r="G50" s="132"/>
      <c r="H50" s="707"/>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x14ac:dyDescent="0.25">
      <c r="A51" s="426">
        <v>45</v>
      </c>
      <c r="B51" s="105"/>
      <c r="C51" s="105"/>
      <c r="D51" s="106"/>
      <c r="E51" s="441"/>
      <c r="F51" s="132"/>
      <c r="G51" s="132"/>
      <c r="H51" s="707"/>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x14ac:dyDescent="0.25">
      <c r="A52" s="426">
        <v>46</v>
      </c>
      <c r="B52" s="105"/>
      <c r="C52" s="105"/>
      <c r="D52" s="106"/>
      <c r="E52" s="441"/>
      <c r="F52" s="132"/>
      <c r="G52" s="132"/>
      <c r="H52" s="707"/>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x14ac:dyDescent="0.25">
      <c r="A53" s="426">
        <v>47</v>
      </c>
      <c r="B53" s="105"/>
      <c r="C53" s="105"/>
      <c r="D53" s="106"/>
      <c r="E53" s="441"/>
      <c r="F53" s="132"/>
      <c r="G53" s="132"/>
      <c r="H53" s="707"/>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x14ac:dyDescent="0.25">
      <c r="A54" s="426">
        <v>48</v>
      </c>
      <c r="B54" s="105"/>
      <c r="C54" s="105"/>
      <c r="D54" s="106"/>
      <c r="E54" s="441"/>
      <c r="F54" s="132"/>
      <c r="G54" s="132"/>
      <c r="H54" s="707"/>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x14ac:dyDescent="0.25">
      <c r="A55" s="426">
        <v>49</v>
      </c>
      <c r="B55" s="105"/>
      <c r="C55" s="105"/>
      <c r="D55" s="106"/>
      <c r="E55" s="441"/>
      <c r="F55" s="132"/>
      <c r="G55" s="132"/>
      <c r="H55" s="707"/>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x14ac:dyDescent="0.25">
      <c r="A56" s="426">
        <v>50</v>
      </c>
      <c r="B56" s="105"/>
      <c r="C56" s="105"/>
      <c r="D56" s="106"/>
      <c r="E56" s="441"/>
      <c r="F56" s="132"/>
      <c r="G56" s="132"/>
      <c r="H56" s="707"/>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x14ac:dyDescent="0.25">
      <c r="A57" s="426">
        <v>51</v>
      </c>
      <c r="B57" s="105"/>
      <c r="C57" s="105"/>
      <c r="D57" s="106"/>
      <c r="E57" s="441"/>
      <c r="F57" s="132"/>
      <c r="G57" s="132"/>
      <c r="H57" s="707"/>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x14ac:dyDescent="0.25">
      <c r="A58" s="426">
        <v>52</v>
      </c>
      <c r="B58" s="105"/>
      <c r="C58" s="105"/>
      <c r="D58" s="106"/>
      <c r="E58" s="441"/>
      <c r="F58" s="132"/>
      <c r="G58" s="132"/>
      <c r="H58" s="707"/>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x14ac:dyDescent="0.25">
      <c r="A59" s="426">
        <v>53</v>
      </c>
      <c r="B59" s="105"/>
      <c r="C59" s="105"/>
      <c r="D59" s="106"/>
      <c r="E59" s="441"/>
      <c r="F59" s="132"/>
      <c r="G59" s="132"/>
      <c r="H59" s="707"/>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x14ac:dyDescent="0.25">
      <c r="A60" s="426">
        <v>54</v>
      </c>
      <c r="B60" s="105"/>
      <c r="C60" s="105"/>
      <c r="D60" s="106"/>
      <c r="E60" s="441"/>
      <c r="F60" s="132"/>
      <c r="G60" s="132"/>
      <c r="H60" s="707"/>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x14ac:dyDescent="0.25">
      <c r="A61" s="426">
        <v>55</v>
      </c>
      <c r="B61" s="105"/>
      <c r="C61" s="105"/>
      <c r="D61" s="106"/>
      <c r="E61" s="441"/>
      <c r="F61" s="132"/>
      <c r="G61" s="132"/>
      <c r="H61" s="707"/>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x14ac:dyDescent="0.25">
      <c r="A62" s="426">
        <v>56</v>
      </c>
      <c r="B62" s="105"/>
      <c r="C62" s="105"/>
      <c r="D62" s="106"/>
      <c r="E62" s="441"/>
      <c r="F62" s="132"/>
      <c r="G62" s="132"/>
      <c r="H62" s="707"/>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x14ac:dyDescent="0.25">
      <c r="A63" s="426">
        <v>57</v>
      </c>
      <c r="B63" s="105"/>
      <c r="C63" s="105"/>
      <c r="D63" s="106"/>
      <c r="E63" s="441"/>
      <c r="F63" s="132"/>
      <c r="G63" s="132"/>
      <c r="H63" s="707"/>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x14ac:dyDescent="0.25">
      <c r="A64" s="426">
        <v>58</v>
      </c>
      <c r="B64" s="105"/>
      <c r="C64" s="105"/>
      <c r="D64" s="106"/>
      <c r="E64" s="441"/>
      <c r="F64" s="132"/>
      <c r="G64" s="132"/>
      <c r="H64" s="707"/>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x14ac:dyDescent="0.25">
      <c r="A65" s="426">
        <v>59</v>
      </c>
      <c r="B65" s="105"/>
      <c r="C65" s="105"/>
      <c r="D65" s="106"/>
      <c r="E65" s="441"/>
      <c r="F65" s="132"/>
      <c r="G65" s="132"/>
      <c r="H65" s="707"/>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x14ac:dyDescent="0.25">
      <c r="A66" s="426">
        <v>60</v>
      </c>
      <c r="B66" s="105"/>
      <c r="C66" s="105"/>
      <c r="D66" s="106"/>
      <c r="E66" s="441"/>
      <c r="F66" s="132"/>
      <c r="G66" s="132"/>
      <c r="H66" s="707"/>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x14ac:dyDescent="0.25">
      <c r="A67" s="426">
        <v>61</v>
      </c>
      <c r="B67" s="105"/>
      <c r="C67" s="105"/>
      <c r="D67" s="106"/>
      <c r="E67" s="441"/>
      <c r="F67" s="132"/>
      <c r="G67" s="132"/>
      <c r="H67" s="707"/>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x14ac:dyDescent="0.25">
      <c r="A68" s="426">
        <v>62</v>
      </c>
      <c r="B68" s="105"/>
      <c r="C68" s="105"/>
      <c r="D68" s="106"/>
      <c r="E68" s="441"/>
      <c r="F68" s="132"/>
      <c r="G68" s="132"/>
      <c r="H68" s="707"/>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x14ac:dyDescent="0.25">
      <c r="A69" s="426">
        <v>63</v>
      </c>
      <c r="B69" s="105"/>
      <c r="C69" s="105"/>
      <c r="D69" s="106"/>
      <c r="E69" s="441"/>
      <c r="F69" s="132"/>
      <c r="G69" s="132"/>
      <c r="H69" s="707"/>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x14ac:dyDescent="0.25">
      <c r="A70" s="426">
        <v>64</v>
      </c>
      <c r="B70" s="105"/>
      <c r="C70" s="105"/>
      <c r="D70" s="106"/>
      <c r="E70" s="441"/>
      <c r="F70" s="132"/>
      <c r="G70" s="132"/>
      <c r="H70" s="707"/>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x14ac:dyDescent="0.25">
      <c r="A71" s="426">
        <v>65</v>
      </c>
      <c r="B71" s="105"/>
      <c r="C71" s="105"/>
      <c r="D71" s="106"/>
      <c r="E71" s="441"/>
      <c r="F71" s="132"/>
      <c r="G71" s="132"/>
      <c r="H71" s="707"/>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x14ac:dyDescent="0.25">
      <c r="A72" s="426">
        <v>66</v>
      </c>
      <c r="B72" s="105"/>
      <c r="C72" s="105"/>
      <c r="D72" s="106"/>
      <c r="E72" s="441"/>
      <c r="F72" s="132"/>
      <c r="G72" s="132"/>
      <c r="H72" s="707"/>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899999999999999" customHeight="1" x14ac:dyDescent="0.25">
      <c r="A73" s="426">
        <v>67</v>
      </c>
      <c r="B73" s="105"/>
      <c r="C73" s="105"/>
      <c r="D73" s="106"/>
      <c r="E73" s="441"/>
      <c r="F73" s="132"/>
      <c r="G73" s="132"/>
      <c r="H73" s="707"/>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899999999999999" customHeight="1" x14ac:dyDescent="0.25">
      <c r="A74" s="426">
        <v>68</v>
      </c>
      <c r="B74" s="105"/>
      <c r="C74" s="105"/>
      <c r="D74" s="106"/>
      <c r="E74" s="441"/>
      <c r="F74" s="132"/>
      <c r="G74" s="132"/>
      <c r="H74" s="707"/>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899999999999999" customHeight="1" x14ac:dyDescent="0.25">
      <c r="A75" s="426">
        <v>69</v>
      </c>
      <c r="B75" s="105"/>
      <c r="C75" s="105"/>
      <c r="D75" s="106"/>
      <c r="E75" s="441"/>
      <c r="F75" s="132"/>
      <c r="G75" s="132"/>
      <c r="H75" s="707"/>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899999999999999" customHeight="1" x14ac:dyDescent="0.25">
      <c r="A76" s="426">
        <v>70</v>
      </c>
      <c r="B76" s="105"/>
      <c r="C76" s="105"/>
      <c r="D76" s="106"/>
      <c r="E76" s="441"/>
      <c r="F76" s="132"/>
      <c r="G76" s="132"/>
      <c r="H76" s="707"/>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899999999999999" customHeight="1" x14ac:dyDescent="0.25">
      <c r="A77" s="426">
        <v>71</v>
      </c>
      <c r="B77" s="105"/>
      <c r="C77" s="105"/>
      <c r="D77" s="106"/>
      <c r="E77" s="441"/>
      <c r="F77" s="132"/>
      <c r="G77" s="132"/>
      <c r="H77" s="707"/>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899999999999999" customHeight="1" x14ac:dyDescent="0.25">
      <c r="A78" s="426">
        <v>72</v>
      </c>
      <c r="B78" s="105"/>
      <c r="C78" s="105"/>
      <c r="D78" s="106"/>
      <c r="E78" s="441"/>
      <c r="F78" s="132"/>
      <c r="G78" s="132"/>
      <c r="H78" s="707"/>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899999999999999" customHeight="1" x14ac:dyDescent="0.25">
      <c r="A79" s="426">
        <v>73</v>
      </c>
      <c r="B79" s="105"/>
      <c r="C79" s="105"/>
      <c r="D79" s="106"/>
      <c r="E79" s="441"/>
      <c r="F79" s="132"/>
      <c r="G79" s="132"/>
      <c r="H79" s="707"/>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899999999999999" customHeight="1" x14ac:dyDescent="0.25">
      <c r="A80" s="426">
        <v>74</v>
      </c>
      <c r="B80" s="105"/>
      <c r="C80" s="105"/>
      <c r="D80" s="106"/>
      <c r="E80" s="441"/>
      <c r="F80" s="132"/>
      <c r="G80" s="132"/>
      <c r="H80" s="707"/>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899999999999999" customHeight="1" x14ac:dyDescent="0.25">
      <c r="A81" s="426">
        <v>75</v>
      </c>
      <c r="B81" s="105"/>
      <c r="C81" s="105"/>
      <c r="D81" s="106"/>
      <c r="E81" s="441"/>
      <c r="F81" s="132"/>
      <c r="G81" s="132"/>
      <c r="H81" s="707"/>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899999999999999" customHeight="1" x14ac:dyDescent="0.25">
      <c r="A82" s="426">
        <v>76</v>
      </c>
      <c r="B82" s="105"/>
      <c r="C82" s="105"/>
      <c r="D82" s="106"/>
      <c r="E82" s="441"/>
      <c r="F82" s="132"/>
      <c r="G82" s="132"/>
      <c r="H82" s="707"/>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899999999999999" customHeight="1" x14ac:dyDescent="0.25">
      <c r="A83" s="426">
        <v>77</v>
      </c>
      <c r="B83" s="105"/>
      <c r="C83" s="105"/>
      <c r="D83" s="106"/>
      <c r="E83" s="441"/>
      <c r="F83" s="132"/>
      <c r="G83" s="132"/>
      <c r="H83" s="707"/>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899999999999999" customHeight="1" x14ac:dyDescent="0.25">
      <c r="A84" s="426">
        <v>78</v>
      </c>
      <c r="B84" s="105"/>
      <c r="C84" s="105"/>
      <c r="D84" s="106"/>
      <c r="E84" s="441"/>
      <c r="F84" s="132"/>
      <c r="G84" s="132"/>
      <c r="H84" s="707"/>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899999999999999" customHeight="1" x14ac:dyDescent="0.25">
      <c r="A85" s="426">
        <v>79</v>
      </c>
      <c r="B85" s="105"/>
      <c r="C85" s="105"/>
      <c r="D85" s="106"/>
      <c r="E85" s="441"/>
      <c r="F85" s="132"/>
      <c r="G85" s="132"/>
      <c r="H85" s="707"/>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899999999999999" customHeight="1" x14ac:dyDescent="0.25">
      <c r="A86" s="426">
        <v>80</v>
      </c>
      <c r="B86" s="105"/>
      <c r="C86" s="105"/>
      <c r="D86" s="106"/>
      <c r="E86" s="441"/>
      <c r="F86" s="132"/>
      <c r="G86" s="132"/>
      <c r="H86" s="707"/>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899999999999999" customHeight="1" x14ac:dyDescent="0.25">
      <c r="A87" s="426">
        <v>81</v>
      </c>
      <c r="B87" s="105"/>
      <c r="C87" s="105"/>
      <c r="D87" s="106"/>
      <c r="E87" s="441"/>
      <c r="F87" s="132"/>
      <c r="G87" s="132"/>
      <c r="H87" s="707"/>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899999999999999" customHeight="1" x14ac:dyDescent="0.25">
      <c r="A88" s="426">
        <v>82</v>
      </c>
      <c r="B88" s="105"/>
      <c r="C88" s="105"/>
      <c r="D88" s="106"/>
      <c r="E88" s="441"/>
      <c r="F88" s="132"/>
      <c r="G88" s="132"/>
      <c r="H88" s="707"/>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899999999999999" customHeight="1" x14ac:dyDescent="0.25">
      <c r="A89" s="426">
        <v>83</v>
      </c>
      <c r="B89" s="105"/>
      <c r="C89" s="105"/>
      <c r="D89" s="106"/>
      <c r="E89" s="441"/>
      <c r="F89" s="132"/>
      <c r="G89" s="132"/>
      <c r="H89" s="707"/>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899999999999999" customHeight="1" x14ac:dyDescent="0.25">
      <c r="A90" s="426">
        <v>84</v>
      </c>
      <c r="B90" s="105"/>
      <c r="C90" s="105"/>
      <c r="D90" s="106"/>
      <c r="E90" s="441"/>
      <c r="F90" s="132"/>
      <c r="G90" s="132"/>
      <c r="H90" s="707"/>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899999999999999" customHeight="1" x14ac:dyDescent="0.25">
      <c r="A91" s="426">
        <v>85</v>
      </c>
      <c r="B91" s="105"/>
      <c r="C91" s="105"/>
      <c r="D91" s="106"/>
      <c r="E91" s="441"/>
      <c r="F91" s="132"/>
      <c r="G91" s="132"/>
      <c r="H91" s="707"/>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899999999999999" customHeight="1" x14ac:dyDescent="0.25">
      <c r="A92" s="426">
        <v>86</v>
      </c>
      <c r="B92" s="105"/>
      <c r="C92" s="105"/>
      <c r="D92" s="106"/>
      <c r="E92" s="441"/>
      <c r="F92" s="132"/>
      <c r="G92" s="132"/>
      <c r="H92" s="707"/>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899999999999999" customHeight="1" x14ac:dyDescent="0.25">
      <c r="A93" s="426">
        <v>87</v>
      </c>
      <c r="B93" s="105"/>
      <c r="C93" s="105"/>
      <c r="D93" s="106"/>
      <c r="E93" s="441"/>
      <c r="F93" s="132"/>
      <c r="G93" s="132"/>
      <c r="H93" s="707"/>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899999999999999" customHeight="1" x14ac:dyDescent="0.25">
      <c r="A94" s="426">
        <v>88</v>
      </c>
      <c r="B94" s="105"/>
      <c r="C94" s="105"/>
      <c r="D94" s="106"/>
      <c r="E94" s="441"/>
      <c r="F94" s="132"/>
      <c r="G94" s="132"/>
      <c r="H94" s="707"/>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899999999999999" customHeight="1" x14ac:dyDescent="0.25">
      <c r="A95" s="426">
        <v>89</v>
      </c>
      <c r="B95" s="105"/>
      <c r="C95" s="105"/>
      <c r="D95" s="106"/>
      <c r="E95" s="441"/>
      <c r="F95" s="132"/>
      <c r="G95" s="132"/>
      <c r="H95" s="707"/>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899999999999999" customHeight="1" x14ac:dyDescent="0.25">
      <c r="A96" s="426">
        <v>90</v>
      </c>
      <c r="B96" s="105"/>
      <c r="C96" s="105"/>
      <c r="D96" s="106"/>
      <c r="E96" s="441"/>
      <c r="F96" s="132"/>
      <c r="G96" s="132"/>
      <c r="H96" s="707"/>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899999999999999" customHeight="1" x14ac:dyDescent="0.25">
      <c r="A97" s="426">
        <v>91</v>
      </c>
      <c r="B97" s="105"/>
      <c r="C97" s="105"/>
      <c r="D97" s="106"/>
      <c r="E97" s="441"/>
      <c r="F97" s="132"/>
      <c r="G97" s="132"/>
      <c r="H97" s="707"/>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899999999999999" customHeight="1" x14ac:dyDescent="0.25">
      <c r="A98" s="426">
        <v>92</v>
      </c>
      <c r="B98" s="105"/>
      <c r="C98" s="105"/>
      <c r="D98" s="106"/>
      <c r="E98" s="441"/>
      <c r="F98" s="132"/>
      <c r="G98" s="132"/>
      <c r="H98" s="707"/>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899999999999999" customHeight="1" x14ac:dyDescent="0.25">
      <c r="A99" s="426">
        <v>93</v>
      </c>
      <c r="B99" s="105"/>
      <c r="C99" s="105"/>
      <c r="D99" s="106"/>
      <c r="E99" s="441"/>
      <c r="F99" s="132"/>
      <c r="G99" s="132"/>
      <c r="H99" s="707"/>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899999999999999" customHeight="1" x14ac:dyDescent="0.25">
      <c r="A100" s="426">
        <v>94</v>
      </c>
      <c r="B100" s="105"/>
      <c r="C100" s="105"/>
      <c r="D100" s="106"/>
      <c r="E100" s="441"/>
      <c r="F100" s="132"/>
      <c r="G100" s="132"/>
      <c r="H100" s="707"/>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899999999999999" customHeight="1" x14ac:dyDescent="0.25">
      <c r="A101" s="426">
        <v>95</v>
      </c>
      <c r="B101" s="105"/>
      <c r="C101" s="105"/>
      <c r="D101" s="106"/>
      <c r="E101" s="441"/>
      <c r="F101" s="132"/>
      <c r="G101" s="132"/>
      <c r="H101" s="707"/>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899999999999999" customHeight="1" x14ac:dyDescent="0.25">
      <c r="A102" s="426">
        <v>96</v>
      </c>
      <c r="B102" s="105"/>
      <c r="C102" s="105"/>
      <c r="D102" s="106"/>
      <c r="E102" s="441"/>
      <c r="F102" s="132"/>
      <c r="G102" s="132"/>
      <c r="H102" s="707"/>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899999999999999" customHeight="1" x14ac:dyDescent="0.25">
      <c r="A103" s="426">
        <v>97</v>
      </c>
      <c r="B103" s="105"/>
      <c r="C103" s="105"/>
      <c r="D103" s="106"/>
      <c r="E103" s="441"/>
      <c r="F103" s="132"/>
      <c r="G103" s="132"/>
      <c r="H103" s="707"/>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899999999999999" customHeight="1" x14ac:dyDescent="0.25">
      <c r="A104" s="426">
        <v>98</v>
      </c>
      <c r="B104" s="105"/>
      <c r="C104" s="105"/>
      <c r="D104" s="106"/>
      <c r="E104" s="441"/>
      <c r="F104" s="132"/>
      <c r="G104" s="132"/>
      <c r="H104" s="707"/>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899999999999999" customHeight="1" x14ac:dyDescent="0.25">
      <c r="A105" s="426">
        <v>99</v>
      </c>
      <c r="B105" s="105"/>
      <c r="C105" s="105"/>
      <c r="D105" s="106"/>
      <c r="E105" s="441"/>
      <c r="F105" s="132"/>
      <c r="G105" s="132"/>
      <c r="H105" s="707"/>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899999999999999" customHeight="1" x14ac:dyDescent="0.25">
      <c r="A106" s="426">
        <v>100</v>
      </c>
      <c r="B106" s="105"/>
      <c r="C106" s="105"/>
      <c r="D106" s="106"/>
      <c r="E106" s="441"/>
      <c r="F106" s="132"/>
      <c r="G106" s="132"/>
      <c r="H106" s="707"/>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899999999999999" customHeight="1" x14ac:dyDescent="0.25">
      <c r="A107" s="426">
        <v>101</v>
      </c>
      <c r="B107" s="105"/>
      <c r="C107" s="105"/>
      <c r="D107" s="106"/>
      <c r="E107" s="441"/>
      <c r="F107" s="132"/>
      <c r="G107" s="132"/>
      <c r="H107" s="707"/>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899999999999999" customHeight="1" x14ac:dyDescent="0.25">
      <c r="A108" s="426">
        <v>102</v>
      </c>
      <c r="B108" s="105"/>
      <c r="C108" s="105"/>
      <c r="D108" s="106"/>
      <c r="E108" s="441"/>
      <c r="F108" s="132"/>
      <c r="G108" s="132"/>
      <c r="H108" s="707"/>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899999999999999" customHeight="1" x14ac:dyDescent="0.25">
      <c r="A109" s="426">
        <v>103</v>
      </c>
      <c r="B109" s="105"/>
      <c r="C109" s="105"/>
      <c r="D109" s="106"/>
      <c r="E109" s="441"/>
      <c r="F109" s="132"/>
      <c r="G109" s="132"/>
      <c r="H109" s="707"/>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899999999999999" customHeight="1" x14ac:dyDescent="0.25">
      <c r="A110" s="426">
        <v>104</v>
      </c>
      <c r="B110" s="105"/>
      <c r="C110" s="105"/>
      <c r="D110" s="106"/>
      <c r="E110" s="441"/>
      <c r="F110" s="132"/>
      <c r="G110" s="132"/>
      <c r="H110" s="707"/>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899999999999999" customHeight="1" x14ac:dyDescent="0.25">
      <c r="A111" s="426">
        <v>105</v>
      </c>
      <c r="B111" s="105"/>
      <c r="C111" s="105"/>
      <c r="D111" s="106"/>
      <c r="E111" s="441"/>
      <c r="F111" s="132"/>
      <c r="G111" s="132"/>
      <c r="H111" s="707"/>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899999999999999" customHeight="1" x14ac:dyDescent="0.25">
      <c r="A112" s="426">
        <v>106</v>
      </c>
      <c r="B112" s="105"/>
      <c r="C112" s="105"/>
      <c r="D112" s="106"/>
      <c r="E112" s="441"/>
      <c r="F112" s="132"/>
      <c r="G112" s="132"/>
      <c r="H112" s="707"/>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899999999999999" customHeight="1" x14ac:dyDescent="0.25">
      <c r="A113" s="426">
        <v>107</v>
      </c>
      <c r="B113" s="105"/>
      <c r="C113" s="105"/>
      <c r="D113" s="106"/>
      <c r="E113" s="441"/>
      <c r="F113" s="132"/>
      <c r="G113" s="132"/>
      <c r="H113" s="707"/>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899999999999999" customHeight="1" x14ac:dyDescent="0.25">
      <c r="A114" s="426">
        <v>108</v>
      </c>
      <c r="B114" s="105"/>
      <c r="C114" s="105"/>
      <c r="D114" s="106"/>
      <c r="E114" s="441"/>
      <c r="F114" s="132"/>
      <c r="G114" s="132"/>
      <c r="H114" s="707"/>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899999999999999" customHeight="1" x14ac:dyDescent="0.25">
      <c r="A115" s="426">
        <v>109</v>
      </c>
      <c r="B115" s="105"/>
      <c r="C115" s="105"/>
      <c r="D115" s="106"/>
      <c r="E115" s="441"/>
      <c r="F115" s="132"/>
      <c r="G115" s="132"/>
      <c r="H115" s="707"/>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899999999999999" customHeight="1" x14ac:dyDescent="0.25">
      <c r="A116" s="426">
        <v>110</v>
      </c>
      <c r="B116" s="105"/>
      <c r="C116" s="105"/>
      <c r="D116" s="106"/>
      <c r="E116" s="441"/>
      <c r="F116" s="132"/>
      <c r="G116" s="132"/>
      <c r="H116" s="707"/>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899999999999999" customHeight="1" x14ac:dyDescent="0.25">
      <c r="A117" s="426">
        <v>111</v>
      </c>
      <c r="B117" s="105"/>
      <c r="C117" s="105"/>
      <c r="D117" s="106"/>
      <c r="E117" s="441"/>
      <c r="F117" s="132"/>
      <c r="G117" s="132"/>
      <c r="H117" s="707"/>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899999999999999" customHeight="1" x14ac:dyDescent="0.25">
      <c r="A118" s="426">
        <v>112</v>
      </c>
      <c r="B118" s="105"/>
      <c r="C118" s="105"/>
      <c r="D118" s="106"/>
      <c r="E118" s="441"/>
      <c r="F118" s="132"/>
      <c r="G118" s="132"/>
      <c r="H118" s="707"/>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899999999999999" customHeight="1" x14ac:dyDescent="0.25">
      <c r="A119" s="426">
        <v>113</v>
      </c>
      <c r="B119" s="105"/>
      <c r="C119" s="105"/>
      <c r="D119" s="106"/>
      <c r="E119" s="441"/>
      <c r="F119" s="132"/>
      <c r="G119" s="132"/>
      <c r="H119" s="707"/>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899999999999999" customHeight="1" x14ac:dyDescent="0.25">
      <c r="A120" s="426">
        <v>114</v>
      </c>
      <c r="B120" s="105"/>
      <c r="C120" s="105"/>
      <c r="D120" s="106"/>
      <c r="E120" s="441"/>
      <c r="F120" s="132"/>
      <c r="G120" s="132"/>
      <c r="H120" s="707"/>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899999999999999" customHeight="1" x14ac:dyDescent="0.25">
      <c r="A121" s="426">
        <v>115</v>
      </c>
      <c r="B121" s="105"/>
      <c r="C121" s="105"/>
      <c r="D121" s="106"/>
      <c r="E121" s="441"/>
      <c r="F121" s="132"/>
      <c r="G121" s="132"/>
      <c r="H121" s="707"/>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899999999999999" customHeight="1" x14ac:dyDescent="0.25">
      <c r="A122" s="426">
        <v>116</v>
      </c>
      <c r="B122" s="105"/>
      <c r="C122" s="105"/>
      <c r="D122" s="106"/>
      <c r="E122" s="441"/>
      <c r="F122" s="132"/>
      <c r="G122" s="132"/>
      <c r="H122" s="707"/>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899999999999999" customHeight="1" x14ac:dyDescent="0.25">
      <c r="A123" s="426">
        <v>117</v>
      </c>
      <c r="B123" s="105"/>
      <c r="C123" s="105"/>
      <c r="D123" s="106"/>
      <c r="E123" s="441"/>
      <c r="F123" s="132"/>
      <c r="G123" s="132"/>
      <c r="H123" s="707"/>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899999999999999" customHeight="1" x14ac:dyDescent="0.25">
      <c r="A124" s="426">
        <v>118</v>
      </c>
      <c r="B124" s="105"/>
      <c r="C124" s="105"/>
      <c r="D124" s="106"/>
      <c r="E124" s="441"/>
      <c r="F124" s="132"/>
      <c r="G124" s="132"/>
      <c r="H124" s="707"/>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899999999999999" customHeight="1" x14ac:dyDescent="0.25">
      <c r="A125" s="426">
        <v>119</v>
      </c>
      <c r="B125" s="105"/>
      <c r="C125" s="105"/>
      <c r="D125" s="106"/>
      <c r="E125" s="441"/>
      <c r="F125" s="132"/>
      <c r="G125" s="132"/>
      <c r="H125" s="707"/>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899999999999999" customHeight="1" x14ac:dyDescent="0.25">
      <c r="A126" s="426">
        <v>120</v>
      </c>
      <c r="B126" s="105"/>
      <c r="C126" s="105"/>
      <c r="D126" s="106"/>
      <c r="E126" s="441"/>
      <c r="F126" s="132"/>
      <c r="G126" s="132"/>
      <c r="H126" s="707"/>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899999999999999" customHeight="1" x14ac:dyDescent="0.25">
      <c r="A127" s="426">
        <v>121</v>
      </c>
      <c r="B127" s="105"/>
      <c r="C127" s="105"/>
      <c r="D127" s="106"/>
      <c r="E127" s="441"/>
      <c r="F127" s="132"/>
      <c r="G127" s="132"/>
      <c r="H127" s="707"/>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899999999999999" customHeight="1" x14ac:dyDescent="0.25">
      <c r="A128" s="426">
        <v>122</v>
      </c>
      <c r="B128" s="105"/>
      <c r="C128" s="105"/>
      <c r="D128" s="106"/>
      <c r="E128" s="441"/>
      <c r="F128" s="132"/>
      <c r="G128" s="132"/>
      <c r="H128" s="707"/>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899999999999999" customHeight="1" x14ac:dyDescent="0.25">
      <c r="A129" s="426">
        <v>123</v>
      </c>
      <c r="B129" s="105"/>
      <c r="C129" s="105"/>
      <c r="D129" s="106"/>
      <c r="E129" s="441"/>
      <c r="F129" s="132"/>
      <c r="G129" s="132"/>
      <c r="H129" s="707"/>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899999999999999" customHeight="1" x14ac:dyDescent="0.25">
      <c r="A130" s="426">
        <v>124</v>
      </c>
      <c r="B130" s="105"/>
      <c r="C130" s="105"/>
      <c r="D130" s="106"/>
      <c r="E130" s="441"/>
      <c r="F130" s="132"/>
      <c r="G130" s="132"/>
      <c r="H130" s="707"/>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899999999999999" customHeight="1" x14ac:dyDescent="0.25">
      <c r="A131" s="426">
        <v>125</v>
      </c>
      <c r="B131" s="105"/>
      <c r="C131" s="105"/>
      <c r="D131" s="106"/>
      <c r="E131" s="441"/>
      <c r="F131" s="132"/>
      <c r="G131" s="132"/>
      <c r="H131" s="707"/>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899999999999999" customHeight="1" x14ac:dyDescent="0.25">
      <c r="A132" s="426">
        <v>126</v>
      </c>
      <c r="B132" s="105"/>
      <c r="C132" s="105"/>
      <c r="D132" s="106"/>
      <c r="E132" s="441"/>
      <c r="F132" s="132"/>
      <c r="G132" s="132"/>
      <c r="H132" s="707"/>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899999999999999" customHeight="1" x14ac:dyDescent="0.25">
      <c r="A133" s="426">
        <v>127</v>
      </c>
      <c r="B133" s="105"/>
      <c r="C133" s="105"/>
      <c r="D133" s="106"/>
      <c r="E133" s="441"/>
      <c r="F133" s="132"/>
      <c r="G133" s="132"/>
      <c r="H133" s="707"/>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899999999999999" customHeight="1" x14ac:dyDescent="0.25">
      <c r="A134" s="426">
        <v>128</v>
      </c>
      <c r="B134" s="105"/>
      <c r="C134" s="105"/>
      <c r="D134" s="106"/>
      <c r="E134" s="441"/>
      <c r="F134" s="132"/>
      <c r="G134" s="132"/>
      <c r="H134" s="707"/>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5">
      <c r="A135" s="426">
        <v>129</v>
      </c>
      <c r="B135" s="105"/>
      <c r="C135" s="105"/>
      <c r="D135" s="106"/>
      <c r="E135" s="441"/>
      <c r="F135" s="132"/>
      <c r="G135" s="132"/>
      <c r="H135" s="707"/>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5">
      <c r="A136" s="426">
        <v>130</v>
      </c>
      <c r="B136" s="105"/>
      <c r="C136" s="105"/>
      <c r="D136" s="106"/>
      <c r="E136" s="441"/>
      <c r="F136" s="132"/>
      <c r="G136" s="132"/>
      <c r="H136" s="707"/>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5">
      <c r="A137" s="426">
        <v>131</v>
      </c>
      <c r="B137" s="105"/>
      <c r="C137" s="105"/>
      <c r="D137" s="106"/>
      <c r="E137" s="441"/>
      <c r="F137" s="132"/>
      <c r="G137" s="132"/>
      <c r="H137" s="707"/>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5">
      <c r="A138" s="426">
        <v>132</v>
      </c>
      <c r="B138" s="105"/>
      <c r="C138" s="105"/>
      <c r="D138" s="106"/>
      <c r="E138" s="441"/>
      <c r="F138" s="132"/>
      <c r="G138" s="132"/>
      <c r="H138" s="707"/>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5">
      <c r="A139" s="426">
        <v>133</v>
      </c>
      <c r="B139" s="105"/>
      <c r="C139" s="105"/>
      <c r="D139" s="106"/>
      <c r="E139" s="441"/>
      <c r="F139" s="132"/>
      <c r="G139" s="132"/>
      <c r="H139" s="707"/>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5">
      <c r="A140" s="426">
        <v>134</v>
      </c>
      <c r="B140" s="105"/>
      <c r="C140" s="105"/>
      <c r="D140" s="106"/>
      <c r="E140" s="441"/>
      <c r="F140" s="132"/>
      <c r="G140" s="132"/>
      <c r="H140" s="707"/>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5">
      <c r="A141" s="426">
        <v>135</v>
      </c>
      <c r="B141" s="105"/>
      <c r="C141" s="105"/>
      <c r="D141" s="106"/>
      <c r="E141" s="441"/>
      <c r="F141" s="132"/>
      <c r="G141" s="132"/>
      <c r="H141" s="707"/>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5">
      <c r="A142" s="426">
        <v>136</v>
      </c>
      <c r="B142" s="105"/>
      <c r="C142" s="105"/>
      <c r="D142" s="106"/>
      <c r="E142" s="441"/>
      <c r="F142" s="132"/>
      <c r="G142" s="132"/>
      <c r="H142" s="707"/>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5">
      <c r="A143" s="426">
        <v>137</v>
      </c>
      <c r="B143" s="105"/>
      <c r="C143" s="105"/>
      <c r="D143" s="106"/>
      <c r="E143" s="441"/>
      <c r="F143" s="132"/>
      <c r="G143" s="132"/>
      <c r="H143" s="707"/>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5">
      <c r="A144" s="426">
        <v>138</v>
      </c>
      <c r="B144" s="105"/>
      <c r="C144" s="105"/>
      <c r="D144" s="106"/>
      <c r="E144" s="441"/>
      <c r="F144" s="132"/>
      <c r="G144" s="132"/>
      <c r="H144" s="707"/>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5">
      <c r="A145" s="426">
        <v>139</v>
      </c>
      <c r="B145" s="105"/>
      <c r="C145" s="105"/>
      <c r="D145" s="106"/>
      <c r="E145" s="441"/>
      <c r="F145" s="132"/>
      <c r="G145" s="132"/>
      <c r="H145" s="707"/>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5">
      <c r="A146" s="426">
        <v>140</v>
      </c>
      <c r="B146" s="105"/>
      <c r="C146" s="105"/>
      <c r="D146" s="106"/>
      <c r="E146" s="441"/>
      <c r="F146" s="132"/>
      <c r="G146" s="132"/>
      <c r="H146" s="707"/>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5">
      <c r="A147" s="426">
        <v>141</v>
      </c>
      <c r="B147" s="105"/>
      <c r="C147" s="105"/>
      <c r="D147" s="106"/>
      <c r="E147" s="441"/>
      <c r="F147" s="132"/>
      <c r="G147" s="132"/>
      <c r="H147" s="707"/>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5">
      <c r="A148" s="426">
        <v>142</v>
      </c>
      <c r="B148" s="105"/>
      <c r="C148" s="105"/>
      <c r="D148" s="106"/>
      <c r="E148" s="441"/>
      <c r="F148" s="132"/>
      <c r="G148" s="132"/>
      <c r="H148" s="707"/>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5">
      <c r="A149" s="426">
        <v>143</v>
      </c>
      <c r="B149" s="105"/>
      <c r="C149" s="105"/>
      <c r="D149" s="106"/>
      <c r="E149" s="441"/>
      <c r="F149" s="132"/>
      <c r="G149" s="132"/>
      <c r="H149" s="707"/>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5">
      <c r="A150" s="426">
        <v>144</v>
      </c>
      <c r="B150" s="105"/>
      <c r="C150" s="105"/>
      <c r="D150" s="106"/>
      <c r="E150" s="441"/>
      <c r="F150" s="132"/>
      <c r="G150" s="132"/>
      <c r="H150" s="707"/>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5">
      <c r="A151" s="426">
        <v>145</v>
      </c>
      <c r="B151" s="105"/>
      <c r="C151" s="105"/>
      <c r="D151" s="106"/>
      <c r="E151" s="441"/>
      <c r="F151" s="132"/>
      <c r="G151" s="132"/>
      <c r="H151" s="707"/>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5">
      <c r="A152" s="426">
        <v>146</v>
      </c>
      <c r="B152" s="105"/>
      <c r="C152" s="105"/>
      <c r="D152" s="106"/>
      <c r="E152" s="441"/>
      <c r="F152" s="132"/>
      <c r="G152" s="132"/>
      <c r="H152" s="707"/>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5">
      <c r="A153" s="426">
        <v>147</v>
      </c>
      <c r="B153" s="105"/>
      <c r="C153" s="105"/>
      <c r="D153" s="106"/>
      <c r="E153" s="441"/>
      <c r="F153" s="132"/>
      <c r="G153" s="132"/>
      <c r="H153" s="707"/>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5">
      <c r="A154" s="426">
        <v>148</v>
      </c>
      <c r="B154" s="105"/>
      <c r="C154" s="105"/>
      <c r="D154" s="106"/>
      <c r="E154" s="441"/>
      <c r="F154" s="132"/>
      <c r="G154" s="132"/>
      <c r="H154" s="707"/>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5">
      <c r="A155" s="426">
        <v>149</v>
      </c>
      <c r="B155" s="105"/>
      <c r="C155" s="105"/>
      <c r="D155" s="106"/>
      <c r="E155" s="441"/>
      <c r="F155" s="132"/>
      <c r="G155" s="132"/>
      <c r="H155" s="707"/>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5">
      <c r="A156" s="426">
        <v>150</v>
      </c>
      <c r="B156" s="105"/>
      <c r="C156" s="105"/>
      <c r="D156" s="106"/>
      <c r="E156" s="441"/>
      <c r="F156" s="132"/>
      <c r="G156" s="132"/>
      <c r="H156" s="707"/>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mergeCells count="35">
    <mergeCell ref="B36:E36"/>
    <mergeCell ref="B37:E37"/>
    <mergeCell ref="B38:E38"/>
    <mergeCell ref="B39:E39"/>
    <mergeCell ref="B40:E40"/>
    <mergeCell ref="B31:E31"/>
    <mergeCell ref="B32:E32"/>
    <mergeCell ref="B33:E33"/>
    <mergeCell ref="B34:E34"/>
    <mergeCell ref="N16:Q16"/>
    <mergeCell ref="B35:E35"/>
    <mergeCell ref="B25:E25"/>
    <mergeCell ref="B26:E26"/>
    <mergeCell ref="B27:E27"/>
    <mergeCell ref="B28:E28"/>
    <mergeCell ref="B29:E29"/>
    <mergeCell ref="B30:E30"/>
    <mergeCell ref="B19:E19"/>
    <mergeCell ref="B20:E20"/>
    <mergeCell ref="B21:E21"/>
    <mergeCell ref="B22:E22"/>
    <mergeCell ref="B23:E23"/>
    <mergeCell ref="B24:E24"/>
    <mergeCell ref="B13:E13"/>
    <mergeCell ref="B14:E14"/>
    <mergeCell ref="B15:E15"/>
    <mergeCell ref="B16:E16"/>
    <mergeCell ref="B17:E17"/>
    <mergeCell ref="B18:E18"/>
    <mergeCell ref="B7:E7"/>
    <mergeCell ref="B8:E8"/>
    <mergeCell ref="B9:E9"/>
    <mergeCell ref="B10:E10"/>
    <mergeCell ref="B11:E11"/>
    <mergeCell ref="B12:E12"/>
  </mergeCells>
  <conditionalFormatting sqref="E41:E156">
    <cfRule type="expression" dxfId="1236" priority="128" stopIfTrue="1">
      <formula>AND(ROUNDDOWN(($A$4-E41)/365.25,0)&lt;=13,G41&lt;&gt;"OK")</formula>
    </cfRule>
    <cfRule type="expression" dxfId="1235" priority="129" stopIfTrue="1">
      <formula>AND(ROUNDDOWN(($A$4-E41)/365.25,0)&lt;=14,G41&lt;&gt;"OK")</formula>
    </cfRule>
    <cfRule type="expression" dxfId="1234" priority="130" stopIfTrue="1">
      <formula>AND(ROUNDDOWN(($A$4-E41)/365.25,0)&lt;=17,G41&lt;&gt;"OK")</formula>
    </cfRule>
  </conditionalFormatting>
  <conditionalFormatting sqref="J7:J9 J40:J156">
    <cfRule type="cellIs" dxfId="1233" priority="131" stopIfTrue="1" operator="equal">
      <formula>"Z"</formula>
    </cfRule>
  </conditionalFormatting>
  <conditionalFormatting sqref="A41:D156 A7:B9 A10:A39 A40:B40">
    <cfRule type="expression" dxfId="1232" priority="132" stopIfTrue="1">
      <formula>$Q7&gt;=1</formula>
    </cfRule>
  </conditionalFormatting>
  <conditionalFormatting sqref="J7:J9">
    <cfRule type="cellIs" dxfId="1231" priority="124" stopIfTrue="1" operator="equal">
      <formula>"Z"</formula>
    </cfRule>
  </conditionalFormatting>
  <conditionalFormatting sqref="B7:B9">
    <cfRule type="expression" dxfId="1230" priority="123" stopIfTrue="1">
      <formula>$Q7&gt;=1</formula>
    </cfRule>
  </conditionalFormatting>
  <conditionalFormatting sqref="B7:B9">
    <cfRule type="expression" dxfId="1229" priority="119" stopIfTrue="1">
      <formula>$Q7&gt;=1</formula>
    </cfRule>
  </conditionalFormatting>
  <conditionalFormatting sqref="B7:B9">
    <cfRule type="expression" dxfId="1228" priority="115" stopIfTrue="1">
      <formula>$Q7&gt;=1</formula>
    </cfRule>
  </conditionalFormatting>
  <conditionalFormatting sqref="J10:J32">
    <cfRule type="cellIs" dxfId="1227" priority="113" stopIfTrue="1" operator="equal">
      <formula>"Z"</formula>
    </cfRule>
  </conditionalFormatting>
  <conditionalFormatting sqref="B10 B12:B16 B18 B22 B26 B32">
    <cfRule type="expression" dxfId="1226" priority="114" stopIfTrue="1">
      <formula>$Q10&gt;=1</formula>
    </cfRule>
  </conditionalFormatting>
  <conditionalFormatting sqref="J10:J32">
    <cfRule type="cellIs" dxfId="1225" priority="112" stopIfTrue="1" operator="equal">
      <formula>"Z"</formula>
    </cfRule>
  </conditionalFormatting>
  <conditionalFormatting sqref="B10 B12:B16 B18 B22 B26 B32">
    <cfRule type="expression" dxfId="1224" priority="111" stopIfTrue="1">
      <formula>$Q10&gt;=1</formula>
    </cfRule>
  </conditionalFormatting>
  <conditionalFormatting sqref="B10 B12:B16 B18 B22 B26 B32">
    <cfRule type="expression" dxfId="1223" priority="110" stopIfTrue="1">
      <formula>$Q10&gt;=1</formula>
    </cfRule>
  </conditionalFormatting>
  <conditionalFormatting sqref="B10 B12:B16 B18 B22 B26 B32">
    <cfRule type="expression" dxfId="1222" priority="109" stopIfTrue="1">
      <formula>$Q10&gt;=1</formula>
    </cfRule>
  </conditionalFormatting>
  <conditionalFormatting sqref="N16">
    <cfRule type="expression" dxfId="1221" priority="108" stopIfTrue="1">
      <formula>$Q16&gt;=1</formula>
    </cfRule>
  </conditionalFormatting>
  <conditionalFormatting sqref="N16">
    <cfRule type="expression" dxfId="1220" priority="105" stopIfTrue="1">
      <formula>$Q16&gt;=1</formula>
    </cfRule>
  </conditionalFormatting>
  <conditionalFormatting sqref="N16">
    <cfRule type="expression" dxfId="1219" priority="104" stopIfTrue="1">
      <formula>$Q16&gt;=1</formula>
    </cfRule>
  </conditionalFormatting>
  <conditionalFormatting sqref="N16">
    <cfRule type="expression" dxfId="1218" priority="103" stopIfTrue="1">
      <formula>$Q16&gt;=1</formula>
    </cfRule>
  </conditionalFormatting>
  <conditionalFormatting sqref="B11">
    <cfRule type="expression" dxfId="1217" priority="102" stopIfTrue="1">
      <formula>$Q11&gt;=1</formula>
    </cfRule>
  </conditionalFormatting>
  <conditionalFormatting sqref="B11">
    <cfRule type="expression" dxfId="1216" priority="101" stopIfTrue="1">
      <formula>$Q11&gt;=1</formula>
    </cfRule>
  </conditionalFormatting>
  <conditionalFormatting sqref="B11">
    <cfRule type="expression" dxfId="1215" priority="100" stopIfTrue="1">
      <formula>$Q11&gt;=1</formula>
    </cfRule>
  </conditionalFormatting>
  <conditionalFormatting sqref="B11">
    <cfRule type="expression" dxfId="1214" priority="99" stopIfTrue="1">
      <formula>$Q11&gt;=1</formula>
    </cfRule>
  </conditionalFormatting>
  <conditionalFormatting sqref="J33:J39">
    <cfRule type="cellIs" dxfId="1213" priority="97" stopIfTrue="1" operator="equal">
      <formula>"Z"</formula>
    </cfRule>
  </conditionalFormatting>
  <conditionalFormatting sqref="J33:J39">
    <cfRule type="cellIs" dxfId="1212" priority="96" stopIfTrue="1" operator="equal">
      <formula>"Z"</formula>
    </cfRule>
  </conditionalFormatting>
  <conditionalFormatting sqref="B17">
    <cfRule type="expression" dxfId="1211" priority="76" stopIfTrue="1">
      <formula>$Q17&gt;=1</formula>
    </cfRule>
  </conditionalFormatting>
  <conditionalFormatting sqref="B17">
    <cfRule type="expression" dxfId="1210" priority="75" stopIfTrue="1">
      <formula>$Q17&gt;=1</formula>
    </cfRule>
  </conditionalFormatting>
  <conditionalFormatting sqref="B17">
    <cfRule type="expression" dxfId="1209" priority="74" stopIfTrue="1">
      <formula>$Q17&gt;=1</formula>
    </cfRule>
  </conditionalFormatting>
  <conditionalFormatting sqref="B17">
    <cfRule type="expression" dxfId="1208" priority="73" stopIfTrue="1">
      <formula>$Q17&gt;=1</formula>
    </cfRule>
  </conditionalFormatting>
  <conditionalFormatting sqref="B19">
    <cfRule type="expression" dxfId="1207" priority="72" stopIfTrue="1">
      <formula>$Q19&gt;=1</formula>
    </cfRule>
  </conditionalFormatting>
  <conditionalFormatting sqref="B19">
    <cfRule type="expression" dxfId="1206" priority="71" stopIfTrue="1">
      <formula>$Q19&gt;=1</formula>
    </cfRule>
  </conditionalFormatting>
  <conditionalFormatting sqref="B19">
    <cfRule type="expression" dxfId="1205" priority="70" stopIfTrue="1">
      <formula>$Q19&gt;=1</formula>
    </cfRule>
  </conditionalFormatting>
  <conditionalFormatting sqref="B19">
    <cfRule type="expression" dxfId="1204" priority="69" stopIfTrue="1">
      <formula>$Q19&gt;=1</formula>
    </cfRule>
  </conditionalFormatting>
  <conditionalFormatting sqref="B20">
    <cfRule type="expression" dxfId="1203" priority="68" stopIfTrue="1">
      <formula>$Q20&gt;=1</formula>
    </cfRule>
  </conditionalFormatting>
  <conditionalFormatting sqref="B20">
    <cfRule type="expression" dxfId="1202" priority="67" stopIfTrue="1">
      <formula>$Q20&gt;=1</formula>
    </cfRule>
  </conditionalFormatting>
  <conditionalFormatting sqref="B20">
    <cfRule type="expression" dxfId="1201" priority="66" stopIfTrue="1">
      <formula>$Q20&gt;=1</formula>
    </cfRule>
  </conditionalFormatting>
  <conditionalFormatting sqref="B20">
    <cfRule type="expression" dxfId="1200" priority="65" stopIfTrue="1">
      <formula>$Q20&gt;=1</formula>
    </cfRule>
  </conditionalFormatting>
  <conditionalFormatting sqref="B21">
    <cfRule type="expression" dxfId="1199" priority="64" stopIfTrue="1">
      <formula>$Q21&gt;=1</formula>
    </cfRule>
  </conditionalFormatting>
  <conditionalFormatting sqref="B21">
    <cfRule type="expression" dxfId="1198" priority="63" stopIfTrue="1">
      <formula>$Q21&gt;=1</formula>
    </cfRule>
  </conditionalFormatting>
  <conditionalFormatting sqref="B21">
    <cfRule type="expression" dxfId="1197" priority="62" stopIfTrue="1">
      <formula>$Q21&gt;=1</formula>
    </cfRule>
  </conditionalFormatting>
  <conditionalFormatting sqref="B21">
    <cfRule type="expression" dxfId="1196" priority="61" stopIfTrue="1">
      <formula>$Q21&gt;=1</formula>
    </cfRule>
  </conditionalFormatting>
  <conditionalFormatting sqref="B23">
    <cfRule type="expression" dxfId="1195" priority="60" stopIfTrue="1">
      <formula>$Q23&gt;=1</formula>
    </cfRule>
  </conditionalFormatting>
  <conditionalFormatting sqref="B23">
    <cfRule type="expression" dxfId="1194" priority="59" stopIfTrue="1">
      <formula>$Q23&gt;=1</formula>
    </cfRule>
  </conditionalFormatting>
  <conditionalFormatting sqref="B23">
    <cfRule type="expression" dxfId="1193" priority="58" stopIfTrue="1">
      <formula>$Q23&gt;=1</formula>
    </cfRule>
  </conditionalFormatting>
  <conditionalFormatting sqref="B23">
    <cfRule type="expression" dxfId="1192" priority="57" stopIfTrue="1">
      <formula>$Q23&gt;=1</formula>
    </cfRule>
  </conditionalFormatting>
  <conditionalFormatting sqref="B24">
    <cfRule type="expression" dxfId="1191" priority="56" stopIfTrue="1">
      <formula>$Q24&gt;=1</formula>
    </cfRule>
  </conditionalFormatting>
  <conditionalFormatting sqref="B24">
    <cfRule type="expression" dxfId="1190" priority="55" stopIfTrue="1">
      <formula>$Q24&gt;=1</formula>
    </cfRule>
  </conditionalFormatting>
  <conditionalFormatting sqref="B24">
    <cfRule type="expression" dxfId="1189" priority="54" stopIfTrue="1">
      <formula>$Q24&gt;=1</formula>
    </cfRule>
  </conditionalFormatting>
  <conditionalFormatting sqref="B24">
    <cfRule type="expression" dxfId="1188" priority="53" stopIfTrue="1">
      <formula>$Q24&gt;=1</formula>
    </cfRule>
  </conditionalFormatting>
  <conditionalFormatting sqref="B25">
    <cfRule type="expression" dxfId="1187" priority="52" stopIfTrue="1">
      <formula>$Q25&gt;=1</formula>
    </cfRule>
  </conditionalFormatting>
  <conditionalFormatting sqref="B25">
    <cfRule type="expression" dxfId="1186" priority="51" stopIfTrue="1">
      <formula>$Q25&gt;=1</formula>
    </cfRule>
  </conditionalFormatting>
  <conditionalFormatting sqref="B25">
    <cfRule type="expression" dxfId="1185" priority="50" stopIfTrue="1">
      <formula>$Q25&gt;=1</formula>
    </cfRule>
  </conditionalFormatting>
  <conditionalFormatting sqref="B25">
    <cfRule type="expression" dxfId="1184" priority="49" stopIfTrue="1">
      <formula>$Q25&gt;=1</formula>
    </cfRule>
  </conditionalFormatting>
  <conditionalFormatting sqref="B27">
    <cfRule type="expression" dxfId="1183" priority="48" stopIfTrue="1">
      <formula>$Q27&gt;=1</formula>
    </cfRule>
  </conditionalFormatting>
  <conditionalFormatting sqref="B27">
    <cfRule type="expression" dxfId="1182" priority="47" stopIfTrue="1">
      <formula>$Q27&gt;=1</formula>
    </cfRule>
  </conditionalFormatting>
  <conditionalFormatting sqref="B27">
    <cfRule type="expression" dxfId="1181" priority="46" stopIfTrue="1">
      <formula>$Q27&gt;=1</formula>
    </cfRule>
  </conditionalFormatting>
  <conditionalFormatting sqref="B27">
    <cfRule type="expression" dxfId="1180" priority="45" stopIfTrue="1">
      <formula>$Q27&gt;=1</formula>
    </cfRule>
  </conditionalFormatting>
  <conditionalFormatting sqref="B28">
    <cfRule type="expression" dxfId="1179" priority="44" stopIfTrue="1">
      <formula>$Q28&gt;=1</formula>
    </cfRule>
  </conditionalFormatting>
  <conditionalFormatting sqref="B28">
    <cfRule type="expression" dxfId="1178" priority="43" stopIfTrue="1">
      <formula>$Q28&gt;=1</formula>
    </cfRule>
  </conditionalFormatting>
  <conditionalFormatting sqref="B28">
    <cfRule type="expression" dxfId="1177" priority="42" stopIfTrue="1">
      <formula>$Q28&gt;=1</formula>
    </cfRule>
  </conditionalFormatting>
  <conditionalFormatting sqref="B28">
    <cfRule type="expression" dxfId="1176" priority="41" stopIfTrue="1">
      <formula>$Q28&gt;=1</formula>
    </cfRule>
  </conditionalFormatting>
  <conditionalFormatting sqref="B29">
    <cfRule type="expression" dxfId="1175" priority="40" stopIfTrue="1">
      <formula>$Q29&gt;=1</formula>
    </cfRule>
  </conditionalFormatting>
  <conditionalFormatting sqref="B29">
    <cfRule type="expression" dxfId="1174" priority="39" stopIfTrue="1">
      <formula>$Q29&gt;=1</formula>
    </cfRule>
  </conditionalFormatting>
  <conditionalFormatting sqref="B29">
    <cfRule type="expression" dxfId="1173" priority="38" stopIfTrue="1">
      <formula>$Q29&gt;=1</formula>
    </cfRule>
  </conditionalFormatting>
  <conditionalFormatting sqref="B29">
    <cfRule type="expression" dxfId="1172" priority="37" stopIfTrue="1">
      <formula>$Q29&gt;=1</formula>
    </cfRule>
  </conditionalFormatting>
  <conditionalFormatting sqref="B30">
    <cfRule type="expression" dxfId="1171" priority="36" stopIfTrue="1">
      <formula>$Q30&gt;=1</formula>
    </cfRule>
  </conditionalFormatting>
  <conditionalFormatting sqref="B30">
    <cfRule type="expression" dxfId="1170" priority="35" stopIfTrue="1">
      <formula>$Q30&gt;=1</formula>
    </cfRule>
  </conditionalFormatting>
  <conditionalFormatting sqref="B30">
    <cfRule type="expression" dxfId="1169" priority="34" stopIfTrue="1">
      <formula>$Q30&gt;=1</formula>
    </cfRule>
  </conditionalFormatting>
  <conditionalFormatting sqref="B30">
    <cfRule type="expression" dxfId="1168" priority="33" stopIfTrue="1">
      <formula>$Q30&gt;=1</formula>
    </cfRule>
  </conditionalFormatting>
  <conditionalFormatting sqref="B31">
    <cfRule type="expression" dxfId="1167" priority="32" stopIfTrue="1">
      <formula>$Q31&gt;=1</formula>
    </cfRule>
  </conditionalFormatting>
  <conditionalFormatting sqref="B31">
    <cfRule type="expression" dxfId="1166" priority="31" stopIfTrue="1">
      <formula>$Q31&gt;=1</formula>
    </cfRule>
  </conditionalFormatting>
  <conditionalFormatting sqref="B31">
    <cfRule type="expression" dxfId="1165" priority="30" stopIfTrue="1">
      <formula>$Q31&gt;=1</formula>
    </cfRule>
  </conditionalFormatting>
  <conditionalFormatting sqref="B31">
    <cfRule type="expression" dxfId="1164" priority="29" stopIfTrue="1">
      <formula>$Q31&gt;=1</formula>
    </cfRule>
  </conditionalFormatting>
  <conditionalFormatting sqref="B33">
    <cfRule type="expression" dxfId="1163" priority="28" stopIfTrue="1">
      <formula>$Q33&gt;=1</formula>
    </cfRule>
  </conditionalFormatting>
  <conditionalFormatting sqref="B33">
    <cfRule type="expression" dxfId="1162" priority="27" stopIfTrue="1">
      <formula>$Q33&gt;=1</formula>
    </cfRule>
  </conditionalFormatting>
  <conditionalFormatting sqref="B33">
    <cfRule type="expression" dxfId="1161" priority="26" stopIfTrue="1">
      <formula>$Q33&gt;=1</formula>
    </cfRule>
  </conditionalFormatting>
  <conditionalFormatting sqref="B33">
    <cfRule type="expression" dxfId="1160" priority="25" stopIfTrue="1">
      <formula>$Q33&gt;=1</formula>
    </cfRule>
  </conditionalFormatting>
  <conditionalFormatting sqref="B34">
    <cfRule type="expression" dxfId="1159" priority="24" stopIfTrue="1">
      <formula>$Q34&gt;=1</formula>
    </cfRule>
  </conditionalFormatting>
  <conditionalFormatting sqref="B34">
    <cfRule type="expression" dxfId="1158" priority="23" stopIfTrue="1">
      <formula>$Q34&gt;=1</formula>
    </cfRule>
  </conditionalFormatting>
  <conditionalFormatting sqref="B34">
    <cfRule type="expression" dxfId="1157" priority="22" stopIfTrue="1">
      <formula>$Q34&gt;=1</formula>
    </cfRule>
  </conditionalFormatting>
  <conditionalFormatting sqref="B34">
    <cfRule type="expression" dxfId="1156" priority="21" stopIfTrue="1">
      <formula>$Q34&gt;=1</formula>
    </cfRule>
  </conditionalFormatting>
  <conditionalFormatting sqref="B35">
    <cfRule type="expression" dxfId="1155" priority="20" stopIfTrue="1">
      <formula>$Q35&gt;=1</formula>
    </cfRule>
  </conditionalFormatting>
  <conditionalFormatting sqref="B35">
    <cfRule type="expression" dxfId="1154" priority="19" stopIfTrue="1">
      <formula>$Q35&gt;=1</formula>
    </cfRule>
  </conditionalFormatting>
  <conditionalFormatting sqref="B35">
    <cfRule type="expression" dxfId="1153" priority="18" stopIfTrue="1">
      <formula>$Q35&gt;=1</formula>
    </cfRule>
  </conditionalFormatting>
  <conditionalFormatting sqref="B35">
    <cfRule type="expression" dxfId="1152" priority="17" stopIfTrue="1">
      <formula>$Q35&gt;=1</formula>
    </cfRule>
  </conditionalFormatting>
  <conditionalFormatting sqref="B36">
    <cfRule type="expression" dxfId="1151" priority="16" stopIfTrue="1">
      <formula>$Q36&gt;=1</formula>
    </cfRule>
  </conditionalFormatting>
  <conditionalFormatting sqref="B36">
    <cfRule type="expression" dxfId="1150" priority="15" stopIfTrue="1">
      <formula>$Q36&gt;=1</formula>
    </cfRule>
  </conditionalFormatting>
  <conditionalFormatting sqref="B36">
    <cfRule type="expression" dxfId="1149" priority="14" stopIfTrue="1">
      <formula>$Q36&gt;=1</formula>
    </cfRule>
  </conditionalFormatting>
  <conditionalFormatting sqref="B36">
    <cfRule type="expression" dxfId="1148" priority="13" stopIfTrue="1">
      <formula>$Q36&gt;=1</formula>
    </cfRule>
  </conditionalFormatting>
  <conditionalFormatting sqref="B37">
    <cfRule type="expression" dxfId="1147" priority="12" stopIfTrue="1">
      <formula>$Q37&gt;=1</formula>
    </cfRule>
  </conditionalFormatting>
  <conditionalFormatting sqref="B37">
    <cfRule type="expression" dxfId="1146" priority="11" stopIfTrue="1">
      <formula>$Q37&gt;=1</formula>
    </cfRule>
  </conditionalFormatting>
  <conditionalFormatting sqref="B37">
    <cfRule type="expression" dxfId="1145" priority="10" stopIfTrue="1">
      <formula>$Q37&gt;=1</formula>
    </cfRule>
  </conditionalFormatting>
  <conditionalFormatting sqref="B37">
    <cfRule type="expression" dxfId="1144" priority="9" stopIfTrue="1">
      <formula>$Q37&gt;=1</formula>
    </cfRule>
  </conditionalFormatting>
  <conditionalFormatting sqref="B38">
    <cfRule type="expression" dxfId="1143" priority="8" stopIfTrue="1">
      <formula>$Q38&gt;=1</formula>
    </cfRule>
  </conditionalFormatting>
  <conditionalFormatting sqref="B38">
    <cfRule type="expression" dxfId="1142" priority="7" stopIfTrue="1">
      <formula>$Q38&gt;=1</formula>
    </cfRule>
  </conditionalFormatting>
  <conditionalFormatting sqref="B38">
    <cfRule type="expression" dxfId="1141" priority="6" stopIfTrue="1">
      <formula>$Q38&gt;=1</formula>
    </cfRule>
  </conditionalFormatting>
  <conditionalFormatting sqref="B38">
    <cfRule type="expression" dxfId="1140" priority="5" stopIfTrue="1">
      <formula>$Q38&gt;=1</formula>
    </cfRule>
  </conditionalFormatting>
  <conditionalFormatting sqref="B39">
    <cfRule type="expression" dxfId="1139" priority="4" stopIfTrue="1">
      <formula>$Q39&gt;=1</formula>
    </cfRule>
  </conditionalFormatting>
  <conditionalFormatting sqref="B39">
    <cfRule type="expression" dxfId="1138" priority="3" stopIfTrue="1">
      <formula>$Q39&gt;=1</formula>
    </cfRule>
  </conditionalFormatting>
  <conditionalFormatting sqref="B39">
    <cfRule type="expression" dxfId="1137" priority="2" stopIfTrue="1">
      <formula>$Q39&gt;=1</formula>
    </cfRule>
  </conditionalFormatting>
  <conditionalFormatting sqref="B39">
    <cfRule type="expression" dxfId="1136" priority="1" stopIfTrue="1">
      <formula>$Q39&gt;=1</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93601" r:id="rId3"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6.88671875" style="2" customWidth="1"/>
    <col min="6" max="6" width="10.109375" customWidth="1"/>
    <col min="7" max="7" width="2.6640625" customWidth="1"/>
    <col min="8" max="8" width="6.1093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Diákolinmpia Pest Vármegye</v>
      </c>
      <c r="B1" s="138"/>
      <c r="E1" s="6"/>
      <c r="I1" s="384"/>
      <c r="J1" s="137"/>
      <c r="K1" s="297" t="s">
        <v>145</v>
      </c>
      <c r="L1" s="297"/>
      <c r="M1" s="298"/>
      <c r="N1" s="137"/>
      <c r="O1" s="137"/>
      <c r="P1" s="137"/>
      <c r="R1" s="137"/>
    </row>
    <row r="2" spans="1:21" s="108" customFormat="1" x14ac:dyDescent="0.25">
      <c r="A2" s="486" t="s">
        <v>122</v>
      </c>
      <c r="B2" s="96"/>
      <c r="C2" s="96"/>
      <c r="D2" s="96"/>
      <c r="E2" s="87"/>
      <c r="F2" s="464">
        <f>Altalanos!$B$8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925">
        <f>Altalanos!$A$10</f>
        <v>0</v>
      </c>
      <c r="B4" s="925"/>
      <c r="C4" s="925"/>
      <c r="D4" s="145"/>
      <c r="E4" s="145"/>
      <c r="F4" s="145"/>
      <c r="G4" s="146">
        <f>Altalanos!$C$10</f>
        <v>0</v>
      </c>
      <c r="H4" s="301"/>
      <c r="I4" s="145"/>
      <c r="J4" s="302"/>
      <c r="K4" s="148"/>
      <c r="L4" s="147"/>
      <c r="M4" s="104"/>
      <c r="N4" s="302"/>
      <c r="O4" s="145"/>
      <c r="P4" s="302"/>
      <c r="Q4" s="145"/>
      <c r="R4" s="89" t="str">
        <f>Altalanos!$E$10</f>
        <v>Dénes Tibor</v>
      </c>
    </row>
    <row r="5" spans="1:21" s="19" customFormat="1" ht="9.6" x14ac:dyDescent="0.25">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0" customFormat="1" ht="12" customHeight="1" thickBot="1" x14ac:dyDescent="0.3">
      <c r="A6" s="805"/>
      <c r="B6" s="785"/>
      <c r="C6" s="785"/>
      <c r="D6" s="785"/>
      <c r="E6" s="785"/>
      <c r="F6" s="806"/>
      <c r="G6" s="806"/>
      <c r="I6" s="806"/>
      <c r="J6" s="807"/>
      <c r="K6" s="785"/>
      <c r="L6" s="807"/>
      <c r="M6" s="785"/>
      <c r="N6" s="807"/>
      <c r="O6" s="785"/>
      <c r="P6" s="807"/>
      <c r="Q6" s="785"/>
      <c r="R6" s="808"/>
    </row>
    <row r="7" spans="1:21" s="38" customFormat="1" ht="10.5" customHeight="1" x14ac:dyDescent="0.25">
      <c r="A7" s="307">
        <v>1</v>
      </c>
      <c r="B7" s="390" t="str">
        <f>IF($D7="","",VLOOKUP($D7,'1D ELO (2)'!$A$7:$P$39,14))</f>
        <v/>
      </c>
      <c r="C7" s="390" t="str">
        <f>IF($D7="","",VLOOKUP($D7,'1D ELO (2)'!$A$7:$P$39,15))</f>
        <v/>
      </c>
      <c r="D7" s="159"/>
      <c r="E7" s="503" t="str">
        <f>UPPER(IF($D7="","",VLOOKUP($D7,'1D ELO (2)'!$A$7:$P$33,5)))</f>
        <v/>
      </c>
      <c r="F7" s="160" t="str">
        <f>UPPER(IF($D7="","",VLOOKUP($D7,'1D ELO (2)'!$A$7:$P$33,2)))</f>
        <v/>
      </c>
      <c r="G7" s="160" t="str">
        <f>IF($D7="","",VLOOKUP($D7,'1D ELO (2)'!$A$7:$P$33,3))</f>
        <v/>
      </c>
      <c r="H7" s="308"/>
      <c r="I7" s="160" t="str">
        <f>IF($D7="","",VLOOKUP($D7,'1D ELO (2)'!$A$7:$P$33,4))</f>
        <v/>
      </c>
      <c r="J7" s="309"/>
      <c r="K7" s="163"/>
      <c r="L7" s="165"/>
      <c r="M7" s="163"/>
      <c r="N7" s="165"/>
      <c r="O7" s="163"/>
      <c r="P7" s="165"/>
      <c r="Q7" s="163"/>
      <c r="R7" s="280" t="s">
        <v>153</v>
      </c>
      <c r="S7" s="169"/>
      <c r="U7" s="170" t="str">
        <f>Birók!P21</f>
        <v>Bíró</v>
      </c>
    </row>
    <row r="8" spans="1:21" s="38" customFormat="1" ht="9.6" customHeight="1" x14ac:dyDescent="0.25">
      <c r="A8" s="281"/>
      <c r="B8" s="310"/>
      <c r="C8" s="310"/>
      <c r="D8" s="310"/>
      <c r="E8" s="503" t="str">
        <f>UPPER(IF($D7="","",VLOOKUP($D7,'1D ELO (2)'!$A$7:$P$33,11)))</f>
        <v/>
      </c>
      <c r="F8" s="160" t="str">
        <f>UPPER(IF($D7="","",VLOOKUP($D7,'1D ELO (2)'!$A$7:$P$33,8)))</f>
        <v/>
      </c>
      <c r="G8" s="160" t="str">
        <f>IF($D7="","",VLOOKUP($D7,'1D ELO (2)'!$A$7:$P$33,9))</f>
        <v/>
      </c>
      <c r="H8" s="308"/>
      <c r="I8" s="160" t="str">
        <f>IF($D7="","",VLOOKUP($D7,'1D ELO (2)'!$A$7:$P$33,10))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(2)'!$A$7:$P$39,14))</f>
        <v/>
      </c>
      <c r="C11" s="390" t="str">
        <f>IF($D11="","",VLOOKUP($D11,'1D ELO (2)'!$A$7:$P$39,15))</f>
        <v/>
      </c>
      <c r="D11" s="159"/>
      <c r="E11" s="498" t="str">
        <f>UPPER(IF($D11="","",VLOOKUP($D11,'1D ELO (2)'!$A$7:$P$39,5)))</f>
        <v/>
      </c>
      <c r="F11" s="487" t="str">
        <f>UPPER(IF($D11="","",VLOOKUP($D11,'1D ELO (2)'!$A$7:$P$39,2)))</f>
        <v/>
      </c>
      <c r="G11" s="487" t="str">
        <f>IF($D11="","",VLOOKUP($D11,'1D ELO (2)'!$A$7:$P$39,3))</f>
        <v/>
      </c>
      <c r="H11" s="499"/>
      <c r="I11" s="487" t="str">
        <f>IF($D11="","",VLOOKUP($D11,'1D ELO (2)'!$A$7:$P$39,4))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(2)'!$A$7:$P$33,11)))</f>
        <v/>
      </c>
      <c r="F12" s="487" t="str">
        <f>UPPER(IF($D11="","",VLOOKUP($D11,'1D ELO (2)'!$A$7:$P$33,8)))</f>
        <v/>
      </c>
      <c r="G12" s="487" t="str">
        <f>IF($D11="","",VLOOKUP($D11,'1D ELO (2)'!$A$7:$P$33,9))</f>
        <v/>
      </c>
      <c r="H12" s="499"/>
      <c r="I12" s="487" t="str">
        <f>IF($D11="","",VLOOKUP($D11,'1D ELO (2)'!$A$7:$P$33,10))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(2)'!$A$7:$P$39,14))</f>
        <v/>
      </c>
      <c r="C15" s="390" t="str">
        <f>IF($D15="","",VLOOKUP($D15,'1D ELO (2)'!$A$7:$P$39,15))</f>
        <v/>
      </c>
      <c r="D15" s="159"/>
      <c r="E15" s="498" t="str">
        <f>UPPER(IF($D15="","",VLOOKUP($D15,'1D ELO (2)'!$A$7:$P$39,5)))</f>
        <v/>
      </c>
      <c r="F15" s="487" t="str">
        <f>UPPER(IF($D15="","",VLOOKUP($D15,'1D ELO (2)'!$A$7:$P$39,2)))</f>
        <v/>
      </c>
      <c r="G15" s="487" t="str">
        <f>IF($D15="","",VLOOKUP($D15,'1D ELO (2)'!$A$7:$P$39,3))</f>
        <v/>
      </c>
      <c r="H15" s="499"/>
      <c r="I15" s="487" t="str">
        <f>IF($D15="","",VLOOKUP($D15,'1D ELO (2)'!$A$7:$P$39,4))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(2)'!$A$7:$P$33,11)))</f>
        <v/>
      </c>
      <c r="F16" s="487" t="str">
        <f>UPPER(IF($D15="","",VLOOKUP($D15,'1D ELO (2)'!$A$7:$P$33,8)))</f>
        <v/>
      </c>
      <c r="G16" s="487" t="str">
        <f>IF($D15="","",VLOOKUP($D15,'1D ELO (2)'!$A$7:$P$33,9))</f>
        <v/>
      </c>
      <c r="H16" s="499"/>
      <c r="I16" s="487" t="str">
        <f>IF($D15="","",VLOOKUP($D15,'1D ELO (2)'!$A$7:$P$33,10))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(2)'!$A$7:$P$39,14))</f>
        <v/>
      </c>
      <c r="C19" s="390" t="str">
        <f>IF($D19="","",VLOOKUP($D19,'1D ELO (2)'!$A$7:$P$39,15))</f>
        <v/>
      </c>
      <c r="D19" s="159"/>
      <c r="E19" s="498" t="str">
        <f>UPPER(IF($D19="","",VLOOKUP($D19,'1D ELO (2)'!$A$7:$P$39,5)))</f>
        <v/>
      </c>
      <c r="F19" s="487" t="str">
        <f>UPPER(IF($D19="","",VLOOKUP($D19,'1D ELO (2)'!$A$7:$P$39,2)))</f>
        <v/>
      </c>
      <c r="G19" s="487" t="str">
        <f>IF($D19="","",VLOOKUP($D19,'1D ELO (2)'!$A$7:$P$39,3))</f>
        <v/>
      </c>
      <c r="H19" s="499"/>
      <c r="I19" s="487" t="str">
        <f>IF($D19="","",VLOOKUP($D19,'1D ELO (2)'!$A$7:$P$39,4))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(2)'!$A$7:$P$33,11)))</f>
        <v/>
      </c>
      <c r="F20" s="487" t="str">
        <f>UPPER(IF($D19="","",VLOOKUP($D19,'1D ELO (2)'!$A$7:$P$33,8)))</f>
        <v/>
      </c>
      <c r="G20" s="487" t="str">
        <f>IF($D19="","",VLOOKUP($D19,'1D ELO (2)'!$A$7:$P$33,9))</f>
        <v/>
      </c>
      <c r="H20" s="499"/>
      <c r="I20" s="487" t="str">
        <f>IF($D19="","",VLOOKUP($D19,'1D ELO (2)'!$A$7:$P$33,10))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 (2)'!$A$7:$P$39,14))</f>
        <v/>
      </c>
      <c r="C23" s="390" t="str">
        <f>IF($D23="","",VLOOKUP($D23,'1D ELO (2)'!$A$7:$P$39,15))</f>
        <v/>
      </c>
      <c r="D23" s="159"/>
      <c r="E23" s="498" t="str">
        <f>UPPER(IF($D23="","",VLOOKUP($D23,'1D ELO (2)'!$A$7:$P$39,5)))</f>
        <v/>
      </c>
      <c r="F23" s="487" t="str">
        <f>UPPER(IF($D23="","",VLOOKUP($D23,'1D ELO (2)'!$A$7:$P$39,2)))</f>
        <v/>
      </c>
      <c r="G23" s="487" t="str">
        <f>IF($D23="","",VLOOKUP($D23,'1D ELO (2)'!$A$7:$P$39,3))</f>
        <v/>
      </c>
      <c r="H23" s="499"/>
      <c r="I23" s="487" t="str">
        <f>IF($D23="","",VLOOKUP($D23,'1D ELO (2)'!$A$7:$P$39,4))</f>
        <v/>
      </c>
      <c r="J23" s="309"/>
      <c r="K23" s="163"/>
      <c r="L23" s="165"/>
      <c r="M23" s="163"/>
      <c r="N23" s="318"/>
      <c r="O23" s="163"/>
      <c r="P23" s="318"/>
      <c r="Q23" s="163"/>
      <c r="R23" s="166"/>
      <c r="S23" s="169"/>
    </row>
    <row r="24" spans="1:19" s="38" customFormat="1" ht="9.6" customHeight="1" x14ac:dyDescent="0.25">
      <c r="A24" s="281"/>
      <c r="B24" s="310"/>
      <c r="C24" s="310"/>
      <c r="D24" s="310"/>
      <c r="E24" s="498" t="str">
        <f>UPPER(IF($D23="","",VLOOKUP($D23,'1D ELO (2)'!$A$7:$P$33,11)))</f>
        <v/>
      </c>
      <c r="F24" s="487" t="str">
        <f>UPPER(IF($D23="","",VLOOKUP($D23,'1D ELO (2)'!$A$7:$P$33,8)))</f>
        <v/>
      </c>
      <c r="G24" s="487" t="str">
        <f>IF($D23="","",VLOOKUP($D23,'1D ELO (2)'!$A$7:$P$33,9))</f>
        <v/>
      </c>
      <c r="H24" s="499"/>
      <c r="I24" s="487" t="str">
        <f>IF($D23="","",VLOOKUP($D23,'1D ELO (2)'!$A$7:$P$33,10))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 (2)'!$A$7:$P$39,14))</f>
        <v/>
      </c>
      <c r="C27" s="390" t="str">
        <f>IF($D27="","",VLOOKUP($D27,'1D ELO (2)'!$A$7:$P$39,15))</f>
        <v/>
      </c>
      <c r="D27" s="159"/>
      <c r="E27" s="498" t="str">
        <f>UPPER(IF($D27="","",VLOOKUP($D27,'1D ELO (2)'!$A$7:$P$39,5)))</f>
        <v/>
      </c>
      <c r="F27" s="487" t="str">
        <f>UPPER(IF($D27="","",VLOOKUP($D27,'1D ELO (2)'!$A$7:$P$39,2)))</f>
        <v/>
      </c>
      <c r="G27" s="487" t="str">
        <f>IF($D27="","",VLOOKUP($D27,'1D ELO (2)'!$A$7:$P$39,3))</f>
        <v/>
      </c>
      <c r="H27" s="499"/>
      <c r="I27" s="487" t="str">
        <f>IF($D27="","",VLOOKUP($D27,'1D ELO (2)'!$A$7:$P$39,4))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 (2)'!$A$7:$P$33,11)))</f>
        <v/>
      </c>
      <c r="F28" s="487" t="str">
        <f>UPPER(IF($D27="","",VLOOKUP($D27,'1D ELO (2)'!$A$7:$P$33,8)))</f>
        <v/>
      </c>
      <c r="G28" s="487" t="str">
        <f>IF($D27="","",VLOOKUP($D27,'1D ELO (2)'!$A$7:$P$33,9))</f>
        <v/>
      </c>
      <c r="H28" s="499"/>
      <c r="I28" s="487" t="str">
        <f>IF($D27="","",VLOOKUP($D27,'1D ELO (2)'!$A$7:$P$33,10))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 (2)'!$A$7:$P$39,14))</f>
        <v/>
      </c>
      <c r="C31" s="390" t="str">
        <f>IF($D31="","",VLOOKUP($D31,'1D ELO (2)'!$A$7:$P$39,15))</f>
        <v/>
      </c>
      <c r="D31" s="159"/>
      <c r="E31" s="498" t="str">
        <f>UPPER(IF($D31="","",VLOOKUP($D31,'1D ELO (2)'!$A$7:$P$39,5)))</f>
        <v/>
      </c>
      <c r="F31" s="487" t="str">
        <f>UPPER(IF($D31="","",VLOOKUP($D31,'1D ELO (2)'!$A$7:$P$39,2)))</f>
        <v/>
      </c>
      <c r="G31" s="487" t="str">
        <f>IF($D31="","",VLOOKUP($D31,'1D ELO (2)'!$A$7:$P$39,3))</f>
        <v/>
      </c>
      <c r="H31" s="499"/>
      <c r="I31" s="487" t="str">
        <f>IF($D31="","",VLOOKUP($D31,'1D ELO (2)'!$A$7:$P$39,4))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 (2)'!$A$7:$P$33,11)))</f>
        <v/>
      </c>
      <c r="F32" s="487" t="str">
        <f>UPPER(IF($D31="","",VLOOKUP($D31,'1D ELO (2)'!$A$7:$P$33,8)))</f>
        <v/>
      </c>
      <c r="G32" s="487" t="str">
        <f>IF($D31="","",VLOOKUP($D31,'1D ELO (2)'!$A$7:$P$33,9))</f>
        <v/>
      </c>
      <c r="H32" s="499"/>
      <c r="I32" s="487" t="str">
        <f>IF($D31="","",VLOOKUP($D31,'1D ELO (2)'!$A$7:$P$33,10))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307">
        <v>8</v>
      </c>
      <c r="B35" s="390" t="str">
        <f>IF($D35="","",VLOOKUP($D35,'1D ELO (2)'!$A$7:$P$39,14))</f>
        <v/>
      </c>
      <c r="C35" s="390" t="str">
        <f>IF($D35="","",VLOOKUP($D35,'1D ELO (2)'!$A$7:$P$39,15))</f>
        <v/>
      </c>
      <c r="D35" s="159"/>
      <c r="E35" s="679" t="str">
        <f>UPPER(IF($D35="","",VLOOKUP($D35,'1D ELO (2)'!$A$7:$P$39,5)))</f>
        <v/>
      </c>
      <c r="F35" s="680" t="str">
        <f>UPPER(IF($D35="","",VLOOKUP($D35,'1D ELO (2)'!$A$7:$P$39,2)))</f>
        <v/>
      </c>
      <c r="G35" s="680" t="str">
        <f>IF($D35="","",VLOOKUP($D35,'1D ELO (2)'!$A$7:$P$39,3))</f>
        <v/>
      </c>
      <c r="H35" s="681"/>
      <c r="I35" s="680" t="str">
        <f>IF($D35="","",VLOOKUP($D35,'1D ELO (2)'!$A$7:$P$39,4))</f>
        <v/>
      </c>
      <c r="J35" s="317"/>
      <c r="K35" s="163"/>
      <c r="L35" s="165"/>
      <c r="M35" s="201"/>
      <c r="N35" s="314"/>
      <c r="O35" s="163"/>
      <c r="P35" s="318"/>
      <c r="Q35" s="163"/>
      <c r="R35" s="166"/>
      <c r="S35" s="169"/>
    </row>
    <row r="36" spans="1:19" s="38" customFormat="1" ht="9.6" customHeight="1" x14ac:dyDescent="0.25">
      <c r="A36" s="281"/>
      <c r="B36" s="310"/>
      <c r="C36" s="310"/>
      <c r="D36" s="310"/>
      <c r="E36" s="679" t="str">
        <f>UPPER(IF($D35="","",VLOOKUP($D35,'1D ELO (2)'!$A$7:$P$33,11)))</f>
        <v/>
      </c>
      <c r="F36" s="680" t="str">
        <f>UPPER(IF($D35="","",VLOOKUP($D35,'1D ELO (2)'!$A$7:$P$33,8)))</f>
        <v/>
      </c>
      <c r="G36" s="680" t="str">
        <f>IF($D35="","",VLOOKUP($D35,'1D ELO (2)'!$A$7:$P$33,9))</f>
        <v/>
      </c>
      <c r="H36" s="681"/>
      <c r="I36" s="680" t="str">
        <f>IF($D35="","",VLOOKUP($D35,'1D ELO (2)'!$A$7:$P$33,10))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07">
        <v>9</v>
      </c>
      <c r="B39" s="390" t="str">
        <f>IF($D39="","",VLOOKUP($D39,'1D ELO (2)'!$A$7:$P$39,14))</f>
        <v/>
      </c>
      <c r="C39" s="390" t="str">
        <f>IF($D39="","",VLOOKUP($D39,'1D ELO (2)'!$A$7:$P$39,15))</f>
        <v/>
      </c>
      <c r="D39" s="159"/>
      <c r="E39" s="503" t="str">
        <f>UPPER(IF($D39="","",VLOOKUP($D39,'1D ELO (2)'!$A$7:$P$39,5)))</f>
        <v/>
      </c>
      <c r="F39" s="680" t="str">
        <f>UPPER(IF($D39="","",VLOOKUP($D39,'1D ELO (2)'!$A$7:$P$39,2)))</f>
        <v/>
      </c>
      <c r="G39" s="680" t="str">
        <f>IF($D39="","",VLOOKUP($D39,'1D ELO (2)'!$A$7:$P$39,3))</f>
        <v/>
      </c>
      <c r="H39" s="681"/>
      <c r="I39" s="680" t="str">
        <f>IF($D39="","",VLOOKUP($D39,'1D ELO (2)'!$A$7:$P$39,4))</f>
        <v/>
      </c>
      <c r="J39" s="309"/>
      <c r="K39" s="163"/>
      <c r="L39" s="165"/>
      <c r="M39" s="163"/>
      <c r="N39" s="165"/>
      <c r="O39" s="163"/>
      <c r="P39" s="318"/>
      <c r="Q39" s="201"/>
      <c r="R39" s="166"/>
      <c r="S39" s="169"/>
    </row>
    <row r="40" spans="1:19" s="38" customFormat="1" ht="9.6" customHeight="1" x14ac:dyDescent="0.25">
      <c r="A40" s="281"/>
      <c r="B40" s="310"/>
      <c r="C40" s="310"/>
      <c r="D40" s="310"/>
      <c r="E40" s="503" t="str">
        <f>UPPER(IF($D39="","",VLOOKUP($D39,'1D ELO (2)'!$A$7:$P$33,11)))</f>
        <v/>
      </c>
      <c r="F40" s="160" t="str">
        <f>UPPER(IF($D39="","",VLOOKUP($D39,'1D ELO (2)'!$A$7:$P$33,8)))</f>
        <v/>
      </c>
      <c r="G40" s="160" t="str">
        <f>IF($D39="","",VLOOKUP($D39,'1D ELO (2)'!$A$7:$P$33,9))</f>
        <v/>
      </c>
      <c r="H40" s="308"/>
      <c r="I40" s="160" t="str">
        <f>IF($D39="","",VLOOKUP($D39,'1D ELO (2)'!$A$7:$P$33,10))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 (2)'!$A$7:$P$39,13))</f>
        <v/>
      </c>
      <c r="C43" s="390" t="str">
        <f>IF($D43="","",VLOOKUP($D43,'1D ELO (2)'!$A$7:$P$39,15))</f>
        <v/>
      </c>
      <c r="D43" s="159"/>
      <c r="E43" s="498" t="str">
        <f>UPPER(IF($D43="","",VLOOKUP($D43,'1D ELO (2)'!$A$7:$P$39,5)))</f>
        <v/>
      </c>
      <c r="F43" s="487" t="str">
        <f>UPPER(IF($D43="","",VLOOKUP($D43,'1D ELO (2)'!$A$7:$P$39,2)))</f>
        <v/>
      </c>
      <c r="G43" s="487" t="str">
        <f>IF($D43="","",VLOOKUP($D43,'1D ELO (2)'!$A$7:$P$39,3))</f>
        <v/>
      </c>
      <c r="H43" s="499"/>
      <c r="I43" s="487" t="str">
        <f>IF($D43="","",VLOOKUP($D43,'1D ELO (2)'!$A$7:$P$39,4))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 (2)'!$A$7:$P$33,11)))</f>
        <v/>
      </c>
      <c r="F44" s="487" t="str">
        <f>UPPER(IF($D43="","",VLOOKUP($D43,'1D ELO (2)'!$A$7:$P$33,8)))</f>
        <v/>
      </c>
      <c r="G44" s="487" t="str">
        <f>IF($D43="","",VLOOKUP($D43,'1D ELO (2)'!$A$7:$P$33,9))</f>
        <v/>
      </c>
      <c r="H44" s="499"/>
      <c r="I44" s="487" t="str">
        <f>IF($D43="","",VLOOKUP($D43,'1D ELO (2)'!$A$7:$P$33,10))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 (2)'!$A$7:$P$39,14))</f>
        <v/>
      </c>
      <c r="C47" s="390" t="str">
        <f>IF($D47="","",VLOOKUP($D47,'1D ELO (2)'!$A$7:$P$39,15))</f>
        <v/>
      </c>
      <c r="D47" s="159"/>
      <c r="E47" s="498" t="str">
        <f>UPPER(IF($D47="","",VLOOKUP($D47,'1D ELO (2)'!$A$7:$P$39,5)))</f>
        <v/>
      </c>
      <c r="F47" s="487" t="str">
        <f>UPPER(IF($D47="","",VLOOKUP($D47,'1D ELO (2)'!$A$7:$P$39,2)))</f>
        <v/>
      </c>
      <c r="G47" s="487" t="str">
        <f>IF($D47="","",VLOOKUP($D47,'1D ELO (2)'!$A$7:$P$39,3))</f>
        <v/>
      </c>
      <c r="H47" s="499"/>
      <c r="I47" s="487" t="str">
        <f>IF($D47="","",VLOOKUP($D47,'1D ELO (2)'!$A$7:$P$39,4))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 (2)'!$A$7:$P$33,11)))</f>
        <v/>
      </c>
      <c r="F48" s="487" t="str">
        <f>UPPER(IF($D47="","",VLOOKUP($D47,'1D ELO (2)'!$A$7:$P$33,8)))</f>
        <v/>
      </c>
      <c r="G48" s="487" t="str">
        <f>IF($D47="","",VLOOKUP($D47,'1D ELO (2)'!$A$7:$P$33,9))</f>
        <v/>
      </c>
      <c r="H48" s="499"/>
      <c r="I48" s="487" t="str">
        <f>IF($D47="","",VLOOKUP($D47,'1D ELO (2)'!$A$7:$P$33,10))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x14ac:dyDescent="0.25">
      <c r="A51" s="281">
        <v>12</v>
      </c>
      <c r="B51" s="390" t="str">
        <f>IF($D51="","",VLOOKUP($D51,'1D ELO (2)'!$A$7:$P$39,14))</f>
        <v/>
      </c>
      <c r="C51" s="390" t="str">
        <f>IF($D51="","",VLOOKUP($D51,'1D ELO (2)'!$A$7:$P$39,15))</f>
        <v/>
      </c>
      <c r="D51" s="159"/>
      <c r="E51" s="498" t="str">
        <f>UPPER(IF($D51="","",VLOOKUP($D51,'1D ELO (2)'!$A$7:$P$39,5)))</f>
        <v/>
      </c>
      <c r="F51" s="487" t="str">
        <f>UPPER(IF($D51="","",VLOOKUP($D51,'1D ELO (2)'!$A$7:$P$39,2)))</f>
        <v/>
      </c>
      <c r="G51" s="487" t="str">
        <f>IF($D51="","",VLOOKUP($D51,'1D ELO (2)'!$A$7:$P$39,3))</f>
        <v/>
      </c>
      <c r="H51" s="499"/>
      <c r="I51" s="487" t="str">
        <f>IF($D51="","",VLOOKUP($D51,'1D ELO (2)'!$A$7:$P$39,4))</f>
        <v/>
      </c>
      <c r="J51" s="317"/>
      <c r="K51" s="163"/>
      <c r="L51" s="165"/>
      <c r="M51" s="201"/>
      <c r="N51" s="322"/>
      <c r="O51" s="163"/>
      <c r="P51" s="318"/>
      <c r="Q51" s="163"/>
      <c r="R51" s="166"/>
      <c r="S51" s="169"/>
    </row>
    <row r="52" spans="1:19" s="38" customFormat="1" ht="9.6" customHeight="1" x14ac:dyDescent="0.25">
      <c r="A52" s="281"/>
      <c r="B52" s="310"/>
      <c r="C52" s="310"/>
      <c r="D52" s="310"/>
      <c r="E52" s="498" t="str">
        <f>UPPER(IF($D51="","",VLOOKUP($D51,'1D ELO (2)'!$A$7:$P$33,11)))</f>
        <v/>
      </c>
      <c r="F52" s="487" t="str">
        <f>UPPER(IF($D51="","",VLOOKUP($D51,'1D ELO (2)'!$A$7:$P$33,8)))</f>
        <v/>
      </c>
      <c r="G52" s="487" t="str">
        <f>IF($D51="","",VLOOKUP($D51,'1D ELO (2)'!$A$7:$P$33,9))</f>
        <v/>
      </c>
      <c r="H52" s="499"/>
      <c r="I52" s="487" t="str">
        <f>IF($D51="","",VLOOKUP($D51,'1D ELO (2)'!$A$7:$P$33,10))</f>
        <v/>
      </c>
      <c r="J52" s="311"/>
      <c r="K52" s="163"/>
      <c r="L52" s="165"/>
      <c r="M52" s="285"/>
      <c r="N52" s="323"/>
      <c r="O52" s="163"/>
      <c r="P52" s="318"/>
      <c r="Q52" s="163"/>
      <c r="R52" s="166"/>
      <c r="S52" s="169"/>
    </row>
    <row r="53" spans="1:19" s="38" customFormat="1" ht="9.6" customHeight="1" x14ac:dyDescent="0.25">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 (2)'!$A$7:$P$39,14))</f>
        <v/>
      </c>
      <c r="C55" s="390" t="str">
        <f>IF($D55="","",VLOOKUP($D55,'1D ELO (2)'!$A$7:$P$39,15))</f>
        <v/>
      </c>
      <c r="D55" s="159"/>
      <c r="E55" s="498" t="str">
        <f>UPPER(IF($D55="","",VLOOKUP($D55,'1D ELO (2)'!$A$7:$P$39,5)))</f>
        <v/>
      </c>
      <c r="F55" s="487" t="str">
        <f>UPPER(IF($D55="","",VLOOKUP($D55,'1D ELO (2)'!$A$7:$P$39,2)))</f>
        <v/>
      </c>
      <c r="G55" s="487" t="str">
        <f>IF($D55="","",VLOOKUP($D55,'1D ELO (2)'!$A$7:$P$39,3))</f>
        <v/>
      </c>
      <c r="H55" s="499"/>
      <c r="I55" s="487" t="str">
        <f>IF($D55="","",VLOOKUP($D55,'1D ELO (2)'!$A$7:$P$39,4))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 (2)'!$A$7:$P$33,11)))</f>
        <v/>
      </c>
      <c r="F56" s="487" t="str">
        <f>UPPER(IF($D55="","",VLOOKUP($D55,'1D ELO (2)'!$A$7:$P$33,8)))</f>
        <v/>
      </c>
      <c r="G56" s="487" t="str">
        <f>IF($D55="","",VLOOKUP($D55,'1D ELO (2)'!$A$7:$P$33,9))</f>
        <v/>
      </c>
      <c r="H56" s="499"/>
      <c r="I56" s="487" t="str">
        <f>IF($D55="","",VLOOKUP($D55,'1D ELO (2)'!$A$7:$P$33,10))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 (2)'!$A$7:$P$39,14))</f>
        <v/>
      </c>
      <c r="C59" s="390" t="str">
        <f>IF($D59="","",VLOOKUP($D59,'1D ELO (2)'!$A$7:$P$39,15))</f>
        <v/>
      </c>
      <c r="D59" s="159"/>
      <c r="E59" s="498" t="str">
        <f>UPPER(IF($D59="","",VLOOKUP($D59,'1D ELO (2)'!$A$7:$P$39,5)))</f>
        <v/>
      </c>
      <c r="F59" s="487" t="str">
        <f>UPPER(IF($D59="","",VLOOKUP($D59,'1D ELO (2)'!$A$7:$P$39,2)))</f>
        <v/>
      </c>
      <c r="G59" s="487" t="str">
        <f>IF($D59="","",VLOOKUP($D59,'1D ELO (2)'!$A$7:$P$39,3))</f>
        <v/>
      </c>
      <c r="H59" s="499"/>
      <c r="I59" s="487" t="str">
        <f>IF($D59="","",VLOOKUP($D59,'1D ELO (2)'!$A$7:$P$39,4))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 (2)'!$A$7:$P$33,11)))</f>
        <v/>
      </c>
      <c r="F60" s="487" t="str">
        <f>UPPER(IF($D59="","",VLOOKUP($D59,'1D ELO (2)'!$A$7:$P$33,8)))</f>
        <v/>
      </c>
      <c r="G60" s="487" t="str">
        <f>IF($D59="","",VLOOKUP($D59,'1D ELO (2)'!$A$7:$P$33,9))</f>
        <v/>
      </c>
      <c r="H60" s="499"/>
      <c r="I60" s="487" t="str">
        <f>IF($D59="","",VLOOKUP($D59,'1D ELO (2)'!$A$7:$P$33,10))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 (2)'!$A$7:$P$39,14))</f>
        <v/>
      </c>
      <c r="C63" s="390" t="str">
        <f>IF($D63="","",VLOOKUP($D63,'1D ELO (2)'!$A$7:$P$39,15))</f>
        <v/>
      </c>
      <c r="D63" s="159"/>
      <c r="E63" s="498" t="str">
        <f>UPPER(IF($D63="","",VLOOKUP($D63,'1D ELO (2)'!$A$7:$P$39,5)))</f>
        <v/>
      </c>
      <c r="F63" s="487" t="str">
        <f>UPPER(IF($D63="","",VLOOKUP($D63,'1D ELO (2)'!$A$7:$P$39,2)))</f>
        <v/>
      </c>
      <c r="G63" s="487" t="str">
        <f>IF($D63="","",VLOOKUP($D63,'1D ELO (2)'!$A$7:$P$39,3))</f>
        <v/>
      </c>
      <c r="H63" s="499"/>
      <c r="I63" s="487" t="str">
        <f>IF($D63="","",VLOOKUP($D63,'1D ELO (2)'!$A$7:$P$39,4))</f>
        <v/>
      </c>
      <c r="J63" s="309"/>
      <c r="K63" s="163"/>
      <c r="L63" s="318"/>
      <c r="M63" s="163"/>
      <c r="N63" s="165"/>
      <c r="O63" s="339" t="s">
        <v>129</v>
      </c>
      <c r="P63" s="340"/>
      <c r="Q63" s="339" t="s">
        <v>149</v>
      </c>
      <c r="R63" s="340"/>
      <c r="S63" s="169"/>
    </row>
    <row r="64" spans="1:19" s="38" customFormat="1" ht="9.6" customHeight="1" x14ac:dyDescent="0.25">
      <c r="A64" s="281"/>
      <c r="B64" s="310"/>
      <c r="C64" s="310"/>
      <c r="D64" s="310"/>
      <c r="E64" s="498" t="str">
        <f>UPPER(IF($D63="","",VLOOKUP($D63,'1D ELO (2)'!$A$7:$P$33,11)))</f>
        <v/>
      </c>
      <c r="F64" s="487" t="str">
        <f>UPPER(IF($D63="","",VLOOKUP($D63,'1D ELO (2)'!$A$7:$P$33,8)))</f>
        <v/>
      </c>
      <c r="G64" s="487" t="str">
        <f>IF($D63="","",VLOOKUP($D63,'1D ELO (2)'!$A$7:$P$33,9))</f>
        <v/>
      </c>
      <c r="H64" s="499"/>
      <c r="I64" s="487" t="str">
        <f>IF($D63="","",VLOOKUP($D63,'1D ELO (2)'!$A$7:$P$33,10))</f>
        <v/>
      </c>
      <c r="J64" s="311"/>
      <c r="K64" s="156" t="str">
        <f>IF(J64="a",F63,IF(J64="b",F65,""))</f>
        <v/>
      </c>
      <c r="L64" s="318"/>
      <c r="M64" s="163"/>
      <c r="N64" s="165"/>
      <c r="O64" s="395" t="str">
        <f>UPPER(IF(OR(P38="a",P38="as"),O21,IF(OR(P38="b",P38="bs"),O53,)))</f>
        <v/>
      </c>
      <c r="P64" s="342"/>
      <c r="Q64" s="343"/>
      <c r="R64" s="340"/>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x14ac:dyDescent="0.25">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x14ac:dyDescent="0.25">
      <c r="A67" s="327">
        <v>16</v>
      </c>
      <c r="B67" s="390" t="str">
        <f>IF($D67="","",VLOOKUP($D67,'1D ELO (2)'!$A$7:$P$39,14))</f>
        <v/>
      </c>
      <c r="C67" s="390" t="str">
        <f>IF($D67="","",VLOOKUP($D67,'1D ELO (2)'!$A$7:$P$39,15))</f>
        <v/>
      </c>
      <c r="D67" s="159"/>
      <c r="E67" s="503" t="str">
        <f>UPPER(IF($D67="","",VLOOKUP($D67,'1D ELO (2)'!$A$7:$P$39,5)))</f>
        <v/>
      </c>
      <c r="F67" s="680" t="str">
        <f>UPPER(IF($D67="","",VLOOKUP($D67,'1D ELO (2)'!$A$7:$P$39,2)))</f>
        <v/>
      </c>
      <c r="G67" s="680" t="str">
        <f>IF($D67="","",VLOOKUP($D67,'1D ELO (2)'!$A$7:$P$39,3))</f>
        <v/>
      </c>
      <c r="H67" s="681"/>
      <c r="I67" s="680" t="str">
        <f>IF($D67="","",VLOOKUP($D67,'1D ELO (2)'!$A$7:$P$39,4))</f>
        <v/>
      </c>
      <c r="J67" s="317"/>
      <c r="K67" s="163"/>
      <c r="L67" s="165"/>
      <c r="M67" s="201"/>
      <c r="N67" s="314"/>
      <c r="O67" s="267" t="s">
        <v>0</v>
      </c>
      <c r="P67" s="348"/>
      <c r="Q67" s="344" t="str">
        <f>UPPER(IF(OR(P67="a",P67="as"),O65,IF(OR(P67="b",P67="bs"),O69,)))</f>
        <v/>
      </c>
      <c r="R67" s="349"/>
      <c r="S67" s="169"/>
    </row>
    <row r="68" spans="1:19" s="38" customFormat="1" ht="9.6" customHeight="1" x14ac:dyDescent="0.25">
      <c r="A68" s="281"/>
      <c r="B68" s="310"/>
      <c r="C68" s="310"/>
      <c r="D68" s="310"/>
      <c r="E68" s="503" t="str">
        <f>UPPER(IF($D67="","",VLOOKUP($D67,'1D ELO (2)'!$A$7:$P$33,11)))</f>
        <v/>
      </c>
      <c r="F68" s="160" t="str">
        <f>UPPER(IF($D67="","",VLOOKUP($D67,'1D ELO (2)'!$A$7:$P$33,8)))</f>
        <v/>
      </c>
      <c r="G68" s="160" t="str">
        <f>IF($D67="","",VLOOKUP($D67,'1D ELO (2)'!$A$7:$P$33,9))</f>
        <v/>
      </c>
      <c r="H68" s="308"/>
      <c r="I68" s="160" t="str">
        <f>IF($D67="","",VLOOKUP($D67,'1D ELO (2)'!$A$7:$P$33,10))</f>
        <v/>
      </c>
      <c r="J68" s="311"/>
      <c r="K68" s="163"/>
      <c r="L68" s="165"/>
      <c r="M68" s="285"/>
      <c r="N68" s="319"/>
      <c r="O68" s="395" t="str">
        <f>UPPER(IF(OR(P113="a",P113="as"),O96,IF(OR(P113="b",P113="bs"),O128,)))</f>
        <v/>
      </c>
      <c r="P68" s="350"/>
      <c r="Q68" s="343"/>
      <c r="R68" s="340"/>
      <c r="S68" s="169"/>
    </row>
    <row r="69" spans="1:19" s="38" customFormat="1" ht="9.6" customHeight="1" x14ac:dyDescent="0.25">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x14ac:dyDescent="0.25">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x14ac:dyDescent="0.25">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x14ac:dyDescent="0.25">
      <c r="A72" s="222" t="s">
        <v>160</v>
      </c>
      <c r="B72" s="221"/>
      <c r="C72" s="223"/>
      <c r="D72" s="224">
        <v>1</v>
      </c>
      <c r="E72" s="224"/>
      <c r="F72" s="92">
        <f>IF(D72&gt;$R$79,,UPPER(VLOOKUP(D72,'1D ELO (2)'!$A$7:$L$23,2)))</f>
        <v>0</v>
      </c>
      <c r="G72" s="355">
        <v>5</v>
      </c>
      <c r="H72" s="92">
        <f>IF(G72&gt;$R$79,,UPPER(VLOOKUP(G72,'1D ELO (2)'!$A$7:$L$23,2)))</f>
        <v>0</v>
      </c>
      <c r="I72" s="333"/>
      <c r="J72" s="334" t="s">
        <v>7</v>
      </c>
      <c r="K72" s="221"/>
      <c r="L72" s="227"/>
      <c r="M72" s="221"/>
      <c r="N72" s="228"/>
      <c r="O72" s="229" t="s">
        <v>161</v>
      </c>
      <c r="P72" s="230"/>
      <c r="Q72" s="230"/>
      <c r="R72" s="231"/>
    </row>
    <row r="73" spans="1:19" s="18" customFormat="1" ht="9" customHeight="1" x14ac:dyDescent="0.25">
      <c r="A73" s="236" t="s">
        <v>124</v>
      </c>
      <c r="B73" s="234"/>
      <c r="C73" s="237"/>
      <c r="D73" s="224"/>
      <c r="E73" s="224"/>
      <c r="F73" s="92">
        <f>IF(D72&gt;$R$79,,UPPER(VLOOKUP(D72,'1D ELO (2)'!$A$7:$L$23,8)))</f>
        <v>0</v>
      </c>
      <c r="G73" s="355"/>
      <c r="H73" s="92">
        <f>IF(G72&gt;$R$79,,UPPER(VLOOKUP(G72,'1D ELO (2)'!$A$7:$L$23,8)))</f>
        <v>0</v>
      </c>
      <c r="I73" s="333"/>
      <c r="J73" s="334"/>
      <c r="K73" s="92">
        <f>IF(J72&gt;$R$79,,UPPER(VLOOKUP(J72,'1D ELO (2)'!$A$7:$L$23,8)))</f>
        <v>0</v>
      </c>
      <c r="L73" s="227"/>
      <c r="M73" s="221"/>
      <c r="N73" s="228"/>
      <c r="O73" s="234"/>
      <c r="P73" s="233"/>
      <c r="Q73" s="234"/>
      <c r="R73" s="235"/>
    </row>
    <row r="74" spans="1:19" s="18" customFormat="1" ht="9" customHeight="1" x14ac:dyDescent="0.25">
      <c r="A74" s="379"/>
      <c r="B74" s="380"/>
      <c r="C74" s="381"/>
      <c r="D74" s="224">
        <v>2</v>
      </c>
      <c r="E74" s="224"/>
      <c r="F74" s="92">
        <f>IF(D74&gt;$R$79,,UPPER(VLOOKUP(D74,'1D ELO (2)'!$A$7:$L$23,2)))</f>
        <v>0</v>
      </c>
      <c r="G74" s="355">
        <v>6</v>
      </c>
      <c r="H74" s="92">
        <f>IF(G74&gt;$R$79,,UPPER(VLOOKUP(G74,'1D ELO (2)'!$A$7:$L$23,2)))</f>
        <v>0</v>
      </c>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 (2)'!$A$7:$L$23,8)))</f>
        <v>0</v>
      </c>
      <c r="G75" s="355"/>
      <c r="H75" s="92">
        <f>IF(G74&gt;$R$79,,UPPER(VLOOKUP(G74,'1D ELO (2)'!$A$7:$L$23,8)))</f>
        <v>0</v>
      </c>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 (2)'!$A$7:$L$23,2)))</f>
        <v>0</v>
      </c>
      <c r="G76" s="355">
        <v>7</v>
      </c>
      <c r="H76" s="92">
        <f>IF(G76&gt;$R$79,,UPPER(VLOOKUP(G76,'1D ELO (2)'!$A$7:$L$23,2)))</f>
        <v>0</v>
      </c>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 (2)'!$A$7:$L$23,8)))</f>
        <v>0</v>
      </c>
      <c r="G77" s="355"/>
      <c r="H77" s="92">
        <f>IF(G76&gt;$R$79,,UPPER(VLOOKUP(G76,'1D ELO (2)'!$A$7:$L$23,8)))</f>
        <v>0</v>
      </c>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 (2)'!$A$7:$L$23,2)))</f>
        <v>0</v>
      </c>
      <c r="G78" s="355">
        <v>8</v>
      </c>
      <c r="H78" s="92">
        <f>IF(G78&gt;$R$79,,UPPER(VLOOKUP(G78,'1D ELO (2)'!$A$7:$L$23,2)))</f>
        <v>0</v>
      </c>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 (2)'!$A$7:$L$23,8)))</f>
        <v>0</v>
      </c>
      <c r="G79" s="356"/>
      <c r="H79" s="241">
        <f>IF(G78&gt;$R$79,,UPPER(VLOOKUP(G78,'1D ELO (2)'!$A$7:$L$23,8)))</f>
        <v>0</v>
      </c>
      <c r="I79" s="336"/>
      <c r="J79" s="337"/>
      <c r="K79" s="234"/>
      <c r="L79" s="233"/>
      <c r="M79" s="234"/>
      <c r="N79" s="235"/>
      <c r="O79" s="234" t="str">
        <f>R4</f>
        <v>Dénes Tibor</v>
      </c>
      <c r="P79" s="233"/>
      <c r="Q79" s="234"/>
      <c r="R79" s="357">
        <f>'1D ELO (2)'!$P$5</f>
        <v>0</v>
      </c>
    </row>
    <row r="80" spans="1:19" s="19" customFormat="1" ht="9.6" x14ac:dyDescent="0.25">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x14ac:dyDescent="0.3">
      <c r="A81" s="306"/>
      <c r="B81" s="99"/>
      <c r="C81" s="99"/>
      <c r="D81" s="99"/>
      <c r="E81" s="99"/>
      <c r="F81" s="22"/>
      <c r="G81" s="22"/>
      <c r="H81" s="101"/>
      <c r="I81" s="22"/>
      <c r="J81" s="122"/>
      <c r="K81" s="99"/>
      <c r="L81" s="122"/>
      <c r="M81" s="99"/>
      <c r="N81" s="122"/>
      <c r="O81" s="99"/>
      <c r="P81" s="122"/>
      <c r="Q81" s="99"/>
      <c r="R81" s="143"/>
    </row>
    <row r="82" spans="1:21" s="38" customFormat="1" ht="10.5" customHeight="1" x14ac:dyDescent="0.25">
      <c r="A82" s="307">
        <v>17</v>
      </c>
      <c r="B82" s="390" t="str">
        <f>IF($D82="","",VLOOKUP($D82,'1D ELO (2)'!$A$7:$P$39,14))</f>
        <v/>
      </c>
      <c r="C82" s="390" t="str">
        <f>IF($D82="","",VLOOKUP($D82,'1D ELO (2)'!$A$7:$P$39,15))</f>
        <v/>
      </c>
      <c r="D82" s="159"/>
      <c r="E82" s="679" t="str">
        <f>UPPER(IF($D82="","",VLOOKUP($D82,'1D ELO (2)'!$A$7:$P$39,5)))</f>
        <v/>
      </c>
      <c r="F82" s="680" t="str">
        <f>UPPER(IF($D82="","",VLOOKUP($D82,'1D ELO (2)'!$A$7:$P$39,2)))</f>
        <v/>
      </c>
      <c r="G82" s="680" t="str">
        <f>IF($D82="","",VLOOKUP($D82,'1D ELO (2)'!$A$7:$P$39,3))</f>
        <v/>
      </c>
      <c r="H82" s="681"/>
      <c r="I82" s="680" t="str">
        <f>IF($D82="","",VLOOKUP($D82,'1D ELO (2)'!$A$7:$P$39,4))</f>
        <v/>
      </c>
      <c r="J82" s="309"/>
      <c r="K82" s="163"/>
      <c r="L82" s="165"/>
      <c r="M82" s="163"/>
      <c r="N82" s="165"/>
      <c r="O82" s="163"/>
      <c r="P82" s="165"/>
      <c r="Q82" s="163"/>
      <c r="R82" s="280" t="s">
        <v>154</v>
      </c>
      <c r="S82" s="169"/>
      <c r="U82" s="170">
        <f>Birók!P60</f>
        <v>0</v>
      </c>
    </row>
    <row r="83" spans="1:21" s="38" customFormat="1" ht="9.6" customHeight="1" x14ac:dyDescent="0.25">
      <c r="A83" s="281"/>
      <c r="B83" s="310"/>
      <c r="C83" s="310"/>
      <c r="D83" s="310"/>
      <c r="E83" s="679" t="str">
        <f>UPPER(IF($D82="","",VLOOKUP($D82,'1D ELO (2)'!$A$7:$P$33,11)))</f>
        <v/>
      </c>
      <c r="F83" s="680" t="str">
        <f>UPPER(IF($D82="","",VLOOKUP($D82,'1D ELO (2)'!$A$7:$P$33,8)))</f>
        <v/>
      </c>
      <c r="G83" s="680" t="str">
        <f>IF($D82="","",VLOOKUP($D82,'1D ELO (2)'!$A$7:$P$33,9))</f>
        <v/>
      </c>
      <c r="H83" s="681"/>
      <c r="I83" s="680" t="str">
        <f>IF($D82="","",VLOOKUP($D82,'1D ELO (2)'!$A$7:$P$33,10))</f>
        <v/>
      </c>
      <c r="J83" s="311"/>
      <c r="K83" s="156" t="str">
        <f>IF(J83="a",F82,IF(J83="b",F84,""))</f>
        <v/>
      </c>
      <c r="L83" s="165"/>
      <c r="M83" s="163"/>
      <c r="N83" s="165"/>
      <c r="O83" s="163"/>
      <c r="P83" s="165"/>
      <c r="Q83" s="163"/>
      <c r="R83" s="166"/>
      <c r="S83" s="169"/>
      <c r="U83" s="178">
        <f>Birók!P61</f>
        <v>0</v>
      </c>
    </row>
    <row r="84" spans="1:21" s="38" customFormat="1" ht="9.6" customHeight="1" x14ac:dyDescent="0.25">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x14ac:dyDescent="0.25">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x14ac:dyDescent="0.25">
      <c r="A86" s="281">
        <v>18</v>
      </c>
      <c r="B86" s="390" t="str">
        <f>IF($D86="","",VLOOKUP($D86,'1D ELO (2)'!$A$7:$P$39,14))</f>
        <v/>
      </c>
      <c r="C86" s="390" t="str">
        <f>IF($D86="","",VLOOKUP($D86,'1D ELO (2)'!$A$7:$P$39,15))</f>
        <v/>
      </c>
      <c r="D86" s="159"/>
      <c r="E86" s="498" t="str">
        <f>UPPER(IF($D86="","",VLOOKUP($D86,'1D ELO (2)'!$A$7:$P$39,5)))</f>
        <v/>
      </c>
      <c r="F86" s="487" t="str">
        <f>UPPER(IF($D86="","",VLOOKUP($D86,'1D ELO (2)'!$A$7:$P$39,2)))</f>
        <v/>
      </c>
      <c r="G86" s="487" t="str">
        <f>IF($D86="","",VLOOKUP($D86,'1D ELO (2)'!$A$7:$P$39,3))</f>
        <v/>
      </c>
      <c r="H86" s="499"/>
      <c r="I86" s="487" t="str">
        <f>IF($D86="","",VLOOKUP($D86,'1D ELO (2)'!$A$7:$P$39,4))</f>
        <v/>
      </c>
      <c r="J86" s="317"/>
      <c r="K86" s="163"/>
      <c r="L86" s="318"/>
      <c r="M86" s="201"/>
      <c r="N86" s="314"/>
      <c r="O86" s="163"/>
      <c r="P86" s="165"/>
      <c r="Q86" s="163"/>
      <c r="R86" s="166"/>
      <c r="S86" s="169"/>
      <c r="U86" s="178">
        <f>Birók!P64</f>
        <v>0</v>
      </c>
    </row>
    <row r="87" spans="1:21" s="38" customFormat="1" ht="9.6" customHeight="1" x14ac:dyDescent="0.25">
      <c r="A87" s="281"/>
      <c r="B87" s="310"/>
      <c r="C87" s="310"/>
      <c r="D87" s="310"/>
      <c r="E87" s="498" t="str">
        <f>UPPER(IF($D86="","",VLOOKUP($D86,'1D ELO (2)'!$A$7:$P$33,11)))</f>
        <v/>
      </c>
      <c r="F87" s="487" t="str">
        <f>UPPER(IF($D86="","",VLOOKUP($D86,'1D ELO (2)'!$A$7:$P$33,8)))</f>
        <v/>
      </c>
      <c r="G87" s="487" t="str">
        <f>IF($D86="","",VLOOKUP($D86,'1D ELO (2)'!$A$7:$P$33,9))</f>
        <v/>
      </c>
      <c r="H87" s="499"/>
      <c r="I87" s="487" t="str">
        <f>IF($D86="","",VLOOKUP($D86,'1D ELO (2)'!$A$7:$P$33,10))</f>
        <v/>
      </c>
      <c r="J87" s="311"/>
      <c r="K87" s="163"/>
      <c r="L87" s="318"/>
      <c r="M87" s="285"/>
      <c r="N87" s="319"/>
      <c r="O87" s="163"/>
      <c r="P87" s="165"/>
      <c r="Q87" s="163"/>
      <c r="R87" s="166"/>
      <c r="S87" s="169"/>
      <c r="U87" s="178">
        <f>Birók!P65</f>
        <v>0</v>
      </c>
    </row>
    <row r="88" spans="1:21" s="38" customFormat="1" ht="9.6" customHeight="1" x14ac:dyDescent="0.25">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x14ac:dyDescent="0.25">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x14ac:dyDescent="0.25">
      <c r="A90" s="321">
        <v>19</v>
      </c>
      <c r="B90" s="390" t="str">
        <f>IF($D90="","",VLOOKUP($D90,'1D ELO (2)'!$A$7:$P$39,14))</f>
        <v/>
      </c>
      <c r="C90" s="390" t="str">
        <f>IF($D90="","",VLOOKUP($D90,'1D ELO (2)'!$A$7:$P$39,15))</f>
        <v/>
      </c>
      <c r="D90" s="159"/>
      <c r="E90" s="498" t="str">
        <f>UPPER(IF($D90="","",VLOOKUP($D90,'1D ELO (2)'!$A$7:$P$39,5)))</f>
        <v/>
      </c>
      <c r="F90" s="487" t="str">
        <f>UPPER(IF($D90="","",VLOOKUP($D90,'1D ELO (2)'!$A$7:$P$39,2)))</f>
        <v/>
      </c>
      <c r="G90" s="487" t="str">
        <f>IF($D90="","",VLOOKUP($D90,'1D ELO (2)'!$A$7:$P$39,3))</f>
        <v/>
      </c>
      <c r="H90" s="499"/>
      <c r="I90" s="487" t="str">
        <f>IF($D90="","",VLOOKUP($D90,'1D ELO (2)'!$A$7:$P$39,4))</f>
        <v/>
      </c>
      <c r="J90" s="309"/>
      <c r="K90" s="163"/>
      <c r="L90" s="318"/>
      <c r="M90" s="163"/>
      <c r="N90" s="318"/>
      <c r="O90" s="201"/>
      <c r="P90" s="165"/>
      <c r="Q90" s="163"/>
      <c r="R90" s="166"/>
      <c r="S90" s="169"/>
      <c r="U90" s="178">
        <f>Birók!P68</f>
        <v>0</v>
      </c>
    </row>
    <row r="91" spans="1:21" s="38" customFormat="1" ht="9.6" customHeight="1" thickBot="1" x14ac:dyDescent="0.3">
      <c r="A91" s="281"/>
      <c r="B91" s="310"/>
      <c r="C91" s="310"/>
      <c r="D91" s="310"/>
      <c r="E91" s="498" t="str">
        <f>UPPER(IF($D90="","",VLOOKUP($D90,'1D ELO (2)'!$A$7:$P$33,11)))</f>
        <v/>
      </c>
      <c r="F91" s="487" t="str">
        <f>UPPER(IF($D90="","",VLOOKUP($D90,'1D ELO (2)'!$A$7:$P$33,8)))</f>
        <v/>
      </c>
      <c r="G91" s="487" t="str">
        <f>IF($D90="","",VLOOKUP($D90,'1D ELO (2)'!$A$7:$P$33,9))</f>
        <v/>
      </c>
      <c r="H91" s="499"/>
      <c r="I91" s="487" t="str">
        <f>IF($D90="","",VLOOKUP($D90,'1D ELO (2)'!$A$7:$P$33,10))</f>
        <v/>
      </c>
      <c r="J91" s="311"/>
      <c r="K91" s="156" t="str">
        <f>IF(J91="a",F90,IF(J91="b",F92,""))</f>
        <v/>
      </c>
      <c r="L91" s="318"/>
      <c r="M91" s="163"/>
      <c r="N91" s="318"/>
      <c r="O91" s="163"/>
      <c r="P91" s="165"/>
      <c r="Q91" s="163"/>
      <c r="R91" s="166"/>
      <c r="S91" s="169"/>
      <c r="U91" s="193">
        <f>Birók!P69</f>
        <v>0</v>
      </c>
    </row>
    <row r="92" spans="1:21" s="38" customFormat="1" ht="9.6" customHeight="1" x14ac:dyDescent="0.25">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x14ac:dyDescent="0.25">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x14ac:dyDescent="0.25">
      <c r="A94" s="281">
        <v>20</v>
      </c>
      <c r="B94" s="390" t="str">
        <f>IF($D94="","",VLOOKUP($D94,'1D ELO (2)'!$A$7:$P$39,14))</f>
        <v/>
      </c>
      <c r="C94" s="390" t="str">
        <f>IF($D94="","",VLOOKUP($D94,'1D ELO (2)'!$A$7:$P$39,15))</f>
        <v/>
      </c>
      <c r="D94" s="159"/>
      <c r="E94" s="498" t="str">
        <f>UPPER(IF($D94="","",VLOOKUP($D94,'1D ELO (2)'!$A$7:$P$39,5)))</f>
        <v/>
      </c>
      <c r="F94" s="487" t="str">
        <f>UPPER(IF($D94="","",VLOOKUP($D94,'1D ELO (2)'!$A$7:$P$39,2)))</f>
        <v/>
      </c>
      <c r="G94" s="487" t="str">
        <f>IF($D94="","",VLOOKUP($D94,'1D ELO (2)'!$A$7:$P$39,3))</f>
        <v/>
      </c>
      <c r="H94" s="499"/>
      <c r="I94" s="487" t="str">
        <f>IF($D94="","",VLOOKUP($D94,'1D ELO (2)'!$A$7:$P$39,4))</f>
        <v/>
      </c>
      <c r="J94" s="317"/>
      <c r="K94" s="163"/>
      <c r="L94" s="165"/>
      <c r="M94" s="201"/>
      <c r="N94" s="322"/>
      <c r="O94" s="163"/>
      <c r="P94" s="165"/>
      <c r="Q94" s="163"/>
      <c r="R94" s="166"/>
      <c r="S94" s="169"/>
    </row>
    <row r="95" spans="1:21" s="38" customFormat="1" ht="9.6" customHeight="1" x14ac:dyDescent="0.25">
      <c r="A95" s="281"/>
      <c r="B95" s="310"/>
      <c r="C95" s="310"/>
      <c r="D95" s="310"/>
      <c r="E95" s="498" t="str">
        <f>UPPER(IF($D94="","",VLOOKUP($D94,'1D ELO (2)'!$A$7:$P$33,11)))</f>
        <v/>
      </c>
      <c r="F95" s="487" t="str">
        <f>UPPER(IF($D94="","",VLOOKUP($D94,'1D ELO (2)'!$A$7:$P$33,8)))</f>
        <v/>
      </c>
      <c r="G95" s="487" t="str">
        <f>IF($D94="","",VLOOKUP($D94,'1D ELO (2)'!$A$7:$P$33,9))</f>
        <v/>
      </c>
      <c r="H95" s="499"/>
      <c r="I95" s="487" t="str">
        <f>IF($D94="","",VLOOKUP($D94,'1D ELO (2)'!$A$7:$P$33,10))</f>
        <v/>
      </c>
      <c r="J95" s="311"/>
      <c r="K95" s="163"/>
      <c r="L95" s="165"/>
      <c r="M95" s="285"/>
      <c r="N95" s="323"/>
      <c r="O95" s="163"/>
      <c r="P95" s="165"/>
      <c r="Q95" s="163"/>
      <c r="R95" s="166"/>
      <c r="S95" s="169"/>
    </row>
    <row r="96" spans="1:21" s="38" customFormat="1" ht="9.6" customHeight="1" x14ac:dyDescent="0.25">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x14ac:dyDescent="0.25">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x14ac:dyDescent="0.25">
      <c r="A98" s="281">
        <v>21</v>
      </c>
      <c r="B98" s="390" t="str">
        <f>IF($D98="","",VLOOKUP($D98,'1D ELO (2)'!$A$7:$P$39,14))</f>
        <v/>
      </c>
      <c r="C98" s="390" t="str">
        <f>IF($D98="","",VLOOKUP($D98,'1D ELO (2)'!$A$7:$P$39,15))</f>
        <v/>
      </c>
      <c r="D98" s="159"/>
      <c r="E98" s="498" t="str">
        <f>UPPER(IF($D98="","",VLOOKUP($D98,'1D ELO (2)'!$A$7:$P$39,5)))</f>
        <v/>
      </c>
      <c r="F98" s="487" t="str">
        <f>UPPER(IF($D98="","",VLOOKUP($D98,'1D ELO (2)'!$A$7:$P$39,2)))</f>
        <v/>
      </c>
      <c r="G98" s="487" t="str">
        <f>IF($D98="","",VLOOKUP($D98,'1D ELO (2)'!$A$7:$P$39,3))</f>
        <v/>
      </c>
      <c r="H98" s="499"/>
      <c r="I98" s="487" t="str">
        <f>IF($D98="","",VLOOKUP($D98,'1D ELO (2)'!$A$7:$P$39,4))</f>
        <v/>
      </c>
      <c r="J98" s="309"/>
      <c r="K98" s="163"/>
      <c r="L98" s="165"/>
      <c r="M98" s="163"/>
      <c r="N98" s="318"/>
      <c r="O98" s="163"/>
      <c r="P98" s="318"/>
      <c r="Q98" s="163"/>
      <c r="R98" s="166"/>
      <c r="S98" s="169"/>
    </row>
    <row r="99" spans="1:19" s="38" customFormat="1" ht="9.6" customHeight="1" x14ac:dyDescent="0.25">
      <c r="A99" s="281"/>
      <c r="B99" s="310"/>
      <c r="C99" s="310"/>
      <c r="D99" s="310"/>
      <c r="E99" s="498" t="str">
        <f>UPPER(IF($D98="","",VLOOKUP($D98,'1D ELO (2)'!$A$7:$P$33,11)))</f>
        <v/>
      </c>
      <c r="F99" s="487" t="str">
        <f>UPPER(IF($D98="","",VLOOKUP($D98,'1D ELO (2)'!$A$7:$P$33,8)))</f>
        <v/>
      </c>
      <c r="G99" s="487" t="str">
        <f>IF($D98="","",VLOOKUP($D98,'1D ELO (2)'!$A$7:$P$33,9))</f>
        <v/>
      </c>
      <c r="H99" s="499"/>
      <c r="I99" s="487" t="str">
        <f>IF($D98="","",VLOOKUP($D98,'1D ELO (2)'!$A$7:$P$33,10))</f>
        <v/>
      </c>
      <c r="J99" s="311"/>
      <c r="K99" s="156" t="str">
        <f>IF(J99="a",F98,IF(J99="b",F100,""))</f>
        <v/>
      </c>
      <c r="L99" s="165"/>
      <c r="M99" s="163"/>
      <c r="N99" s="318"/>
      <c r="O99" s="163"/>
      <c r="P99" s="318"/>
      <c r="Q99" s="163"/>
      <c r="R99" s="166"/>
      <c r="S99" s="169"/>
    </row>
    <row r="100" spans="1:19" s="38" customFormat="1" ht="9.6" customHeight="1" x14ac:dyDescent="0.25">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x14ac:dyDescent="0.25">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x14ac:dyDescent="0.25">
      <c r="A102" s="281">
        <v>22</v>
      </c>
      <c r="B102" s="390" t="str">
        <f>IF($D102="","",VLOOKUP($D102,'1D ELO (2)'!$A$7:$P$39,14))</f>
        <v/>
      </c>
      <c r="C102" s="390" t="str">
        <f>IF($D102="","",VLOOKUP($D102,'1D ELO (2)'!$A$7:$P$39,15))</f>
        <v/>
      </c>
      <c r="D102" s="159"/>
      <c r="E102" s="498" t="str">
        <f>UPPER(IF($D102="","",VLOOKUP($D102,'1D ELO (2)'!$A$7:$P$39,5)))</f>
        <v/>
      </c>
      <c r="F102" s="487" t="str">
        <f>UPPER(IF($D102="","",VLOOKUP($D102,'1D ELO (2)'!$A$7:$P$39,2)))</f>
        <v/>
      </c>
      <c r="G102" s="487" t="str">
        <f>IF($D102="","",VLOOKUP($D102,'1D ELO (2)'!$A$7:$P$39,3))</f>
        <v/>
      </c>
      <c r="H102" s="499"/>
      <c r="I102" s="487" t="str">
        <f>IF($D102="","",VLOOKUP($D102,'1D ELO (2)'!$A$7:$P$39,4))</f>
        <v/>
      </c>
      <c r="J102" s="317"/>
      <c r="K102" s="163"/>
      <c r="L102" s="318"/>
      <c r="M102" s="201"/>
      <c r="N102" s="322"/>
      <c r="O102" s="163"/>
      <c r="P102" s="318"/>
      <c r="Q102" s="163"/>
      <c r="R102" s="166"/>
      <c r="S102" s="169"/>
    </row>
    <row r="103" spans="1:19" s="38" customFormat="1" ht="9.6" customHeight="1" x14ac:dyDescent="0.25">
      <c r="A103" s="281"/>
      <c r="B103" s="310"/>
      <c r="C103" s="310"/>
      <c r="D103" s="310"/>
      <c r="E103" s="498" t="str">
        <f>UPPER(IF($D102="","",VLOOKUP($D102,'1D ELO (2)'!$A$7:$P$33,11)))</f>
        <v/>
      </c>
      <c r="F103" s="487" t="str">
        <f>UPPER(IF($D102="","",VLOOKUP($D102,'1D ELO (2)'!$A$7:$P$33,8)))</f>
        <v/>
      </c>
      <c r="G103" s="487" t="str">
        <f>IF($D102="","",VLOOKUP($D102,'1D ELO (2)'!$A$7:$P$33,9))</f>
        <v/>
      </c>
      <c r="H103" s="499"/>
      <c r="I103" s="487" t="str">
        <f>IF($D102="","",VLOOKUP($D102,'1D ELO (2)'!$A$7:$P$33,10))</f>
        <v/>
      </c>
      <c r="J103" s="311"/>
      <c r="K103" s="163"/>
      <c r="L103" s="318"/>
      <c r="M103" s="285"/>
      <c r="N103" s="323"/>
      <c r="O103" s="163"/>
      <c r="P103" s="318"/>
      <c r="Q103" s="163"/>
      <c r="R103" s="166"/>
      <c r="S103" s="169"/>
    </row>
    <row r="104" spans="1:19" s="38" customFormat="1" ht="9.6" customHeight="1" x14ac:dyDescent="0.25">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x14ac:dyDescent="0.25">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x14ac:dyDescent="0.25">
      <c r="A106" s="321">
        <v>23</v>
      </c>
      <c r="B106" s="390" t="str">
        <f>IF($D106="","",VLOOKUP($D106,'1D ELO (2)'!$A$7:$P$39,14))</f>
        <v/>
      </c>
      <c r="C106" s="390" t="str">
        <f>IF($D106="","",VLOOKUP($D106,'1D ELO (2)'!$A$7:$P$39,15))</f>
        <v/>
      </c>
      <c r="D106" s="159"/>
      <c r="E106" s="498" t="str">
        <f>UPPER(IF($D106="","",VLOOKUP($D106,'1D ELO (2)'!$A$7:$P$39,5)))</f>
        <v/>
      </c>
      <c r="F106" s="487" t="str">
        <f>UPPER(IF($D106="","",VLOOKUP($D106,'1D ELO (2)'!$A$7:$P$39,2)))</f>
        <v/>
      </c>
      <c r="G106" s="487" t="str">
        <f>IF($D106="","",VLOOKUP($D106,'1D ELO (2)'!$A$7:$P$39,3))</f>
        <v/>
      </c>
      <c r="H106" s="499"/>
      <c r="I106" s="487" t="str">
        <f>IF($D106="","",VLOOKUP($D106,'1D ELO (2)'!$A$7:$P$39,4))</f>
        <v/>
      </c>
      <c r="J106" s="309"/>
      <c r="K106" s="163"/>
      <c r="L106" s="318"/>
      <c r="M106" s="163"/>
      <c r="N106" s="165"/>
      <c r="O106" s="201"/>
      <c r="P106" s="318"/>
      <c r="Q106" s="163"/>
      <c r="R106" s="166"/>
      <c r="S106" s="169"/>
    </row>
    <row r="107" spans="1:19" s="38" customFormat="1" ht="9.6" customHeight="1" x14ac:dyDescent="0.25">
      <c r="A107" s="281"/>
      <c r="B107" s="310"/>
      <c r="C107" s="310"/>
      <c r="D107" s="310"/>
      <c r="E107" s="498" t="str">
        <f>UPPER(IF($D106="","",VLOOKUP($D106,'1D ELO (2)'!$A$7:$P$33,11)))</f>
        <v/>
      </c>
      <c r="F107" s="487" t="str">
        <f>UPPER(IF($D106="","",VLOOKUP($D106,'1D ELO (2)'!$A$7:$P$33,8)))</f>
        <v/>
      </c>
      <c r="G107" s="487" t="str">
        <f>IF($D106="","",VLOOKUP($D106,'1D ELO (2)'!$A$7:$P$33,9))</f>
        <v/>
      </c>
      <c r="H107" s="499"/>
      <c r="I107" s="487" t="str">
        <f>IF($D106="","",VLOOKUP($D106,'1D ELO (2)'!$A$7:$P$33,10))</f>
        <v/>
      </c>
      <c r="J107" s="311"/>
      <c r="K107" s="156" t="str">
        <f>IF(J107="a",F106,IF(J107="b",F108,""))</f>
        <v/>
      </c>
      <c r="L107" s="318"/>
      <c r="M107" s="163"/>
      <c r="N107" s="165"/>
      <c r="O107" s="163"/>
      <c r="P107" s="318"/>
      <c r="Q107" s="163"/>
      <c r="R107" s="166"/>
      <c r="S107" s="169"/>
    </row>
    <row r="108" spans="1:19" s="38" customFormat="1" ht="9.6" customHeight="1" x14ac:dyDescent="0.25">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x14ac:dyDescent="0.25">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x14ac:dyDescent="0.25">
      <c r="A110" s="307">
        <v>24</v>
      </c>
      <c r="B110" s="390" t="str">
        <f>IF($D110="","",VLOOKUP($D110,'1D ELO (2)'!$A$7:$P$39,14))</f>
        <v/>
      </c>
      <c r="C110" s="390" t="str">
        <f>IF($D110="","",VLOOKUP($D110,'1D ELO (2)'!$A$7:$P$39,15))</f>
        <v/>
      </c>
      <c r="D110" s="159"/>
      <c r="E110" s="679" t="str">
        <f>UPPER(IF($D110="","",VLOOKUP($D110,'1D ELO (2)'!$A$7:$P$39,5)))</f>
        <v/>
      </c>
      <c r="F110" s="680" t="str">
        <f>UPPER(IF($D110="","",VLOOKUP($D110,'1D ELO (2)'!$A$7:$P$39,2)))</f>
        <v/>
      </c>
      <c r="G110" s="680" t="str">
        <f>IF($D110="","",VLOOKUP($D110,'1D ELO (2)'!$A$7:$P$39,3))</f>
        <v/>
      </c>
      <c r="H110" s="681"/>
      <c r="I110" s="680" t="str">
        <f>IF($D110="","",VLOOKUP($D110,'1D ELO (2)'!$A$7:$P$39,4))</f>
        <v/>
      </c>
      <c r="J110" s="317"/>
      <c r="K110" s="163"/>
      <c r="L110" s="165"/>
      <c r="M110" s="201"/>
      <c r="N110" s="314"/>
      <c r="O110" s="163"/>
      <c r="P110" s="318"/>
      <c r="Q110" s="163"/>
      <c r="R110" s="166"/>
      <c r="S110" s="169"/>
    </row>
    <row r="111" spans="1:19" s="38" customFormat="1" ht="9.6" customHeight="1" x14ac:dyDescent="0.25">
      <c r="A111" s="281"/>
      <c r="B111" s="310"/>
      <c r="C111" s="310"/>
      <c r="D111" s="310"/>
      <c r="E111" s="679" t="str">
        <f>UPPER(IF($D110="","",VLOOKUP($D110,'1D ELO (2)'!$A$7:$P$33,11)))</f>
        <v/>
      </c>
      <c r="F111" s="680" t="str">
        <f>UPPER(IF($D110="","",VLOOKUP($D110,'1D ELO (2)'!$A$7:$P$33,8)))</f>
        <v/>
      </c>
      <c r="G111" s="680" t="str">
        <f>IF($D110="","",VLOOKUP($D110,'1D ELO (2)'!$A$7:$P$33,9))</f>
        <v/>
      </c>
      <c r="H111" s="681"/>
      <c r="I111" s="680" t="str">
        <f>IF($D110="","",VLOOKUP($D110,'1D ELO (2)'!$A$7:$P$33,10))</f>
        <v/>
      </c>
      <c r="J111" s="311"/>
      <c r="K111" s="163"/>
      <c r="L111" s="165"/>
      <c r="M111" s="285"/>
      <c r="N111" s="319"/>
      <c r="O111" s="163"/>
      <c r="P111" s="318"/>
      <c r="Q111" s="163"/>
      <c r="R111" s="166"/>
      <c r="S111" s="169"/>
    </row>
    <row r="112" spans="1:19" s="38" customFormat="1" ht="9.6" customHeight="1" x14ac:dyDescent="0.25">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x14ac:dyDescent="0.25">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x14ac:dyDescent="0.25">
      <c r="A114" s="307">
        <v>25</v>
      </c>
      <c r="B114" s="390" t="str">
        <f>IF($D114="","",VLOOKUP($D114,'1D ELO (2)'!$A$7:$P$39,14))</f>
        <v/>
      </c>
      <c r="C114" s="390" t="str">
        <f>IF($D114="","",VLOOKUP($D114,'1D ELO (2)'!$A$7:$P$39,15))</f>
        <v/>
      </c>
      <c r="D114" s="159"/>
      <c r="E114" s="679" t="str">
        <f>UPPER(IF($D114="","",VLOOKUP($D114,'1D ELO (2)'!$A$7:$P$39,5)))</f>
        <v/>
      </c>
      <c r="F114" s="680" t="str">
        <f>UPPER(IF($D114="","",VLOOKUP($D114,'1D ELO (2)'!$A$7:$P$39,2)))</f>
        <v/>
      </c>
      <c r="G114" s="680" t="str">
        <f>IF($D114="","",VLOOKUP($D114,'1D ELO (2)'!$A$7:$P$39,3))</f>
        <v/>
      </c>
      <c r="H114" s="681"/>
      <c r="I114" s="680" t="str">
        <f>IF($D114="","",VLOOKUP($D114,'1D ELO (2)'!$A$7:$P$39,4))</f>
        <v/>
      </c>
      <c r="J114" s="309"/>
      <c r="K114" s="163"/>
      <c r="L114" s="165"/>
      <c r="M114" s="163"/>
      <c r="N114" s="165"/>
      <c r="O114" s="163"/>
      <c r="P114" s="318"/>
      <c r="Q114" s="201"/>
      <c r="R114" s="166"/>
      <c r="S114" s="169"/>
    </row>
    <row r="115" spans="1:19" s="38" customFormat="1" ht="9.6" customHeight="1" x14ac:dyDescent="0.25">
      <c r="A115" s="281"/>
      <c r="B115" s="310"/>
      <c r="C115" s="310"/>
      <c r="D115" s="310"/>
      <c r="E115" s="679" t="str">
        <f>UPPER(IF($D114="","",VLOOKUP($D114,'1D ELO (2)'!$A$7:$P$33,11)))</f>
        <v/>
      </c>
      <c r="F115" s="680" t="str">
        <f>UPPER(IF($D114="","",VLOOKUP($D114,'1D ELO (2)'!$A$7:$P$33,8)))</f>
        <v/>
      </c>
      <c r="G115" s="680" t="str">
        <f>IF($D114="","",VLOOKUP($D114,'1D ELO (2)'!$A$7:$P$33,9))</f>
        <v/>
      </c>
      <c r="H115" s="681"/>
      <c r="I115" s="680" t="str">
        <f>IF($D114="","",VLOOKUP($D114,'1D ELO (2)'!$A$7:$P$33,10))</f>
        <v/>
      </c>
      <c r="J115" s="311"/>
      <c r="K115" s="156" t="str">
        <f>IF(J115="a",F114,IF(J115="b",F116,""))</f>
        <v/>
      </c>
      <c r="L115" s="165"/>
      <c r="M115" s="163"/>
      <c r="N115" s="165"/>
      <c r="O115" s="163"/>
      <c r="P115" s="318"/>
      <c r="Q115" s="285"/>
      <c r="R115" s="326"/>
      <c r="S115" s="169"/>
    </row>
    <row r="116" spans="1:19" s="38" customFormat="1" ht="9.6" customHeight="1" x14ac:dyDescent="0.25">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x14ac:dyDescent="0.25">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x14ac:dyDescent="0.25">
      <c r="A118" s="281">
        <v>26</v>
      </c>
      <c r="B118" s="390" t="str">
        <f>IF($D118="","",VLOOKUP($D118,'1D ELO (2)'!$A$7:$P$39,14))</f>
        <v/>
      </c>
      <c r="C118" s="390" t="str">
        <f>IF($D118="","",VLOOKUP($D118,'1D ELO (2)'!$A$7:$P$39,15))</f>
        <v/>
      </c>
      <c r="D118" s="159"/>
      <c r="E118" s="498" t="str">
        <f>UPPER(IF($D118="","",VLOOKUP($D118,'1D ELO (2)'!$A$7:$P$39,5)))</f>
        <v/>
      </c>
      <c r="F118" s="487" t="str">
        <f>UPPER(IF($D118="","",VLOOKUP($D118,'1D ELO (2)'!$A$7:$P$39,2)))</f>
        <v/>
      </c>
      <c r="G118" s="487" t="str">
        <f>IF($D118="","",VLOOKUP($D118,'1D ELO (2)'!$A$7:$P$39,3))</f>
        <v/>
      </c>
      <c r="H118" s="499"/>
      <c r="I118" s="487" t="str">
        <f>IF($D118="","",VLOOKUP($D118,'1D ELO (2)'!$A$7:$P$39,4))</f>
        <v/>
      </c>
      <c r="J118" s="317"/>
      <c r="K118" s="163"/>
      <c r="L118" s="318"/>
      <c r="M118" s="201"/>
      <c r="N118" s="314"/>
      <c r="O118" s="163"/>
      <c r="P118" s="318"/>
      <c r="Q118" s="163"/>
      <c r="R118" s="166"/>
      <c r="S118" s="169"/>
    </row>
    <row r="119" spans="1:19" s="38" customFormat="1" ht="9.6" customHeight="1" x14ac:dyDescent="0.25">
      <c r="A119" s="281"/>
      <c r="B119" s="310"/>
      <c r="C119" s="310"/>
      <c r="D119" s="310"/>
      <c r="E119" s="498" t="str">
        <f>UPPER(IF($D118="","",VLOOKUP($D118,'1D ELO (2)'!$A$7:$P$33,11)))</f>
        <v/>
      </c>
      <c r="F119" s="487" t="str">
        <f>UPPER(IF($D118="","",VLOOKUP($D118,'1D ELO (2)'!$A$7:$P$33,8)))</f>
        <v/>
      </c>
      <c r="G119" s="487" t="str">
        <f>IF($D118="","",VLOOKUP($D118,'1D ELO (2)'!$A$7:$P$33,9))</f>
        <v/>
      </c>
      <c r="H119" s="499"/>
      <c r="I119" s="487" t="str">
        <f>IF($D118="","",VLOOKUP($D118,'1D ELO (2)'!$A$7:$P$33,10))</f>
        <v/>
      </c>
      <c r="J119" s="311"/>
      <c r="K119" s="163"/>
      <c r="L119" s="318"/>
      <c r="M119" s="285"/>
      <c r="N119" s="319"/>
      <c r="O119" s="163"/>
      <c r="P119" s="318"/>
      <c r="Q119" s="163"/>
      <c r="R119" s="166"/>
      <c r="S119" s="169"/>
    </row>
    <row r="120" spans="1:19" s="38" customFormat="1" ht="9.6" customHeight="1" x14ac:dyDescent="0.25">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x14ac:dyDescent="0.25">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x14ac:dyDescent="0.25">
      <c r="A122" s="321">
        <v>27</v>
      </c>
      <c r="B122" s="390" t="str">
        <f>IF($D122="","",VLOOKUP($D122,'1D ELO (2)'!$A$7:$P$39,14))</f>
        <v/>
      </c>
      <c r="C122" s="390" t="str">
        <f>IF($D122="","",VLOOKUP($D122,'1D ELO (2)'!$A$7:$P$39,15))</f>
        <v/>
      </c>
      <c r="D122" s="159"/>
      <c r="E122" s="498" t="str">
        <f>UPPER(IF($D122="","",VLOOKUP($D122,'1D ELO (2)'!$A$7:$P$39,5)))</f>
        <v/>
      </c>
      <c r="F122" s="487" t="str">
        <f>UPPER(IF($D122="","",VLOOKUP($D122,'1D ELO (2)'!$A$7:$P$39,2)))</f>
        <v/>
      </c>
      <c r="G122" s="487" t="str">
        <f>IF($D122="","",VLOOKUP($D122,'1D ELO (2)'!$A$7:$P$39,3))</f>
        <v/>
      </c>
      <c r="H122" s="499"/>
      <c r="I122" s="487" t="str">
        <f>IF($D122="","",VLOOKUP($D122,'1D ELO (2)'!$A$7:$P$39,4))</f>
        <v/>
      </c>
      <c r="J122" s="309"/>
      <c r="K122" s="163"/>
      <c r="L122" s="318"/>
      <c r="M122" s="163"/>
      <c r="N122" s="318"/>
      <c r="O122" s="201"/>
      <c r="P122" s="318"/>
      <c r="Q122" s="163"/>
      <c r="R122" s="166"/>
      <c r="S122" s="169"/>
    </row>
    <row r="123" spans="1:19" s="38" customFormat="1" ht="9.6" customHeight="1" x14ac:dyDescent="0.25">
      <c r="A123" s="281"/>
      <c r="B123" s="310"/>
      <c r="C123" s="310"/>
      <c r="D123" s="310"/>
      <c r="E123" s="498" t="str">
        <f>UPPER(IF($D122="","",VLOOKUP($D122,'1D ELO (2)'!$A$7:$P$33,11)))</f>
        <v/>
      </c>
      <c r="F123" s="487" t="str">
        <f>UPPER(IF($D122="","",VLOOKUP($D122,'1D ELO (2)'!$A$7:$P$33,8)))</f>
        <v/>
      </c>
      <c r="G123" s="487" t="str">
        <f>IF($D122="","",VLOOKUP($D122,'1D ELO (2)'!$A$7:$P$33,9))</f>
        <v/>
      </c>
      <c r="H123" s="499"/>
      <c r="I123" s="487" t="str">
        <f>IF($D122="","",VLOOKUP($D122,'1D ELO (2)'!$A$7:$P$33,10))</f>
        <v/>
      </c>
      <c r="J123" s="311"/>
      <c r="K123" s="156" t="str">
        <f>IF(J123="a",F122,IF(J123="b",F124,""))</f>
        <v/>
      </c>
      <c r="L123" s="318"/>
      <c r="M123" s="163"/>
      <c r="N123" s="318"/>
      <c r="O123" s="163"/>
      <c r="P123" s="318"/>
      <c r="Q123" s="163"/>
      <c r="R123" s="166"/>
      <c r="S123" s="169"/>
    </row>
    <row r="124" spans="1:19" s="38" customFormat="1" ht="9.6" customHeight="1" x14ac:dyDescent="0.25">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x14ac:dyDescent="0.25">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x14ac:dyDescent="0.25">
      <c r="A126" s="281">
        <v>28</v>
      </c>
      <c r="B126" s="390" t="str">
        <f>IF($D126="","",VLOOKUP($D126,'1D ELO (2)'!$A$7:$P$39,14))</f>
        <v/>
      </c>
      <c r="C126" s="390" t="str">
        <f>IF($D126="","",VLOOKUP($D126,'1D ELO (2)'!$A$7:$P$39,15))</f>
        <v/>
      </c>
      <c r="D126" s="159"/>
      <c r="E126" s="498" t="str">
        <f>UPPER(IF($D126="","",VLOOKUP($D126,'1D ELO (2)'!$A$7:$P$39,5)))</f>
        <v/>
      </c>
      <c r="F126" s="487" t="str">
        <f>UPPER(IF($D126="","",VLOOKUP($D126,'1D ELO (2)'!$A$7:$P$39,2)))</f>
        <v/>
      </c>
      <c r="G126" s="487" t="str">
        <f>IF($D126="","",VLOOKUP($D126,'1D ELO (2)'!$A$7:$P$39,3))</f>
        <v/>
      </c>
      <c r="H126" s="499"/>
      <c r="I126" s="487" t="str">
        <f>IF($D126="","",VLOOKUP($D126,'1D ELO (2)'!$A$7:$P$39,4))</f>
        <v/>
      </c>
      <c r="J126" s="317"/>
      <c r="K126" s="163"/>
      <c r="L126" s="165"/>
      <c r="M126" s="201"/>
      <c r="N126" s="322"/>
      <c r="O126" s="163"/>
      <c r="P126" s="318"/>
      <c r="Q126" s="163"/>
      <c r="R126" s="166"/>
      <c r="S126" s="169"/>
    </row>
    <row r="127" spans="1:19" s="38" customFormat="1" ht="9.6" customHeight="1" x14ac:dyDescent="0.25">
      <c r="A127" s="281"/>
      <c r="B127" s="310"/>
      <c r="C127" s="310"/>
      <c r="D127" s="310"/>
      <c r="E127" s="498" t="str">
        <f>UPPER(IF($D126="","",VLOOKUP($D126,'1D ELO (2)'!$A$7:$P$33,11)))</f>
        <v/>
      </c>
      <c r="F127" s="487" t="str">
        <f>UPPER(IF($D126="","",VLOOKUP($D126,'1D ELO (2)'!$A$7:$P$33,8)))</f>
        <v/>
      </c>
      <c r="G127" s="487" t="str">
        <f>IF($D126="","",VLOOKUP($D126,'1D ELO (2)'!$A$7:$P$33,9))</f>
        <v/>
      </c>
      <c r="H127" s="499"/>
      <c r="I127" s="487" t="str">
        <f>IF($D126="","",VLOOKUP($D126,'1D ELO (2)'!$A$7:$P$33,10))</f>
        <v/>
      </c>
      <c r="J127" s="311"/>
      <c r="K127" s="163"/>
      <c r="L127" s="165"/>
      <c r="M127" s="285"/>
      <c r="N127" s="323"/>
      <c r="O127" s="163"/>
      <c r="P127" s="318"/>
      <c r="Q127" s="163"/>
      <c r="R127" s="166"/>
      <c r="S127" s="169"/>
    </row>
    <row r="128" spans="1:19" s="38" customFormat="1" ht="9.6" customHeight="1" x14ac:dyDescent="0.25">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x14ac:dyDescent="0.25">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x14ac:dyDescent="0.25">
      <c r="A130" s="321">
        <v>29</v>
      </c>
      <c r="B130" s="390" t="str">
        <f>IF($D130="","",VLOOKUP($D130,'1D ELO (2)'!$A$7:$P$39,14))</f>
        <v/>
      </c>
      <c r="C130" s="390" t="str">
        <f>IF($D130="","",VLOOKUP($D130,'1D ELO (2)'!$A$7:$P$39,15))</f>
        <v/>
      </c>
      <c r="D130" s="159"/>
      <c r="E130" s="498" t="str">
        <f>UPPER(IF($D130="","",VLOOKUP($D130,'1D ELO (2)'!$A$7:$P$39,5)))</f>
        <v/>
      </c>
      <c r="F130" s="487" t="str">
        <f>UPPER(IF($D130="","",VLOOKUP($D130,'1D ELO (2)'!$A$7:$P$39,2)))</f>
        <v/>
      </c>
      <c r="G130" s="487" t="str">
        <f>IF($D130="","",VLOOKUP($D130,'1D ELO (2)'!$A$7:$P$39,3))</f>
        <v/>
      </c>
      <c r="H130" s="499"/>
      <c r="I130" s="487" t="str">
        <f>IF($D130="","",VLOOKUP($D130,'1D ELO (2)'!$A$7:$P$39,4))</f>
        <v/>
      </c>
      <c r="J130" s="309"/>
      <c r="K130" s="163"/>
      <c r="L130" s="165"/>
      <c r="M130" s="163"/>
      <c r="N130" s="318"/>
      <c r="O130" s="163"/>
      <c r="P130" s="165"/>
      <c r="Q130" s="163"/>
      <c r="R130" s="166"/>
      <c r="S130" s="169"/>
    </row>
    <row r="131" spans="1:19" s="38" customFormat="1" ht="9.6" customHeight="1" x14ac:dyDescent="0.25">
      <c r="A131" s="281"/>
      <c r="B131" s="310"/>
      <c r="C131" s="310"/>
      <c r="D131" s="310"/>
      <c r="E131" s="498" t="str">
        <f>UPPER(IF($D130="","",VLOOKUP($D130,'1D ELO (2)'!$A$7:$P$33,11)))</f>
        <v/>
      </c>
      <c r="F131" s="487" t="str">
        <f>UPPER(IF($D130="","",VLOOKUP($D130,'1D ELO (2)'!$A$7:$P$33,8)))</f>
        <v/>
      </c>
      <c r="G131" s="487" t="str">
        <f>IF($D130="","",VLOOKUP($D130,'1D ELO (2)'!$A$7:$P$33,9))</f>
        <v/>
      </c>
      <c r="H131" s="499"/>
      <c r="I131" s="487" t="str">
        <f>IF($D130="","",VLOOKUP($D130,'1D ELO (2)'!$A$7:$P$33,10))</f>
        <v/>
      </c>
      <c r="J131" s="311"/>
      <c r="K131" s="156" t="str">
        <f>IF(J131="a",F130,IF(J131="b",F132,""))</f>
        <v/>
      </c>
      <c r="L131" s="165"/>
      <c r="M131" s="163"/>
      <c r="N131" s="318"/>
      <c r="O131" s="163"/>
      <c r="P131" s="165"/>
      <c r="Q131" s="163"/>
      <c r="R131" s="166"/>
      <c r="S131" s="169"/>
    </row>
    <row r="132" spans="1:19" s="38" customFormat="1" ht="9.6" customHeight="1" x14ac:dyDescent="0.25">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x14ac:dyDescent="0.25">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x14ac:dyDescent="0.25">
      <c r="A134" s="281">
        <v>30</v>
      </c>
      <c r="B134" s="390" t="str">
        <f>IF($D134="","",VLOOKUP($D134,'1D ELO (2)'!$A$7:$P$39,14))</f>
        <v/>
      </c>
      <c r="C134" s="390" t="str">
        <f>IF($D134="","",VLOOKUP($D134,'1D ELO (2)'!$A$7:$P$39,15))</f>
        <v/>
      </c>
      <c r="D134" s="159"/>
      <c r="E134" s="498" t="str">
        <f>UPPER(IF($D134="","",VLOOKUP($D134,'1D ELO (2)'!$A$7:$P$39,5)))</f>
        <v/>
      </c>
      <c r="F134" s="487" t="str">
        <f>UPPER(IF($D134="","",VLOOKUP($D134,'1D ELO (2)'!$A$7:$P$39,2)))</f>
        <v/>
      </c>
      <c r="G134" s="487" t="str">
        <f>IF($D134="","",VLOOKUP($D134,'1D ELO (2)'!$A$7:$P$39,3))</f>
        <v/>
      </c>
      <c r="H134" s="499"/>
      <c r="I134" s="487" t="str">
        <f>IF($D134="","",VLOOKUP($D134,'1D ELO (2)'!$A$7:$P$39,4))</f>
        <v/>
      </c>
      <c r="J134" s="317"/>
      <c r="K134" s="163"/>
      <c r="L134" s="318"/>
      <c r="M134" s="201"/>
      <c r="N134" s="322"/>
      <c r="O134" s="163"/>
      <c r="P134" s="165"/>
      <c r="Q134" s="163"/>
      <c r="R134" s="166"/>
      <c r="S134" s="169"/>
    </row>
    <row r="135" spans="1:19" s="38" customFormat="1" ht="9.6" customHeight="1" x14ac:dyDescent="0.25">
      <c r="A135" s="281"/>
      <c r="B135" s="310"/>
      <c r="C135" s="310"/>
      <c r="D135" s="310"/>
      <c r="E135" s="498" t="str">
        <f>UPPER(IF($D134="","",VLOOKUP($D134,'1D ELO (2)'!$A$7:$P$33,11)))</f>
        <v/>
      </c>
      <c r="F135" s="487" t="str">
        <f>UPPER(IF($D134="","",VLOOKUP($D134,'1D ELO (2)'!$A$7:$P$33,8)))</f>
        <v/>
      </c>
      <c r="G135" s="487" t="str">
        <f>IF($D134="","",VLOOKUP($D134,'1D ELO (2)'!$A$7:$P$33,9))</f>
        <v/>
      </c>
      <c r="H135" s="499"/>
      <c r="I135" s="487" t="str">
        <f>IF($D134="","",VLOOKUP($D134,'1D ELO (2)'!$A$7:$P$33,10))</f>
        <v/>
      </c>
      <c r="J135" s="311"/>
      <c r="K135" s="163"/>
      <c r="L135" s="318"/>
      <c r="M135" s="285"/>
      <c r="N135" s="323"/>
      <c r="O135" s="163"/>
      <c r="P135" s="165"/>
      <c r="Q135" s="163"/>
      <c r="R135" s="166"/>
      <c r="S135" s="169"/>
    </row>
    <row r="136" spans="1:19" s="38" customFormat="1" ht="9.6" customHeight="1" x14ac:dyDescent="0.25">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x14ac:dyDescent="0.25">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x14ac:dyDescent="0.25">
      <c r="A138" s="321">
        <v>31</v>
      </c>
      <c r="B138" s="390" t="str">
        <f>IF($D138="","",VLOOKUP($D138,'1D ELO (2)'!$A$7:$P$39,14))</f>
        <v/>
      </c>
      <c r="C138" s="390" t="str">
        <f>IF($D138="","",VLOOKUP($D138,'1D ELO (2)'!$A$7:$P$39,15))</f>
        <v/>
      </c>
      <c r="D138" s="159"/>
      <c r="E138" s="498" t="str">
        <f>UPPER(IF($D138="","",VLOOKUP($D138,'1D ELO (2)'!$A$7:$P$39,5)))</f>
        <v/>
      </c>
      <c r="F138" s="487" t="str">
        <f>UPPER(IF($D138="","",VLOOKUP($D138,'1D ELO (2)'!$A$7:$P$39,2)))</f>
        <v/>
      </c>
      <c r="G138" s="487" t="str">
        <f>IF($D138="","",VLOOKUP($D138,'1D ELO (2)'!$A$7:$P$39,3))</f>
        <v/>
      </c>
      <c r="H138" s="499"/>
      <c r="I138" s="487" t="str">
        <f>IF($D138="","",VLOOKUP($D138,'1D ELO (2)'!$A$7:$P$39,4))</f>
        <v/>
      </c>
      <c r="J138" s="309"/>
      <c r="K138" s="163"/>
      <c r="L138" s="318"/>
      <c r="M138" s="163"/>
      <c r="N138" s="165"/>
      <c r="O138" s="339" t="str">
        <f>O63</f>
        <v>Döntő</v>
      </c>
      <c r="P138" s="340"/>
      <c r="Q138" s="339" t="str">
        <f>Q63</f>
        <v>Nyertes</v>
      </c>
      <c r="R138" s="340"/>
      <c r="S138" s="169"/>
    </row>
    <row r="139" spans="1:19" s="38" customFormat="1" ht="9.6" customHeight="1" x14ac:dyDescent="0.25">
      <c r="A139" s="281"/>
      <c r="B139" s="310"/>
      <c r="C139" s="310"/>
      <c r="D139" s="310"/>
      <c r="E139" s="498" t="str">
        <f>UPPER(IF($D138="","",VLOOKUP($D138,'1D ELO (2)'!$A$7:$P$33,11)))</f>
        <v/>
      </c>
      <c r="F139" s="487" t="str">
        <f>UPPER(IF($D138="","",VLOOKUP($D138,'1D ELO (2)'!$A$7:$P$33,8)))</f>
        <v/>
      </c>
      <c r="G139" s="487" t="str">
        <f>IF($D138="","",VLOOKUP($D138,'1D ELO (2)'!$A$7:$P$33,9))</f>
        <v/>
      </c>
      <c r="H139" s="499"/>
      <c r="I139" s="487" t="str">
        <f>IF($D138="","",VLOOKUP($D138,'1D ELO (2)'!$A$7:$P$33,10))</f>
        <v/>
      </c>
      <c r="J139" s="311"/>
      <c r="K139" s="156" t="str">
        <f>IF(J139="a",F138,IF(J139="b",F140,""))</f>
        <v/>
      </c>
      <c r="L139" s="318"/>
      <c r="M139" s="163"/>
      <c r="N139" s="165"/>
      <c r="O139" s="395" t="str">
        <f>O64</f>
        <v/>
      </c>
      <c r="P139" s="340"/>
      <c r="Q139" s="343"/>
      <c r="R139" s="340"/>
      <c r="S139" s="169"/>
    </row>
    <row r="140" spans="1:19" s="38" customFormat="1" ht="9.6" customHeight="1" x14ac:dyDescent="0.25">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x14ac:dyDescent="0.25">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x14ac:dyDescent="0.25">
      <c r="A142" s="327">
        <v>32</v>
      </c>
      <c r="B142" s="390" t="str">
        <f>IF($D142="","",VLOOKUP($D142,'1D ELO (2)'!$A$7:$P$39,14))</f>
        <v/>
      </c>
      <c r="C142" s="390" t="str">
        <f>IF($D142="","",VLOOKUP($D142,'1D ELO (2)'!$A$7:$P$39,15))</f>
        <v/>
      </c>
      <c r="D142" s="159"/>
      <c r="E142" s="679" t="str">
        <f>UPPER(IF($D142="","",VLOOKUP($D142,'1D ELO (2)'!$A$7:$P$39,5)))</f>
        <v/>
      </c>
      <c r="F142" s="680" t="str">
        <f>UPPER(IF($D142="","",VLOOKUP($D142,'1D ELO (2)'!$A$7:$P$39,2)))</f>
        <v/>
      </c>
      <c r="G142" s="680" t="str">
        <f>IF($D142="","",VLOOKUP($D142,'1D ELO (2)'!$A$7:$P$39,3))</f>
        <v/>
      </c>
      <c r="H142" s="681"/>
      <c r="I142" s="680" t="str">
        <f>IF($D142="","",VLOOKUP($D142,'1D ELO (2)'!$A$7:$P$39,4))</f>
        <v/>
      </c>
      <c r="J142" s="317"/>
      <c r="K142" s="163"/>
      <c r="L142" s="165"/>
      <c r="M142" s="201"/>
      <c r="N142" s="314"/>
      <c r="O142" s="343"/>
      <c r="P142" s="359"/>
      <c r="Q142" s="344" t="str">
        <f>Q67</f>
        <v/>
      </c>
      <c r="R142" s="358"/>
      <c r="S142" s="169"/>
    </row>
    <row r="143" spans="1:19" s="38" customFormat="1" ht="9.6" customHeight="1" x14ac:dyDescent="0.25">
      <c r="A143" s="281"/>
      <c r="B143" s="310"/>
      <c r="C143" s="310"/>
      <c r="D143" s="310"/>
      <c r="E143" s="679" t="str">
        <f>UPPER(IF($D142="","",VLOOKUP($D142,'1D ELO (2)'!$A$7:$P$33,11)))</f>
        <v/>
      </c>
      <c r="F143" s="680" t="str">
        <f>UPPER(IF($D142="","",VLOOKUP($D142,'1D ELO (2)'!$A$7:$P$33,8)))</f>
        <v/>
      </c>
      <c r="G143" s="680" t="str">
        <f>IF($D142="","",VLOOKUP($D142,'1D ELO (2)'!$A$7:$P$33,9))</f>
        <v/>
      </c>
      <c r="H143" s="681"/>
      <c r="I143" s="680" t="str">
        <f>IF($D142="","",VLOOKUP($D142,'1D ELO (2)'!$A$7:$P$33,10))</f>
        <v/>
      </c>
      <c r="J143" s="311"/>
      <c r="K143" s="163"/>
      <c r="L143" s="165"/>
      <c r="M143" s="285"/>
      <c r="N143" s="319"/>
      <c r="O143" s="395" t="str">
        <f>O68</f>
        <v/>
      </c>
      <c r="P143" s="359"/>
      <c r="Q143" s="343">
        <f>Q68</f>
        <v>0</v>
      </c>
      <c r="R143" s="340"/>
      <c r="S143" s="169"/>
    </row>
    <row r="144" spans="1:19" s="38" customFormat="1" ht="9.6" customHeight="1" x14ac:dyDescent="0.25">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x14ac:dyDescent="0.25">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x14ac:dyDescent="0.25">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x14ac:dyDescent="0.25">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x14ac:dyDescent="0.25">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x14ac:dyDescent="0.25">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x14ac:dyDescent="0.25">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x14ac:dyDescent="0.25">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x14ac:dyDescent="0.25">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x14ac:dyDescent="0.25">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x14ac:dyDescent="0.25">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t="str">
        <f>O79</f>
        <v>Dénes Tibor</v>
      </c>
      <c r="P154" s="233"/>
      <c r="Q154" s="234"/>
      <c r="R154" s="235"/>
    </row>
  </sheetData>
  <mergeCells count="1">
    <mergeCell ref="A4:C4"/>
  </mergeCells>
  <conditionalFormatting sqref="K105 M97 O113 K137 K121 M129 K89 O67 K30 M22 O38 K62 K46 M54 K14 I10 I58 I42 I50 I34 I26 I18 I66 I85 I133 I117 I125 I109 I101 I93 I141">
    <cfRule type="expression" dxfId="557" priority="28" stopIfTrue="1">
      <formula>AND($O$1="CU",I10="Umpire")</formula>
    </cfRule>
    <cfRule type="expression" dxfId="556" priority="29" stopIfTrue="1">
      <formula>AND($O$1="CU",I10&lt;&gt;"Umpire",J10&lt;&gt;"")</formula>
    </cfRule>
    <cfRule type="expression" dxfId="555" priority="30" stopIfTrue="1">
      <formula>AND($O$1="CU",I10&lt;&gt;"Umpire")</formula>
    </cfRule>
  </conditionalFormatting>
  <conditionalFormatting sqref="M13 M29 M45 M61 O21 O53 Q37 K9 K17 K25 K33 K41 K49 K57 K65 M88 M104 M120 M136 O96 O128 Q112 K84 K92 K100 K108 K116 K124 K132 K140 Q66">
    <cfRule type="expression" dxfId="554" priority="26" stopIfTrue="1">
      <formula>J10="as"</formula>
    </cfRule>
    <cfRule type="expression" dxfId="553" priority="27" stopIfTrue="1">
      <formula>J10="bs"</formula>
    </cfRule>
  </conditionalFormatting>
  <conditionalFormatting sqref="M14 M30 M46 M62 O22 O54 Q38 K10 K18 K26 K34 K42 K50 K58 K66 M89 M105 M121 M137 O97 O129 Q113 K85 K93 K101 K109 K117 K125 K133 K141 Q67">
    <cfRule type="expression" dxfId="552" priority="24" stopIfTrue="1">
      <formula>J10="as"</formula>
    </cfRule>
    <cfRule type="expression" dxfId="551" priority="25" stopIfTrue="1">
      <formula>J10="bs"</formula>
    </cfRule>
  </conditionalFormatting>
  <conditionalFormatting sqref="J10 J18 J26 J34 J42 J50 J58 J66 L62 L46 L30 L14 N22 N54 P38 J85 J93 J101 J109 J117 J125 J133 J141 L137 L121 L105 L89 N97 N129 P113 P67">
    <cfRule type="expression" dxfId="550"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549" priority="22" stopIfTrue="1" operator="equal">
      <formula>"Bye"</formula>
    </cfRule>
  </conditionalFormatting>
  <conditionalFormatting sqref="D7 D11 D15 D19 D23 D27 D31 D35 D39 D43 D47 D51 D55 D59 D63 D67 D82 D86 D90 D94 D98 D102 D106 D110 D114 D118 D122 D126 D130 D134 D138 D142">
    <cfRule type="cellIs" dxfId="548" priority="21" stopIfTrue="1" operator="lessThan">
      <formula>9</formula>
    </cfRule>
  </conditionalFormatting>
  <conditionalFormatting sqref="O65">
    <cfRule type="expression" dxfId="547" priority="19" stopIfTrue="1">
      <formula>P38="as"</formula>
    </cfRule>
    <cfRule type="expression" dxfId="546" priority="20" stopIfTrue="1">
      <formula>P38="bs"</formula>
    </cfRule>
  </conditionalFormatting>
  <conditionalFormatting sqref="O69">
    <cfRule type="expression" dxfId="545" priority="17" stopIfTrue="1">
      <formula>P113="as"</formula>
    </cfRule>
    <cfRule type="expression" dxfId="544" priority="18" stopIfTrue="1">
      <formula>P113="bs"</formula>
    </cfRule>
  </conditionalFormatting>
  <conditionalFormatting sqref="O64">
    <cfRule type="expression" dxfId="543" priority="15" stopIfTrue="1">
      <formula>P38="as"</formula>
    </cfRule>
    <cfRule type="expression" dxfId="542" priority="16" stopIfTrue="1">
      <formula>P38="bs"</formula>
    </cfRule>
  </conditionalFormatting>
  <conditionalFormatting sqref="O68">
    <cfRule type="expression" dxfId="541" priority="13" stopIfTrue="1">
      <formula>P113="as"</formula>
    </cfRule>
    <cfRule type="expression" dxfId="540" priority="14" stopIfTrue="1">
      <formula>P113="bs"</formula>
    </cfRule>
  </conditionalFormatting>
  <conditionalFormatting sqref="Q142">
    <cfRule type="expression" dxfId="539" priority="11" stopIfTrue="1">
      <formula>P67="as"</formula>
    </cfRule>
    <cfRule type="expression" dxfId="538" priority="12" stopIfTrue="1">
      <formula>P67="bs"</formula>
    </cfRule>
  </conditionalFormatting>
  <conditionalFormatting sqref="O140">
    <cfRule type="expression" dxfId="537" priority="9" stopIfTrue="1">
      <formula>P38="as"</formula>
    </cfRule>
    <cfRule type="expression" dxfId="536" priority="10" stopIfTrue="1">
      <formula>P38="bs"</formula>
    </cfRule>
  </conditionalFormatting>
  <conditionalFormatting sqref="O144">
    <cfRule type="expression" dxfId="535" priority="7" stopIfTrue="1">
      <formula>P113="as"</formula>
    </cfRule>
    <cfRule type="expression" dxfId="534" priority="8" stopIfTrue="1">
      <formula>P113="bs"</formula>
    </cfRule>
  </conditionalFormatting>
  <conditionalFormatting sqref="O139">
    <cfRule type="expression" dxfId="533" priority="5" stopIfTrue="1">
      <formula>P38="as"</formula>
    </cfRule>
    <cfRule type="expression" dxfId="532" priority="6" stopIfTrue="1">
      <formula>P38="bs"</formula>
    </cfRule>
  </conditionalFormatting>
  <conditionalFormatting sqref="O143">
    <cfRule type="expression" dxfId="531" priority="3" stopIfTrue="1">
      <formula>P113="as"</formula>
    </cfRule>
    <cfRule type="expression" dxfId="530" priority="4" stopIfTrue="1">
      <formula>P113="bs"</formula>
    </cfRule>
  </conditionalFormatting>
  <conditionalFormatting sqref="Q141">
    <cfRule type="expression" dxfId="529" priority="1" stopIfTrue="1">
      <formula>P67="as"</formula>
    </cfRule>
    <cfRule type="expression" dxfId="528"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58433"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58434"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6">
    <tabColor indexed="42"/>
  </sheetPr>
  <dimension ref="A1:O134"/>
  <sheetViews>
    <sheetView showGridLines="0" showZeros="0" workbookViewId="0">
      <pane ySplit="6" topLeftCell="A7" activePane="bottomLeft" state="frozen"/>
      <selection activeCell="F3" sqref="F3"/>
      <selection pane="bottomLeft" activeCell="R11" sqref="R11"/>
    </sheetView>
  </sheetViews>
  <sheetFormatPr defaultRowHeight="13.2" x14ac:dyDescent="0.25"/>
  <cols>
    <col min="1" max="1" width="6.33203125" customWidth="1"/>
    <col min="2" max="2" width="13" customWidth="1"/>
    <col min="3" max="3" width="13.88671875" customWidth="1"/>
    <col min="4" max="4" width="11.88671875" style="45" customWidth="1"/>
    <col min="5" max="5" width="13.5546875" style="727" customWidth="1"/>
    <col min="6" max="6" width="32.44140625" style="102" customWidth="1"/>
    <col min="7" max="7" width="8.6640625" style="735" customWidth="1"/>
    <col min="8" max="8" width="0.109375" style="45" customWidth="1"/>
    <col min="9" max="9" width="5.5546875" style="45" hidden="1" customWidth="1"/>
    <col min="10" max="10" width="8" style="45" hidden="1" customWidth="1"/>
    <col min="11" max="11" width="0.109375" style="45" hidden="1" customWidth="1"/>
    <col min="12" max="13" width="7.44140625" style="45" customWidth="1"/>
    <col min="14" max="14" width="7.44140625" style="45" hidden="1" customWidth="1"/>
    <col min="15" max="15" width="7.44140625" style="45" customWidth="1"/>
  </cols>
  <sheetData>
    <row r="1" spans="1:15" ht="24.6" x14ac:dyDescent="0.4">
      <c r="A1" s="394" t="str">
        <f>Altalanos!$A$6</f>
        <v>Diákolinmpia Pest Vármegye</v>
      </c>
      <c r="B1" s="93"/>
      <c r="C1" s="93"/>
      <c r="D1" s="384"/>
      <c r="E1" s="438" t="s">
        <v>93</v>
      </c>
      <c r="F1" s="427"/>
      <c r="G1" s="728"/>
      <c r="H1" s="430"/>
      <c r="I1" s="430"/>
      <c r="J1" s="430"/>
      <c r="K1" s="430"/>
      <c r="L1" s="430"/>
      <c r="M1" s="430"/>
      <c r="N1" s="430"/>
      <c r="O1" s="431"/>
    </row>
    <row r="2" spans="1:15" ht="13.8" thickBot="1" x14ac:dyDescent="0.3">
      <c r="B2" s="96" t="s">
        <v>122</v>
      </c>
      <c r="C2" s="465">
        <f>Altalanos!$C$8</f>
        <v>0</v>
      </c>
      <c r="D2" s="120"/>
      <c r="E2" s="438" t="s">
        <v>94</v>
      </c>
      <c r="F2" s="703"/>
      <c r="G2" s="729"/>
      <c r="H2" s="94"/>
      <c r="I2" s="94"/>
      <c r="J2" s="94"/>
      <c r="K2" s="94"/>
      <c r="L2" s="111"/>
      <c r="M2" s="86"/>
      <c r="N2" s="86"/>
      <c r="O2" s="111"/>
    </row>
    <row r="3" spans="1:15" s="2" customFormat="1" ht="13.8" thickBot="1" x14ac:dyDescent="0.3">
      <c r="A3" s="753"/>
      <c r="B3" s="683"/>
      <c r="C3" s="683"/>
      <c r="D3" s="683"/>
      <c r="E3" s="726"/>
      <c r="F3" s="683"/>
      <c r="G3" s="730"/>
      <c r="H3" s="112"/>
      <c r="I3" s="123"/>
      <c r="J3" s="123"/>
      <c r="K3" s="123"/>
      <c r="L3" s="485" t="s">
        <v>92</v>
      </c>
      <c r="M3" s="113"/>
      <c r="N3" s="124"/>
      <c r="O3" s="439"/>
    </row>
    <row r="4" spans="1:15" s="2" customFormat="1" x14ac:dyDescent="0.25">
      <c r="A4" s="55" t="s">
        <v>82</v>
      </c>
      <c r="B4" s="55"/>
      <c r="C4" s="53" t="s">
        <v>79</v>
      </c>
      <c r="D4" s="55" t="s">
        <v>87</v>
      </c>
      <c r="E4" s="764"/>
      <c r="F4" s="754"/>
      <c r="G4" s="731" t="s">
        <v>88</v>
      </c>
      <c r="H4" s="126"/>
      <c r="I4" s="127"/>
      <c r="J4" s="127"/>
      <c r="K4" s="127"/>
      <c r="L4" s="126"/>
      <c r="M4" s="440"/>
      <c r="N4" s="440"/>
      <c r="O4" s="128"/>
    </row>
    <row r="5" spans="1:15" s="2" customFormat="1" ht="13.8" thickBot="1" x14ac:dyDescent="0.3">
      <c r="A5" s="432">
        <f>Altalanos!$A$10</f>
        <v>0</v>
      </c>
      <c r="B5" s="432"/>
      <c r="C5" s="97">
        <f>Altalanos!$C$10</f>
        <v>0</v>
      </c>
      <c r="D5" s="98" t="str">
        <f>Altalanos!$D$10</f>
        <v xml:space="preserve">  </v>
      </c>
      <c r="E5" s="89"/>
      <c r="F5" s="98"/>
      <c r="G5" s="732" t="str">
        <f>Altalanos!$E$10</f>
        <v>Dénes Tibor</v>
      </c>
      <c r="H5" s="129"/>
      <c r="I5" s="89"/>
      <c r="J5" s="89"/>
      <c r="K5" s="89"/>
      <c r="L5" s="129"/>
      <c r="M5" s="98"/>
      <c r="N5" s="98"/>
      <c r="O5" s="755"/>
    </row>
    <row r="6" spans="1:15" ht="30" customHeight="1" thickBot="1" x14ac:dyDescent="0.3">
      <c r="A6" s="392" t="s">
        <v>95</v>
      </c>
      <c r="B6" s="115" t="s">
        <v>85</v>
      </c>
      <c r="C6" s="115" t="s">
        <v>86</v>
      </c>
      <c r="D6" s="115" t="s">
        <v>90</v>
      </c>
      <c r="E6" s="116" t="s">
        <v>91</v>
      </c>
      <c r="F6" s="700" t="s">
        <v>213</v>
      </c>
      <c r="G6" s="733" t="s">
        <v>97</v>
      </c>
      <c r="H6" s="422" t="s">
        <v>74</v>
      </c>
      <c r="I6" s="117" t="s">
        <v>72</v>
      </c>
      <c r="J6" s="424" t="s">
        <v>1</v>
      </c>
      <c r="K6" s="117" t="s">
        <v>73</v>
      </c>
      <c r="L6" s="386" t="s">
        <v>98</v>
      </c>
      <c r="M6" s="118" t="s">
        <v>99</v>
      </c>
      <c r="N6" s="131" t="s">
        <v>2</v>
      </c>
      <c r="O6" s="116" t="s">
        <v>100</v>
      </c>
    </row>
    <row r="7" spans="1:15" s="11" customFormat="1" ht="18.899999999999999" customHeight="1" x14ac:dyDescent="0.25">
      <c r="A7" s="426">
        <v>1</v>
      </c>
      <c r="B7" s="105"/>
      <c r="C7" s="105"/>
      <c r="D7" s="106"/>
      <c r="E7" s="441"/>
      <c r="F7" s="756"/>
      <c r="G7" s="766"/>
      <c r="H7" s="423"/>
      <c r="I7" s="421"/>
      <c r="J7" s="425"/>
      <c r="K7" s="421"/>
      <c r="L7" s="387"/>
      <c r="M7" s="767"/>
      <c r="N7" s="133"/>
      <c r="O7" s="750"/>
    </row>
    <row r="8" spans="1:15" s="11" customFormat="1" ht="18.899999999999999" customHeight="1" x14ac:dyDescent="0.25">
      <c r="A8" s="426">
        <v>2</v>
      </c>
      <c r="B8" s="105"/>
      <c r="C8" s="105"/>
      <c r="D8" s="106"/>
      <c r="E8" s="441"/>
      <c r="F8" s="740"/>
      <c r="G8" s="106"/>
      <c r="H8" s="423"/>
      <c r="I8" s="421"/>
      <c r="J8" s="425"/>
      <c r="K8" s="421"/>
      <c r="L8" s="387"/>
      <c r="M8" s="106"/>
      <c r="N8" s="133"/>
      <c r="O8" s="706"/>
    </row>
    <row r="9" spans="1:15" s="11" customFormat="1" ht="18.899999999999999" customHeight="1" x14ac:dyDescent="0.25">
      <c r="A9" s="426">
        <v>3</v>
      </c>
      <c r="B9" s="105"/>
      <c r="C9" s="105"/>
      <c r="D9" s="106"/>
      <c r="E9" s="441"/>
      <c r="F9" s="740"/>
      <c r="G9" s="106"/>
      <c r="H9" s="423"/>
      <c r="I9" s="421"/>
      <c r="J9" s="425"/>
      <c r="K9" s="421"/>
      <c r="L9" s="387"/>
      <c r="M9" s="106"/>
      <c r="N9" s="714"/>
      <c r="O9" s="458"/>
    </row>
    <row r="10" spans="1:15" s="11" customFormat="1" ht="18.899999999999999" customHeight="1" x14ac:dyDescent="0.25">
      <c r="A10" s="426">
        <v>4</v>
      </c>
      <c r="B10" s="105"/>
      <c r="C10" s="105"/>
      <c r="D10" s="106"/>
      <c r="E10" s="441"/>
      <c r="F10" s="740"/>
      <c r="G10" s="106"/>
      <c r="H10" s="423"/>
      <c r="I10" s="421"/>
      <c r="J10" s="425"/>
      <c r="K10" s="421"/>
      <c r="L10" s="387"/>
      <c r="M10" s="106"/>
      <c r="N10" s="713"/>
      <c r="O10" s="706"/>
    </row>
    <row r="11" spans="1:15" s="11" customFormat="1" ht="18.899999999999999" customHeight="1" x14ac:dyDescent="0.25">
      <c r="A11" s="426">
        <v>5</v>
      </c>
      <c r="B11" s="105"/>
      <c r="C11" s="105"/>
      <c r="D11" s="106"/>
      <c r="E11" s="441"/>
      <c r="F11" s="740"/>
      <c r="G11" s="766"/>
      <c r="H11" s="423"/>
      <c r="I11" s="421"/>
      <c r="J11" s="425"/>
      <c r="K11" s="421"/>
      <c r="L11" s="387"/>
      <c r="M11" s="767"/>
      <c r="N11" s="714"/>
      <c r="O11" s="706"/>
    </row>
    <row r="12" spans="1:15" s="11" customFormat="1" ht="18.899999999999999" customHeight="1" x14ac:dyDescent="0.25">
      <c r="A12" s="426">
        <v>6</v>
      </c>
      <c r="B12" s="105"/>
      <c r="C12" s="105"/>
      <c r="D12" s="106"/>
      <c r="E12" s="441"/>
      <c r="F12" s="740"/>
      <c r="G12" s="106"/>
      <c r="H12" s="423"/>
      <c r="I12" s="421"/>
      <c r="J12" s="425"/>
      <c r="K12" s="421"/>
      <c r="L12" s="387"/>
      <c r="M12" s="106"/>
      <c r="N12" s="714"/>
      <c r="O12" s="706"/>
    </row>
    <row r="13" spans="1:15" s="11" customFormat="1" ht="18.899999999999999" customHeight="1" x14ac:dyDescent="0.25">
      <c r="A13" s="426">
        <v>7</v>
      </c>
      <c r="B13" s="105"/>
      <c r="C13" s="105"/>
      <c r="D13" s="106"/>
      <c r="E13" s="441"/>
      <c r="F13" s="740"/>
      <c r="G13" s="106"/>
      <c r="H13" s="423"/>
      <c r="I13" s="421"/>
      <c r="J13" s="425"/>
      <c r="K13" s="421"/>
      <c r="L13" s="387"/>
      <c r="M13" s="106"/>
      <c r="N13" s="714"/>
      <c r="O13" s="706"/>
    </row>
    <row r="14" spans="1:15" s="11" customFormat="1" ht="18.899999999999999" customHeight="1" x14ac:dyDescent="0.25">
      <c r="A14" s="426">
        <v>8</v>
      </c>
      <c r="B14" s="105"/>
      <c r="C14" s="105"/>
      <c r="D14" s="106"/>
      <c r="E14" s="441"/>
      <c r="F14" s="740"/>
      <c r="G14" s="106"/>
      <c r="H14" s="423"/>
      <c r="I14" s="421"/>
      <c r="J14" s="425"/>
      <c r="K14" s="421"/>
      <c r="L14" s="387"/>
      <c r="M14" s="106"/>
      <c r="N14" s="714"/>
      <c r="O14" s="706"/>
    </row>
    <row r="15" spans="1:15" s="11" customFormat="1" ht="18.899999999999999" customHeight="1" x14ac:dyDescent="0.25">
      <c r="A15" s="426">
        <v>9</v>
      </c>
      <c r="B15" s="105"/>
      <c r="C15" s="105"/>
      <c r="D15" s="106"/>
      <c r="E15" s="441"/>
      <c r="F15" s="740"/>
      <c r="G15" s="106"/>
      <c r="H15" s="423"/>
      <c r="I15" s="421"/>
      <c r="J15" s="425"/>
      <c r="K15" s="421"/>
      <c r="L15" s="387"/>
      <c r="M15" s="106"/>
      <c r="N15" s="715"/>
      <c r="O15" s="706"/>
    </row>
    <row r="16" spans="1:15" s="11" customFormat="1" ht="18.899999999999999" customHeight="1" x14ac:dyDescent="0.25">
      <c r="A16" s="426">
        <v>10</v>
      </c>
      <c r="B16" s="105"/>
      <c r="C16" s="105"/>
      <c r="D16" s="106"/>
      <c r="E16" s="441"/>
      <c r="F16" s="740"/>
      <c r="G16" s="106"/>
      <c r="H16" s="423"/>
      <c r="I16" s="421"/>
      <c r="J16" s="425"/>
      <c r="K16" s="421"/>
      <c r="L16" s="387"/>
      <c r="M16" s="106"/>
      <c r="N16" s="133"/>
      <c r="O16" s="706"/>
    </row>
    <row r="17" spans="1:15" s="11" customFormat="1" ht="18.899999999999999" customHeight="1" x14ac:dyDescent="0.25">
      <c r="A17" s="426">
        <v>11</v>
      </c>
      <c r="B17" s="105"/>
      <c r="C17" s="105"/>
      <c r="D17" s="106"/>
      <c r="E17" s="441"/>
      <c r="F17" s="740"/>
      <c r="G17" s="106"/>
      <c r="H17" s="423"/>
      <c r="I17" s="421"/>
      <c r="J17" s="425"/>
      <c r="K17" s="421"/>
      <c r="L17" s="387"/>
      <c r="M17" s="106"/>
      <c r="N17" s="133"/>
      <c r="O17" s="706"/>
    </row>
    <row r="18" spans="1:15" s="11" customFormat="1" ht="18.899999999999999" customHeight="1" x14ac:dyDescent="0.25">
      <c r="A18" s="426">
        <v>12</v>
      </c>
      <c r="B18" s="105"/>
      <c r="C18" s="105"/>
      <c r="D18" s="106"/>
      <c r="E18" s="441"/>
      <c r="F18" s="740"/>
      <c r="G18" s="106"/>
      <c r="H18" s="423"/>
      <c r="I18" s="421"/>
      <c r="J18" s="425"/>
      <c r="K18" s="421"/>
      <c r="L18" s="387"/>
      <c r="M18" s="106"/>
      <c r="N18" s="133"/>
      <c r="O18" s="706"/>
    </row>
    <row r="19" spans="1:15" s="11" customFormat="1" ht="18.899999999999999" customHeight="1" x14ac:dyDescent="0.25">
      <c r="A19" s="426">
        <v>13</v>
      </c>
      <c r="B19" s="105"/>
      <c r="C19" s="105"/>
      <c r="D19" s="106"/>
      <c r="E19" s="441"/>
      <c r="F19" s="740"/>
      <c r="G19" s="106"/>
      <c r="H19" s="423"/>
      <c r="I19" s="421"/>
      <c r="J19" s="425"/>
      <c r="K19" s="421"/>
      <c r="L19" s="387"/>
      <c r="M19" s="106"/>
      <c r="N19" s="107"/>
      <c r="O19" s="706"/>
    </row>
    <row r="20" spans="1:15" s="11" customFormat="1" ht="18.899999999999999" customHeight="1" x14ac:dyDescent="0.25">
      <c r="A20" s="426">
        <v>14</v>
      </c>
      <c r="B20" s="105"/>
      <c r="C20" s="105"/>
      <c r="D20" s="106"/>
      <c r="E20" s="441"/>
      <c r="F20" s="740"/>
      <c r="G20" s="106"/>
      <c r="H20" s="423"/>
      <c r="I20" s="421"/>
      <c r="J20" s="425"/>
      <c r="K20" s="421"/>
      <c r="L20" s="387"/>
      <c r="M20" s="106"/>
      <c r="N20" s="107"/>
      <c r="O20" s="706"/>
    </row>
    <row r="21" spans="1:15" s="11" customFormat="1" ht="18.899999999999999" customHeight="1" x14ac:dyDescent="0.25">
      <c r="A21" s="426">
        <v>15</v>
      </c>
      <c r="B21" s="105"/>
      <c r="C21" s="105"/>
      <c r="D21" s="106"/>
      <c r="E21" s="441"/>
      <c r="F21" s="740"/>
      <c r="G21" s="106"/>
      <c r="H21" s="423"/>
      <c r="I21" s="421"/>
      <c r="J21" s="425"/>
      <c r="K21" s="421"/>
      <c r="L21" s="387"/>
      <c r="M21" s="106"/>
      <c r="N21" s="133"/>
      <c r="O21" s="706"/>
    </row>
    <row r="22" spans="1:15" s="11" customFormat="1" ht="18.899999999999999" customHeight="1" x14ac:dyDescent="0.25">
      <c r="A22" s="426">
        <v>16</v>
      </c>
      <c r="B22" s="105"/>
      <c r="C22" s="105"/>
      <c r="D22" s="106"/>
      <c r="E22" s="441"/>
      <c r="F22" s="740"/>
      <c r="G22" s="106"/>
      <c r="H22" s="423"/>
      <c r="I22" s="421"/>
      <c r="J22" s="425"/>
      <c r="K22" s="421"/>
      <c r="L22" s="387"/>
      <c r="M22" s="106"/>
      <c r="N22" s="133"/>
      <c r="O22" s="706"/>
    </row>
    <row r="23" spans="1:15" s="11" customFormat="1" ht="18.899999999999999" customHeight="1" x14ac:dyDescent="0.25">
      <c r="A23" s="426">
        <v>17</v>
      </c>
      <c r="B23" s="105"/>
      <c r="C23" s="105"/>
      <c r="D23" s="106"/>
      <c r="E23" s="441"/>
      <c r="F23" s="740"/>
      <c r="G23" s="106"/>
      <c r="H23" s="423"/>
      <c r="I23" s="421"/>
      <c r="J23" s="425"/>
      <c r="K23" s="421"/>
      <c r="L23" s="387"/>
      <c r="M23" s="106"/>
      <c r="N23" s="133"/>
      <c r="O23" s="706"/>
    </row>
    <row r="24" spans="1:15" s="11" customFormat="1" ht="18.899999999999999" customHeight="1" x14ac:dyDescent="0.25">
      <c r="A24" s="426">
        <v>18</v>
      </c>
      <c r="B24" s="105"/>
      <c r="C24" s="105"/>
      <c r="D24" s="106"/>
      <c r="E24" s="441"/>
      <c r="F24" s="740"/>
      <c r="G24" s="106"/>
      <c r="H24" s="423"/>
      <c r="I24" s="421"/>
      <c r="J24" s="425"/>
      <c r="K24" s="421"/>
      <c r="L24" s="387"/>
      <c r="M24" s="106"/>
      <c r="N24" s="133"/>
      <c r="O24" s="706"/>
    </row>
    <row r="25" spans="1:15" s="11" customFormat="1" ht="18.899999999999999" customHeight="1" x14ac:dyDescent="0.25">
      <c r="A25" s="426">
        <v>19</v>
      </c>
      <c r="B25" s="105"/>
      <c r="C25" s="105"/>
      <c r="D25" s="106"/>
      <c r="E25" s="441"/>
      <c r="F25" s="740"/>
      <c r="G25" s="106"/>
      <c r="H25" s="423"/>
      <c r="I25" s="421"/>
      <c r="J25" s="425"/>
      <c r="K25" s="421"/>
      <c r="L25" s="387"/>
      <c r="M25" s="106"/>
      <c r="N25" s="133"/>
      <c r="O25" s="706"/>
    </row>
    <row r="26" spans="1:15" s="11" customFormat="1" ht="18.899999999999999" customHeight="1" x14ac:dyDescent="0.25">
      <c r="A26" s="426">
        <v>20</v>
      </c>
      <c r="B26" s="105"/>
      <c r="C26" s="105"/>
      <c r="D26" s="106"/>
      <c r="E26" s="441"/>
      <c r="F26" s="740"/>
      <c r="G26" s="106"/>
      <c r="H26" s="423"/>
      <c r="I26" s="421"/>
      <c r="J26" s="425"/>
      <c r="K26" s="421"/>
      <c r="L26" s="387"/>
      <c r="M26" s="106"/>
      <c r="N26" s="133"/>
      <c r="O26" s="706"/>
    </row>
    <row r="27" spans="1:15" s="11" customFormat="1" ht="18.899999999999999" customHeight="1" x14ac:dyDescent="0.25">
      <c r="A27" s="426">
        <v>21</v>
      </c>
      <c r="B27" s="105"/>
      <c r="C27" s="105"/>
      <c r="D27" s="106"/>
      <c r="E27" s="441"/>
      <c r="F27" s="740"/>
      <c r="G27" s="106"/>
      <c r="H27" s="423"/>
      <c r="I27" s="421"/>
      <c r="J27" s="425"/>
      <c r="K27" s="421"/>
      <c r="L27" s="387"/>
      <c r="M27" s="106"/>
      <c r="N27" s="107"/>
      <c r="O27" s="458"/>
    </row>
    <row r="28" spans="1:15" s="11" customFormat="1" ht="18.899999999999999" customHeight="1" x14ac:dyDescent="0.25">
      <c r="A28" s="426">
        <v>22</v>
      </c>
      <c r="B28" s="105"/>
      <c r="C28" s="105"/>
      <c r="D28" s="106"/>
      <c r="E28" s="441"/>
      <c r="F28" s="687"/>
      <c r="G28" s="707"/>
      <c r="H28" s="423"/>
      <c r="I28" s="421"/>
      <c r="J28" s="425"/>
      <c r="K28" s="421"/>
      <c r="L28" s="387"/>
      <c r="M28" s="107"/>
      <c r="N28" s="107"/>
      <c r="O28" s="107"/>
    </row>
    <row r="29" spans="1:15" s="11" customFormat="1" ht="18.899999999999999" customHeight="1" x14ac:dyDescent="0.25">
      <c r="A29" s="426">
        <v>23</v>
      </c>
      <c r="B29" s="105"/>
      <c r="C29" s="105"/>
      <c r="D29" s="106"/>
      <c r="E29" s="441"/>
      <c r="F29" s="687"/>
      <c r="G29" s="707"/>
      <c r="H29" s="423"/>
      <c r="I29" s="421"/>
      <c r="J29" s="425"/>
      <c r="K29" s="421"/>
      <c r="L29" s="387"/>
      <c r="M29" s="107"/>
      <c r="N29" s="133"/>
      <c r="O29" s="107"/>
    </row>
    <row r="30" spans="1:15" s="11" customFormat="1" ht="18.899999999999999" customHeight="1" x14ac:dyDescent="0.25">
      <c r="A30" s="426">
        <v>24</v>
      </c>
      <c r="B30" s="105"/>
      <c r="C30" s="105"/>
      <c r="D30" s="106"/>
      <c r="E30" s="441"/>
      <c r="F30" s="687"/>
      <c r="G30" s="734"/>
      <c r="H30" s="423"/>
      <c r="I30" s="421"/>
      <c r="J30" s="425"/>
      <c r="K30" s="421"/>
      <c r="L30" s="387"/>
      <c r="M30" s="393"/>
      <c r="N30" s="133">
        <f t="shared" ref="N30:N93" si="0">IF(L30="DA",1,IF(L30="WC",2,IF(L30="SE",3,IF(L30="Q",4,IF(L30="LL",5,999)))))</f>
        <v>999</v>
      </c>
      <c r="O30" s="107"/>
    </row>
    <row r="31" spans="1:15" s="11" customFormat="1" ht="18.899999999999999" customHeight="1" x14ac:dyDescent="0.25">
      <c r="A31" s="426">
        <v>25</v>
      </c>
      <c r="B31" s="105"/>
      <c r="C31" s="105"/>
      <c r="D31" s="106"/>
      <c r="E31" s="441"/>
      <c r="F31" s="687"/>
      <c r="G31" s="734"/>
      <c r="H31" s="423"/>
      <c r="I31" s="421"/>
      <c r="J31" s="425"/>
      <c r="K31" s="421"/>
      <c r="L31" s="387"/>
      <c r="M31" s="393"/>
      <c r="N31" s="133">
        <f t="shared" si="0"/>
        <v>999</v>
      </c>
      <c r="O31" s="107"/>
    </row>
    <row r="32" spans="1:15" s="11" customFormat="1" ht="18.899999999999999" customHeight="1" x14ac:dyDescent="0.25">
      <c r="A32" s="426">
        <v>26</v>
      </c>
      <c r="B32" s="105"/>
      <c r="C32" s="105"/>
      <c r="D32" s="106"/>
      <c r="E32" s="441"/>
      <c r="F32" s="687"/>
      <c r="G32" s="734"/>
      <c r="H32" s="423"/>
      <c r="I32" s="421"/>
      <c r="J32" s="425"/>
      <c r="K32" s="421"/>
      <c r="L32" s="387"/>
      <c r="M32" s="393"/>
      <c r="N32" s="133">
        <f t="shared" si="0"/>
        <v>999</v>
      </c>
      <c r="O32" s="107"/>
    </row>
    <row r="33" spans="1:15" s="11" customFormat="1" ht="18.899999999999999" customHeight="1" x14ac:dyDescent="0.25">
      <c r="A33" s="426">
        <v>27</v>
      </c>
      <c r="B33" s="105"/>
      <c r="C33" s="105"/>
      <c r="D33" s="106"/>
      <c r="E33" s="441"/>
      <c r="F33" s="687"/>
      <c r="G33" s="734"/>
      <c r="H33" s="423" t="e">
        <f>IF(AND(O33="",#REF!&gt;0,#REF!&lt;5),I33,)</f>
        <v>#REF!</v>
      </c>
      <c r="I33" s="421" t="str">
        <f>IF(D33="","ZZZ9",IF(AND(#REF!&gt;0,#REF!&lt;5),D33&amp;#REF!,D33&amp;"9"))</f>
        <v>ZZZ9</v>
      </c>
      <c r="J33" s="425">
        <f t="shared" ref="J33:J96" si="1">IF(O33="",999,O33)</f>
        <v>999</v>
      </c>
      <c r="K33" s="421">
        <f t="shared" ref="K33:K96" si="2">IF(N33=999,999,1)</f>
        <v>999</v>
      </c>
      <c r="L33" s="387"/>
      <c r="M33" s="393"/>
      <c r="N33" s="133">
        <f t="shared" si="0"/>
        <v>999</v>
      </c>
      <c r="O33" s="107"/>
    </row>
    <row r="34" spans="1:15" s="11" customFormat="1" ht="18.899999999999999" customHeight="1" x14ac:dyDescent="0.25">
      <c r="A34" s="426">
        <v>28</v>
      </c>
      <c r="B34" s="105"/>
      <c r="C34" s="105"/>
      <c r="D34" s="106"/>
      <c r="E34" s="441"/>
      <c r="F34" s="687"/>
      <c r="G34" s="734"/>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899999999999999" customHeight="1" x14ac:dyDescent="0.25">
      <c r="A35" s="426">
        <v>29</v>
      </c>
      <c r="B35" s="105"/>
      <c r="C35" s="105"/>
      <c r="D35" s="106"/>
      <c r="E35" s="441"/>
      <c r="F35" s="687"/>
      <c r="G35" s="734"/>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899999999999999" customHeight="1" x14ac:dyDescent="0.25">
      <c r="A36" s="426">
        <v>30</v>
      </c>
      <c r="B36" s="105"/>
      <c r="C36" s="105"/>
      <c r="D36" s="106"/>
      <c r="E36" s="441"/>
      <c r="F36" s="687"/>
      <c r="G36" s="734"/>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899999999999999" customHeight="1" x14ac:dyDescent="0.25">
      <c r="A37" s="426">
        <v>31</v>
      </c>
      <c r="B37" s="105"/>
      <c r="C37" s="105"/>
      <c r="D37" s="106"/>
      <c r="E37" s="441"/>
      <c r="F37" s="687"/>
      <c r="G37" s="734"/>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899999999999999" customHeight="1" x14ac:dyDescent="0.25">
      <c r="A38" s="426">
        <v>32</v>
      </c>
      <c r="B38" s="105"/>
      <c r="C38" s="105"/>
      <c r="D38" s="106"/>
      <c r="E38" s="441"/>
      <c r="F38" s="687"/>
      <c r="G38" s="734"/>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899999999999999" customHeight="1" x14ac:dyDescent="0.25">
      <c r="A39" s="426">
        <v>33</v>
      </c>
      <c r="B39" s="105"/>
      <c r="C39" s="105"/>
      <c r="D39" s="106"/>
      <c r="E39" s="441"/>
      <c r="F39" s="687"/>
      <c r="G39" s="734"/>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899999999999999" customHeight="1" x14ac:dyDescent="0.25">
      <c r="A40" s="426">
        <v>34</v>
      </c>
      <c r="B40" s="105"/>
      <c r="C40" s="105"/>
      <c r="D40" s="106"/>
      <c r="E40" s="441"/>
      <c r="F40" s="687"/>
      <c r="G40" s="734"/>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899999999999999" customHeight="1" x14ac:dyDescent="0.25">
      <c r="A41" s="426">
        <v>35</v>
      </c>
      <c r="B41" s="105"/>
      <c r="C41" s="105"/>
      <c r="D41" s="106"/>
      <c r="E41" s="441"/>
      <c r="F41" s="687"/>
      <c r="G41" s="734"/>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899999999999999" customHeight="1" x14ac:dyDescent="0.25">
      <c r="A42" s="426">
        <v>36</v>
      </c>
      <c r="B42" s="105"/>
      <c r="C42" s="105"/>
      <c r="D42" s="106"/>
      <c r="E42" s="441"/>
      <c r="F42" s="687"/>
      <c r="G42" s="734"/>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899999999999999" customHeight="1" x14ac:dyDescent="0.25">
      <c r="A43" s="426">
        <v>37</v>
      </c>
      <c r="B43" s="105"/>
      <c r="C43" s="105"/>
      <c r="D43" s="106"/>
      <c r="E43" s="441"/>
      <c r="F43" s="687"/>
      <c r="G43" s="734"/>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899999999999999" customHeight="1" x14ac:dyDescent="0.25">
      <c r="A44" s="426">
        <v>38</v>
      </c>
      <c r="B44" s="105"/>
      <c r="C44" s="105"/>
      <c r="D44" s="106"/>
      <c r="E44" s="441"/>
      <c r="F44" s="687"/>
      <c r="G44" s="734"/>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899999999999999" customHeight="1" x14ac:dyDescent="0.25">
      <c r="A45" s="426">
        <v>39</v>
      </c>
      <c r="B45" s="105"/>
      <c r="C45" s="105"/>
      <c r="D45" s="106"/>
      <c r="E45" s="441"/>
      <c r="F45" s="687"/>
      <c r="G45" s="734"/>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899999999999999" customHeight="1" x14ac:dyDescent="0.25">
      <c r="A46" s="426">
        <v>40</v>
      </c>
      <c r="B46" s="105"/>
      <c r="C46" s="105"/>
      <c r="D46" s="106"/>
      <c r="E46" s="441"/>
      <c r="F46" s="687"/>
      <c r="G46" s="734"/>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899999999999999" customHeight="1" x14ac:dyDescent="0.25">
      <c r="A47" s="426">
        <v>41</v>
      </c>
      <c r="B47" s="105"/>
      <c r="C47" s="105"/>
      <c r="D47" s="106"/>
      <c r="E47" s="441"/>
      <c r="F47" s="687"/>
      <c r="G47" s="734"/>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899999999999999" customHeight="1" x14ac:dyDescent="0.25">
      <c r="A48" s="426">
        <v>42</v>
      </c>
      <c r="B48" s="105"/>
      <c r="C48" s="105"/>
      <c r="D48" s="106"/>
      <c r="E48" s="441"/>
      <c r="F48" s="687"/>
      <c r="G48" s="734"/>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899999999999999" customHeight="1" x14ac:dyDescent="0.25">
      <c r="A49" s="426">
        <v>43</v>
      </c>
      <c r="B49" s="105"/>
      <c r="C49" s="105"/>
      <c r="D49" s="106"/>
      <c r="E49" s="441"/>
      <c r="F49" s="687"/>
      <c r="G49" s="734"/>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899999999999999" customHeight="1" x14ac:dyDescent="0.25">
      <c r="A50" s="426">
        <v>44</v>
      </c>
      <c r="B50" s="105"/>
      <c r="C50" s="105"/>
      <c r="D50" s="106"/>
      <c r="E50" s="441"/>
      <c r="F50" s="687"/>
      <c r="G50" s="734"/>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899999999999999" customHeight="1" x14ac:dyDescent="0.25">
      <c r="A51" s="426">
        <v>45</v>
      </c>
      <c r="B51" s="105"/>
      <c r="C51" s="105"/>
      <c r="D51" s="106"/>
      <c r="E51" s="441"/>
      <c r="F51" s="687"/>
      <c r="G51" s="734"/>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899999999999999" customHeight="1" x14ac:dyDescent="0.25">
      <c r="A52" s="426">
        <v>46</v>
      </c>
      <c r="B52" s="105"/>
      <c r="C52" s="105"/>
      <c r="D52" s="106"/>
      <c r="E52" s="441"/>
      <c r="F52" s="687"/>
      <c r="G52" s="734"/>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899999999999999" customHeight="1" x14ac:dyDescent="0.25">
      <c r="A53" s="426">
        <v>47</v>
      </c>
      <c r="B53" s="105"/>
      <c r="C53" s="105"/>
      <c r="D53" s="106"/>
      <c r="E53" s="441"/>
      <c r="F53" s="687"/>
      <c r="G53" s="734"/>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899999999999999" customHeight="1" x14ac:dyDescent="0.25">
      <c r="A54" s="426">
        <v>48</v>
      </c>
      <c r="B54" s="105"/>
      <c r="C54" s="105"/>
      <c r="D54" s="106"/>
      <c r="E54" s="441"/>
      <c r="F54" s="687"/>
      <c r="G54" s="734"/>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899999999999999" customHeight="1" x14ac:dyDescent="0.25">
      <c r="A55" s="426">
        <v>49</v>
      </c>
      <c r="B55" s="105"/>
      <c r="C55" s="105"/>
      <c r="D55" s="106"/>
      <c r="E55" s="441"/>
      <c r="F55" s="687"/>
      <c r="G55" s="734"/>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899999999999999" customHeight="1" x14ac:dyDescent="0.25">
      <c r="A56" s="426">
        <v>50</v>
      </c>
      <c r="B56" s="105"/>
      <c r="C56" s="105"/>
      <c r="D56" s="106"/>
      <c r="E56" s="441"/>
      <c r="F56" s="687"/>
      <c r="G56" s="734"/>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899999999999999" customHeight="1" x14ac:dyDescent="0.25">
      <c r="A57" s="426">
        <v>51</v>
      </c>
      <c r="B57" s="105"/>
      <c r="C57" s="105"/>
      <c r="D57" s="106"/>
      <c r="E57" s="441"/>
      <c r="F57" s="687"/>
      <c r="G57" s="734"/>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899999999999999" customHeight="1" x14ac:dyDescent="0.25">
      <c r="A58" s="426">
        <v>52</v>
      </c>
      <c r="B58" s="105"/>
      <c r="C58" s="105"/>
      <c r="D58" s="106"/>
      <c r="E58" s="441"/>
      <c r="F58" s="687"/>
      <c r="G58" s="734"/>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899999999999999" customHeight="1" x14ac:dyDescent="0.25">
      <c r="A59" s="426">
        <v>53</v>
      </c>
      <c r="B59" s="105"/>
      <c r="C59" s="105"/>
      <c r="D59" s="106"/>
      <c r="E59" s="441"/>
      <c r="F59" s="687"/>
      <c r="G59" s="734"/>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899999999999999" customHeight="1" x14ac:dyDescent="0.25">
      <c r="A60" s="426">
        <v>54</v>
      </c>
      <c r="B60" s="105"/>
      <c r="C60" s="105"/>
      <c r="D60" s="106"/>
      <c r="E60" s="441"/>
      <c r="F60" s="687"/>
      <c r="G60" s="734"/>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899999999999999" customHeight="1" x14ac:dyDescent="0.25">
      <c r="A61" s="426">
        <v>55</v>
      </c>
      <c r="B61" s="105"/>
      <c r="C61" s="105"/>
      <c r="D61" s="106"/>
      <c r="E61" s="441"/>
      <c r="F61" s="687"/>
      <c r="G61" s="734"/>
      <c r="H61" s="423" t="e">
        <f>IF(AND(O61="",#REF!&gt;0,#REF!&lt;5),I61,)</f>
        <v>#REF!</v>
      </c>
      <c r="I61" s="421" t="str">
        <f>IF(D61="","ZZZ9",IF(AND(#REF!&gt;0,#REF!&lt;5),D61&amp;#REF!,D61&amp;"9"))</f>
        <v>ZZZ9</v>
      </c>
      <c r="J61" s="425">
        <f t="shared" si="1"/>
        <v>999</v>
      </c>
      <c r="K61" s="421">
        <f t="shared" si="2"/>
        <v>999</v>
      </c>
      <c r="L61" s="387"/>
      <c r="M61" s="393"/>
      <c r="N61" s="133">
        <f t="shared" si="0"/>
        <v>999</v>
      </c>
      <c r="O61" s="107"/>
    </row>
    <row r="62" spans="1:15" s="11" customFormat="1" ht="18.899999999999999" customHeight="1" x14ac:dyDescent="0.25">
      <c r="A62" s="426">
        <v>56</v>
      </c>
      <c r="B62" s="105"/>
      <c r="C62" s="105"/>
      <c r="D62" s="106"/>
      <c r="E62" s="441"/>
      <c r="F62" s="687"/>
      <c r="G62" s="734"/>
      <c r="H62" s="423" t="e">
        <f>IF(AND(O62="",#REF!&gt;0,#REF!&lt;5),I62,)</f>
        <v>#REF!</v>
      </c>
      <c r="I62" s="421" t="str">
        <f>IF(D62="","ZZZ9",IF(AND(#REF!&gt;0,#REF!&lt;5),D62&amp;#REF!,D62&amp;"9"))</f>
        <v>ZZZ9</v>
      </c>
      <c r="J62" s="425">
        <f t="shared" si="1"/>
        <v>999</v>
      </c>
      <c r="K62" s="421">
        <f t="shared" si="2"/>
        <v>999</v>
      </c>
      <c r="L62" s="387"/>
      <c r="M62" s="393"/>
      <c r="N62" s="133">
        <f t="shared" si="0"/>
        <v>999</v>
      </c>
      <c r="O62" s="107"/>
    </row>
    <row r="63" spans="1:15" s="11" customFormat="1" ht="18.899999999999999" customHeight="1" x14ac:dyDescent="0.25">
      <c r="A63" s="426">
        <v>57</v>
      </c>
      <c r="B63" s="105"/>
      <c r="C63" s="105"/>
      <c r="D63" s="106"/>
      <c r="E63" s="441"/>
      <c r="F63" s="687"/>
      <c r="G63" s="734"/>
      <c r="H63" s="423" t="e">
        <f>IF(AND(O63="",#REF!&gt;0,#REF!&lt;5),I63,)</f>
        <v>#REF!</v>
      </c>
      <c r="I63" s="421" t="str">
        <f>IF(D63="","ZZZ9",IF(AND(#REF!&gt;0,#REF!&lt;5),D63&amp;#REF!,D63&amp;"9"))</f>
        <v>ZZZ9</v>
      </c>
      <c r="J63" s="425">
        <f t="shared" si="1"/>
        <v>999</v>
      </c>
      <c r="K63" s="421">
        <f t="shared" si="2"/>
        <v>999</v>
      </c>
      <c r="L63" s="387"/>
      <c r="M63" s="393"/>
      <c r="N63" s="133">
        <f t="shared" si="0"/>
        <v>999</v>
      </c>
      <c r="O63" s="107"/>
    </row>
    <row r="64" spans="1:15" s="11" customFormat="1" ht="18.899999999999999" customHeight="1" x14ac:dyDescent="0.25">
      <c r="A64" s="426">
        <v>58</v>
      </c>
      <c r="B64" s="105"/>
      <c r="C64" s="105"/>
      <c r="D64" s="106"/>
      <c r="E64" s="441"/>
      <c r="F64" s="687"/>
      <c r="G64" s="734"/>
      <c r="H64" s="423" t="e">
        <f>IF(AND(O64="",#REF!&gt;0,#REF!&lt;5),I64,)</f>
        <v>#REF!</v>
      </c>
      <c r="I64" s="421" t="str">
        <f>IF(D64="","ZZZ9",IF(AND(#REF!&gt;0,#REF!&lt;5),D64&amp;#REF!,D64&amp;"9"))</f>
        <v>ZZZ9</v>
      </c>
      <c r="J64" s="425">
        <f t="shared" si="1"/>
        <v>999</v>
      </c>
      <c r="K64" s="421">
        <f t="shared" si="2"/>
        <v>999</v>
      </c>
      <c r="L64" s="387"/>
      <c r="M64" s="393"/>
      <c r="N64" s="133">
        <f t="shared" si="0"/>
        <v>999</v>
      </c>
      <c r="O64" s="107"/>
    </row>
    <row r="65" spans="1:15" s="11" customFormat="1" ht="18.899999999999999" customHeight="1" x14ac:dyDescent="0.25">
      <c r="A65" s="426">
        <v>59</v>
      </c>
      <c r="B65" s="105"/>
      <c r="C65" s="105"/>
      <c r="D65" s="106"/>
      <c r="E65" s="441"/>
      <c r="F65" s="687"/>
      <c r="G65" s="734"/>
      <c r="H65" s="423" t="e">
        <f>IF(AND(O65="",#REF!&gt;0,#REF!&lt;5),I65,)</f>
        <v>#REF!</v>
      </c>
      <c r="I65" s="421" t="str">
        <f>IF(D65="","ZZZ9",IF(AND(#REF!&gt;0,#REF!&lt;5),D65&amp;#REF!,D65&amp;"9"))</f>
        <v>ZZZ9</v>
      </c>
      <c r="J65" s="425">
        <f t="shared" si="1"/>
        <v>999</v>
      </c>
      <c r="K65" s="421">
        <f t="shared" si="2"/>
        <v>999</v>
      </c>
      <c r="L65" s="387"/>
      <c r="M65" s="393"/>
      <c r="N65" s="133">
        <f t="shared" si="0"/>
        <v>999</v>
      </c>
      <c r="O65" s="107"/>
    </row>
    <row r="66" spans="1:15" s="11" customFormat="1" ht="18.899999999999999" customHeight="1" x14ac:dyDescent="0.25">
      <c r="A66" s="426">
        <v>60</v>
      </c>
      <c r="B66" s="105"/>
      <c r="C66" s="105"/>
      <c r="D66" s="106"/>
      <c r="E66" s="441"/>
      <c r="F66" s="687"/>
      <c r="G66" s="734"/>
      <c r="H66" s="423" t="e">
        <f>IF(AND(O66="",#REF!&gt;0,#REF!&lt;5),I66,)</f>
        <v>#REF!</v>
      </c>
      <c r="I66" s="421" t="str">
        <f>IF(D66="","ZZZ9",IF(AND(#REF!&gt;0,#REF!&lt;5),D66&amp;#REF!,D66&amp;"9"))</f>
        <v>ZZZ9</v>
      </c>
      <c r="J66" s="425">
        <f t="shared" si="1"/>
        <v>999</v>
      </c>
      <c r="K66" s="421">
        <f t="shared" si="2"/>
        <v>999</v>
      </c>
      <c r="L66" s="387"/>
      <c r="M66" s="393"/>
      <c r="N66" s="133">
        <f t="shared" si="0"/>
        <v>999</v>
      </c>
      <c r="O66" s="107"/>
    </row>
    <row r="67" spans="1:15" s="11" customFormat="1" ht="18.899999999999999" customHeight="1" x14ac:dyDescent="0.25">
      <c r="A67" s="426">
        <v>61</v>
      </c>
      <c r="B67" s="105"/>
      <c r="C67" s="105"/>
      <c r="D67" s="106"/>
      <c r="E67" s="441"/>
      <c r="F67" s="687"/>
      <c r="G67" s="734"/>
      <c r="H67" s="423" t="e">
        <f>IF(AND(O67="",#REF!&gt;0,#REF!&lt;5),I67,)</f>
        <v>#REF!</v>
      </c>
      <c r="I67" s="421" t="str">
        <f>IF(D67="","ZZZ9",IF(AND(#REF!&gt;0,#REF!&lt;5),D67&amp;#REF!,D67&amp;"9"))</f>
        <v>ZZZ9</v>
      </c>
      <c r="J67" s="425">
        <f t="shared" si="1"/>
        <v>999</v>
      </c>
      <c r="K67" s="421">
        <f t="shared" si="2"/>
        <v>999</v>
      </c>
      <c r="L67" s="387"/>
      <c r="M67" s="393"/>
      <c r="N67" s="133">
        <f t="shared" si="0"/>
        <v>999</v>
      </c>
      <c r="O67" s="107"/>
    </row>
    <row r="68" spans="1:15" s="11" customFormat="1" ht="18.899999999999999" customHeight="1" x14ac:dyDescent="0.25">
      <c r="A68" s="426">
        <v>62</v>
      </c>
      <c r="B68" s="105"/>
      <c r="C68" s="105"/>
      <c r="D68" s="106"/>
      <c r="E68" s="441"/>
      <c r="F68" s="687"/>
      <c r="G68" s="734"/>
      <c r="H68" s="423" t="e">
        <f>IF(AND(O68="",#REF!&gt;0,#REF!&lt;5),I68,)</f>
        <v>#REF!</v>
      </c>
      <c r="I68" s="421" t="str">
        <f>IF(D68="","ZZZ9",IF(AND(#REF!&gt;0,#REF!&lt;5),D68&amp;#REF!,D68&amp;"9"))</f>
        <v>ZZZ9</v>
      </c>
      <c r="J68" s="425">
        <f t="shared" si="1"/>
        <v>999</v>
      </c>
      <c r="K68" s="421">
        <f t="shared" si="2"/>
        <v>999</v>
      </c>
      <c r="L68" s="387"/>
      <c r="M68" s="393"/>
      <c r="N68" s="133">
        <f t="shared" si="0"/>
        <v>999</v>
      </c>
      <c r="O68" s="107"/>
    </row>
    <row r="69" spans="1:15" s="11" customFormat="1" ht="18.899999999999999" customHeight="1" x14ac:dyDescent="0.25">
      <c r="A69" s="426">
        <v>63</v>
      </c>
      <c r="B69" s="105"/>
      <c r="C69" s="105"/>
      <c r="D69" s="106"/>
      <c r="E69" s="441"/>
      <c r="F69" s="687"/>
      <c r="G69" s="734"/>
      <c r="H69" s="423" t="e">
        <f>IF(AND(O69="",#REF!&gt;0,#REF!&lt;5),I69,)</f>
        <v>#REF!</v>
      </c>
      <c r="I69" s="421" t="str">
        <f>IF(D69="","ZZZ9",IF(AND(#REF!&gt;0,#REF!&lt;5),D69&amp;#REF!,D69&amp;"9"))</f>
        <v>ZZZ9</v>
      </c>
      <c r="J69" s="425">
        <f t="shared" si="1"/>
        <v>999</v>
      </c>
      <c r="K69" s="421">
        <f t="shared" si="2"/>
        <v>999</v>
      </c>
      <c r="L69" s="387"/>
      <c r="M69" s="393"/>
      <c r="N69" s="133">
        <f t="shared" si="0"/>
        <v>999</v>
      </c>
      <c r="O69" s="107"/>
    </row>
    <row r="70" spans="1:15" s="11" customFormat="1" ht="18.899999999999999" customHeight="1" x14ac:dyDescent="0.25">
      <c r="A70" s="426">
        <v>64</v>
      </c>
      <c r="B70" s="105"/>
      <c r="C70" s="105"/>
      <c r="D70" s="106"/>
      <c r="E70" s="441"/>
      <c r="F70" s="687"/>
      <c r="G70" s="734"/>
      <c r="H70" s="423" t="e">
        <f>IF(AND(O70="",#REF!&gt;0,#REF!&lt;5),I70,)</f>
        <v>#REF!</v>
      </c>
      <c r="I70" s="421" t="str">
        <f>IF(D70="","ZZZ9",IF(AND(#REF!&gt;0,#REF!&lt;5),D70&amp;#REF!,D70&amp;"9"))</f>
        <v>ZZZ9</v>
      </c>
      <c r="J70" s="425">
        <f t="shared" si="1"/>
        <v>999</v>
      </c>
      <c r="K70" s="421">
        <f t="shared" si="2"/>
        <v>999</v>
      </c>
      <c r="L70" s="387"/>
      <c r="M70" s="393"/>
      <c r="N70" s="133">
        <f t="shared" si="0"/>
        <v>999</v>
      </c>
      <c r="O70" s="107"/>
    </row>
    <row r="71" spans="1:15" s="11" customFormat="1" ht="18.899999999999999" customHeight="1" x14ac:dyDescent="0.25">
      <c r="A71" s="426">
        <v>65</v>
      </c>
      <c r="B71" s="105"/>
      <c r="C71" s="105"/>
      <c r="D71" s="106"/>
      <c r="E71" s="441"/>
      <c r="F71" s="687"/>
      <c r="G71" s="734"/>
      <c r="H71" s="423" t="e">
        <f>IF(AND(O71="",#REF!&gt;0,#REF!&lt;5),I71,)</f>
        <v>#REF!</v>
      </c>
      <c r="I71" s="421" t="str">
        <f>IF(D71="","ZZZ9",IF(AND(#REF!&gt;0,#REF!&lt;5),D71&amp;#REF!,D71&amp;"9"))</f>
        <v>ZZZ9</v>
      </c>
      <c r="J71" s="425">
        <f t="shared" si="1"/>
        <v>999</v>
      </c>
      <c r="K71" s="421">
        <f t="shared" si="2"/>
        <v>999</v>
      </c>
      <c r="L71" s="387"/>
      <c r="M71" s="393"/>
      <c r="N71" s="133">
        <f t="shared" si="0"/>
        <v>999</v>
      </c>
      <c r="O71" s="107"/>
    </row>
    <row r="72" spans="1:15" s="11" customFormat="1" ht="18.899999999999999" customHeight="1" x14ac:dyDescent="0.25">
      <c r="A72" s="426">
        <v>66</v>
      </c>
      <c r="B72" s="105"/>
      <c r="C72" s="105"/>
      <c r="D72" s="106"/>
      <c r="E72" s="441"/>
      <c r="F72" s="687"/>
      <c r="G72" s="734"/>
      <c r="H72" s="423" t="e">
        <f>IF(AND(O72="",#REF!&gt;0,#REF!&lt;5),I72,)</f>
        <v>#REF!</v>
      </c>
      <c r="I72" s="421" t="str">
        <f>IF(D72="","ZZZ9",IF(AND(#REF!&gt;0,#REF!&lt;5),D72&amp;#REF!,D72&amp;"9"))</f>
        <v>ZZZ9</v>
      </c>
      <c r="J72" s="425">
        <f t="shared" si="1"/>
        <v>999</v>
      </c>
      <c r="K72" s="421">
        <f t="shared" si="2"/>
        <v>999</v>
      </c>
      <c r="L72" s="387"/>
      <c r="M72" s="393"/>
      <c r="N72" s="133">
        <f t="shared" si="0"/>
        <v>999</v>
      </c>
      <c r="O72" s="107"/>
    </row>
    <row r="73" spans="1:15" s="11" customFormat="1" ht="18.899999999999999" customHeight="1" x14ac:dyDescent="0.25">
      <c r="A73" s="426">
        <v>67</v>
      </c>
      <c r="B73" s="105"/>
      <c r="C73" s="105"/>
      <c r="D73" s="106"/>
      <c r="E73" s="441"/>
      <c r="F73" s="687"/>
      <c r="G73" s="734"/>
      <c r="H73" s="423" t="e">
        <f>IF(AND(O73="",#REF!&gt;0,#REF!&lt;5),I73,)</f>
        <v>#REF!</v>
      </c>
      <c r="I73" s="421" t="str">
        <f>IF(D73="","ZZZ9",IF(AND(#REF!&gt;0,#REF!&lt;5),D73&amp;#REF!,D73&amp;"9"))</f>
        <v>ZZZ9</v>
      </c>
      <c r="J73" s="425">
        <f t="shared" si="1"/>
        <v>999</v>
      </c>
      <c r="K73" s="421">
        <f t="shared" si="2"/>
        <v>999</v>
      </c>
      <c r="L73" s="387"/>
      <c r="M73" s="393"/>
      <c r="N73" s="133">
        <f t="shared" si="0"/>
        <v>999</v>
      </c>
      <c r="O73" s="107"/>
    </row>
    <row r="74" spans="1:15" s="11" customFormat="1" ht="18.899999999999999" customHeight="1" x14ac:dyDescent="0.25">
      <c r="A74" s="426">
        <v>68</v>
      </c>
      <c r="B74" s="105"/>
      <c r="C74" s="105"/>
      <c r="D74" s="106"/>
      <c r="E74" s="441"/>
      <c r="F74" s="687"/>
      <c r="G74" s="734"/>
      <c r="H74" s="423" t="e">
        <f>IF(AND(O74="",#REF!&gt;0,#REF!&lt;5),I74,)</f>
        <v>#REF!</v>
      </c>
      <c r="I74" s="421" t="str">
        <f>IF(D74="","ZZZ9",IF(AND(#REF!&gt;0,#REF!&lt;5),D74&amp;#REF!,D74&amp;"9"))</f>
        <v>ZZZ9</v>
      </c>
      <c r="J74" s="425">
        <f t="shared" si="1"/>
        <v>999</v>
      </c>
      <c r="K74" s="421">
        <f t="shared" si="2"/>
        <v>999</v>
      </c>
      <c r="L74" s="387"/>
      <c r="M74" s="393"/>
      <c r="N74" s="133">
        <f t="shared" si="0"/>
        <v>999</v>
      </c>
      <c r="O74" s="107"/>
    </row>
    <row r="75" spans="1:15" s="11" customFormat="1" ht="18.899999999999999" customHeight="1" x14ac:dyDescent="0.25">
      <c r="A75" s="426">
        <v>69</v>
      </c>
      <c r="B75" s="105"/>
      <c r="C75" s="105"/>
      <c r="D75" s="106"/>
      <c r="E75" s="441"/>
      <c r="F75" s="687"/>
      <c r="G75" s="734"/>
      <c r="H75" s="423" t="e">
        <f>IF(AND(O75="",#REF!&gt;0,#REF!&lt;5),I75,)</f>
        <v>#REF!</v>
      </c>
      <c r="I75" s="421" t="str">
        <f>IF(D75="","ZZZ9",IF(AND(#REF!&gt;0,#REF!&lt;5),D75&amp;#REF!,D75&amp;"9"))</f>
        <v>ZZZ9</v>
      </c>
      <c r="J75" s="425">
        <f t="shared" si="1"/>
        <v>999</v>
      </c>
      <c r="K75" s="421">
        <f t="shared" si="2"/>
        <v>999</v>
      </c>
      <c r="L75" s="387"/>
      <c r="M75" s="393"/>
      <c r="N75" s="133">
        <f t="shared" si="0"/>
        <v>999</v>
      </c>
      <c r="O75" s="107"/>
    </row>
    <row r="76" spans="1:15" s="11" customFormat="1" ht="18.899999999999999" customHeight="1" x14ac:dyDescent="0.25">
      <c r="A76" s="426">
        <v>70</v>
      </c>
      <c r="B76" s="105"/>
      <c r="C76" s="105"/>
      <c r="D76" s="106"/>
      <c r="E76" s="441"/>
      <c r="F76" s="687"/>
      <c r="G76" s="734"/>
      <c r="H76" s="423" t="e">
        <f>IF(AND(O76="",#REF!&gt;0,#REF!&lt;5),I76,)</f>
        <v>#REF!</v>
      </c>
      <c r="I76" s="421" t="str">
        <f>IF(D76="","ZZZ9",IF(AND(#REF!&gt;0,#REF!&lt;5),D76&amp;#REF!,D76&amp;"9"))</f>
        <v>ZZZ9</v>
      </c>
      <c r="J76" s="425">
        <f t="shared" si="1"/>
        <v>999</v>
      </c>
      <c r="K76" s="421">
        <f t="shared" si="2"/>
        <v>999</v>
      </c>
      <c r="L76" s="387"/>
      <c r="M76" s="393"/>
      <c r="N76" s="133">
        <f t="shared" si="0"/>
        <v>999</v>
      </c>
      <c r="O76" s="107"/>
    </row>
    <row r="77" spans="1:15" s="11" customFormat="1" ht="18.899999999999999" customHeight="1" x14ac:dyDescent="0.25">
      <c r="A77" s="426">
        <v>71</v>
      </c>
      <c r="B77" s="105"/>
      <c r="C77" s="105"/>
      <c r="D77" s="106"/>
      <c r="E77" s="441"/>
      <c r="F77" s="687"/>
      <c r="G77" s="734"/>
      <c r="H77" s="423" t="e">
        <f>IF(AND(O77="",#REF!&gt;0,#REF!&lt;5),I77,)</f>
        <v>#REF!</v>
      </c>
      <c r="I77" s="421" t="str">
        <f>IF(D77="","ZZZ9",IF(AND(#REF!&gt;0,#REF!&lt;5),D77&amp;#REF!,D77&amp;"9"))</f>
        <v>ZZZ9</v>
      </c>
      <c r="J77" s="425">
        <f t="shared" si="1"/>
        <v>999</v>
      </c>
      <c r="K77" s="421">
        <f t="shared" si="2"/>
        <v>999</v>
      </c>
      <c r="L77" s="387"/>
      <c r="M77" s="393"/>
      <c r="N77" s="133">
        <f t="shared" si="0"/>
        <v>999</v>
      </c>
      <c r="O77" s="107"/>
    </row>
    <row r="78" spans="1:15" s="11" customFormat="1" ht="18.899999999999999" customHeight="1" x14ac:dyDescent="0.25">
      <c r="A78" s="426">
        <v>72</v>
      </c>
      <c r="B78" s="105"/>
      <c r="C78" s="105"/>
      <c r="D78" s="106"/>
      <c r="E78" s="441"/>
      <c r="F78" s="687"/>
      <c r="G78" s="734"/>
      <c r="H78" s="423" t="e">
        <f>IF(AND(O78="",#REF!&gt;0,#REF!&lt;5),I78,)</f>
        <v>#REF!</v>
      </c>
      <c r="I78" s="421" t="str">
        <f>IF(D78="","ZZZ9",IF(AND(#REF!&gt;0,#REF!&lt;5),D78&amp;#REF!,D78&amp;"9"))</f>
        <v>ZZZ9</v>
      </c>
      <c r="J78" s="425">
        <f t="shared" si="1"/>
        <v>999</v>
      </c>
      <c r="K78" s="421">
        <f t="shared" si="2"/>
        <v>999</v>
      </c>
      <c r="L78" s="387"/>
      <c r="M78" s="393"/>
      <c r="N78" s="133">
        <f t="shared" si="0"/>
        <v>999</v>
      </c>
      <c r="O78" s="107"/>
    </row>
    <row r="79" spans="1:15" s="11" customFormat="1" ht="18.899999999999999" customHeight="1" x14ac:dyDescent="0.25">
      <c r="A79" s="426">
        <v>73</v>
      </c>
      <c r="B79" s="105"/>
      <c r="C79" s="105"/>
      <c r="D79" s="106"/>
      <c r="E79" s="441"/>
      <c r="F79" s="687"/>
      <c r="G79" s="734"/>
      <c r="H79" s="423" t="e">
        <f>IF(AND(O79="",#REF!&gt;0,#REF!&lt;5),I79,)</f>
        <v>#REF!</v>
      </c>
      <c r="I79" s="421" t="str">
        <f>IF(D79="","ZZZ9",IF(AND(#REF!&gt;0,#REF!&lt;5),D79&amp;#REF!,D79&amp;"9"))</f>
        <v>ZZZ9</v>
      </c>
      <c r="J79" s="425">
        <f t="shared" si="1"/>
        <v>999</v>
      </c>
      <c r="K79" s="421">
        <f t="shared" si="2"/>
        <v>999</v>
      </c>
      <c r="L79" s="387"/>
      <c r="M79" s="393"/>
      <c r="N79" s="133">
        <f t="shared" si="0"/>
        <v>999</v>
      </c>
      <c r="O79" s="107"/>
    </row>
    <row r="80" spans="1:15" s="11" customFormat="1" ht="18.899999999999999" customHeight="1" x14ac:dyDescent="0.25">
      <c r="A80" s="426">
        <v>74</v>
      </c>
      <c r="B80" s="105"/>
      <c r="C80" s="105"/>
      <c r="D80" s="106"/>
      <c r="E80" s="441"/>
      <c r="F80" s="687"/>
      <c r="G80" s="734"/>
      <c r="H80" s="423" t="e">
        <f>IF(AND(O80="",#REF!&gt;0,#REF!&lt;5),I80,)</f>
        <v>#REF!</v>
      </c>
      <c r="I80" s="421" t="str">
        <f>IF(D80="","ZZZ9",IF(AND(#REF!&gt;0,#REF!&lt;5),D80&amp;#REF!,D80&amp;"9"))</f>
        <v>ZZZ9</v>
      </c>
      <c r="J80" s="425">
        <f t="shared" si="1"/>
        <v>999</v>
      </c>
      <c r="K80" s="421">
        <f t="shared" si="2"/>
        <v>999</v>
      </c>
      <c r="L80" s="387"/>
      <c r="M80" s="393"/>
      <c r="N80" s="133">
        <f t="shared" si="0"/>
        <v>999</v>
      </c>
      <c r="O80" s="107"/>
    </row>
    <row r="81" spans="1:15" s="11" customFormat="1" ht="18.899999999999999" customHeight="1" x14ac:dyDescent="0.25">
      <c r="A81" s="426">
        <v>75</v>
      </c>
      <c r="B81" s="105"/>
      <c r="C81" s="105"/>
      <c r="D81" s="106"/>
      <c r="E81" s="441"/>
      <c r="F81" s="687"/>
      <c r="G81" s="734"/>
      <c r="H81" s="423" t="e">
        <f>IF(AND(O81="",#REF!&gt;0,#REF!&lt;5),I81,)</f>
        <v>#REF!</v>
      </c>
      <c r="I81" s="421" t="str">
        <f>IF(D81="","ZZZ9",IF(AND(#REF!&gt;0,#REF!&lt;5),D81&amp;#REF!,D81&amp;"9"))</f>
        <v>ZZZ9</v>
      </c>
      <c r="J81" s="425">
        <f t="shared" si="1"/>
        <v>999</v>
      </c>
      <c r="K81" s="421">
        <f t="shared" si="2"/>
        <v>999</v>
      </c>
      <c r="L81" s="387"/>
      <c r="M81" s="393"/>
      <c r="N81" s="133">
        <f t="shared" si="0"/>
        <v>999</v>
      </c>
      <c r="O81" s="107"/>
    </row>
    <row r="82" spans="1:15" s="11" customFormat="1" ht="18.899999999999999" customHeight="1" x14ac:dyDescent="0.25">
      <c r="A82" s="426">
        <v>76</v>
      </c>
      <c r="B82" s="105"/>
      <c r="C82" s="105"/>
      <c r="D82" s="106"/>
      <c r="E82" s="441"/>
      <c r="F82" s="687"/>
      <c r="G82" s="734"/>
      <c r="H82" s="423" t="e">
        <f>IF(AND(O82="",#REF!&gt;0,#REF!&lt;5),I82,)</f>
        <v>#REF!</v>
      </c>
      <c r="I82" s="421" t="str">
        <f>IF(D82="","ZZZ9",IF(AND(#REF!&gt;0,#REF!&lt;5),D82&amp;#REF!,D82&amp;"9"))</f>
        <v>ZZZ9</v>
      </c>
      <c r="J82" s="425">
        <f t="shared" si="1"/>
        <v>999</v>
      </c>
      <c r="K82" s="421">
        <f t="shared" si="2"/>
        <v>999</v>
      </c>
      <c r="L82" s="387"/>
      <c r="M82" s="393"/>
      <c r="N82" s="133">
        <f t="shared" si="0"/>
        <v>999</v>
      </c>
      <c r="O82" s="107"/>
    </row>
    <row r="83" spans="1:15" s="11" customFormat="1" ht="18.899999999999999" customHeight="1" x14ac:dyDescent="0.25">
      <c r="A83" s="426">
        <v>77</v>
      </c>
      <c r="B83" s="105"/>
      <c r="C83" s="105"/>
      <c r="D83" s="106"/>
      <c r="E83" s="441"/>
      <c r="F83" s="687"/>
      <c r="G83" s="734"/>
      <c r="H83" s="423" t="e">
        <f>IF(AND(O83="",#REF!&gt;0,#REF!&lt;5),I83,)</f>
        <v>#REF!</v>
      </c>
      <c r="I83" s="421" t="str">
        <f>IF(D83="","ZZZ9",IF(AND(#REF!&gt;0,#REF!&lt;5),D83&amp;#REF!,D83&amp;"9"))</f>
        <v>ZZZ9</v>
      </c>
      <c r="J83" s="425">
        <f t="shared" si="1"/>
        <v>999</v>
      </c>
      <c r="K83" s="421">
        <f t="shared" si="2"/>
        <v>999</v>
      </c>
      <c r="L83" s="387"/>
      <c r="M83" s="393"/>
      <c r="N83" s="133">
        <f t="shared" si="0"/>
        <v>999</v>
      </c>
      <c r="O83" s="107"/>
    </row>
    <row r="84" spans="1:15" s="11" customFormat="1" ht="18.899999999999999" customHeight="1" x14ac:dyDescent="0.25">
      <c r="A84" s="426">
        <v>78</v>
      </c>
      <c r="B84" s="105"/>
      <c r="C84" s="105"/>
      <c r="D84" s="106"/>
      <c r="E84" s="441"/>
      <c r="F84" s="687"/>
      <c r="G84" s="734"/>
      <c r="H84" s="423" t="e">
        <f>IF(AND(O84="",#REF!&gt;0,#REF!&lt;5),I84,)</f>
        <v>#REF!</v>
      </c>
      <c r="I84" s="421" t="str">
        <f>IF(D84="","ZZZ9",IF(AND(#REF!&gt;0,#REF!&lt;5),D84&amp;#REF!,D84&amp;"9"))</f>
        <v>ZZZ9</v>
      </c>
      <c r="J84" s="425">
        <f t="shared" si="1"/>
        <v>999</v>
      </c>
      <c r="K84" s="421">
        <f t="shared" si="2"/>
        <v>999</v>
      </c>
      <c r="L84" s="387"/>
      <c r="M84" s="393"/>
      <c r="N84" s="133">
        <f t="shared" si="0"/>
        <v>999</v>
      </c>
      <c r="O84" s="107"/>
    </row>
    <row r="85" spans="1:15" s="11" customFormat="1" ht="18.899999999999999" customHeight="1" x14ac:dyDescent="0.25">
      <c r="A85" s="426">
        <v>79</v>
      </c>
      <c r="B85" s="105"/>
      <c r="C85" s="105"/>
      <c r="D85" s="106"/>
      <c r="E85" s="441"/>
      <c r="F85" s="687"/>
      <c r="G85" s="734"/>
      <c r="H85" s="423" t="e">
        <f>IF(AND(O85="",#REF!&gt;0,#REF!&lt;5),I85,)</f>
        <v>#REF!</v>
      </c>
      <c r="I85" s="421" t="str">
        <f>IF(D85="","ZZZ9",IF(AND(#REF!&gt;0,#REF!&lt;5),D85&amp;#REF!,D85&amp;"9"))</f>
        <v>ZZZ9</v>
      </c>
      <c r="J85" s="425">
        <f t="shared" si="1"/>
        <v>999</v>
      </c>
      <c r="K85" s="421">
        <f t="shared" si="2"/>
        <v>999</v>
      </c>
      <c r="L85" s="387"/>
      <c r="M85" s="393"/>
      <c r="N85" s="133">
        <f t="shared" si="0"/>
        <v>999</v>
      </c>
      <c r="O85" s="107"/>
    </row>
    <row r="86" spans="1:15" s="11" customFormat="1" ht="18.899999999999999" customHeight="1" x14ac:dyDescent="0.25">
      <c r="A86" s="426">
        <v>80</v>
      </c>
      <c r="B86" s="105"/>
      <c r="C86" s="105"/>
      <c r="D86" s="106"/>
      <c r="E86" s="441"/>
      <c r="F86" s="687"/>
      <c r="G86" s="734"/>
      <c r="H86" s="423" t="e">
        <f>IF(AND(O86="",#REF!&gt;0,#REF!&lt;5),I86,)</f>
        <v>#REF!</v>
      </c>
      <c r="I86" s="421" t="str">
        <f>IF(D86="","ZZZ9",IF(AND(#REF!&gt;0,#REF!&lt;5),D86&amp;#REF!,D86&amp;"9"))</f>
        <v>ZZZ9</v>
      </c>
      <c r="J86" s="425">
        <f t="shared" si="1"/>
        <v>999</v>
      </c>
      <c r="K86" s="421">
        <f t="shared" si="2"/>
        <v>999</v>
      </c>
      <c r="L86" s="387"/>
      <c r="M86" s="393"/>
      <c r="N86" s="133">
        <f t="shared" si="0"/>
        <v>999</v>
      </c>
      <c r="O86" s="107"/>
    </row>
    <row r="87" spans="1:15" s="11" customFormat="1" ht="18.899999999999999" customHeight="1" x14ac:dyDescent="0.25">
      <c r="A87" s="426">
        <v>81</v>
      </c>
      <c r="B87" s="105"/>
      <c r="C87" s="105"/>
      <c r="D87" s="106"/>
      <c r="E87" s="441"/>
      <c r="F87" s="687"/>
      <c r="G87" s="734"/>
      <c r="H87" s="423" t="e">
        <f>IF(AND(O87="",#REF!&gt;0,#REF!&lt;5),I87,)</f>
        <v>#REF!</v>
      </c>
      <c r="I87" s="421" t="str">
        <f>IF(D87="","ZZZ9",IF(AND(#REF!&gt;0,#REF!&lt;5),D87&amp;#REF!,D87&amp;"9"))</f>
        <v>ZZZ9</v>
      </c>
      <c r="J87" s="425">
        <f t="shared" si="1"/>
        <v>999</v>
      </c>
      <c r="K87" s="421">
        <f t="shared" si="2"/>
        <v>999</v>
      </c>
      <c r="L87" s="387"/>
      <c r="M87" s="393"/>
      <c r="N87" s="133">
        <f t="shared" si="0"/>
        <v>999</v>
      </c>
      <c r="O87" s="107"/>
    </row>
    <row r="88" spans="1:15" s="11" customFormat="1" ht="18.899999999999999" customHeight="1" x14ac:dyDescent="0.25">
      <c r="A88" s="426">
        <v>82</v>
      </c>
      <c r="B88" s="105"/>
      <c r="C88" s="105"/>
      <c r="D88" s="106"/>
      <c r="E88" s="441"/>
      <c r="F88" s="687"/>
      <c r="G88" s="734"/>
      <c r="H88" s="423" t="e">
        <f>IF(AND(O88="",#REF!&gt;0,#REF!&lt;5),I88,)</f>
        <v>#REF!</v>
      </c>
      <c r="I88" s="421" t="str">
        <f>IF(D88="","ZZZ9",IF(AND(#REF!&gt;0,#REF!&lt;5),D88&amp;#REF!,D88&amp;"9"))</f>
        <v>ZZZ9</v>
      </c>
      <c r="J88" s="425">
        <f t="shared" si="1"/>
        <v>999</v>
      </c>
      <c r="K88" s="421">
        <f t="shared" si="2"/>
        <v>999</v>
      </c>
      <c r="L88" s="387"/>
      <c r="M88" s="393"/>
      <c r="N88" s="133">
        <f t="shared" si="0"/>
        <v>999</v>
      </c>
      <c r="O88" s="107"/>
    </row>
    <row r="89" spans="1:15" s="11" customFormat="1" ht="18.899999999999999" customHeight="1" x14ac:dyDescent="0.25">
      <c r="A89" s="426">
        <v>83</v>
      </c>
      <c r="B89" s="105"/>
      <c r="C89" s="105"/>
      <c r="D89" s="106"/>
      <c r="E89" s="441"/>
      <c r="F89" s="687"/>
      <c r="G89" s="734"/>
      <c r="H89" s="423" t="e">
        <f>IF(AND(O89="",#REF!&gt;0,#REF!&lt;5),I89,)</f>
        <v>#REF!</v>
      </c>
      <c r="I89" s="421" t="str">
        <f>IF(D89="","ZZZ9",IF(AND(#REF!&gt;0,#REF!&lt;5),D89&amp;#REF!,D89&amp;"9"))</f>
        <v>ZZZ9</v>
      </c>
      <c r="J89" s="425">
        <f t="shared" si="1"/>
        <v>999</v>
      </c>
      <c r="K89" s="421">
        <f t="shared" si="2"/>
        <v>999</v>
      </c>
      <c r="L89" s="387"/>
      <c r="M89" s="393"/>
      <c r="N89" s="133">
        <f t="shared" si="0"/>
        <v>999</v>
      </c>
      <c r="O89" s="107"/>
    </row>
    <row r="90" spans="1:15" s="11" customFormat="1" ht="18.899999999999999" customHeight="1" x14ac:dyDescent="0.25">
      <c r="A90" s="426">
        <v>84</v>
      </c>
      <c r="B90" s="105"/>
      <c r="C90" s="105"/>
      <c r="D90" s="106"/>
      <c r="E90" s="441"/>
      <c r="F90" s="687"/>
      <c r="G90" s="734"/>
      <c r="H90" s="423" t="e">
        <f>IF(AND(O90="",#REF!&gt;0,#REF!&lt;5),I90,)</f>
        <v>#REF!</v>
      </c>
      <c r="I90" s="421" t="str">
        <f>IF(D90="","ZZZ9",IF(AND(#REF!&gt;0,#REF!&lt;5),D90&amp;#REF!,D90&amp;"9"))</f>
        <v>ZZZ9</v>
      </c>
      <c r="J90" s="425">
        <f t="shared" si="1"/>
        <v>999</v>
      </c>
      <c r="K90" s="421">
        <f t="shared" si="2"/>
        <v>999</v>
      </c>
      <c r="L90" s="387"/>
      <c r="M90" s="393"/>
      <c r="N90" s="133">
        <f t="shared" si="0"/>
        <v>999</v>
      </c>
      <c r="O90" s="107"/>
    </row>
    <row r="91" spans="1:15" s="11" customFormat="1" ht="18.899999999999999" customHeight="1" x14ac:dyDescent="0.25">
      <c r="A91" s="426">
        <v>85</v>
      </c>
      <c r="B91" s="105"/>
      <c r="C91" s="105"/>
      <c r="D91" s="106"/>
      <c r="E91" s="441"/>
      <c r="F91" s="687"/>
      <c r="G91" s="734"/>
      <c r="H91" s="423" t="e">
        <f>IF(AND(O91="",#REF!&gt;0,#REF!&lt;5),I91,)</f>
        <v>#REF!</v>
      </c>
      <c r="I91" s="421" t="str">
        <f>IF(D91="","ZZZ9",IF(AND(#REF!&gt;0,#REF!&lt;5),D91&amp;#REF!,D91&amp;"9"))</f>
        <v>ZZZ9</v>
      </c>
      <c r="J91" s="425">
        <f t="shared" si="1"/>
        <v>999</v>
      </c>
      <c r="K91" s="421">
        <f t="shared" si="2"/>
        <v>999</v>
      </c>
      <c r="L91" s="387"/>
      <c r="M91" s="393"/>
      <c r="N91" s="133">
        <f t="shared" si="0"/>
        <v>999</v>
      </c>
      <c r="O91" s="107"/>
    </row>
    <row r="92" spans="1:15" s="11" customFormat="1" ht="18.899999999999999" customHeight="1" x14ac:dyDescent="0.25">
      <c r="A92" s="426">
        <v>86</v>
      </c>
      <c r="B92" s="105"/>
      <c r="C92" s="105"/>
      <c r="D92" s="106"/>
      <c r="E92" s="441"/>
      <c r="F92" s="687"/>
      <c r="G92" s="734"/>
      <c r="H92" s="423" t="e">
        <f>IF(AND(O92="",#REF!&gt;0,#REF!&lt;5),I92,)</f>
        <v>#REF!</v>
      </c>
      <c r="I92" s="421" t="str">
        <f>IF(D92="","ZZZ9",IF(AND(#REF!&gt;0,#REF!&lt;5),D92&amp;#REF!,D92&amp;"9"))</f>
        <v>ZZZ9</v>
      </c>
      <c r="J92" s="425">
        <f t="shared" si="1"/>
        <v>999</v>
      </c>
      <c r="K92" s="421">
        <f t="shared" si="2"/>
        <v>999</v>
      </c>
      <c r="L92" s="387"/>
      <c r="M92" s="393"/>
      <c r="N92" s="133">
        <f t="shared" si="0"/>
        <v>999</v>
      </c>
      <c r="O92" s="107"/>
    </row>
    <row r="93" spans="1:15" s="11" customFormat="1" ht="18.899999999999999" customHeight="1" x14ac:dyDescent="0.25">
      <c r="A93" s="426">
        <v>87</v>
      </c>
      <c r="B93" s="105"/>
      <c r="C93" s="105"/>
      <c r="D93" s="106"/>
      <c r="E93" s="441"/>
      <c r="F93" s="687"/>
      <c r="G93" s="734"/>
      <c r="H93" s="423" t="e">
        <f>IF(AND(O93="",#REF!&gt;0,#REF!&lt;5),I93,)</f>
        <v>#REF!</v>
      </c>
      <c r="I93" s="421" t="str">
        <f>IF(D93="","ZZZ9",IF(AND(#REF!&gt;0,#REF!&lt;5),D93&amp;#REF!,D93&amp;"9"))</f>
        <v>ZZZ9</v>
      </c>
      <c r="J93" s="425">
        <f t="shared" si="1"/>
        <v>999</v>
      </c>
      <c r="K93" s="421">
        <f t="shared" si="2"/>
        <v>999</v>
      </c>
      <c r="L93" s="387"/>
      <c r="M93" s="393"/>
      <c r="N93" s="133">
        <f t="shared" si="0"/>
        <v>999</v>
      </c>
      <c r="O93" s="107"/>
    </row>
    <row r="94" spans="1:15" s="11" customFormat="1" ht="18.899999999999999" customHeight="1" x14ac:dyDescent="0.25">
      <c r="A94" s="426">
        <v>88</v>
      </c>
      <c r="B94" s="105"/>
      <c r="C94" s="105"/>
      <c r="D94" s="106"/>
      <c r="E94" s="441"/>
      <c r="F94" s="687"/>
      <c r="G94" s="734"/>
      <c r="H94" s="423" t="e">
        <f>IF(AND(O94="",#REF!&gt;0,#REF!&lt;5),I94,)</f>
        <v>#REF!</v>
      </c>
      <c r="I94" s="421" t="str">
        <f>IF(D94="","ZZZ9",IF(AND(#REF!&gt;0,#REF!&lt;5),D94&amp;#REF!,D94&amp;"9"))</f>
        <v>ZZZ9</v>
      </c>
      <c r="J94" s="425">
        <f t="shared" si="1"/>
        <v>999</v>
      </c>
      <c r="K94" s="421">
        <f t="shared" si="2"/>
        <v>999</v>
      </c>
      <c r="L94" s="387"/>
      <c r="M94" s="393"/>
      <c r="N94" s="133">
        <f t="shared" ref="N94:N122" si="3">IF(L94="DA",1,IF(L94="WC",2,IF(L94="SE",3,IF(L94="Q",4,IF(L94="LL",5,999)))))</f>
        <v>999</v>
      </c>
      <c r="O94" s="107"/>
    </row>
    <row r="95" spans="1:15" s="11" customFormat="1" ht="18.899999999999999" customHeight="1" x14ac:dyDescent="0.25">
      <c r="A95" s="426">
        <v>89</v>
      </c>
      <c r="B95" s="105"/>
      <c r="C95" s="105"/>
      <c r="D95" s="106"/>
      <c r="E95" s="441"/>
      <c r="F95" s="687"/>
      <c r="G95" s="734"/>
      <c r="H95" s="423" t="e">
        <f>IF(AND(O95="",#REF!&gt;0,#REF!&lt;5),I95,)</f>
        <v>#REF!</v>
      </c>
      <c r="I95" s="421" t="str">
        <f>IF(D95="","ZZZ9",IF(AND(#REF!&gt;0,#REF!&lt;5),D95&amp;#REF!,D95&amp;"9"))</f>
        <v>ZZZ9</v>
      </c>
      <c r="J95" s="425">
        <f t="shared" si="1"/>
        <v>999</v>
      </c>
      <c r="K95" s="421">
        <f t="shared" si="2"/>
        <v>999</v>
      </c>
      <c r="L95" s="387"/>
      <c r="M95" s="393"/>
      <c r="N95" s="133">
        <f t="shared" si="3"/>
        <v>999</v>
      </c>
      <c r="O95" s="107"/>
    </row>
    <row r="96" spans="1:15" s="11" customFormat="1" ht="18.899999999999999" customHeight="1" x14ac:dyDescent="0.25">
      <c r="A96" s="426">
        <v>90</v>
      </c>
      <c r="B96" s="105"/>
      <c r="C96" s="105"/>
      <c r="D96" s="106"/>
      <c r="E96" s="441"/>
      <c r="F96" s="687"/>
      <c r="G96" s="734"/>
      <c r="H96" s="423" t="e">
        <f>IF(AND(O96="",#REF!&gt;0,#REF!&lt;5),I96,)</f>
        <v>#REF!</v>
      </c>
      <c r="I96" s="421" t="str">
        <f>IF(D96="","ZZZ9",IF(AND(#REF!&gt;0,#REF!&lt;5),D96&amp;#REF!,D96&amp;"9"))</f>
        <v>ZZZ9</v>
      </c>
      <c r="J96" s="425">
        <f t="shared" si="1"/>
        <v>999</v>
      </c>
      <c r="K96" s="421">
        <f t="shared" si="2"/>
        <v>999</v>
      </c>
      <c r="L96" s="387"/>
      <c r="M96" s="393"/>
      <c r="N96" s="133">
        <f t="shared" si="3"/>
        <v>999</v>
      </c>
      <c r="O96" s="107"/>
    </row>
    <row r="97" spans="1:15" s="11" customFormat="1" ht="18.899999999999999" customHeight="1" x14ac:dyDescent="0.25">
      <c r="A97" s="426">
        <v>91</v>
      </c>
      <c r="B97" s="105"/>
      <c r="C97" s="105"/>
      <c r="D97" s="106"/>
      <c r="E97" s="441"/>
      <c r="F97" s="687"/>
      <c r="G97" s="734"/>
      <c r="H97" s="423" t="e">
        <f>IF(AND(O97="",#REF!&gt;0,#REF!&lt;5),I97,)</f>
        <v>#REF!</v>
      </c>
      <c r="I97" s="421" t="str">
        <f>IF(D97="","ZZZ9",IF(AND(#REF!&gt;0,#REF!&lt;5),D97&amp;#REF!,D97&amp;"9"))</f>
        <v>ZZZ9</v>
      </c>
      <c r="J97" s="425">
        <f t="shared" ref="J97:J122" si="4">IF(O97="",999,O97)</f>
        <v>999</v>
      </c>
      <c r="K97" s="421">
        <f t="shared" ref="K97:K122" si="5">IF(N97=999,999,1)</f>
        <v>999</v>
      </c>
      <c r="L97" s="387"/>
      <c r="M97" s="393"/>
      <c r="N97" s="133">
        <f t="shared" si="3"/>
        <v>999</v>
      </c>
      <c r="O97" s="107"/>
    </row>
    <row r="98" spans="1:15" s="11" customFormat="1" ht="18.899999999999999" customHeight="1" x14ac:dyDescent="0.25">
      <c r="A98" s="426">
        <v>92</v>
      </c>
      <c r="B98" s="105"/>
      <c r="C98" s="105"/>
      <c r="D98" s="106"/>
      <c r="E98" s="441"/>
      <c r="F98" s="687"/>
      <c r="G98" s="734"/>
      <c r="H98" s="423" t="e">
        <f>IF(AND(O98="",#REF!&gt;0,#REF!&lt;5),I98,)</f>
        <v>#REF!</v>
      </c>
      <c r="I98" s="421" t="str">
        <f>IF(D98="","ZZZ9",IF(AND(#REF!&gt;0,#REF!&lt;5),D98&amp;#REF!,D98&amp;"9"))</f>
        <v>ZZZ9</v>
      </c>
      <c r="J98" s="425">
        <f t="shared" si="4"/>
        <v>999</v>
      </c>
      <c r="K98" s="421">
        <f t="shared" si="5"/>
        <v>999</v>
      </c>
      <c r="L98" s="387"/>
      <c r="M98" s="393"/>
      <c r="N98" s="133">
        <f t="shared" si="3"/>
        <v>999</v>
      </c>
      <c r="O98" s="107"/>
    </row>
    <row r="99" spans="1:15" s="11" customFormat="1" ht="18.899999999999999" customHeight="1" x14ac:dyDescent="0.25">
      <c r="A99" s="426">
        <v>93</v>
      </c>
      <c r="B99" s="105"/>
      <c r="C99" s="105"/>
      <c r="D99" s="106"/>
      <c r="E99" s="441"/>
      <c r="F99" s="687"/>
      <c r="G99" s="734"/>
      <c r="H99" s="423" t="e">
        <f>IF(AND(O99="",#REF!&gt;0,#REF!&lt;5),I99,)</f>
        <v>#REF!</v>
      </c>
      <c r="I99" s="421" t="str">
        <f>IF(D99="","ZZZ9",IF(AND(#REF!&gt;0,#REF!&lt;5),D99&amp;#REF!,D99&amp;"9"))</f>
        <v>ZZZ9</v>
      </c>
      <c r="J99" s="425">
        <f t="shared" si="4"/>
        <v>999</v>
      </c>
      <c r="K99" s="421">
        <f t="shared" si="5"/>
        <v>999</v>
      </c>
      <c r="L99" s="387"/>
      <c r="M99" s="393"/>
      <c r="N99" s="133">
        <f t="shared" si="3"/>
        <v>999</v>
      </c>
      <c r="O99" s="107"/>
    </row>
    <row r="100" spans="1:15" s="11" customFormat="1" ht="18.899999999999999" customHeight="1" x14ac:dyDescent="0.25">
      <c r="A100" s="426">
        <v>94</v>
      </c>
      <c r="B100" s="105"/>
      <c r="C100" s="105"/>
      <c r="D100" s="106"/>
      <c r="E100" s="441"/>
      <c r="F100" s="687"/>
      <c r="G100" s="734"/>
      <c r="H100" s="423" t="e">
        <f>IF(AND(O100="",#REF!&gt;0,#REF!&lt;5),I100,)</f>
        <v>#REF!</v>
      </c>
      <c r="I100" s="421" t="str">
        <f>IF(D100="","ZZZ9",IF(AND(#REF!&gt;0,#REF!&lt;5),D100&amp;#REF!,D100&amp;"9"))</f>
        <v>ZZZ9</v>
      </c>
      <c r="J100" s="425">
        <f t="shared" si="4"/>
        <v>999</v>
      </c>
      <c r="K100" s="421">
        <f t="shared" si="5"/>
        <v>999</v>
      </c>
      <c r="L100" s="387"/>
      <c r="M100" s="393"/>
      <c r="N100" s="133">
        <f t="shared" si="3"/>
        <v>999</v>
      </c>
      <c r="O100" s="107"/>
    </row>
    <row r="101" spans="1:15" s="11" customFormat="1" ht="18.899999999999999" customHeight="1" x14ac:dyDescent="0.25">
      <c r="A101" s="426">
        <v>95</v>
      </c>
      <c r="B101" s="105"/>
      <c r="C101" s="105"/>
      <c r="D101" s="106"/>
      <c r="E101" s="441"/>
      <c r="F101" s="687"/>
      <c r="G101" s="734"/>
      <c r="H101" s="423" t="e">
        <f>IF(AND(O101="",#REF!&gt;0,#REF!&lt;5),I101,)</f>
        <v>#REF!</v>
      </c>
      <c r="I101" s="421" t="str">
        <f>IF(D101="","ZZZ9",IF(AND(#REF!&gt;0,#REF!&lt;5),D101&amp;#REF!,D101&amp;"9"))</f>
        <v>ZZZ9</v>
      </c>
      <c r="J101" s="425">
        <f t="shared" si="4"/>
        <v>999</v>
      </c>
      <c r="K101" s="421">
        <f t="shared" si="5"/>
        <v>999</v>
      </c>
      <c r="L101" s="387"/>
      <c r="M101" s="393"/>
      <c r="N101" s="133">
        <f t="shared" si="3"/>
        <v>999</v>
      </c>
      <c r="O101" s="107"/>
    </row>
    <row r="102" spans="1:15" s="11" customFormat="1" ht="18.899999999999999" customHeight="1" x14ac:dyDescent="0.25">
      <c r="A102" s="426">
        <v>96</v>
      </c>
      <c r="B102" s="105"/>
      <c r="C102" s="105"/>
      <c r="D102" s="106"/>
      <c r="E102" s="441"/>
      <c r="F102" s="687"/>
      <c r="G102" s="734"/>
      <c r="H102" s="423" t="e">
        <f>IF(AND(O102="",#REF!&gt;0,#REF!&lt;5),I102,)</f>
        <v>#REF!</v>
      </c>
      <c r="I102" s="421" t="str">
        <f>IF(D102="","ZZZ9",IF(AND(#REF!&gt;0,#REF!&lt;5),D102&amp;#REF!,D102&amp;"9"))</f>
        <v>ZZZ9</v>
      </c>
      <c r="J102" s="425">
        <f t="shared" si="4"/>
        <v>999</v>
      </c>
      <c r="K102" s="421">
        <f t="shared" si="5"/>
        <v>999</v>
      </c>
      <c r="L102" s="387"/>
      <c r="M102" s="393"/>
      <c r="N102" s="133">
        <f t="shared" si="3"/>
        <v>999</v>
      </c>
      <c r="O102" s="107"/>
    </row>
    <row r="103" spans="1:15" s="11" customFormat="1" ht="18.899999999999999" customHeight="1" x14ac:dyDescent="0.25">
      <c r="A103" s="426">
        <v>97</v>
      </c>
      <c r="B103" s="105"/>
      <c r="C103" s="105"/>
      <c r="D103" s="106"/>
      <c r="E103" s="441"/>
      <c r="F103" s="687"/>
      <c r="G103" s="734"/>
      <c r="H103" s="423" t="e">
        <f>IF(AND(O103="",#REF!&gt;0,#REF!&lt;5),I103,)</f>
        <v>#REF!</v>
      </c>
      <c r="I103" s="421" t="str">
        <f>IF(D103="","ZZZ9",IF(AND(#REF!&gt;0,#REF!&lt;5),D103&amp;#REF!,D103&amp;"9"))</f>
        <v>ZZZ9</v>
      </c>
      <c r="J103" s="425">
        <f t="shared" si="4"/>
        <v>999</v>
      </c>
      <c r="K103" s="421">
        <f t="shared" si="5"/>
        <v>999</v>
      </c>
      <c r="L103" s="387"/>
      <c r="M103" s="393"/>
      <c r="N103" s="133">
        <f t="shared" si="3"/>
        <v>999</v>
      </c>
      <c r="O103" s="107"/>
    </row>
    <row r="104" spans="1:15" s="11" customFormat="1" ht="18.899999999999999" customHeight="1" x14ac:dyDescent="0.25">
      <c r="A104" s="426">
        <v>98</v>
      </c>
      <c r="B104" s="105"/>
      <c r="C104" s="105"/>
      <c r="D104" s="106"/>
      <c r="E104" s="441"/>
      <c r="F104" s="687"/>
      <c r="G104" s="734"/>
      <c r="H104" s="423" t="e">
        <f>IF(AND(O104="",#REF!&gt;0,#REF!&lt;5),I104,)</f>
        <v>#REF!</v>
      </c>
      <c r="I104" s="421" t="str">
        <f>IF(D104="","ZZZ9",IF(AND(#REF!&gt;0,#REF!&lt;5),D104&amp;#REF!,D104&amp;"9"))</f>
        <v>ZZZ9</v>
      </c>
      <c r="J104" s="425">
        <f t="shared" si="4"/>
        <v>999</v>
      </c>
      <c r="K104" s="421">
        <f t="shared" si="5"/>
        <v>999</v>
      </c>
      <c r="L104" s="387"/>
      <c r="M104" s="393"/>
      <c r="N104" s="133">
        <f t="shared" si="3"/>
        <v>999</v>
      </c>
      <c r="O104" s="107"/>
    </row>
    <row r="105" spans="1:15" s="11" customFormat="1" ht="18.899999999999999" customHeight="1" x14ac:dyDescent="0.25">
      <c r="A105" s="426">
        <v>99</v>
      </c>
      <c r="B105" s="105"/>
      <c r="C105" s="105"/>
      <c r="D105" s="106"/>
      <c r="E105" s="441"/>
      <c r="F105" s="687"/>
      <c r="G105" s="734"/>
      <c r="H105" s="423" t="e">
        <f>IF(AND(O105="",#REF!&gt;0,#REF!&lt;5),I105,)</f>
        <v>#REF!</v>
      </c>
      <c r="I105" s="421" t="str">
        <f>IF(D105="","ZZZ9",IF(AND(#REF!&gt;0,#REF!&lt;5),D105&amp;#REF!,D105&amp;"9"))</f>
        <v>ZZZ9</v>
      </c>
      <c r="J105" s="425">
        <f t="shared" si="4"/>
        <v>999</v>
      </c>
      <c r="K105" s="421">
        <f t="shared" si="5"/>
        <v>999</v>
      </c>
      <c r="L105" s="387"/>
      <c r="M105" s="393"/>
      <c r="N105" s="133">
        <f t="shared" si="3"/>
        <v>999</v>
      </c>
      <c r="O105" s="107"/>
    </row>
    <row r="106" spans="1:15" s="11" customFormat="1" ht="18.899999999999999" customHeight="1" x14ac:dyDescent="0.25">
      <c r="A106" s="426">
        <v>100</v>
      </c>
      <c r="B106" s="105"/>
      <c r="C106" s="105"/>
      <c r="D106" s="106"/>
      <c r="E106" s="441"/>
      <c r="F106" s="687"/>
      <c r="G106" s="734"/>
      <c r="H106" s="423" t="e">
        <f>IF(AND(O106="",#REF!&gt;0,#REF!&lt;5),I106,)</f>
        <v>#REF!</v>
      </c>
      <c r="I106" s="421" t="str">
        <f>IF(D106="","ZZZ9",IF(AND(#REF!&gt;0,#REF!&lt;5),D106&amp;#REF!,D106&amp;"9"))</f>
        <v>ZZZ9</v>
      </c>
      <c r="J106" s="425">
        <f t="shared" si="4"/>
        <v>999</v>
      </c>
      <c r="K106" s="421">
        <f t="shared" si="5"/>
        <v>999</v>
      </c>
      <c r="L106" s="387"/>
      <c r="M106" s="393"/>
      <c r="N106" s="133">
        <f t="shared" si="3"/>
        <v>999</v>
      </c>
      <c r="O106" s="107"/>
    </row>
    <row r="107" spans="1:15" s="11" customFormat="1" ht="18.899999999999999" customHeight="1" x14ac:dyDescent="0.25">
      <c r="A107" s="426">
        <v>101</v>
      </c>
      <c r="B107" s="105"/>
      <c r="C107" s="105"/>
      <c r="D107" s="106"/>
      <c r="E107" s="441"/>
      <c r="F107" s="687"/>
      <c r="G107" s="734"/>
      <c r="H107" s="423" t="e">
        <f>IF(AND(O107="",#REF!&gt;0,#REF!&lt;5),I107,)</f>
        <v>#REF!</v>
      </c>
      <c r="I107" s="421" t="str">
        <f>IF(D107="","ZZZ9",IF(AND(#REF!&gt;0,#REF!&lt;5),D107&amp;#REF!,D107&amp;"9"))</f>
        <v>ZZZ9</v>
      </c>
      <c r="J107" s="425">
        <f t="shared" si="4"/>
        <v>999</v>
      </c>
      <c r="K107" s="421">
        <f t="shared" si="5"/>
        <v>999</v>
      </c>
      <c r="L107" s="387"/>
      <c r="M107" s="393"/>
      <c r="N107" s="133">
        <f t="shared" si="3"/>
        <v>999</v>
      </c>
      <c r="O107" s="107"/>
    </row>
    <row r="108" spans="1:15" s="11" customFormat="1" ht="18.899999999999999" customHeight="1" x14ac:dyDescent="0.25">
      <c r="A108" s="426">
        <v>102</v>
      </c>
      <c r="B108" s="105"/>
      <c r="C108" s="105"/>
      <c r="D108" s="106"/>
      <c r="E108" s="441"/>
      <c r="F108" s="687"/>
      <c r="G108" s="734"/>
      <c r="H108" s="423" t="e">
        <f>IF(AND(O108="",#REF!&gt;0,#REF!&lt;5),I108,)</f>
        <v>#REF!</v>
      </c>
      <c r="I108" s="421" t="str">
        <f>IF(D108="","ZZZ9",IF(AND(#REF!&gt;0,#REF!&lt;5),D108&amp;#REF!,D108&amp;"9"))</f>
        <v>ZZZ9</v>
      </c>
      <c r="J108" s="425">
        <f t="shared" si="4"/>
        <v>999</v>
      </c>
      <c r="K108" s="421">
        <f t="shared" si="5"/>
        <v>999</v>
      </c>
      <c r="L108" s="387"/>
      <c r="M108" s="393"/>
      <c r="N108" s="133">
        <f t="shared" si="3"/>
        <v>999</v>
      </c>
      <c r="O108" s="107"/>
    </row>
    <row r="109" spans="1:15" s="11" customFormat="1" ht="18.899999999999999" customHeight="1" x14ac:dyDescent="0.25">
      <c r="A109" s="426">
        <v>103</v>
      </c>
      <c r="B109" s="105"/>
      <c r="C109" s="105"/>
      <c r="D109" s="106"/>
      <c r="E109" s="441"/>
      <c r="F109" s="687"/>
      <c r="G109" s="734"/>
      <c r="H109" s="423" t="e">
        <f>IF(AND(O109="",#REF!&gt;0,#REF!&lt;5),I109,)</f>
        <v>#REF!</v>
      </c>
      <c r="I109" s="421" t="str">
        <f>IF(D109="","ZZZ9",IF(AND(#REF!&gt;0,#REF!&lt;5),D109&amp;#REF!,D109&amp;"9"))</f>
        <v>ZZZ9</v>
      </c>
      <c r="J109" s="425">
        <f t="shared" si="4"/>
        <v>999</v>
      </c>
      <c r="K109" s="421">
        <f t="shared" si="5"/>
        <v>999</v>
      </c>
      <c r="L109" s="387"/>
      <c r="M109" s="393"/>
      <c r="N109" s="133">
        <f t="shared" si="3"/>
        <v>999</v>
      </c>
      <c r="O109" s="107"/>
    </row>
    <row r="110" spans="1:15" s="11" customFormat="1" ht="18.899999999999999" customHeight="1" x14ac:dyDescent="0.25">
      <c r="A110" s="426">
        <v>104</v>
      </c>
      <c r="B110" s="105"/>
      <c r="C110" s="105"/>
      <c r="D110" s="106"/>
      <c r="E110" s="441"/>
      <c r="F110" s="687"/>
      <c r="G110" s="734"/>
      <c r="H110" s="423" t="e">
        <f>IF(AND(O110="",#REF!&gt;0,#REF!&lt;5),I110,)</f>
        <v>#REF!</v>
      </c>
      <c r="I110" s="421" t="str">
        <f>IF(D110="","ZZZ9",IF(AND(#REF!&gt;0,#REF!&lt;5),D110&amp;#REF!,D110&amp;"9"))</f>
        <v>ZZZ9</v>
      </c>
      <c r="J110" s="425">
        <f t="shared" si="4"/>
        <v>999</v>
      </c>
      <c r="K110" s="421">
        <f t="shared" si="5"/>
        <v>999</v>
      </c>
      <c r="L110" s="387"/>
      <c r="M110" s="393"/>
      <c r="N110" s="133">
        <f t="shared" si="3"/>
        <v>999</v>
      </c>
      <c r="O110" s="107"/>
    </row>
    <row r="111" spans="1:15" s="11" customFormat="1" ht="18.899999999999999" customHeight="1" x14ac:dyDescent="0.25">
      <c r="A111" s="426">
        <v>105</v>
      </c>
      <c r="B111" s="105"/>
      <c r="C111" s="105"/>
      <c r="D111" s="106"/>
      <c r="E111" s="441"/>
      <c r="F111" s="687"/>
      <c r="G111" s="734"/>
      <c r="H111" s="423" t="e">
        <f>IF(AND(O111="",#REF!&gt;0,#REF!&lt;5),I111,)</f>
        <v>#REF!</v>
      </c>
      <c r="I111" s="421" t="str">
        <f>IF(D111="","ZZZ9",IF(AND(#REF!&gt;0,#REF!&lt;5),D111&amp;#REF!,D111&amp;"9"))</f>
        <v>ZZZ9</v>
      </c>
      <c r="J111" s="425">
        <f t="shared" si="4"/>
        <v>999</v>
      </c>
      <c r="K111" s="421">
        <f t="shared" si="5"/>
        <v>999</v>
      </c>
      <c r="L111" s="387"/>
      <c r="M111" s="393"/>
      <c r="N111" s="133">
        <f t="shared" si="3"/>
        <v>999</v>
      </c>
      <c r="O111" s="107"/>
    </row>
    <row r="112" spans="1:15" s="11" customFormat="1" ht="18.899999999999999" customHeight="1" x14ac:dyDescent="0.25">
      <c r="A112" s="426">
        <v>106</v>
      </c>
      <c r="B112" s="105"/>
      <c r="C112" s="105"/>
      <c r="D112" s="106"/>
      <c r="E112" s="441"/>
      <c r="F112" s="687"/>
      <c r="G112" s="734"/>
      <c r="H112" s="423" t="e">
        <f>IF(AND(O112="",#REF!&gt;0,#REF!&lt;5),I112,)</f>
        <v>#REF!</v>
      </c>
      <c r="I112" s="421" t="str">
        <f>IF(D112="","ZZZ9",IF(AND(#REF!&gt;0,#REF!&lt;5),D112&amp;#REF!,D112&amp;"9"))</f>
        <v>ZZZ9</v>
      </c>
      <c r="J112" s="425">
        <f t="shared" si="4"/>
        <v>999</v>
      </c>
      <c r="K112" s="421">
        <f t="shared" si="5"/>
        <v>999</v>
      </c>
      <c r="L112" s="387"/>
      <c r="M112" s="393"/>
      <c r="N112" s="133">
        <f t="shared" si="3"/>
        <v>999</v>
      </c>
      <c r="O112" s="107"/>
    </row>
    <row r="113" spans="1:15" s="11" customFormat="1" ht="18.899999999999999" customHeight="1" x14ac:dyDescent="0.25">
      <c r="A113" s="426">
        <v>107</v>
      </c>
      <c r="B113" s="105"/>
      <c r="C113" s="105"/>
      <c r="D113" s="106"/>
      <c r="E113" s="441"/>
      <c r="F113" s="687"/>
      <c r="G113" s="734"/>
      <c r="H113" s="423" t="e">
        <f>IF(AND(O113="",#REF!&gt;0,#REF!&lt;5),I113,)</f>
        <v>#REF!</v>
      </c>
      <c r="I113" s="421" t="str">
        <f>IF(D113="","ZZZ9",IF(AND(#REF!&gt;0,#REF!&lt;5),D113&amp;#REF!,D113&amp;"9"))</f>
        <v>ZZZ9</v>
      </c>
      <c r="J113" s="425">
        <f t="shared" si="4"/>
        <v>999</v>
      </c>
      <c r="K113" s="421">
        <f t="shared" si="5"/>
        <v>999</v>
      </c>
      <c r="L113" s="387"/>
      <c r="M113" s="393"/>
      <c r="N113" s="133">
        <f t="shared" si="3"/>
        <v>999</v>
      </c>
      <c r="O113" s="107"/>
    </row>
    <row r="114" spans="1:15" s="11" customFormat="1" ht="18.899999999999999" customHeight="1" x14ac:dyDescent="0.25">
      <c r="A114" s="426">
        <v>108</v>
      </c>
      <c r="B114" s="105"/>
      <c r="C114" s="105"/>
      <c r="D114" s="106"/>
      <c r="E114" s="441"/>
      <c r="F114" s="687"/>
      <c r="G114" s="734"/>
      <c r="H114" s="423" t="e">
        <f>IF(AND(O114="",#REF!&gt;0,#REF!&lt;5),I114,)</f>
        <v>#REF!</v>
      </c>
      <c r="I114" s="421" t="str">
        <f>IF(D114="","ZZZ9",IF(AND(#REF!&gt;0,#REF!&lt;5),D114&amp;#REF!,D114&amp;"9"))</f>
        <v>ZZZ9</v>
      </c>
      <c r="J114" s="425">
        <f t="shared" si="4"/>
        <v>999</v>
      </c>
      <c r="K114" s="421">
        <f t="shared" si="5"/>
        <v>999</v>
      </c>
      <c r="L114" s="387"/>
      <c r="M114" s="393"/>
      <c r="N114" s="133">
        <f t="shared" si="3"/>
        <v>999</v>
      </c>
      <c r="O114" s="107"/>
    </row>
    <row r="115" spans="1:15" s="11" customFormat="1" ht="18.899999999999999" customHeight="1" x14ac:dyDescent="0.25">
      <c r="A115" s="426">
        <v>109</v>
      </c>
      <c r="B115" s="105"/>
      <c r="C115" s="105"/>
      <c r="D115" s="106"/>
      <c r="E115" s="441"/>
      <c r="F115" s="687"/>
      <c r="G115" s="734"/>
      <c r="H115" s="423" t="e">
        <f>IF(AND(O115="",#REF!&gt;0,#REF!&lt;5),I115,)</f>
        <v>#REF!</v>
      </c>
      <c r="I115" s="421" t="str">
        <f>IF(D115="","ZZZ9",IF(AND(#REF!&gt;0,#REF!&lt;5),D115&amp;#REF!,D115&amp;"9"))</f>
        <v>ZZZ9</v>
      </c>
      <c r="J115" s="425">
        <f t="shared" si="4"/>
        <v>999</v>
      </c>
      <c r="K115" s="421">
        <f t="shared" si="5"/>
        <v>999</v>
      </c>
      <c r="L115" s="387"/>
      <c r="M115" s="393"/>
      <c r="N115" s="133">
        <f t="shared" si="3"/>
        <v>999</v>
      </c>
      <c r="O115" s="107"/>
    </row>
    <row r="116" spans="1:15" s="11" customFormat="1" ht="18.899999999999999" customHeight="1" x14ac:dyDescent="0.25">
      <c r="A116" s="426">
        <v>110</v>
      </c>
      <c r="B116" s="105"/>
      <c r="C116" s="105"/>
      <c r="D116" s="106"/>
      <c r="E116" s="441"/>
      <c r="F116" s="687"/>
      <c r="G116" s="734"/>
      <c r="H116" s="423" t="e">
        <f>IF(AND(O116="",#REF!&gt;0,#REF!&lt;5),I116,)</f>
        <v>#REF!</v>
      </c>
      <c r="I116" s="421" t="str">
        <f>IF(D116="","ZZZ9",IF(AND(#REF!&gt;0,#REF!&lt;5),D116&amp;#REF!,D116&amp;"9"))</f>
        <v>ZZZ9</v>
      </c>
      <c r="J116" s="425">
        <f t="shared" si="4"/>
        <v>999</v>
      </c>
      <c r="K116" s="421">
        <f t="shared" si="5"/>
        <v>999</v>
      </c>
      <c r="L116" s="387"/>
      <c r="M116" s="393"/>
      <c r="N116" s="133">
        <f t="shared" si="3"/>
        <v>999</v>
      </c>
      <c r="O116" s="107"/>
    </row>
    <row r="117" spans="1:15" s="11" customFormat="1" ht="18.899999999999999" customHeight="1" x14ac:dyDescent="0.25">
      <c r="A117" s="426">
        <v>111</v>
      </c>
      <c r="B117" s="105"/>
      <c r="C117" s="105"/>
      <c r="D117" s="106"/>
      <c r="E117" s="441"/>
      <c r="F117" s="687"/>
      <c r="G117" s="734"/>
      <c r="H117" s="423" t="e">
        <f>IF(AND(O117="",#REF!&gt;0,#REF!&lt;5),I117,)</f>
        <v>#REF!</v>
      </c>
      <c r="I117" s="421" t="str">
        <f>IF(D117="","ZZZ9",IF(AND(#REF!&gt;0,#REF!&lt;5),D117&amp;#REF!,D117&amp;"9"))</f>
        <v>ZZZ9</v>
      </c>
      <c r="J117" s="425">
        <f t="shared" si="4"/>
        <v>999</v>
      </c>
      <c r="K117" s="421">
        <f t="shared" si="5"/>
        <v>999</v>
      </c>
      <c r="L117" s="387"/>
      <c r="M117" s="393"/>
      <c r="N117" s="133">
        <f t="shared" si="3"/>
        <v>999</v>
      </c>
      <c r="O117" s="107"/>
    </row>
    <row r="118" spans="1:15" s="11" customFormat="1" ht="18.899999999999999" customHeight="1" x14ac:dyDescent="0.25">
      <c r="A118" s="426">
        <v>112</v>
      </c>
      <c r="B118" s="105"/>
      <c r="C118" s="105"/>
      <c r="D118" s="106"/>
      <c r="E118" s="441"/>
      <c r="F118" s="687"/>
      <c r="G118" s="734"/>
      <c r="H118" s="423" t="e">
        <f>IF(AND(O118="",#REF!&gt;0,#REF!&lt;5),I118,)</f>
        <v>#REF!</v>
      </c>
      <c r="I118" s="421" t="str">
        <f>IF(D118="","ZZZ9",IF(AND(#REF!&gt;0,#REF!&lt;5),D118&amp;#REF!,D118&amp;"9"))</f>
        <v>ZZZ9</v>
      </c>
      <c r="J118" s="425">
        <f t="shared" si="4"/>
        <v>999</v>
      </c>
      <c r="K118" s="421">
        <f t="shared" si="5"/>
        <v>999</v>
      </c>
      <c r="L118" s="387"/>
      <c r="M118" s="393"/>
      <c r="N118" s="133">
        <f t="shared" si="3"/>
        <v>999</v>
      </c>
      <c r="O118" s="107"/>
    </row>
    <row r="119" spans="1:15" s="11" customFormat="1" ht="18.899999999999999" customHeight="1" x14ac:dyDescent="0.25">
      <c r="A119" s="426">
        <v>113</v>
      </c>
      <c r="B119" s="105"/>
      <c r="C119" s="105"/>
      <c r="D119" s="106"/>
      <c r="E119" s="441"/>
      <c r="F119" s="687"/>
      <c r="G119" s="734"/>
      <c r="H119" s="423" t="e">
        <f>IF(AND(O119="",#REF!&gt;0,#REF!&lt;5),I119,)</f>
        <v>#REF!</v>
      </c>
      <c r="I119" s="421" t="str">
        <f>IF(D119="","ZZZ9",IF(AND(#REF!&gt;0,#REF!&lt;5),D119&amp;#REF!,D119&amp;"9"))</f>
        <v>ZZZ9</v>
      </c>
      <c r="J119" s="425">
        <f t="shared" si="4"/>
        <v>999</v>
      </c>
      <c r="K119" s="421">
        <f t="shared" si="5"/>
        <v>999</v>
      </c>
      <c r="L119" s="387"/>
      <c r="M119" s="393"/>
      <c r="N119" s="133">
        <f t="shared" si="3"/>
        <v>999</v>
      </c>
      <c r="O119" s="107"/>
    </row>
    <row r="120" spans="1:15" s="11" customFormat="1" ht="18.899999999999999" customHeight="1" x14ac:dyDescent="0.25">
      <c r="A120" s="426">
        <v>114</v>
      </c>
      <c r="B120" s="105"/>
      <c r="C120" s="105"/>
      <c r="D120" s="106"/>
      <c r="E120" s="441"/>
      <c r="F120" s="687"/>
      <c r="G120" s="734"/>
      <c r="H120" s="423" t="e">
        <f>IF(AND(O120="",#REF!&gt;0,#REF!&lt;5),I120,)</f>
        <v>#REF!</v>
      </c>
      <c r="I120" s="421" t="str">
        <f>IF(D120="","ZZZ9",IF(AND(#REF!&gt;0,#REF!&lt;5),D120&amp;#REF!,D120&amp;"9"))</f>
        <v>ZZZ9</v>
      </c>
      <c r="J120" s="425">
        <f t="shared" si="4"/>
        <v>999</v>
      </c>
      <c r="K120" s="421">
        <f t="shared" si="5"/>
        <v>999</v>
      </c>
      <c r="L120" s="387"/>
      <c r="M120" s="393"/>
      <c r="N120" s="133">
        <f t="shared" si="3"/>
        <v>999</v>
      </c>
      <c r="O120" s="107"/>
    </row>
    <row r="121" spans="1:15" s="11" customFormat="1" ht="18.899999999999999" customHeight="1" x14ac:dyDescent="0.25">
      <c r="A121" s="426">
        <v>115</v>
      </c>
      <c r="B121" s="105"/>
      <c r="C121" s="105"/>
      <c r="D121" s="106"/>
      <c r="E121" s="441"/>
      <c r="F121" s="687"/>
      <c r="G121" s="734"/>
      <c r="H121" s="423" t="e">
        <f>IF(AND(O121="",#REF!&gt;0,#REF!&lt;5),I121,)</f>
        <v>#REF!</v>
      </c>
      <c r="I121" s="421" t="str">
        <f>IF(D121="","ZZZ9",IF(AND(#REF!&gt;0,#REF!&lt;5),D121&amp;#REF!,D121&amp;"9"))</f>
        <v>ZZZ9</v>
      </c>
      <c r="J121" s="425">
        <f t="shared" si="4"/>
        <v>999</v>
      </c>
      <c r="K121" s="421">
        <f t="shared" si="5"/>
        <v>999</v>
      </c>
      <c r="L121" s="387"/>
      <c r="M121" s="393"/>
      <c r="N121" s="133">
        <f t="shared" si="3"/>
        <v>999</v>
      </c>
      <c r="O121" s="107"/>
    </row>
    <row r="122" spans="1:15" s="11" customFormat="1" ht="18.899999999999999" customHeight="1" x14ac:dyDescent="0.25">
      <c r="A122" s="426">
        <v>116</v>
      </c>
      <c r="B122" s="105"/>
      <c r="C122" s="105"/>
      <c r="D122" s="106"/>
      <c r="E122" s="441"/>
      <c r="F122" s="687"/>
      <c r="G122" s="734"/>
      <c r="H122" s="423" t="e">
        <f>IF(AND(O122="",#REF!&gt;0,#REF!&lt;5),I122,)</f>
        <v>#REF!</v>
      </c>
      <c r="I122" s="421" t="str">
        <f>IF(D122="","ZZZ9",IF(AND(#REF!&gt;0,#REF!&lt;5),D122&amp;#REF!,D122&amp;"9"))</f>
        <v>ZZZ9</v>
      </c>
      <c r="J122" s="425">
        <f t="shared" si="4"/>
        <v>999</v>
      </c>
      <c r="K122" s="421">
        <f t="shared" si="5"/>
        <v>999</v>
      </c>
      <c r="L122" s="387"/>
      <c r="M122" s="393"/>
      <c r="N122" s="133">
        <f t="shared" si="3"/>
        <v>999</v>
      </c>
      <c r="O122" s="107"/>
    </row>
    <row r="123" spans="1:15" s="11" customFormat="1" ht="18.899999999999999" customHeight="1" x14ac:dyDescent="0.25">
      <c r="A123" s="426">
        <v>117</v>
      </c>
      <c r="B123" s="105"/>
      <c r="C123" s="105"/>
      <c r="D123" s="106"/>
      <c r="E123" s="441"/>
      <c r="F123" s="687"/>
      <c r="G123" s="734"/>
      <c r="H123" s="423"/>
      <c r="I123" s="421"/>
      <c r="J123" s="425"/>
      <c r="K123" s="421"/>
      <c r="L123" s="387"/>
      <c r="M123" s="393"/>
      <c r="N123" s="133"/>
      <c r="O123" s="107"/>
    </row>
    <row r="124" spans="1:15" s="11" customFormat="1" ht="18.899999999999999" customHeight="1" x14ac:dyDescent="0.25">
      <c r="A124" s="426">
        <v>118</v>
      </c>
      <c r="B124" s="105"/>
      <c r="C124" s="105"/>
      <c r="D124" s="106"/>
      <c r="E124" s="441"/>
      <c r="F124" s="687"/>
      <c r="G124" s="734"/>
      <c r="H124" s="423"/>
      <c r="I124" s="421"/>
      <c r="J124" s="425"/>
      <c r="K124" s="421"/>
      <c r="L124" s="387"/>
      <c r="M124" s="393"/>
      <c r="N124" s="133"/>
      <c r="O124" s="107"/>
    </row>
    <row r="125" spans="1:15" s="11" customFormat="1" ht="18.899999999999999" customHeight="1" x14ac:dyDescent="0.25">
      <c r="A125" s="426">
        <v>119</v>
      </c>
      <c r="B125" s="105"/>
      <c r="C125" s="105"/>
      <c r="D125" s="106"/>
      <c r="E125" s="441"/>
      <c r="F125" s="687"/>
      <c r="G125" s="734"/>
      <c r="H125" s="423"/>
      <c r="I125" s="421"/>
      <c r="J125" s="425"/>
      <c r="K125" s="421"/>
      <c r="L125" s="387"/>
      <c r="M125" s="393"/>
      <c r="N125" s="133"/>
      <c r="O125" s="107"/>
    </row>
    <row r="126" spans="1:15" s="11" customFormat="1" ht="18.899999999999999" customHeight="1" x14ac:dyDescent="0.25">
      <c r="A126" s="426">
        <v>120</v>
      </c>
      <c r="B126" s="105"/>
      <c r="C126" s="105"/>
      <c r="D126" s="106"/>
      <c r="E126" s="441"/>
      <c r="F126" s="687"/>
      <c r="G126" s="734"/>
      <c r="H126" s="423"/>
      <c r="I126" s="421"/>
      <c r="J126" s="425"/>
      <c r="K126" s="421"/>
      <c r="L126" s="387"/>
      <c r="M126" s="393"/>
      <c r="N126" s="133"/>
      <c r="O126" s="107"/>
    </row>
    <row r="127" spans="1:15" s="11" customFormat="1" ht="18.899999999999999" customHeight="1" x14ac:dyDescent="0.25">
      <c r="A127" s="426">
        <v>121</v>
      </c>
      <c r="B127" s="105"/>
      <c r="C127" s="105"/>
      <c r="D127" s="106"/>
      <c r="E127" s="441"/>
      <c r="F127" s="687"/>
      <c r="G127" s="734"/>
      <c r="H127" s="423"/>
      <c r="I127" s="421"/>
      <c r="J127" s="425"/>
      <c r="K127" s="421"/>
      <c r="L127" s="387"/>
      <c r="M127" s="393"/>
      <c r="N127" s="133"/>
      <c r="O127" s="107"/>
    </row>
    <row r="128" spans="1:15" s="11" customFormat="1" ht="18.899999999999999" customHeight="1" x14ac:dyDescent="0.25">
      <c r="A128" s="426">
        <v>122</v>
      </c>
      <c r="B128" s="105"/>
      <c r="C128" s="105"/>
      <c r="D128" s="106"/>
      <c r="E128" s="441"/>
      <c r="F128" s="687"/>
      <c r="G128" s="734"/>
      <c r="H128" s="423"/>
      <c r="I128" s="421"/>
      <c r="J128" s="425"/>
      <c r="K128" s="421"/>
      <c r="L128" s="387"/>
      <c r="M128" s="393"/>
      <c r="N128" s="133"/>
      <c r="O128" s="107"/>
    </row>
    <row r="129" spans="1:15" s="11" customFormat="1" ht="18.899999999999999" customHeight="1" x14ac:dyDescent="0.25">
      <c r="A129" s="426">
        <v>123</v>
      </c>
      <c r="B129" s="105"/>
      <c r="C129" s="105"/>
      <c r="D129" s="106"/>
      <c r="E129" s="441"/>
      <c r="F129" s="687"/>
      <c r="G129" s="734"/>
      <c r="H129" s="423"/>
      <c r="I129" s="421"/>
      <c r="J129" s="425"/>
      <c r="K129" s="421"/>
      <c r="L129" s="387"/>
      <c r="M129" s="393"/>
      <c r="N129" s="133"/>
      <c r="O129" s="107"/>
    </row>
    <row r="130" spans="1:15" s="11" customFormat="1" ht="18.899999999999999" customHeight="1" x14ac:dyDescent="0.25">
      <c r="A130" s="426">
        <v>124</v>
      </c>
      <c r="B130" s="105"/>
      <c r="C130" s="105"/>
      <c r="D130" s="106"/>
      <c r="E130" s="441"/>
      <c r="F130" s="687"/>
      <c r="G130" s="734"/>
      <c r="H130" s="423"/>
      <c r="I130" s="421"/>
      <c r="J130" s="425"/>
      <c r="K130" s="421"/>
      <c r="L130" s="387"/>
      <c r="M130" s="393"/>
      <c r="N130" s="133"/>
      <c r="O130" s="107"/>
    </row>
    <row r="131" spans="1:15" s="11" customFormat="1" ht="18.899999999999999" customHeight="1" x14ac:dyDescent="0.25">
      <c r="A131" s="426">
        <v>125</v>
      </c>
      <c r="B131" s="105"/>
      <c r="C131" s="105"/>
      <c r="D131" s="106"/>
      <c r="E131" s="441"/>
      <c r="F131" s="687"/>
      <c r="G131" s="734"/>
      <c r="H131" s="423"/>
      <c r="I131" s="421"/>
      <c r="J131" s="425"/>
      <c r="K131" s="421"/>
      <c r="L131" s="387"/>
      <c r="M131" s="393"/>
      <c r="N131" s="133"/>
      <c r="O131" s="107"/>
    </row>
    <row r="132" spans="1:15" s="11" customFormat="1" ht="18.899999999999999" customHeight="1" x14ac:dyDescent="0.25">
      <c r="A132" s="426">
        <v>126</v>
      </c>
      <c r="B132" s="105"/>
      <c r="C132" s="105"/>
      <c r="D132" s="106"/>
      <c r="E132" s="441"/>
      <c r="F132" s="687"/>
      <c r="G132" s="734"/>
      <c r="H132" s="423"/>
      <c r="I132" s="421"/>
      <c r="J132" s="425"/>
      <c r="K132" s="421"/>
      <c r="L132" s="387"/>
      <c r="M132" s="393"/>
      <c r="N132" s="133"/>
      <c r="O132" s="107"/>
    </row>
    <row r="133" spans="1:15" s="11" customFormat="1" ht="18.899999999999999" customHeight="1" x14ac:dyDescent="0.25">
      <c r="A133" s="426">
        <v>127</v>
      </c>
      <c r="B133" s="105"/>
      <c r="C133" s="105"/>
      <c r="D133" s="106"/>
      <c r="E133" s="441"/>
      <c r="F133" s="687"/>
      <c r="G133" s="734"/>
      <c r="H133" s="423"/>
      <c r="I133" s="421"/>
      <c r="J133" s="425"/>
      <c r="K133" s="421"/>
      <c r="L133" s="387"/>
      <c r="M133" s="393"/>
      <c r="N133" s="133"/>
      <c r="O133" s="107"/>
    </row>
    <row r="134" spans="1:15" s="11" customFormat="1" ht="18.899999999999999" customHeight="1" x14ac:dyDescent="0.25">
      <c r="A134" s="426">
        <v>128</v>
      </c>
      <c r="B134" s="105"/>
      <c r="C134" s="105"/>
      <c r="D134" s="106"/>
      <c r="E134" s="441"/>
      <c r="F134" s="687"/>
      <c r="G134" s="734"/>
      <c r="H134" s="423"/>
      <c r="I134" s="421"/>
      <c r="J134" s="425"/>
      <c r="K134" s="421"/>
      <c r="L134" s="387"/>
      <c r="M134" s="393"/>
      <c r="N134" s="133"/>
      <c r="O134" s="107"/>
    </row>
  </sheetData>
  <conditionalFormatting sqref="H7:H134">
    <cfRule type="cellIs" dxfId="527" priority="10" stopIfTrue="1" operator="equal">
      <formula>"Z"</formula>
    </cfRule>
  </conditionalFormatting>
  <conditionalFormatting sqref="A7:D134">
    <cfRule type="expression" dxfId="526" priority="9" stopIfTrue="1">
      <formula>$O7&gt;=1</formula>
    </cfRule>
  </conditionalFormatting>
  <conditionalFormatting sqref="B7:D14">
    <cfRule type="expression" dxfId="525" priority="8" stopIfTrue="1">
      <formula>$O7&gt;=1</formula>
    </cfRule>
  </conditionalFormatting>
  <conditionalFormatting sqref="E7:E134">
    <cfRule type="expression" dxfId="524" priority="5" stopIfTrue="1">
      <formula>AND(ROUNDDOWN(($A$4-E7)/365.25,0)&lt;=13,#REF!&lt;&gt;"OK")</formula>
    </cfRule>
    <cfRule type="expression" dxfId="523" priority="6" stopIfTrue="1">
      <formula>AND(ROUNDDOWN(($A$4-E7)/365.25,0)&lt;=14,#REF!&lt;&gt;"OK")</formula>
    </cfRule>
    <cfRule type="expression" dxfId="522" priority="7" stopIfTrue="1">
      <formula>AND(ROUNDDOWN(($A$4-E7)/365.25,0)&lt;=17,#REF!&lt;&gt;"OK")</formula>
    </cfRule>
  </conditionalFormatting>
  <conditionalFormatting sqref="E7:E27">
    <cfRule type="expression" dxfId="521" priority="2" stopIfTrue="1">
      <formula>AND(ROUNDDOWN(($A$4-E7)/365.25,0)&lt;=13,G7&lt;&gt;"OK")</formula>
    </cfRule>
    <cfRule type="expression" dxfId="520" priority="3" stopIfTrue="1">
      <formula>AND(ROUNDDOWN(($A$4-E7)/365.25,0)&lt;=14,G7&lt;&gt;"OK")</formula>
    </cfRule>
    <cfRule type="expression" dxfId="519" priority="4" stopIfTrue="1">
      <formula>AND(ROUNDDOWN(($A$4-E7)/365.25,0)&lt;=17,G7&lt;&gt;"OK")</formula>
    </cfRule>
  </conditionalFormatting>
  <conditionalFormatting sqref="B7:D27">
    <cfRule type="expression" dxfId="518"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4033"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1">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9.88671875" customWidth="1"/>
    <col min="12" max="12" width="1.6640625" style="134" customWidth="1"/>
    <col min="13" max="13" width="9.88671875" customWidth="1"/>
    <col min="14" max="14" width="1.6640625" style="135" customWidth="1"/>
    <col min="15" max="15" width="9.88671875" customWidth="1"/>
    <col min="16" max="16" width="1.6640625" style="134" customWidth="1"/>
    <col min="17" max="17" width="9.88671875" customWidth="1"/>
    <col min="18" max="18" width="1.6640625" style="135" customWidth="1"/>
    <col min="19" max="19" width="0" hidden="1" customWidth="1"/>
    <col min="20" max="20" width="8.6640625" customWidth="1"/>
    <col min="21" max="21" width="9.109375" hidden="1" customWidth="1"/>
  </cols>
  <sheetData>
    <row r="1" spans="1:21" s="136" customFormat="1" ht="21.75" customHeight="1" x14ac:dyDescent="0.4">
      <c r="A1" s="93" t="str">
        <f>Altalanos!$A$6</f>
        <v>Diákolinmpia Pest Vármegye</v>
      </c>
      <c r="B1" s="93"/>
      <c r="C1" s="139"/>
      <c r="D1" s="139"/>
      <c r="E1" s="139"/>
      <c r="F1" s="139"/>
      <c r="G1" s="139"/>
      <c r="H1" s="139"/>
      <c r="I1" s="384"/>
      <c r="J1" s="140"/>
      <c r="K1" s="120" t="s">
        <v>115</v>
      </c>
      <c r="L1" s="120"/>
      <c r="M1" s="94"/>
      <c r="N1" s="140" t="s">
        <v>3</v>
      </c>
      <c r="O1" s="140" t="s">
        <v>3</v>
      </c>
      <c r="P1" s="140"/>
      <c r="Q1" s="139"/>
      <c r="R1" s="140"/>
    </row>
    <row r="2" spans="1:21" s="108" customFormat="1" x14ac:dyDescent="0.25">
      <c r="A2" s="96" t="s">
        <v>122</v>
      </c>
      <c r="B2" s="96"/>
      <c r="C2" s="96"/>
      <c r="D2" s="464"/>
      <c r="E2" s="464">
        <f>Altalanos!$C$8</f>
        <v>0</v>
      </c>
      <c r="F2" s="96"/>
      <c r="G2" s="141"/>
      <c r="H2" s="110"/>
      <c r="I2" s="110"/>
      <c r="J2" s="142"/>
      <c r="K2" s="438" t="s">
        <v>230</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925">
        <f>Altalanos!$A$10</f>
        <v>0</v>
      </c>
      <c r="B4" s="925"/>
      <c r="C4" s="925"/>
      <c r="D4" s="432"/>
      <c r="E4" s="146"/>
      <c r="F4" s="146"/>
      <c r="G4" s="146">
        <f>Altalanos!$C$10</f>
        <v>0</v>
      </c>
      <c r="H4" s="100"/>
      <c r="I4" s="146"/>
      <c r="J4" s="147"/>
      <c r="K4" s="148" t="str">
        <f>Altalanos!$D$10</f>
        <v xml:space="preserve">  </v>
      </c>
      <c r="L4" s="147"/>
      <c r="M4" s="463"/>
      <c r="N4" s="147"/>
      <c r="O4" s="146"/>
      <c r="P4" s="147"/>
      <c r="Q4" s="146"/>
      <c r="R4" s="89" t="str">
        <f>Altalanos!$E$10</f>
        <v>Dénes Tibor</v>
      </c>
    </row>
    <row r="5" spans="1:21" s="19" customFormat="1" ht="9.6" x14ac:dyDescent="0.25">
      <c r="A5" s="150"/>
      <c r="B5" s="151" t="s">
        <v>4</v>
      </c>
      <c r="C5" s="459" t="s">
        <v>105</v>
      </c>
      <c r="D5" s="151" t="s">
        <v>104</v>
      </c>
      <c r="E5" s="151" t="s">
        <v>118</v>
      </c>
      <c r="F5" s="152" t="s">
        <v>85</v>
      </c>
      <c r="G5" s="152" t="s">
        <v>86</v>
      </c>
      <c r="H5" s="152"/>
      <c r="I5" s="152" t="s">
        <v>90</v>
      </c>
      <c r="J5" s="152"/>
      <c r="K5" s="151" t="s">
        <v>102</v>
      </c>
      <c r="L5" s="153"/>
      <c r="M5" s="151" t="s">
        <v>103</v>
      </c>
      <c r="N5" s="153"/>
      <c r="O5" s="151"/>
      <c r="P5" s="153"/>
      <c r="Q5" s="151"/>
      <c r="R5" s="154"/>
    </row>
    <row r="6" spans="1:21" s="790" customFormat="1" ht="14.25" customHeight="1" thickBot="1" x14ac:dyDescent="0.3">
      <c r="A6" s="783"/>
      <c r="B6" s="784"/>
      <c r="C6" s="785"/>
      <c r="D6" s="785"/>
      <c r="E6" s="784"/>
      <c r="F6" s="786"/>
      <c r="G6" s="786"/>
      <c r="H6" s="787"/>
      <c r="I6" s="786"/>
      <c r="J6" s="788"/>
      <c r="K6" s="784"/>
      <c r="L6" s="788"/>
      <c r="M6" s="784"/>
      <c r="N6" s="788"/>
      <c r="O6" s="784"/>
      <c r="P6" s="788"/>
      <c r="Q6" s="784"/>
      <c r="R6" s="789"/>
    </row>
    <row r="7" spans="1:21" s="38" customFormat="1" ht="10.5" customHeight="1" x14ac:dyDescent="0.25">
      <c r="A7" s="157">
        <v>1</v>
      </c>
      <c r="B7" s="390" t="str">
        <f>IF($E7="","",VLOOKUP($E7,'1Q ELO (3)'!$A$7:$M$30,12))</f>
        <v/>
      </c>
      <c r="C7" s="390" t="str">
        <f>IF($E7="","",VLOOKUP($E7,'1Q ELO (3)'!$A$7:$M$30,13))</f>
        <v/>
      </c>
      <c r="D7" s="446" t="str">
        <f>IF($E7="","",VLOOKUP($E7,'1Q ELO (3)'!$A$7:$M$30,5))</f>
        <v/>
      </c>
      <c r="E7" s="159"/>
      <c r="F7" s="160" t="str">
        <f>UPPER(IF($E7="","",VLOOKUP($E7,'1Q ELO (3)'!$A$7:$M$30,2)))</f>
        <v/>
      </c>
      <c r="G7" s="160" t="str">
        <f>IF($E7="","",VLOOKUP($E7,'1Q ELO (3)'!$A$7:$M$30,3))</f>
        <v/>
      </c>
      <c r="H7" s="160"/>
      <c r="I7" s="160" t="str">
        <f>IF($E7="","",VLOOKUP($E7,'1Q ELO (3)'!$A$7:$M$30,4))</f>
        <v/>
      </c>
      <c r="J7" s="162"/>
      <c r="K7" s="161"/>
      <c r="L7" s="161"/>
      <c r="M7" s="161"/>
      <c r="N7" s="161"/>
      <c r="O7" s="164"/>
      <c r="P7" s="166"/>
      <c r="Q7" s="167"/>
      <c r="R7" s="168"/>
      <c r="S7" s="169"/>
      <c r="U7" s="170" t="str">
        <f>Birók!P21</f>
        <v>Bíró</v>
      </c>
    </row>
    <row r="8" spans="1:21" s="38" customFormat="1" ht="9.6" customHeight="1" x14ac:dyDescent="0.25">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(3)'!$A$7:$M$30,12))</f>
        <v/>
      </c>
      <c r="C9" s="390" t="str">
        <f>IF($E9="","",VLOOKUP($E9,'1Q ELO (3)'!$A$7:$M$30,13))</f>
        <v/>
      </c>
      <c r="D9" s="446" t="str">
        <f>IF($E9="","",VLOOKUP($E9,'1Q ELO (3)'!$A$7:$M$30,5))</f>
        <v/>
      </c>
      <c r="E9" s="159"/>
      <c r="F9" s="487" t="str">
        <f>UPPER(IF($E9="","",VLOOKUP($E9,'1Q ELO (3)'!$A$7:$M$30,2)))</f>
        <v/>
      </c>
      <c r="G9" s="179" t="str">
        <f>IF($E9="","",VLOOKUP($E9,'1Q ELO (3)'!$A$7:$M$30,3))</f>
        <v/>
      </c>
      <c r="H9" s="179"/>
      <c r="I9" s="179" t="str">
        <f>IF($E9="","",VLOOKUP($E9,'1Q ELO (3)'!$A$7:$M$30,4))</f>
        <v/>
      </c>
      <c r="J9" s="180"/>
      <c r="K9" s="161"/>
      <c r="L9" s="181"/>
      <c r="M9" s="161"/>
      <c r="N9" s="161"/>
      <c r="O9" s="164"/>
      <c r="P9" s="166"/>
      <c r="Q9" s="167"/>
      <c r="R9" s="168"/>
      <c r="S9" s="169"/>
      <c r="U9" s="178" t="str">
        <f>Birók!P23</f>
        <v xml:space="preserve"> </v>
      </c>
    </row>
    <row r="10" spans="1:21" s="38" customFormat="1" ht="9.6" customHeight="1" x14ac:dyDescent="0.25">
      <c r="A10" s="171"/>
      <c r="B10" s="460"/>
      <c r="C10" s="460"/>
      <c r="D10" s="456"/>
      <c r="E10" s="182"/>
      <c r="F10" s="173"/>
      <c r="G10" s="173"/>
      <c r="H10" s="174"/>
      <c r="I10" s="173"/>
      <c r="J10" s="183"/>
      <c r="K10" s="175"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5">
      <c r="A11" s="171">
        <v>3</v>
      </c>
      <c r="B11" s="390" t="str">
        <f>IF($E11="","",VLOOKUP($E11,'1Q ELO (3)'!$A$7:$M$30,12))</f>
        <v/>
      </c>
      <c r="C11" s="390" t="str">
        <f>IF($E11="","",VLOOKUP($E11,'1Q ELO (3)'!$A$7:$M$30,13))</f>
        <v/>
      </c>
      <c r="D11" s="446" t="str">
        <f>IF($E11="","",VLOOKUP($E11,'1Q ELO (3)'!$A$7:$M$30,5))</f>
        <v/>
      </c>
      <c r="E11" s="159"/>
      <c r="F11" s="179" t="str">
        <f>UPPER(IF($E11="","",VLOOKUP($E11,'1Q ELO (3)'!$A$7:$M$30,2)))</f>
        <v/>
      </c>
      <c r="G11" s="179" t="str">
        <f>IF($E11="","",VLOOKUP($E11,'1Q ELO (3)'!$A$7:$M$30,3))</f>
        <v/>
      </c>
      <c r="H11" s="179"/>
      <c r="I11" s="179" t="str">
        <f>IF($E11="","",VLOOKUP($E11,'1Q ELO (3)'!$A$7:$M$30,4))</f>
        <v/>
      </c>
      <c r="J11" s="162"/>
      <c r="K11" s="161"/>
      <c r="L11" s="187"/>
      <c r="M11" s="161"/>
      <c r="N11" s="690"/>
      <c r="O11" s="690"/>
      <c r="P11" s="690"/>
      <c r="Q11" s="414"/>
      <c r="R11" s="396"/>
      <c r="S11" s="697"/>
      <c r="T11" s="698"/>
      <c r="U11" s="695" t="str">
        <f>Birók!P25</f>
        <v xml:space="preserve"> </v>
      </c>
    </row>
    <row r="12" spans="1:21" s="38" customFormat="1" ht="9.6" customHeight="1" x14ac:dyDescent="0.25">
      <c r="A12" s="171"/>
      <c r="B12" s="460"/>
      <c r="C12" s="460"/>
      <c r="D12" s="456"/>
      <c r="E12" s="182"/>
      <c r="F12" s="173"/>
      <c r="G12" s="173"/>
      <c r="H12" s="174"/>
      <c r="I12" s="175" t="s">
        <v>0</v>
      </c>
      <c r="J12" s="176"/>
      <c r="K12" s="177" t="str">
        <f>UPPER(IF(OR(J12="a",J12="as"),F11,IF(OR(J12="b",J12="bs"),F13,)))</f>
        <v/>
      </c>
      <c r="L12" s="189"/>
      <c r="M12" s="161"/>
      <c r="N12" s="690"/>
      <c r="O12" s="690"/>
      <c r="P12" s="690"/>
      <c r="Q12" s="414"/>
      <c r="R12" s="396"/>
      <c r="S12" s="697"/>
      <c r="T12" s="698"/>
      <c r="U12" s="695" t="str">
        <f>Birók!P26</f>
        <v xml:space="preserve"> </v>
      </c>
    </row>
    <row r="13" spans="1:21" s="38" customFormat="1" ht="9.6" customHeight="1" x14ac:dyDescent="0.25">
      <c r="A13" s="171">
        <v>4</v>
      </c>
      <c r="B13" s="390" t="str">
        <f>IF($E13="","",VLOOKUP($E13,'1Q ELO (3)'!$A$7:$M$30,12))</f>
        <v/>
      </c>
      <c r="C13" s="390" t="str">
        <f>IF($E13="","",VLOOKUP($E13,'1Q ELO (3)'!$A$7:$M$30,13))</f>
        <v/>
      </c>
      <c r="D13" s="446" t="str">
        <f>IF($E13="","",VLOOKUP($E13,'1Q ELO (3)'!$A$7:$M$30,5))</f>
        <v/>
      </c>
      <c r="E13" s="159"/>
      <c r="F13" s="179" t="str">
        <f>UPPER(IF($E13="","",VLOOKUP($E13,'1Q ELO (3)'!$A$7:$M$30,2)))</f>
        <v/>
      </c>
      <c r="G13" s="179" t="str">
        <f>IF($E13="","",VLOOKUP($E13,'1Q ELO (3)'!$A$7:$M$30,3))</f>
        <v/>
      </c>
      <c r="H13" s="179"/>
      <c r="I13" s="179" t="str">
        <f>IF($E13="","",VLOOKUP($E13,'1Q ELO (3)'!$A$7:$M$30,4))</f>
        <v/>
      </c>
      <c r="J13" s="190"/>
      <c r="K13" s="161"/>
      <c r="L13" s="161"/>
      <c r="M13" s="161"/>
      <c r="N13" s="690"/>
      <c r="O13" s="690"/>
      <c r="P13" s="690"/>
      <c r="Q13" s="414"/>
      <c r="R13" s="396"/>
      <c r="S13" s="697"/>
      <c r="T13" s="698"/>
      <c r="U13" s="695" t="str">
        <f>Birók!P27</f>
        <v xml:space="preserve"> </v>
      </c>
    </row>
    <row r="14" spans="1:21" s="38" customFormat="1" ht="9.6" customHeight="1" x14ac:dyDescent="0.25">
      <c r="A14" s="171"/>
      <c r="B14" s="460"/>
      <c r="C14" s="460"/>
      <c r="D14" s="456"/>
      <c r="E14" s="182"/>
      <c r="F14" s="161"/>
      <c r="G14" s="161"/>
      <c r="H14" s="70"/>
      <c r="I14" s="191"/>
      <c r="J14" s="183"/>
      <c r="K14" s="161"/>
      <c r="L14" s="161"/>
      <c r="M14" s="690"/>
      <c r="N14" s="414"/>
      <c r="O14" s="396"/>
      <c r="P14" s="697"/>
      <c r="Q14" s="698"/>
      <c r="R14" s="698"/>
    </row>
    <row r="15" spans="1:21" s="38" customFormat="1" ht="9.6" customHeight="1" x14ac:dyDescent="0.25">
      <c r="A15" s="581">
        <v>5</v>
      </c>
      <c r="B15" s="390" t="str">
        <f>IF($E15="","",VLOOKUP($E15,'1Q ELO (3)'!$A$7:$M$30,12))</f>
        <v/>
      </c>
      <c r="C15" s="390" t="str">
        <f>IF($E15="","",VLOOKUP($E15,'1Q ELO (3)'!$A$7:$M$30,13))</f>
        <v/>
      </c>
      <c r="D15" s="446" t="str">
        <f>IF($E15="","",VLOOKUP($E15,'1Q ELO (3)'!$A$7:$M$30,5))</f>
        <v/>
      </c>
      <c r="E15" s="159"/>
      <c r="F15" s="680" t="str">
        <f>UPPER(IF($E15="","",VLOOKUP($E15,'1Q ELO (3)'!$A$7:$M$30,2)))</f>
        <v/>
      </c>
      <c r="G15" s="680" t="str">
        <f>IF($E15="","",VLOOKUP($E15,'1Q ELO (3)'!$A$7:$M$30,3))</f>
        <v/>
      </c>
      <c r="H15" s="680"/>
      <c r="I15" s="680" t="str">
        <f>IF($E15="","",VLOOKUP($E15,'1Q ELO (3)'!$A$7:$M$30,4))</f>
        <v/>
      </c>
      <c r="J15" s="192"/>
      <c r="K15" s="161"/>
      <c r="L15" s="161"/>
      <c r="M15" s="161"/>
      <c r="N15" s="690"/>
      <c r="O15" s="691"/>
      <c r="P15" s="690"/>
      <c r="Q15" s="414"/>
      <c r="R15" s="396"/>
      <c r="S15" s="697"/>
      <c r="T15" s="698"/>
      <c r="U15" s="695" t="str">
        <f>Birók!P29</f>
        <v xml:space="preserve"> </v>
      </c>
    </row>
    <row r="16" spans="1:21" s="38" customFormat="1" ht="9.6" customHeight="1" thickBot="1" x14ac:dyDescent="0.3">
      <c r="A16" s="171"/>
      <c r="B16" s="460"/>
      <c r="C16" s="460"/>
      <c r="D16" s="456"/>
      <c r="E16" s="182"/>
      <c r="F16" s="173"/>
      <c r="G16" s="173"/>
      <c r="H16" s="174"/>
      <c r="I16" s="175" t="s">
        <v>0</v>
      </c>
      <c r="J16" s="176"/>
      <c r="K16" s="177" t="str">
        <f>UPPER(IF(OR(J16="a",J16="as"),F15,IF(OR(J16="b",J16="bs"),F17,)))</f>
        <v/>
      </c>
      <c r="L16" s="177"/>
      <c r="M16" s="161"/>
      <c r="N16" s="690"/>
      <c r="O16" s="690"/>
      <c r="P16" s="690"/>
      <c r="Q16" s="414"/>
      <c r="R16" s="396"/>
      <c r="S16" s="697"/>
      <c r="T16" s="698"/>
      <c r="U16" s="696" t="str">
        <f>Birók!P30</f>
        <v>Egyik sem</v>
      </c>
    </row>
    <row r="17" spans="1:20" s="38" customFormat="1" ht="9.6" customHeight="1" x14ac:dyDescent="0.25">
      <c r="A17" s="171">
        <v>6</v>
      </c>
      <c r="B17" s="390" t="str">
        <f>IF($E17="","",VLOOKUP($E17,'1Q ELO (3)'!$A$7:$M$30,12))</f>
        <v/>
      </c>
      <c r="C17" s="390" t="str">
        <f>IF($E17="","",VLOOKUP($E17,'1Q ELO (3)'!$A$7:$M$30,13))</f>
        <v/>
      </c>
      <c r="D17" s="446" t="str">
        <f>IF($E17="","",VLOOKUP($E17,'1Q ELO (3)'!$A$7:$M$30,5))</f>
        <v/>
      </c>
      <c r="E17" s="159"/>
      <c r="F17" s="179" t="str">
        <f>UPPER(IF($E17="","",VLOOKUP($E17,'1Q ELO (3)'!$A$7:$M$30,2)))</f>
        <v/>
      </c>
      <c r="G17" s="179" t="str">
        <f>IF($E17="","",VLOOKUP($E17,'1Q ELO (3)'!$A$7:$M$30,3))</f>
        <v/>
      </c>
      <c r="H17" s="179"/>
      <c r="I17" s="179" t="str">
        <f>IF($E17="","",VLOOKUP($E17,'1Q ELO (3)'!$A$7:$M$30,4))</f>
        <v/>
      </c>
      <c r="J17" s="180"/>
      <c r="K17" s="161"/>
      <c r="L17" s="181"/>
      <c r="M17" s="161"/>
      <c r="N17" s="690"/>
      <c r="O17" s="690"/>
      <c r="P17" s="690"/>
      <c r="Q17" s="414"/>
      <c r="R17" s="396"/>
      <c r="S17" s="697"/>
      <c r="T17" s="698"/>
    </row>
    <row r="18" spans="1:20" s="38" customFormat="1" ht="9.6" customHeight="1" x14ac:dyDescent="0.25">
      <c r="A18" s="171"/>
      <c r="B18" s="460"/>
      <c r="C18" s="460"/>
      <c r="D18" s="456"/>
      <c r="E18" s="182"/>
      <c r="F18" s="173"/>
      <c r="G18" s="173"/>
      <c r="H18" s="174"/>
      <c r="I18" s="161"/>
      <c r="J18" s="183"/>
      <c r="K18" s="175" t="s">
        <v>0</v>
      </c>
      <c r="L18" s="184"/>
      <c r="M18" s="177" t="str">
        <f>UPPER(IF(OR(L18="a",L18="as"),K16,IF(OR(L18="b",L18="bs"),K20,)))</f>
        <v/>
      </c>
      <c r="N18" s="185"/>
      <c r="O18" s="690"/>
      <c r="P18" s="690"/>
      <c r="Q18" s="414"/>
      <c r="R18" s="396"/>
      <c r="S18" s="697"/>
      <c r="T18" s="698"/>
    </row>
    <row r="19" spans="1:20" s="38" customFormat="1" ht="9.6" customHeight="1" x14ac:dyDescent="0.25">
      <c r="A19" s="171">
        <v>7</v>
      </c>
      <c r="B19" s="390" t="str">
        <f>IF($E19="","",VLOOKUP($E19,'1Q ELO (3)'!$A$7:$M$30,12))</f>
        <v/>
      </c>
      <c r="C19" s="390" t="str">
        <f>IF($E19="","",VLOOKUP($E19,'1Q ELO (3)'!$A$7:$M$30,13))</f>
        <v/>
      </c>
      <c r="D19" s="446" t="str">
        <f>IF($E19="","",VLOOKUP($E19,'1Q ELO (3)'!$A$7:$M$30,5))</f>
        <v/>
      </c>
      <c r="E19" s="159"/>
      <c r="F19" s="179" t="str">
        <f>UPPER(IF($E19="","",VLOOKUP($E19,'1Q ELO (3)'!$A$7:$M$30,2)))</f>
        <v/>
      </c>
      <c r="G19" s="179" t="str">
        <f>IF($E19="","",VLOOKUP($E19,'1Q ELO (3)'!$A$7:$M$30,3))</f>
        <v/>
      </c>
      <c r="H19" s="179"/>
      <c r="I19" s="179" t="str">
        <f>IF($E19="","",VLOOKUP($E19,'1Q ELO (3)'!$A$7:$M$30,4))</f>
        <v/>
      </c>
      <c r="J19" s="162"/>
      <c r="K19" s="161"/>
      <c r="L19" s="187"/>
      <c r="M19" s="161"/>
      <c r="N19" s="186"/>
      <c r="O19" s="690"/>
      <c r="P19" s="690"/>
      <c r="Q19" s="414"/>
      <c r="R19" s="396"/>
      <c r="S19" s="697"/>
      <c r="T19" s="698"/>
    </row>
    <row r="20" spans="1:20" s="38" customFormat="1" ht="9.6" customHeight="1" x14ac:dyDescent="0.25">
      <c r="A20" s="171"/>
      <c r="B20" s="460"/>
      <c r="C20" s="460"/>
      <c r="D20" s="456"/>
      <c r="E20" s="172"/>
      <c r="F20" s="173"/>
      <c r="G20" s="173"/>
      <c r="H20" s="174"/>
      <c r="I20" s="175" t="s">
        <v>0</v>
      </c>
      <c r="J20" s="176"/>
      <c r="K20" s="177" t="str">
        <f>UPPER(IF(OR(J20="a",J20="as"),F19,IF(OR(J20="b",J20="bs"),F21,)))</f>
        <v/>
      </c>
      <c r="L20" s="189"/>
      <c r="M20" s="161"/>
      <c r="N20" s="186"/>
      <c r="O20" s="690"/>
      <c r="P20" s="690"/>
      <c r="Q20" s="414"/>
      <c r="R20" s="396"/>
      <c r="S20" s="697"/>
      <c r="T20" s="698"/>
    </row>
    <row r="21" spans="1:20" s="38" customFormat="1" ht="9.6" customHeight="1" x14ac:dyDescent="0.25">
      <c r="A21" s="171">
        <v>8</v>
      </c>
      <c r="B21" s="390" t="str">
        <f>IF($E21="","",VLOOKUP($E21,'1Q ELO (3)'!$A$7:$M$30,12))</f>
        <v/>
      </c>
      <c r="C21" s="390" t="str">
        <f>IF($E21="","",VLOOKUP($E21,'1Q ELO (3)'!$A$7:$M$30,13))</f>
        <v/>
      </c>
      <c r="D21" s="446" t="str">
        <f>IF($E21="","",VLOOKUP($E21,'1Q ELO (3)'!$A$7:$M$30,5))</f>
        <v/>
      </c>
      <c r="E21" s="159"/>
      <c r="F21" s="179" t="str">
        <f>UPPER(IF($E21="","",VLOOKUP($E21,'1Q ELO (3)'!$A$7:$M$30,2)))</f>
        <v/>
      </c>
      <c r="G21" s="179" t="str">
        <f>IF($E21="","",VLOOKUP($E21,'1Q ELO (3)'!$A$7:$M$30,3))</f>
        <v/>
      </c>
      <c r="H21" s="179"/>
      <c r="I21" s="179" t="str">
        <f>IF($E21="","",VLOOKUP($E21,'1Q ELO (3)'!$A$7:$M$30,4))</f>
        <v/>
      </c>
      <c r="J21" s="190"/>
      <c r="K21" s="161"/>
      <c r="L21" s="161"/>
      <c r="M21" s="161"/>
      <c r="N21" s="186"/>
      <c r="O21" s="690"/>
      <c r="P21" s="690"/>
      <c r="Q21" s="414"/>
      <c r="R21" s="396"/>
      <c r="S21" s="697"/>
      <c r="T21" s="698"/>
    </row>
    <row r="22" spans="1:20" s="38" customFormat="1" ht="9.6" customHeight="1" x14ac:dyDescent="0.25">
      <c r="A22" s="171"/>
      <c r="B22" s="390"/>
      <c r="C22" s="709"/>
      <c r="D22" s="710"/>
      <c r="E22" s="708"/>
      <c r="F22" s="711"/>
      <c r="G22" s="711"/>
      <c r="H22" s="711"/>
      <c r="I22" s="711"/>
      <c r="J22" s="192"/>
      <c r="K22" s="161"/>
      <c r="L22" s="161"/>
      <c r="M22" s="161"/>
      <c r="N22" s="186"/>
      <c r="O22" s="690"/>
      <c r="P22" s="690"/>
      <c r="Q22" s="414"/>
      <c r="R22" s="396"/>
      <c r="S22" s="697"/>
      <c r="T22" s="698"/>
    </row>
    <row r="23" spans="1:20" s="38" customFormat="1" ht="9.6" customHeight="1" x14ac:dyDescent="0.25">
      <c r="A23" s="209" t="s">
        <v>105</v>
      </c>
      <c r="B23" s="210"/>
      <c r="C23" s="210"/>
      <c r="D23" s="451"/>
      <c r="E23" s="212" t="s">
        <v>6</v>
      </c>
      <c r="F23" s="213" t="s">
        <v>107</v>
      </c>
      <c r="G23" s="212"/>
      <c r="H23" s="214"/>
      <c r="I23" s="215"/>
      <c r="J23" s="212" t="s">
        <v>6</v>
      </c>
      <c r="K23" s="213" t="s">
        <v>108</v>
      </c>
      <c r="L23" s="216"/>
      <c r="M23" s="213" t="s">
        <v>109</v>
      </c>
      <c r="N23" s="217"/>
      <c r="O23" s="218" t="s">
        <v>110</v>
      </c>
      <c r="P23" s="218"/>
      <c r="Q23" s="219"/>
      <c r="R23" s="220"/>
    </row>
    <row r="24" spans="1:20" s="38" customFormat="1" ht="9.6" customHeight="1" x14ac:dyDescent="0.25">
      <c r="A24" s="452" t="s">
        <v>106</v>
      </c>
      <c r="B24" s="453"/>
      <c r="C24" s="454"/>
      <c r="D24" s="455"/>
      <c r="E24" s="224">
        <v>1</v>
      </c>
      <c r="F24" s="92" t="str">
        <f>IF(E24&gt;$R$31,,UPPER(VLOOKUP(E24,'1Q ELO (3)'!$A$7:$O$134,2)))</f>
        <v/>
      </c>
      <c r="G24" s="225"/>
      <c r="H24" s="92"/>
      <c r="I24" s="91"/>
      <c r="J24" s="226" t="s">
        <v>7</v>
      </c>
      <c r="K24" s="221"/>
      <c r="L24" s="227"/>
      <c r="M24" s="221"/>
      <c r="N24" s="228"/>
      <c r="O24" s="229" t="s">
        <v>111</v>
      </c>
      <c r="P24" s="230"/>
      <c r="Q24" s="230"/>
      <c r="R24" s="231"/>
    </row>
    <row r="25" spans="1:20" s="38" customFormat="1" ht="9.6" customHeight="1" x14ac:dyDescent="0.25">
      <c r="A25" s="236" t="s">
        <v>119</v>
      </c>
      <c r="B25" s="234"/>
      <c r="C25" s="448"/>
      <c r="D25" s="237"/>
      <c r="E25" s="224">
        <v>2</v>
      </c>
      <c r="F25" s="92" t="str">
        <f>IF(E25&gt;$R$31,,UPPER(VLOOKUP(E25,'1Q ELO (3)'!$A$7:$O$134,2)))</f>
        <v/>
      </c>
      <c r="G25" s="225"/>
      <c r="H25" s="92"/>
      <c r="I25" s="91"/>
      <c r="J25" s="226" t="s">
        <v>8</v>
      </c>
      <c r="K25" s="221"/>
      <c r="L25" s="227"/>
      <c r="M25" s="221"/>
      <c r="N25" s="228"/>
      <c r="O25" s="232"/>
      <c r="P25" s="233"/>
      <c r="Q25" s="234"/>
      <c r="R25" s="235"/>
    </row>
    <row r="26" spans="1:20" s="38" customFormat="1" ht="9.6" customHeight="1" x14ac:dyDescent="0.25">
      <c r="A26" s="379"/>
      <c r="B26" s="380"/>
      <c r="C26" s="449"/>
      <c r="D26" s="381"/>
      <c r="E26" s="224"/>
      <c r="F26" s="92"/>
      <c r="G26" s="225"/>
      <c r="H26" s="92"/>
      <c r="I26" s="91"/>
      <c r="J26" s="226" t="s">
        <v>9</v>
      </c>
      <c r="K26" s="221"/>
      <c r="L26" s="227"/>
      <c r="M26" s="221"/>
      <c r="N26" s="228"/>
      <c r="O26" s="229" t="s">
        <v>112</v>
      </c>
      <c r="P26" s="230"/>
      <c r="Q26" s="230"/>
      <c r="R26" s="231"/>
    </row>
    <row r="27" spans="1:20" s="38" customFormat="1" ht="9.6" customHeight="1" x14ac:dyDescent="0.25">
      <c r="A27" s="238"/>
      <c r="B27" s="443"/>
      <c r="C27" s="443"/>
      <c r="D27" s="239"/>
      <c r="E27" s="224"/>
      <c r="F27" s="92"/>
      <c r="G27" s="225"/>
      <c r="H27" s="92"/>
      <c r="I27" s="91"/>
      <c r="J27" s="226" t="s">
        <v>10</v>
      </c>
      <c r="K27" s="221"/>
      <c r="L27" s="227"/>
      <c r="M27" s="221"/>
      <c r="N27" s="228"/>
      <c r="O27" s="221"/>
      <c r="P27" s="227"/>
      <c r="Q27" s="221"/>
      <c r="R27" s="228"/>
    </row>
    <row r="28" spans="1:20" s="38" customFormat="1" ht="9.6" customHeight="1" x14ac:dyDescent="0.25">
      <c r="A28" s="366"/>
      <c r="B28" s="382"/>
      <c r="C28" s="382"/>
      <c r="D28" s="450"/>
      <c r="E28" s="224"/>
      <c r="F28" s="92"/>
      <c r="G28" s="225"/>
      <c r="H28" s="92"/>
      <c r="I28" s="91"/>
      <c r="J28" s="226" t="s">
        <v>11</v>
      </c>
      <c r="K28" s="221"/>
      <c r="L28" s="227"/>
      <c r="M28" s="221"/>
      <c r="N28" s="228"/>
      <c r="O28" s="234"/>
      <c r="P28" s="233"/>
      <c r="Q28" s="234"/>
      <c r="R28" s="235"/>
    </row>
    <row r="29" spans="1:20" s="38" customFormat="1" ht="9.6" customHeight="1" x14ac:dyDescent="0.25">
      <c r="A29" s="367"/>
      <c r="B29" s="388"/>
      <c r="C29" s="443"/>
      <c r="D29" s="239"/>
      <c r="E29" s="224"/>
      <c r="F29" s="92"/>
      <c r="G29" s="225"/>
      <c r="H29" s="92"/>
      <c r="I29" s="91"/>
      <c r="J29" s="226" t="s">
        <v>12</v>
      </c>
      <c r="K29" s="221"/>
      <c r="L29" s="227"/>
      <c r="M29" s="221"/>
      <c r="N29" s="228"/>
      <c r="O29" s="229" t="s">
        <v>92</v>
      </c>
      <c r="P29" s="230"/>
      <c r="Q29" s="230"/>
      <c r="R29" s="231"/>
    </row>
    <row r="30" spans="1:20" s="38" customFormat="1" ht="9.6" customHeight="1" x14ac:dyDescent="0.25">
      <c r="A30" s="367"/>
      <c r="B30" s="388"/>
      <c r="C30" s="444"/>
      <c r="D30" s="377"/>
      <c r="E30" s="224"/>
      <c r="F30" s="92"/>
      <c r="G30" s="225"/>
      <c r="H30" s="92"/>
      <c r="I30" s="91"/>
      <c r="J30" s="226" t="s">
        <v>13</v>
      </c>
      <c r="K30" s="221"/>
      <c r="L30" s="227"/>
      <c r="M30" s="221"/>
      <c r="N30" s="228"/>
      <c r="O30" s="221"/>
      <c r="P30" s="227"/>
      <c r="Q30" s="221"/>
      <c r="R30" s="228"/>
    </row>
    <row r="31" spans="1:20" s="38" customFormat="1" ht="9.6" customHeight="1" x14ac:dyDescent="0.25">
      <c r="A31" s="368"/>
      <c r="B31" s="365"/>
      <c r="C31" s="445"/>
      <c r="D31" s="378"/>
      <c r="E31" s="240"/>
      <c r="F31" s="241"/>
      <c r="G31" s="242"/>
      <c r="H31" s="241"/>
      <c r="I31" s="243"/>
      <c r="J31" s="244" t="s">
        <v>14</v>
      </c>
      <c r="K31" s="234"/>
      <c r="L31" s="233"/>
      <c r="M31" s="234"/>
      <c r="N31" s="235"/>
      <c r="O31" s="234" t="str">
        <f>R4</f>
        <v>Dénes Tibor</v>
      </c>
      <c r="P31" s="233"/>
      <c r="Q31" s="234"/>
      <c r="R31" s="245">
        <f>MIN(6,'1Q ELO (3)'!O5)</f>
        <v>6</v>
      </c>
    </row>
    <row r="32" spans="1:20"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4"/>
      <c r="K69"/>
      <c r="L69" s="134"/>
      <c r="M69"/>
      <c r="N69" s="135"/>
      <c r="O69"/>
      <c r="P69" s="134"/>
      <c r="Q69"/>
      <c r="R69" s="135"/>
    </row>
    <row r="70" spans="1:18" s="38" customFormat="1" ht="9.6" customHeight="1" x14ac:dyDescent="0.25">
      <c r="A70"/>
      <c r="B70"/>
      <c r="C70"/>
      <c r="D70"/>
      <c r="E70"/>
      <c r="F70"/>
      <c r="G70"/>
      <c r="H70"/>
      <c r="I70"/>
      <c r="J70" s="134"/>
      <c r="K70"/>
      <c r="L70" s="134"/>
      <c r="M70"/>
      <c r="N70" s="135"/>
      <c r="O70"/>
      <c r="P70" s="134"/>
      <c r="Q70"/>
      <c r="R70" s="135"/>
    </row>
    <row r="71" spans="1:18" s="2" customFormat="1" ht="6.75" customHeight="1" x14ac:dyDescent="0.25">
      <c r="A71"/>
      <c r="B71"/>
      <c r="C71"/>
      <c r="D71"/>
      <c r="E71"/>
      <c r="F71"/>
      <c r="G71"/>
      <c r="H71"/>
      <c r="I71"/>
      <c r="J71" s="134"/>
      <c r="K71"/>
      <c r="L71" s="134"/>
      <c r="M71"/>
      <c r="N71" s="135"/>
      <c r="O71"/>
      <c r="P71" s="134"/>
      <c r="Q71"/>
      <c r="R71" s="135"/>
    </row>
    <row r="72" spans="1:18" s="18" customFormat="1" ht="10.5" customHeight="1" x14ac:dyDescent="0.25">
      <c r="A72"/>
      <c r="B72"/>
      <c r="C72"/>
      <c r="D72"/>
      <c r="E72"/>
      <c r="F72"/>
      <c r="G72"/>
      <c r="H72"/>
      <c r="I72"/>
      <c r="J72" s="134"/>
      <c r="K72"/>
      <c r="L72" s="134"/>
      <c r="M72"/>
      <c r="N72" s="135"/>
      <c r="O72"/>
      <c r="P72" s="134"/>
      <c r="Q72"/>
      <c r="R72" s="135"/>
    </row>
    <row r="73" spans="1:18" s="18" customFormat="1" ht="9" customHeight="1" x14ac:dyDescent="0.25">
      <c r="A73"/>
      <c r="B73"/>
      <c r="C73"/>
      <c r="D73"/>
      <c r="E73"/>
      <c r="F73"/>
      <c r="G73"/>
      <c r="H73"/>
      <c r="I73"/>
      <c r="J73" s="134"/>
      <c r="K73"/>
      <c r="L73" s="134"/>
      <c r="M73"/>
      <c r="N73" s="135"/>
      <c r="O73"/>
      <c r="P73" s="134"/>
      <c r="Q73"/>
      <c r="R73" s="135"/>
    </row>
    <row r="74" spans="1:18" s="18" customFormat="1" ht="9" customHeight="1" x14ac:dyDescent="0.25">
      <c r="A74"/>
      <c r="B74"/>
      <c r="C74"/>
      <c r="D74"/>
      <c r="E74"/>
      <c r="F74"/>
      <c r="G74"/>
      <c r="H74"/>
      <c r="I74"/>
      <c r="J74" s="134"/>
      <c r="K74"/>
      <c r="L74" s="134"/>
      <c r="M74"/>
      <c r="N74" s="135"/>
      <c r="O74"/>
      <c r="P74" s="134"/>
      <c r="Q74"/>
      <c r="R74" s="135"/>
    </row>
    <row r="75" spans="1:18" s="18" customFormat="1" ht="9" customHeight="1" x14ac:dyDescent="0.25">
      <c r="A75"/>
      <c r="B75"/>
      <c r="C75"/>
      <c r="D75"/>
      <c r="E75"/>
      <c r="F75"/>
      <c r="G75"/>
      <c r="H75"/>
      <c r="I75"/>
      <c r="J75" s="134"/>
      <c r="K75"/>
      <c r="L75" s="134"/>
      <c r="M75"/>
      <c r="N75" s="135"/>
      <c r="O75"/>
      <c r="P75" s="134"/>
      <c r="Q75"/>
      <c r="R75" s="135"/>
    </row>
    <row r="76" spans="1:18" s="18" customFormat="1" ht="9" customHeight="1" x14ac:dyDescent="0.25">
      <c r="A76"/>
      <c r="B76"/>
      <c r="C76"/>
      <c r="D76"/>
      <c r="E76"/>
      <c r="F76"/>
      <c r="G76"/>
      <c r="H76"/>
      <c r="I76"/>
      <c r="J76" s="134"/>
      <c r="K76"/>
      <c r="L76" s="134"/>
      <c r="M76"/>
      <c r="N76" s="135"/>
      <c r="O76"/>
      <c r="P76" s="134"/>
      <c r="Q76"/>
      <c r="R76" s="135"/>
    </row>
    <row r="77" spans="1:18" s="18" customFormat="1" ht="9" customHeight="1" x14ac:dyDescent="0.25">
      <c r="A77"/>
      <c r="B77"/>
      <c r="C77"/>
      <c r="D77"/>
      <c r="E77"/>
      <c r="F77"/>
      <c r="G77"/>
      <c r="H77"/>
      <c r="I77"/>
      <c r="J77" s="134"/>
      <c r="K77"/>
      <c r="L77" s="134"/>
      <c r="M77"/>
      <c r="N77" s="135"/>
      <c r="O77"/>
      <c r="P77" s="134"/>
      <c r="Q77"/>
      <c r="R77" s="135"/>
    </row>
    <row r="78" spans="1:18" s="18" customFormat="1" ht="9" customHeight="1" x14ac:dyDescent="0.25">
      <c r="A78"/>
      <c r="B78"/>
      <c r="C78"/>
      <c r="D78"/>
      <c r="E78"/>
      <c r="F78"/>
      <c r="G78"/>
      <c r="H78"/>
      <c r="I78"/>
      <c r="J78" s="134"/>
      <c r="K78"/>
      <c r="L78" s="134"/>
      <c r="M78"/>
      <c r="N78" s="135"/>
      <c r="O78"/>
      <c r="P78" s="134"/>
      <c r="Q78"/>
      <c r="R78" s="135"/>
    </row>
    <row r="79" spans="1:18" s="18" customFormat="1" ht="9" customHeight="1" x14ac:dyDescent="0.25">
      <c r="A79"/>
      <c r="B79"/>
      <c r="C79"/>
      <c r="D79"/>
      <c r="E79"/>
      <c r="F79"/>
      <c r="G79"/>
      <c r="H79"/>
      <c r="I79"/>
      <c r="J79" s="134"/>
      <c r="K79"/>
      <c r="L79" s="134"/>
      <c r="M79"/>
      <c r="N79" s="135"/>
      <c r="O79"/>
      <c r="P79" s="134"/>
      <c r="Q79"/>
      <c r="R79" s="135"/>
    </row>
    <row r="80" spans="1:18" s="18" customFormat="1" ht="9" customHeight="1" x14ac:dyDescent="0.25">
      <c r="A80"/>
      <c r="B80"/>
      <c r="C80"/>
      <c r="D80"/>
      <c r="E80"/>
      <c r="F80"/>
      <c r="G80"/>
      <c r="H80"/>
      <c r="I80"/>
      <c r="J80" s="134"/>
      <c r="K80"/>
      <c r="L80" s="134"/>
      <c r="M80"/>
      <c r="N80" s="135"/>
      <c r="O80"/>
      <c r="P80" s="134"/>
      <c r="Q80"/>
      <c r="R80" s="135"/>
    </row>
  </sheetData>
  <mergeCells count="1">
    <mergeCell ref="A4:C4"/>
  </mergeCells>
  <conditionalFormatting sqref="H7 H9 H11 H13 H15 H17 H19 H21">
    <cfRule type="expression" dxfId="517" priority="10" stopIfTrue="1">
      <formula>AND($E7&lt;9,$C7&gt;0)</formula>
    </cfRule>
  </conditionalFormatting>
  <conditionalFormatting sqref="I16 I12 K18 K10 I8 I20">
    <cfRule type="expression" dxfId="516" priority="7" stopIfTrue="1">
      <formula>AND($O$1="CU",I8="Umpire")</formula>
    </cfRule>
    <cfRule type="expression" dxfId="515" priority="8" stopIfTrue="1">
      <formula>AND($O$1="CU",I8&lt;&gt;"Umpire",J8&lt;&gt;"")</formula>
    </cfRule>
    <cfRule type="expression" dxfId="514" priority="9" stopIfTrue="1">
      <formula>AND($O$1="CU",I8&lt;&gt;"Umpire")</formula>
    </cfRule>
  </conditionalFormatting>
  <conditionalFormatting sqref="M10 M18 K8 K12 K16 K20">
    <cfRule type="expression" dxfId="513" priority="5" stopIfTrue="1">
      <formula>J8="as"</formula>
    </cfRule>
    <cfRule type="expression" dxfId="512" priority="6" stopIfTrue="1">
      <formula>J8="bs"</formula>
    </cfRule>
  </conditionalFormatting>
  <conditionalFormatting sqref="B22">
    <cfRule type="cellIs" dxfId="511" priority="3" stopIfTrue="1" operator="equal">
      <formula>"QA"</formula>
    </cfRule>
    <cfRule type="cellIs" dxfId="510" priority="4" stopIfTrue="1" operator="equal">
      <formula>"DA"</formula>
    </cfRule>
  </conditionalFormatting>
  <conditionalFormatting sqref="R31 J8 J12 J16 J20 L18 L10">
    <cfRule type="expression" dxfId="509" priority="2" stopIfTrue="1">
      <formula>$O$1="CU"</formula>
    </cfRule>
  </conditionalFormatting>
  <conditionalFormatting sqref="E7 E17 E19 E13 E15">
    <cfRule type="expression" dxfId="508" priority="1" stopIfTrue="1">
      <formula>$E7&lt;5</formula>
    </cfRule>
  </conditionalFormatting>
  <dataValidations count="1">
    <dataValidation type="list" allowBlank="1" showInputMessage="1" sqref="I12 K10 K18 I8 I16 I2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5057"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505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2">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s>
  <sheetData>
    <row r="1" spans="1:21" s="136" customFormat="1" ht="21.75" customHeight="1" x14ac:dyDescent="0.4">
      <c r="A1" s="93" t="str">
        <f>Altalanos!$A$6</f>
        <v>Diákolinmpia Pest Vármegye</v>
      </c>
      <c r="B1" s="93"/>
      <c r="C1" s="139"/>
      <c r="D1" s="139"/>
      <c r="E1" s="139"/>
      <c r="F1" s="139"/>
      <c r="G1" s="139"/>
      <c r="H1" s="139"/>
      <c r="I1" s="384"/>
      <c r="J1" s="140"/>
      <c r="K1" s="438" t="s">
        <v>115</v>
      </c>
      <c r="L1" s="120"/>
      <c r="M1" s="94"/>
      <c r="N1" s="140"/>
      <c r="O1" s="140" t="s">
        <v>3</v>
      </c>
      <c r="P1" s="140"/>
      <c r="Q1" s="139"/>
      <c r="R1" s="140"/>
    </row>
    <row r="2" spans="1:21" s="108" customFormat="1" x14ac:dyDescent="0.25">
      <c r="A2" s="96" t="s">
        <v>122</v>
      </c>
      <c r="B2" s="96"/>
      <c r="C2" s="96"/>
      <c r="D2" s="464"/>
      <c r="E2" s="464">
        <f>Altalanos!$C$8</f>
        <v>0</v>
      </c>
      <c r="F2" s="96"/>
      <c r="G2" s="141"/>
      <c r="H2" s="110"/>
      <c r="I2" s="110"/>
      <c r="J2" s="142"/>
      <c r="K2" s="438" t="s">
        <v>228</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925">
        <f>Altalanos!$A$10</f>
        <v>0</v>
      </c>
      <c r="B4" s="925"/>
      <c r="C4" s="925"/>
      <c r="D4" s="432"/>
      <c r="E4" s="146"/>
      <c r="F4" s="146"/>
      <c r="G4" s="146">
        <f>Altalanos!$C$10</f>
        <v>0</v>
      </c>
      <c r="H4" s="100"/>
      <c r="I4" s="146"/>
      <c r="J4" s="147"/>
      <c r="K4" s="148" t="str">
        <f>Altalanos!$D$10</f>
        <v xml:space="preserve">  </v>
      </c>
      <c r="L4" s="147"/>
      <c r="M4" s="463"/>
      <c r="N4" s="147"/>
      <c r="O4" s="146"/>
      <c r="P4" s="147"/>
      <c r="Q4" s="146"/>
      <c r="R4" s="89" t="str">
        <f>Altalanos!$E$10</f>
        <v>Dénes Tibor</v>
      </c>
    </row>
    <row r="5" spans="1:21" s="19" customFormat="1" ht="9.6" x14ac:dyDescent="0.25">
      <c r="A5" s="150"/>
      <c r="B5" s="151" t="s">
        <v>4</v>
      </c>
      <c r="C5" s="459" t="s">
        <v>105</v>
      </c>
      <c r="D5" s="151" t="s">
        <v>104</v>
      </c>
      <c r="E5" s="151" t="s">
        <v>5</v>
      </c>
      <c r="F5" s="152" t="s">
        <v>85</v>
      </c>
      <c r="G5" s="152" t="s">
        <v>86</v>
      </c>
      <c r="H5" s="152"/>
      <c r="I5" s="152" t="s">
        <v>90</v>
      </c>
      <c r="J5" s="152"/>
      <c r="K5" s="151" t="s">
        <v>103</v>
      </c>
      <c r="L5" s="153"/>
      <c r="M5" s="151"/>
      <c r="N5" s="153"/>
      <c r="O5" s="151"/>
      <c r="P5" s="153"/>
      <c r="Q5" s="151"/>
      <c r="R5" s="154"/>
    </row>
    <row r="6" spans="1:21" s="790" customFormat="1" ht="13.5" customHeight="1" thickBot="1" x14ac:dyDescent="0.3">
      <c r="A6" s="783"/>
      <c r="B6" s="784"/>
      <c r="C6" s="785"/>
      <c r="D6" s="785"/>
      <c r="E6" s="784"/>
      <c r="F6" s="786"/>
      <c r="G6" s="786"/>
      <c r="H6" s="787"/>
      <c r="I6" s="786"/>
      <c r="J6" s="788"/>
      <c r="K6" s="784"/>
      <c r="L6" s="788"/>
      <c r="M6" s="784"/>
      <c r="N6" s="788"/>
      <c r="O6" s="784"/>
      <c r="P6" s="788"/>
      <c r="Q6" s="784"/>
      <c r="R6" s="789"/>
    </row>
    <row r="7" spans="1:21" s="38" customFormat="1" ht="10.5" customHeight="1" x14ac:dyDescent="0.25">
      <c r="A7" s="157">
        <v>1</v>
      </c>
      <c r="B7" s="390" t="str">
        <f>IF($E7="","",VLOOKUP($E7,'1Q ELO (3)'!$A$7:$M$32,12))</f>
        <v/>
      </c>
      <c r="C7" s="390" t="str">
        <f>IF($E7="","",VLOOKUP($E7,'1Q ELO (3)'!$A$7:$M$30,13))</f>
        <v/>
      </c>
      <c r="D7" s="446" t="str">
        <f>IF($E7="","",VLOOKUP($E7,'1Q ELO (3)'!$A$7:$M$30,5))</f>
        <v/>
      </c>
      <c r="E7" s="159"/>
      <c r="F7" s="160" t="str">
        <f>UPPER(IF($E7="","",VLOOKUP($E7,'1Q ELO (3)'!$A$7:$M$38,2)))</f>
        <v/>
      </c>
      <c r="G7" s="160" t="str">
        <f>IF($E7="","",VLOOKUP($E7,'1Q ELO (3)'!$A$7:$M$38,3))</f>
        <v/>
      </c>
      <c r="H7" s="160"/>
      <c r="I7" s="160" t="str">
        <f>IF($E7="","",VLOOKUP($E7,'1Q ELO (3)'!$A$7:$M$38,4))</f>
        <v/>
      </c>
      <c r="J7" s="162"/>
      <c r="K7" s="161"/>
      <c r="L7" s="161"/>
      <c r="M7" s="161"/>
      <c r="N7" s="161"/>
      <c r="O7" s="164"/>
      <c r="P7" s="166"/>
      <c r="Q7" s="167"/>
      <c r="R7" s="168"/>
      <c r="S7" s="169"/>
      <c r="U7" s="170" t="str">
        <f>Birók!P21</f>
        <v>Bíró</v>
      </c>
    </row>
    <row r="8" spans="1:21" s="38" customFormat="1" ht="9.6" customHeight="1" x14ac:dyDescent="0.25">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(3)'!$A$7:$M$32,12))</f>
        <v/>
      </c>
      <c r="C9" s="390" t="str">
        <f>IF($E9="","",VLOOKUP($E9,'1Q ELO (3)'!$A$7:$M$30,13))</f>
        <v/>
      </c>
      <c r="D9" s="446" t="str">
        <f>IF($E9="","",VLOOKUP($E9,'1Q ELO (3)'!$A$7:$M$30,5))</f>
        <v/>
      </c>
      <c r="E9" s="699"/>
      <c r="F9" s="179" t="str">
        <f>UPPER(IF($E9="","",VLOOKUP($E9,'1Q ELO (3)'!$A$7:$M$38,2)))</f>
        <v/>
      </c>
      <c r="G9" s="179" t="str">
        <f>IF($E9="","",VLOOKUP($E9,'1Q ELO (3)'!$A$7:$M$38,3))</f>
        <v/>
      </c>
      <c r="H9" s="179"/>
      <c r="I9" s="179" t="str">
        <f>IF($E9="","",VLOOKUP($E9,'1Q ELO (3)'!$A$7:$M$38,4))</f>
        <v/>
      </c>
      <c r="J9" s="180"/>
      <c r="K9" s="161"/>
      <c r="L9" s="405"/>
      <c r="M9" s="691"/>
      <c r="N9" s="691"/>
      <c r="O9" s="693"/>
      <c r="P9" s="694"/>
      <c r="Q9" s="414"/>
      <c r="R9" s="168"/>
      <c r="S9" s="169"/>
      <c r="U9" s="178" t="str">
        <f>Birók!P23</f>
        <v xml:space="preserve"> </v>
      </c>
    </row>
    <row r="10" spans="1:21" s="38" customFormat="1" ht="9.6" customHeight="1" x14ac:dyDescent="0.25">
      <c r="A10" s="171"/>
      <c r="B10" s="460"/>
      <c r="C10" s="460"/>
      <c r="D10" s="456"/>
      <c r="E10" s="182"/>
      <c r="F10" s="173"/>
      <c r="G10" s="173"/>
      <c r="H10" s="174"/>
      <c r="I10" s="173"/>
      <c r="J10" s="183"/>
      <c r="K10" s="175"/>
      <c r="L10" s="689"/>
      <c r="M10" s="691"/>
      <c r="N10" s="690"/>
      <c r="O10" s="690"/>
      <c r="P10" s="690"/>
      <c r="Q10" s="414"/>
      <c r="R10" s="168"/>
      <c r="S10" s="169"/>
      <c r="U10" s="178" t="str">
        <f>Birók!P24</f>
        <v xml:space="preserve"> </v>
      </c>
    </row>
    <row r="11" spans="1:21" s="38" customFormat="1" ht="9.6" customHeight="1" x14ac:dyDescent="0.25">
      <c r="A11" s="581">
        <v>3</v>
      </c>
      <c r="B11" s="390" t="str">
        <f>IF($E11="","",VLOOKUP($E11,'1Q ELO (3)'!$A$7:$M$32,12))</f>
        <v/>
      </c>
      <c r="C11" s="390" t="str">
        <f>IF($E11="","",VLOOKUP($E11,'1Q ELO (3)'!$A$7:$M$30,13))</f>
        <v/>
      </c>
      <c r="D11" s="446" t="str">
        <f>IF($E11="","",VLOOKUP($E11,'1Q ELO (3)'!$A$7:$M$30,5))</f>
        <v/>
      </c>
      <c r="E11" s="159"/>
      <c r="F11" s="680" t="str">
        <f>UPPER(IF($E11="","",VLOOKUP($E11,'1Q ELO (3)'!$A$7:$M$38,2)))</f>
        <v/>
      </c>
      <c r="G11" s="680" t="str">
        <f>IF($E11="","",VLOOKUP($E11,'1Q ELO (3)'!$A$7:$M$38,3))</f>
        <v/>
      </c>
      <c r="H11" s="680"/>
      <c r="I11" s="680" t="str">
        <f>IF($E11="","",VLOOKUP($E11,'1Q ELO (3)'!$A$7:$M$38,4))</f>
        <v/>
      </c>
      <c r="J11" s="162"/>
      <c r="K11" s="161"/>
      <c r="L11" s="691"/>
      <c r="M11" s="691"/>
      <c r="N11" s="690"/>
      <c r="O11" s="690"/>
      <c r="P11" s="690"/>
      <c r="Q11" s="414"/>
      <c r="R11" s="168"/>
      <c r="S11" s="169"/>
      <c r="U11" s="178" t="str">
        <f>Birók!P25</f>
        <v xml:space="preserve"> </v>
      </c>
    </row>
    <row r="12" spans="1:21" s="38" customFormat="1" ht="9.6" customHeight="1" x14ac:dyDescent="0.25">
      <c r="A12" s="171"/>
      <c r="B12" s="460"/>
      <c r="C12" s="460"/>
      <c r="D12" s="456"/>
      <c r="E12" s="182"/>
      <c r="F12" s="173"/>
      <c r="G12" s="173"/>
      <c r="H12" s="174"/>
      <c r="I12" s="175" t="s">
        <v>0</v>
      </c>
      <c r="J12" s="176"/>
      <c r="K12" s="177" t="str">
        <f>UPPER(IF(OR(J12="a",J12="as"),F11,IF(OR(J12="b",J12="bs"),F13,)))</f>
        <v/>
      </c>
      <c r="L12" s="177"/>
      <c r="M12" s="691"/>
      <c r="N12" s="690"/>
      <c r="O12" s="690"/>
      <c r="P12" s="690"/>
      <c r="Q12" s="414"/>
      <c r="R12" s="168"/>
      <c r="S12" s="169"/>
      <c r="U12" s="178" t="str">
        <f>Birók!P26</f>
        <v xml:space="preserve"> </v>
      </c>
    </row>
    <row r="13" spans="1:21" s="38" customFormat="1" ht="9.6" customHeight="1" x14ac:dyDescent="0.25">
      <c r="A13" s="171">
        <v>4</v>
      </c>
      <c r="B13" s="390" t="str">
        <f>IF($E13="","",VLOOKUP($E13,'1Q ELO (3)'!$A$7:$M$32,12))</f>
        <v/>
      </c>
      <c r="C13" s="390" t="str">
        <f>IF($E13="","",VLOOKUP($E13,'1Q ELO (3)'!$A$7:$M$30,13))</f>
        <v/>
      </c>
      <c r="D13" s="446" t="str">
        <f>IF($E13="","",VLOOKUP($E13,'1Q ELO (3)'!$A$7:$M$30,5))</f>
        <v/>
      </c>
      <c r="E13" s="159"/>
      <c r="F13" s="179" t="str">
        <f>UPPER(IF($E13="","",VLOOKUP($E13,'1Q ELO (3)'!$A$7:$M$38,2)))</f>
        <v/>
      </c>
      <c r="G13" s="179" t="str">
        <f>IF($E13="","",VLOOKUP($E13,'1Q ELO (3)'!$A$7:$M$38,3))</f>
        <v/>
      </c>
      <c r="H13" s="179"/>
      <c r="I13" s="179" t="str">
        <f>IF($E13="","",VLOOKUP($E13,'1Q ELO (3)'!$A$7:$M$38,4))</f>
        <v/>
      </c>
      <c r="J13" s="190"/>
      <c r="K13" s="161"/>
      <c r="L13" s="161"/>
      <c r="M13" s="691"/>
      <c r="N13" s="690"/>
      <c r="O13" s="690"/>
      <c r="P13" s="690"/>
      <c r="Q13" s="414"/>
      <c r="R13" s="168"/>
      <c r="S13" s="169"/>
      <c r="U13" s="178" t="str">
        <f>Birók!P27</f>
        <v xml:space="preserve"> </v>
      </c>
    </row>
    <row r="14" spans="1:21" s="38" customFormat="1" ht="9.6" customHeight="1" x14ac:dyDescent="0.25">
      <c r="A14" s="171"/>
      <c r="B14" s="460"/>
      <c r="C14" s="460"/>
      <c r="D14" s="456"/>
      <c r="E14" s="182"/>
      <c r="F14" s="161"/>
      <c r="G14" s="161"/>
      <c r="H14" s="70"/>
      <c r="I14" s="191"/>
      <c r="J14" s="183"/>
      <c r="K14" s="161"/>
      <c r="L14" s="161"/>
      <c r="M14" s="404"/>
      <c r="N14" s="689"/>
      <c r="O14" s="691"/>
      <c r="P14" s="690"/>
      <c r="Q14" s="414"/>
      <c r="R14" s="168"/>
      <c r="S14" s="169"/>
      <c r="U14" s="178" t="str">
        <f>Birók!P28</f>
        <v xml:space="preserve"> </v>
      </c>
    </row>
    <row r="15" spans="1:21" s="38" customFormat="1" ht="9.6" customHeight="1" x14ac:dyDescent="0.25">
      <c r="A15" s="581">
        <v>5</v>
      </c>
      <c r="B15" s="390" t="str">
        <f>IF($E15="","",VLOOKUP($E15,'1Q ELO (3)'!$A$7:$M$32,12))</f>
        <v/>
      </c>
      <c r="C15" s="390" t="str">
        <f>IF($E15="","",VLOOKUP($E15,'1Q ELO (3)'!$A$7:$M$30,13))</f>
        <v/>
      </c>
      <c r="D15" s="446" t="str">
        <f>IF($E15="","",VLOOKUP($E15,'1Q ELO (3)'!$A$7:$M$30,5))</f>
        <v/>
      </c>
      <c r="E15" s="159"/>
      <c r="F15" s="680" t="str">
        <f>UPPER(IF($E15="","",VLOOKUP($E15,'1Q ELO (3)'!$A$7:$M$38,2)))</f>
        <v/>
      </c>
      <c r="G15" s="680" t="str">
        <f>IF($E15="","",VLOOKUP($E15,'1Q ELO (3)'!$A$7:$M$38,3))</f>
        <v/>
      </c>
      <c r="H15" s="680"/>
      <c r="I15" s="680" t="str">
        <f>IF($E15="","",VLOOKUP($E15,'1Q ELO (3)'!$A$7:$M$38,4))</f>
        <v/>
      </c>
      <c r="J15" s="718"/>
      <c r="K15" s="161"/>
      <c r="L15" s="161"/>
      <c r="M15" s="691"/>
      <c r="N15" s="690"/>
      <c r="O15" s="691"/>
      <c r="P15" s="690"/>
      <c r="Q15" s="414"/>
      <c r="R15" s="168"/>
      <c r="S15" s="169"/>
      <c r="U15" s="178" t="str">
        <f>Birók!P29</f>
        <v xml:space="preserve"> </v>
      </c>
    </row>
    <row r="16" spans="1:21" s="38" customFormat="1" ht="9.6" customHeight="1" thickBot="1" x14ac:dyDescent="0.3">
      <c r="A16" s="171"/>
      <c r="B16" s="460"/>
      <c r="C16" s="460"/>
      <c r="D16" s="456"/>
      <c r="E16" s="182"/>
      <c r="F16" s="173"/>
      <c r="G16" s="173"/>
      <c r="H16" s="174"/>
      <c r="I16" s="175" t="s">
        <v>0</v>
      </c>
      <c r="J16" s="176"/>
      <c r="K16" s="177" t="str">
        <f>UPPER(IF(OR(J16="a",J16="as"),F15,IF(OR(J16="b",J16="bs"),F17,)))</f>
        <v/>
      </c>
      <c r="L16" s="177"/>
      <c r="M16" s="691"/>
      <c r="N16" s="690"/>
      <c r="O16" s="690"/>
      <c r="P16" s="690"/>
      <c r="Q16" s="414"/>
      <c r="R16" s="168"/>
      <c r="S16" s="169"/>
      <c r="U16" s="193" t="str">
        <f>Birók!P30</f>
        <v>Egyik sem</v>
      </c>
    </row>
    <row r="17" spans="1:19" s="38" customFormat="1" ht="9.6" customHeight="1" x14ac:dyDescent="0.25">
      <c r="A17" s="171">
        <v>6</v>
      </c>
      <c r="B17" s="390" t="str">
        <f>IF($E17="","",VLOOKUP($E17,'1Q ELO (3)'!$A$7:$M$32,12))</f>
        <v/>
      </c>
      <c r="C17" s="390" t="str">
        <f>IF($E17="","",VLOOKUP($E17,'1Q ELO (3)'!$A$7:$M$30,13))</f>
        <v/>
      </c>
      <c r="D17" s="446" t="str">
        <f>IF($E17="","",VLOOKUP($E17,'1Q ELO (3)'!$A$7:$M$30,5))</f>
        <v/>
      </c>
      <c r="E17" s="159"/>
      <c r="F17" s="179" t="str">
        <f>UPPER(IF($E17="","",VLOOKUP($E17,'1Q ELO (3)'!$A$7:$M$38,2)))</f>
        <v/>
      </c>
      <c r="G17" s="179" t="str">
        <f>IF($E17="","",VLOOKUP($E17,'1Q ELO (3)'!$A$7:$M$38,3))</f>
        <v/>
      </c>
      <c r="H17" s="179"/>
      <c r="I17" s="179" t="str">
        <f>IF($E17="","",VLOOKUP($E17,'1Q ELO (3)'!$A$7:$M$38,4))</f>
        <v/>
      </c>
      <c r="J17" s="180"/>
      <c r="K17" s="161"/>
      <c r="L17" s="405"/>
      <c r="M17" s="691"/>
      <c r="N17" s="690"/>
      <c r="O17" s="690"/>
      <c r="P17" s="690"/>
      <c r="Q17" s="414"/>
      <c r="R17" s="168"/>
      <c r="S17" s="169"/>
    </row>
    <row r="18" spans="1:19" s="38" customFormat="1" ht="9.6" customHeight="1" x14ac:dyDescent="0.25">
      <c r="A18" s="171"/>
      <c r="B18" s="460"/>
      <c r="C18" s="460"/>
      <c r="D18" s="456"/>
      <c r="E18" s="182"/>
      <c r="F18" s="173"/>
      <c r="G18" s="173"/>
      <c r="H18" s="174"/>
      <c r="I18" s="161"/>
      <c r="J18" s="183"/>
      <c r="K18" s="175"/>
      <c r="L18" s="689"/>
      <c r="M18" s="691"/>
      <c r="N18" s="690"/>
      <c r="O18" s="690"/>
      <c r="P18" s="690"/>
      <c r="Q18" s="414"/>
      <c r="R18" s="168"/>
      <c r="S18" s="169"/>
    </row>
    <row r="19" spans="1:19" s="38" customFormat="1" ht="9.6" customHeight="1" x14ac:dyDescent="0.25">
      <c r="A19" s="581">
        <v>7</v>
      </c>
      <c r="B19" s="390" t="str">
        <f>IF($E19="","",VLOOKUP($E19,'1Q ELO (3)'!$A$7:$M$32,12))</f>
        <v/>
      </c>
      <c r="C19" s="390" t="str">
        <f>IF($E19="","",VLOOKUP($E19,'1Q ELO (3)'!$A$7:$M$30,13))</f>
        <v/>
      </c>
      <c r="D19" s="446" t="str">
        <f>IF($E19="","",VLOOKUP($E19,'1Q ELO (3)'!$A$7:$M$30,5))</f>
        <v/>
      </c>
      <c r="E19" s="159"/>
      <c r="F19" s="680" t="str">
        <f>UPPER(IF($E19="","",VLOOKUP($E19,'1Q ELO (3)'!$A$7:$M$38,2)))</f>
        <v/>
      </c>
      <c r="G19" s="680" t="str">
        <f>IF($E19="","",VLOOKUP($E19,'1Q ELO (3)'!$A$7:$M$38,3))</f>
        <v/>
      </c>
      <c r="H19" s="680"/>
      <c r="I19" s="680" t="str">
        <f>IF($E19="","",VLOOKUP($E19,'1Q ELO (3)'!$A$7:$M$38,4))</f>
        <v/>
      </c>
      <c r="J19" s="162"/>
      <c r="K19" s="161"/>
      <c r="L19" s="691"/>
      <c r="M19" s="691"/>
      <c r="N19" s="690"/>
      <c r="O19" s="690"/>
      <c r="P19" s="690"/>
      <c r="Q19" s="414"/>
      <c r="R19" s="168"/>
      <c r="S19" s="169"/>
    </row>
    <row r="20" spans="1:19" s="38" customFormat="1" ht="9.6" customHeight="1" x14ac:dyDescent="0.25">
      <c r="A20" s="171"/>
      <c r="B20" s="460"/>
      <c r="C20" s="460"/>
      <c r="D20" s="456"/>
      <c r="E20" s="172"/>
      <c r="F20" s="173"/>
      <c r="G20" s="173"/>
      <c r="H20" s="174"/>
      <c r="I20" s="175" t="s">
        <v>0</v>
      </c>
      <c r="J20" s="176"/>
      <c r="K20" s="177" t="str">
        <f>UPPER(IF(OR(J20="a",J20="as"),F19,IF(OR(J20="b",J20="bs"),F21,)))</f>
        <v/>
      </c>
      <c r="L20" s="177"/>
      <c r="M20" s="691"/>
      <c r="N20" s="690"/>
      <c r="O20" s="690"/>
      <c r="P20" s="690"/>
      <c r="Q20" s="414"/>
      <c r="R20" s="168"/>
      <c r="S20" s="169"/>
    </row>
    <row r="21" spans="1:19" s="38" customFormat="1" ht="9.6" customHeight="1" x14ac:dyDescent="0.25">
      <c r="A21" s="578">
        <v>8</v>
      </c>
      <c r="B21" s="390" t="str">
        <f>IF($E21="","",VLOOKUP($E21,'1Q ELO (3)'!$A$7:$M$32,12))</f>
        <v/>
      </c>
      <c r="C21" s="390" t="str">
        <f>IF($E21="","",VLOOKUP($E21,'1Q ELO (3)'!$A$7:$M$30,13))</f>
        <v/>
      </c>
      <c r="D21" s="446" t="str">
        <f>IF($E21="","",VLOOKUP($E21,'1Q ELO (3)'!$A$7:$M$30,5))</f>
        <v/>
      </c>
      <c r="E21" s="159"/>
      <c r="F21" s="487" t="str">
        <f>UPPER(IF($E21="","",VLOOKUP($E21,'1Q ELO (3)'!$A$7:$M$38,2)))</f>
        <v/>
      </c>
      <c r="G21" s="487" t="str">
        <f>IF($E21="","",VLOOKUP($E21,'1Q ELO (3)'!$A$7:$M$38,3))</f>
        <v/>
      </c>
      <c r="H21" s="487"/>
      <c r="I21" s="487" t="str">
        <f>IF($E21="","",VLOOKUP($E21,'1Q ELO (3)'!$A$7:$M$38,4))</f>
        <v/>
      </c>
      <c r="J21" s="190"/>
      <c r="K21" s="161"/>
      <c r="L21" s="161"/>
      <c r="M21" s="691"/>
      <c r="N21" s="690"/>
      <c r="O21" s="690"/>
      <c r="P21" s="690"/>
      <c r="Q21" s="414"/>
      <c r="R21" s="168"/>
      <c r="S21" s="169"/>
    </row>
    <row r="22" spans="1:19" s="38" customFormat="1" ht="9.6" customHeight="1" x14ac:dyDescent="0.25">
      <c r="A22" s="171"/>
      <c r="B22" s="460"/>
      <c r="C22" s="460"/>
      <c r="D22" s="456"/>
      <c r="E22" s="172"/>
      <c r="F22" s="191"/>
      <c r="G22" s="191"/>
      <c r="H22" s="195"/>
      <c r="I22" s="191"/>
      <c r="J22" s="183"/>
      <c r="K22" s="161"/>
      <c r="L22" s="161"/>
      <c r="M22" s="161"/>
      <c r="N22" s="186"/>
      <c r="O22" s="186"/>
      <c r="P22" s="186"/>
      <c r="Q22" s="167"/>
      <c r="R22" s="168"/>
      <c r="S22" s="169"/>
    </row>
    <row r="23" spans="1:19" s="38" customFormat="1" ht="9.6" customHeight="1" x14ac:dyDescent="0.25">
      <c r="A23" s="203"/>
      <c r="B23" s="203"/>
      <c r="C23" s="203"/>
      <c r="D23" s="203"/>
      <c r="E23" s="203"/>
      <c r="F23" s="204"/>
      <c r="G23" s="204"/>
      <c r="H23" s="204"/>
      <c r="I23" s="204"/>
      <c r="J23" s="205"/>
      <c r="K23" s="206"/>
      <c r="L23" s="207"/>
      <c r="M23" s="206"/>
      <c r="N23" s="207"/>
      <c r="O23" s="206"/>
      <c r="P23" s="207"/>
      <c r="Q23" s="206"/>
      <c r="R23" s="207"/>
      <c r="S23" s="169"/>
    </row>
    <row r="24" spans="1:19" s="38" customFormat="1" ht="9.6" customHeight="1" x14ac:dyDescent="0.25">
      <c r="A24" s="209" t="s">
        <v>105</v>
      </c>
      <c r="B24" s="210"/>
      <c r="C24" s="211"/>
      <c r="D24" s="210"/>
      <c r="E24" s="212" t="s">
        <v>6</v>
      </c>
      <c r="F24" s="213" t="s">
        <v>107</v>
      </c>
      <c r="G24" s="212"/>
      <c r="H24" s="214"/>
      <c r="I24" s="215"/>
      <c r="J24" s="212" t="s">
        <v>6</v>
      </c>
      <c r="K24" s="213" t="s">
        <v>108</v>
      </c>
      <c r="L24" s="216"/>
      <c r="M24" s="213" t="s">
        <v>109</v>
      </c>
      <c r="N24" s="217"/>
      <c r="O24" s="218" t="s">
        <v>110</v>
      </c>
      <c r="P24" s="218"/>
      <c r="Q24" s="219"/>
      <c r="R24" s="220"/>
      <c r="S24" s="169"/>
    </row>
    <row r="25" spans="1:19" s="38" customFormat="1" ht="9.6" customHeight="1" x14ac:dyDescent="0.25">
      <c r="A25" s="222" t="s">
        <v>106</v>
      </c>
      <c r="B25" s="221"/>
      <c r="C25" s="223"/>
      <c r="D25" s="442"/>
      <c r="E25" s="224">
        <v>1</v>
      </c>
      <c r="F25" s="92" t="str">
        <f>IF(E25&gt;$R$32,,UPPER(VLOOKUP(E25,'1Q ELO (3)'!$A$7:$O$134,2)))</f>
        <v/>
      </c>
      <c r="G25" s="225"/>
      <c r="H25" s="92"/>
      <c r="I25" s="91"/>
      <c r="J25" s="226" t="s">
        <v>7</v>
      </c>
      <c r="K25" s="221"/>
      <c r="L25" s="227"/>
      <c r="M25" s="221"/>
      <c r="N25" s="228"/>
      <c r="O25" s="229" t="s">
        <v>111</v>
      </c>
      <c r="P25" s="230"/>
      <c r="Q25" s="230"/>
      <c r="R25" s="231"/>
      <c r="S25" s="169"/>
    </row>
    <row r="26" spans="1:19" s="38" customFormat="1" ht="9.6" customHeight="1" x14ac:dyDescent="0.25">
      <c r="A26" s="236" t="s">
        <v>119</v>
      </c>
      <c r="B26" s="234"/>
      <c r="C26" s="237"/>
      <c r="D26" s="442"/>
      <c r="E26" s="224">
        <v>2</v>
      </c>
      <c r="F26" s="92" t="str">
        <f>IF(E26&gt;$R$32,,UPPER(VLOOKUP(E26,'1Q ELO (3)'!$A$7:$O$134,2)))</f>
        <v/>
      </c>
      <c r="G26" s="225"/>
      <c r="H26" s="92"/>
      <c r="I26" s="91"/>
      <c r="J26" s="226" t="s">
        <v>8</v>
      </c>
      <c r="K26" s="221"/>
      <c r="L26" s="227"/>
      <c r="M26" s="221"/>
      <c r="N26" s="228"/>
      <c r="O26" s="232"/>
      <c r="P26" s="233"/>
      <c r="Q26" s="234"/>
      <c r="R26" s="235"/>
      <c r="S26" s="169"/>
    </row>
    <row r="27" spans="1:19" s="38" customFormat="1" ht="9.6" customHeight="1" x14ac:dyDescent="0.25">
      <c r="A27" s="379"/>
      <c r="B27" s="380"/>
      <c r="C27" s="381"/>
      <c r="D27" s="443"/>
      <c r="E27" s="717">
        <v>3</v>
      </c>
      <c r="F27" s="92" t="str">
        <f>IF(E27&gt;$R$32,,UPPER(VLOOKUP(E27,'1Q ELO (3)'!$A$7:$O$134,2)))</f>
        <v/>
      </c>
      <c r="G27" s="225"/>
      <c r="H27" s="92"/>
      <c r="I27" s="91"/>
      <c r="J27" s="226" t="s">
        <v>9</v>
      </c>
      <c r="K27" s="221"/>
      <c r="L27" s="227"/>
      <c r="M27" s="221"/>
      <c r="N27" s="228"/>
      <c r="O27" s="229" t="s">
        <v>112</v>
      </c>
      <c r="P27" s="230"/>
      <c r="Q27" s="230"/>
      <c r="R27" s="231"/>
      <c r="S27" s="169"/>
    </row>
    <row r="28" spans="1:19" s="38" customFormat="1" ht="9.6" customHeight="1" x14ac:dyDescent="0.25">
      <c r="A28" s="238"/>
      <c r="B28" s="150"/>
      <c r="C28" s="239"/>
      <c r="D28" s="443"/>
      <c r="E28" s="717">
        <v>4</v>
      </c>
      <c r="F28" s="92" t="str">
        <f>IF(E28&gt;$R$32,,UPPER(VLOOKUP(E28,'1Q ELO (3)'!$A$7:$O$134,2)))</f>
        <v/>
      </c>
      <c r="G28" s="225"/>
      <c r="H28" s="92"/>
      <c r="I28" s="91"/>
      <c r="J28" s="226" t="s">
        <v>10</v>
      </c>
      <c r="K28" s="221"/>
      <c r="L28" s="227"/>
      <c r="M28" s="221"/>
      <c r="N28" s="228"/>
      <c r="O28" s="221"/>
      <c r="P28" s="227"/>
      <c r="Q28" s="221"/>
      <c r="R28" s="228"/>
      <c r="S28" s="169"/>
    </row>
    <row r="29" spans="1:19" s="38" customFormat="1" ht="9.6" customHeight="1" x14ac:dyDescent="0.25">
      <c r="A29" s="366"/>
      <c r="B29" s="382"/>
      <c r="C29" s="383"/>
      <c r="D29" s="382"/>
      <c r="E29" s="224"/>
      <c r="F29" s="92"/>
      <c r="G29" s="225"/>
      <c r="H29" s="92"/>
      <c r="I29" s="91"/>
      <c r="J29" s="226" t="s">
        <v>11</v>
      </c>
      <c r="K29" s="221"/>
      <c r="L29" s="227"/>
      <c r="M29" s="221"/>
      <c r="N29" s="228"/>
      <c r="O29" s="234"/>
      <c r="P29" s="233"/>
      <c r="Q29" s="234"/>
      <c r="R29" s="235"/>
      <c r="S29" s="169"/>
    </row>
    <row r="30" spans="1:19" s="38" customFormat="1" ht="9.6" customHeight="1" x14ac:dyDescent="0.25">
      <c r="A30" s="367"/>
      <c r="B30" s="24"/>
      <c r="C30" s="239"/>
      <c r="D30" s="443"/>
      <c r="E30" s="224"/>
      <c r="F30" s="92"/>
      <c r="G30" s="225"/>
      <c r="H30" s="92"/>
      <c r="I30" s="91"/>
      <c r="J30" s="226" t="s">
        <v>12</v>
      </c>
      <c r="K30" s="221"/>
      <c r="L30" s="227"/>
      <c r="M30" s="221"/>
      <c r="N30" s="228"/>
      <c r="O30" s="229" t="s">
        <v>92</v>
      </c>
      <c r="P30" s="230"/>
      <c r="Q30" s="230"/>
      <c r="R30" s="231"/>
      <c r="S30" s="169"/>
    </row>
    <row r="31" spans="1:19" s="38" customFormat="1" ht="9.6" customHeight="1" x14ac:dyDescent="0.25">
      <c r="A31" s="367"/>
      <c r="B31" s="24"/>
      <c r="C31" s="377"/>
      <c r="D31" s="444"/>
      <c r="E31" s="224"/>
      <c r="F31" s="92"/>
      <c r="G31" s="225"/>
      <c r="H31" s="92"/>
      <c r="I31" s="91"/>
      <c r="J31" s="226" t="s">
        <v>13</v>
      </c>
      <c r="K31" s="221"/>
      <c r="L31" s="227"/>
      <c r="M31" s="221"/>
      <c r="N31" s="228"/>
      <c r="O31" s="221"/>
      <c r="P31" s="227"/>
      <c r="Q31" s="221"/>
      <c r="R31" s="228"/>
      <c r="S31" s="169"/>
    </row>
    <row r="32" spans="1:19" s="38" customFormat="1" ht="9.6" customHeight="1" x14ac:dyDescent="0.25">
      <c r="A32" s="368"/>
      <c r="B32" s="365"/>
      <c r="C32" s="378"/>
      <c r="D32" s="445"/>
      <c r="E32" s="240"/>
      <c r="F32" s="241"/>
      <c r="G32" s="242"/>
      <c r="H32" s="241"/>
      <c r="I32" s="243"/>
      <c r="J32" s="244" t="s">
        <v>14</v>
      </c>
      <c r="K32" s="234"/>
      <c r="L32" s="233"/>
      <c r="M32" s="234"/>
      <c r="N32" s="235"/>
      <c r="O32" s="234" t="str">
        <f>R4</f>
        <v>Dénes Tibor</v>
      </c>
      <c r="P32" s="233"/>
      <c r="Q32" s="234"/>
      <c r="R32" s="245">
        <f>MIN(8,'1Q ELO (3)'!O5)</f>
        <v>8</v>
      </c>
      <c r="S32" s="169"/>
    </row>
    <row r="33" spans="1:19" s="38" customFormat="1" ht="9.6" customHeight="1" x14ac:dyDescent="0.25">
      <c r="A33"/>
      <c r="B33"/>
      <c r="C33"/>
      <c r="D33"/>
      <c r="E33"/>
      <c r="F33"/>
      <c r="G33"/>
      <c r="H33"/>
      <c r="I33"/>
      <c r="J33" s="134"/>
      <c r="K33"/>
      <c r="L33" s="134"/>
      <c r="M33"/>
      <c r="N33" s="135"/>
      <c r="O33"/>
      <c r="P33" s="134"/>
      <c r="Q33"/>
      <c r="R33" s="135"/>
      <c r="S33" s="169"/>
    </row>
    <row r="34" spans="1:19" s="38" customFormat="1" ht="9.6" customHeight="1" x14ac:dyDescent="0.25">
      <c r="A34"/>
      <c r="B34"/>
      <c r="C34"/>
      <c r="D34"/>
      <c r="E34"/>
      <c r="F34"/>
      <c r="G34"/>
      <c r="H34"/>
      <c r="I34"/>
      <c r="J34" s="134"/>
      <c r="K34"/>
      <c r="L34" s="134"/>
      <c r="M34"/>
      <c r="N34" s="135"/>
      <c r="O34"/>
      <c r="P34" s="134"/>
      <c r="Q34"/>
      <c r="R34" s="135"/>
      <c r="S34" s="169"/>
    </row>
    <row r="35" spans="1:19" s="38" customFormat="1" ht="9.6" customHeight="1" x14ac:dyDescent="0.25">
      <c r="A35"/>
      <c r="B35"/>
      <c r="C35"/>
      <c r="D35"/>
      <c r="E35"/>
      <c r="F35"/>
      <c r="G35"/>
      <c r="H35"/>
      <c r="I35"/>
      <c r="J35" s="134"/>
      <c r="K35"/>
      <c r="L35" s="134"/>
      <c r="M35"/>
      <c r="N35" s="135"/>
      <c r="O35"/>
      <c r="P35" s="134"/>
      <c r="Q35"/>
      <c r="R35" s="135"/>
      <c r="S35" s="169"/>
    </row>
    <row r="36" spans="1:19" s="38" customFormat="1" ht="9.6" customHeight="1" x14ac:dyDescent="0.25">
      <c r="A36"/>
      <c r="B36"/>
      <c r="C36"/>
      <c r="D36"/>
      <c r="E36"/>
      <c r="F36"/>
      <c r="G36"/>
      <c r="H36"/>
      <c r="I36"/>
      <c r="J36" s="134"/>
      <c r="K36"/>
      <c r="L36" s="134"/>
      <c r="M36"/>
      <c r="N36" s="135"/>
      <c r="O36"/>
      <c r="P36" s="134"/>
      <c r="Q36"/>
      <c r="R36" s="135"/>
      <c r="S36" s="169"/>
    </row>
    <row r="37" spans="1:19" s="38" customFormat="1" ht="9.6" customHeight="1" x14ac:dyDescent="0.25">
      <c r="A37"/>
      <c r="B37"/>
      <c r="C37"/>
      <c r="D37"/>
      <c r="E37"/>
      <c r="F37"/>
      <c r="G37"/>
      <c r="H37"/>
      <c r="I37"/>
      <c r="J37" s="134"/>
      <c r="K37"/>
      <c r="L37" s="134"/>
      <c r="M37"/>
      <c r="N37" s="135"/>
      <c r="O37"/>
      <c r="P37" s="134"/>
      <c r="Q37"/>
      <c r="R37" s="135"/>
      <c r="S37" s="169"/>
    </row>
    <row r="38" spans="1:19" s="38" customFormat="1" ht="9.6" customHeight="1" x14ac:dyDescent="0.25">
      <c r="A38"/>
      <c r="B38"/>
      <c r="C38"/>
      <c r="D38"/>
      <c r="E38"/>
      <c r="F38"/>
      <c r="G38"/>
      <c r="H38"/>
      <c r="I38"/>
      <c r="J38" s="134"/>
      <c r="K38"/>
      <c r="L38" s="134"/>
      <c r="M38"/>
      <c r="N38" s="135"/>
      <c r="O38"/>
      <c r="P38" s="134"/>
      <c r="Q38"/>
      <c r="R38" s="135"/>
      <c r="S38" s="169"/>
    </row>
    <row r="39" spans="1:19" s="38" customFormat="1" ht="9.6" customHeight="1" x14ac:dyDescent="0.25">
      <c r="A39"/>
      <c r="B39"/>
      <c r="C39"/>
      <c r="D39"/>
      <c r="E39"/>
      <c r="F39"/>
      <c r="G39"/>
      <c r="H39"/>
      <c r="I39"/>
      <c r="J39" s="134"/>
      <c r="K39"/>
      <c r="L39" s="134"/>
      <c r="M39"/>
      <c r="N39" s="135"/>
      <c r="O39"/>
      <c r="P39" s="134"/>
      <c r="Q39"/>
      <c r="R39" s="135"/>
      <c r="S39" s="169"/>
    </row>
    <row r="40" spans="1:19" s="38" customFormat="1" ht="9.6" customHeight="1" x14ac:dyDescent="0.25">
      <c r="A40"/>
      <c r="B40"/>
      <c r="C40"/>
      <c r="D40"/>
      <c r="E40"/>
      <c r="F40"/>
      <c r="G40"/>
      <c r="H40"/>
      <c r="I40"/>
      <c r="J40" s="134"/>
      <c r="K40"/>
      <c r="L40" s="134"/>
      <c r="M40"/>
      <c r="N40" s="135"/>
      <c r="O40"/>
      <c r="P40" s="134"/>
      <c r="Q40"/>
      <c r="R40" s="135"/>
      <c r="S40" s="169"/>
    </row>
    <row r="41" spans="1:19" s="38" customFormat="1" ht="9.6" customHeight="1" x14ac:dyDescent="0.25">
      <c r="A41"/>
      <c r="B41"/>
      <c r="C41"/>
      <c r="D41"/>
      <c r="E41"/>
      <c r="F41"/>
      <c r="G41"/>
      <c r="H41"/>
      <c r="I41"/>
      <c r="J41" s="134"/>
      <c r="K41"/>
      <c r="L41" s="134"/>
      <c r="M41"/>
      <c r="N41" s="135"/>
      <c r="O41"/>
      <c r="P41" s="134"/>
      <c r="Q41"/>
      <c r="R41" s="135"/>
      <c r="S41" s="169"/>
    </row>
    <row r="42" spans="1:19" s="38" customFormat="1" ht="9.6" customHeight="1" x14ac:dyDescent="0.25">
      <c r="A42"/>
      <c r="B42"/>
      <c r="C42"/>
      <c r="D42"/>
      <c r="E42"/>
      <c r="F42"/>
      <c r="G42"/>
      <c r="H42"/>
      <c r="I42"/>
      <c r="J42" s="134"/>
      <c r="K42"/>
      <c r="L42" s="134"/>
      <c r="M42"/>
      <c r="N42" s="135"/>
      <c r="O42"/>
      <c r="P42" s="134"/>
      <c r="Q42"/>
      <c r="R42" s="135"/>
      <c r="S42" s="169"/>
    </row>
    <row r="43" spans="1:19" s="38" customFormat="1" ht="9.6" customHeight="1" x14ac:dyDescent="0.25">
      <c r="A43"/>
      <c r="B43"/>
      <c r="C43"/>
      <c r="D43"/>
      <c r="E43"/>
      <c r="F43"/>
      <c r="G43"/>
      <c r="H43"/>
      <c r="I43"/>
      <c r="J43" s="134"/>
      <c r="K43"/>
      <c r="L43" s="134"/>
      <c r="M43"/>
      <c r="N43" s="135"/>
      <c r="O43"/>
      <c r="P43" s="134"/>
      <c r="Q43"/>
      <c r="R43" s="135"/>
      <c r="S43" s="169"/>
    </row>
    <row r="44" spans="1:19" s="38" customFormat="1" ht="9.6" customHeight="1" x14ac:dyDescent="0.25">
      <c r="A44"/>
      <c r="B44"/>
      <c r="C44"/>
      <c r="D44"/>
      <c r="E44"/>
      <c r="F44"/>
      <c r="G44"/>
      <c r="H44"/>
      <c r="I44"/>
      <c r="J44" s="134"/>
      <c r="K44"/>
      <c r="L44" s="134"/>
      <c r="M44"/>
      <c r="N44" s="135"/>
      <c r="O44"/>
      <c r="P44" s="134"/>
      <c r="Q44"/>
      <c r="R44" s="135"/>
      <c r="S44" s="169"/>
    </row>
    <row r="45" spans="1:19" s="38" customFormat="1" ht="9.6" customHeight="1" x14ac:dyDescent="0.25">
      <c r="A45"/>
      <c r="B45"/>
      <c r="C45"/>
      <c r="D45"/>
      <c r="E45"/>
      <c r="F45"/>
      <c r="G45"/>
      <c r="H45"/>
      <c r="I45"/>
      <c r="J45" s="134"/>
      <c r="K45"/>
      <c r="L45" s="134"/>
      <c r="M45"/>
      <c r="N45" s="135"/>
      <c r="O45"/>
      <c r="P45" s="134"/>
      <c r="Q45"/>
      <c r="R45" s="135"/>
      <c r="S45" s="169"/>
    </row>
    <row r="46" spans="1:19" s="38" customFormat="1" ht="9.6" customHeight="1" x14ac:dyDescent="0.25">
      <c r="A46"/>
      <c r="B46"/>
      <c r="C46"/>
      <c r="D46"/>
      <c r="E46"/>
      <c r="F46"/>
      <c r="G46"/>
      <c r="H46"/>
      <c r="I46"/>
      <c r="J46" s="134"/>
      <c r="K46"/>
      <c r="L46" s="134"/>
      <c r="M46"/>
      <c r="N46" s="135"/>
      <c r="O46"/>
      <c r="P46" s="134"/>
      <c r="Q46"/>
      <c r="R46" s="135"/>
      <c r="S46" s="169"/>
    </row>
    <row r="47" spans="1:19" s="38" customFormat="1" ht="9.6" customHeight="1" x14ac:dyDescent="0.25">
      <c r="A47"/>
      <c r="B47"/>
      <c r="C47"/>
      <c r="D47"/>
      <c r="E47"/>
      <c r="F47"/>
      <c r="G47"/>
      <c r="H47"/>
      <c r="I47"/>
      <c r="J47" s="134"/>
      <c r="K47"/>
      <c r="L47" s="134"/>
      <c r="M47"/>
      <c r="N47" s="135"/>
      <c r="O47"/>
      <c r="P47" s="134"/>
      <c r="Q47"/>
      <c r="R47" s="135"/>
      <c r="S47" s="169"/>
    </row>
    <row r="48" spans="1:19" s="38" customFormat="1" ht="9.6" customHeight="1" x14ac:dyDescent="0.25">
      <c r="A48"/>
      <c r="B48"/>
      <c r="C48"/>
      <c r="D48"/>
      <c r="E48"/>
      <c r="F48"/>
      <c r="G48"/>
      <c r="H48"/>
      <c r="I48"/>
      <c r="J48" s="134"/>
      <c r="K48"/>
      <c r="L48" s="134"/>
      <c r="M48"/>
      <c r="N48" s="135"/>
      <c r="O48"/>
      <c r="P48" s="134"/>
      <c r="Q48"/>
      <c r="R48" s="135"/>
      <c r="S48" s="169"/>
    </row>
    <row r="49" spans="1:19" s="38" customFormat="1" ht="9.6" customHeight="1" x14ac:dyDescent="0.25">
      <c r="A49"/>
      <c r="B49"/>
      <c r="C49"/>
      <c r="D49"/>
      <c r="E49"/>
      <c r="F49"/>
      <c r="G49"/>
      <c r="H49"/>
      <c r="I49"/>
      <c r="J49" s="134"/>
      <c r="K49"/>
      <c r="L49" s="134"/>
      <c r="M49"/>
      <c r="N49" s="135"/>
      <c r="O49"/>
      <c r="P49" s="134"/>
      <c r="Q49"/>
      <c r="R49" s="135"/>
      <c r="S49" s="169"/>
    </row>
    <row r="50" spans="1:19" s="38" customFormat="1" ht="9.6" customHeight="1" x14ac:dyDescent="0.25">
      <c r="A50"/>
      <c r="B50"/>
      <c r="C50"/>
      <c r="D50"/>
      <c r="E50"/>
      <c r="F50"/>
      <c r="G50"/>
      <c r="H50"/>
      <c r="I50"/>
      <c r="J50" s="134"/>
      <c r="K50"/>
      <c r="L50" s="134"/>
      <c r="M50"/>
      <c r="N50" s="135"/>
      <c r="O50"/>
      <c r="P50" s="134"/>
      <c r="Q50"/>
      <c r="R50" s="135"/>
      <c r="S50" s="169"/>
    </row>
    <row r="51" spans="1:19" s="38" customFormat="1" ht="9.6" customHeight="1" x14ac:dyDescent="0.25">
      <c r="A51"/>
      <c r="B51"/>
      <c r="C51"/>
      <c r="D51"/>
      <c r="E51"/>
      <c r="F51"/>
      <c r="G51"/>
      <c r="H51"/>
      <c r="I51"/>
      <c r="J51" s="134"/>
      <c r="K51"/>
      <c r="L51" s="134"/>
      <c r="M51"/>
      <c r="N51" s="135"/>
      <c r="O51"/>
      <c r="P51" s="134"/>
      <c r="Q51"/>
      <c r="R51" s="135"/>
      <c r="S51" s="169"/>
    </row>
    <row r="52" spans="1:19" s="38" customFormat="1" ht="9.6" customHeight="1" x14ac:dyDescent="0.25">
      <c r="A52"/>
      <c r="B52"/>
      <c r="C52"/>
      <c r="D52"/>
      <c r="E52"/>
      <c r="F52"/>
      <c r="G52"/>
      <c r="H52"/>
      <c r="I52"/>
      <c r="J52" s="134"/>
      <c r="K52"/>
      <c r="L52" s="134"/>
      <c r="M52"/>
      <c r="N52" s="135"/>
      <c r="O52"/>
      <c r="P52" s="134"/>
      <c r="Q52"/>
      <c r="R52" s="135"/>
      <c r="S52" s="169"/>
    </row>
    <row r="53" spans="1:19" s="38" customFormat="1" ht="9.6" customHeight="1" x14ac:dyDescent="0.25">
      <c r="A53"/>
      <c r="B53"/>
      <c r="C53"/>
      <c r="D53"/>
      <c r="E53"/>
      <c r="F53"/>
      <c r="G53"/>
      <c r="H53"/>
      <c r="I53"/>
      <c r="J53" s="134"/>
      <c r="K53"/>
      <c r="L53" s="134"/>
      <c r="M53"/>
      <c r="N53" s="135"/>
      <c r="O53"/>
      <c r="P53" s="134"/>
      <c r="Q53"/>
      <c r="R53" s="135"/>
      <c r="S53" s="169"/>
    </row>
    <row r="54" spans="1:19" s="38" customFormat="1" ht="9.6" customHeight="1" x14ac:dyDescent="0.25">
      <c r="A54"/>
      <c r="B54"/>
      <c r="C54"/>
      <c r="D54"/>
      <c r="E54"/>
      <c r="F54"/>
      <c r="G54"/>
      <c r="H54"/>
      <c r="I54"/>
      <c r="J54" s="134"/>
      <c r="K54"/>
      <c r="L54" s="134"/>
      <c r="M54"/>
      <c r="N54" s="135"/>
      <c r="O54"/>
      <c r="P54" s="134"/>
      <c r="Q54"/>
      <c r="R54" s="135"/>
      <c r="S54" s="169"/>
    </row>
    <row r="55" spans="1:19" s="38" customFormat="1" ht="9.6" customHeight="1" x14ac:dyDescent="0.25">
      <c r="A55"/>
      <c r="B55"/>
      <c r="C55"/>
      <c r="D55"/>
      <c r="E55"/>
      <c r="F55"/>
      <c r="G55"/>
      <c r="H55"/>
      <c r="I55"/>
      <c r="J55" s="134"/>
      <c r="K55"/>
      <c r="L55" s="134"/>
      <c r="M55"/>
      <c r="N55" s="135"/>
      <c r="O55"/>
      <c r="P55" s="134"/>
      <c r="Q55"/>
      <c r="R55" s="135"/>
      <c r="S55" s="169"/>
    </row>
    <row r="56" spans="1:19" s="38" customFormat="1" ht="9.6" customHeight="1" x14ac:dyDescent="0.25">
      <c r="A56"/>
      <c r="B56"/>
      <c r="C56"/>
      <c r="D56"/>
      <c r="E56"/>
      <c r="F56"/>
      <c r="G56"/>
      <c r="H56"/>
      <c r="I56"/>
      <c r="J56" s="134"/>
      <c r="K56"/>
      <c r="L56" s="134"/>
      <c r="M56"/>
      <c r="N56" s="135"/>
      <c r="O56"/>
      <c r="P56" s="134"/>
      <c r="Q56"/>
      <c r="R56" s="135"/>
      <c r="S56" s="169"/>
    </row>
    <row r="57" spans="1:19" s="38" customFormat="1" ht="9.6" customHeight="1" x14ac:dyDescent="0.25">
      <c r="A57"/>
      <c r="B57"/>
      <c r="C57"/>
      <c r="D57"/>
      <c r="E57"/>
      <c r="F57"/>
      <c r="G57"/>
      <c r="H57"/>
      <c r="I57"/>
      <c r="J57" s="134"/>
      <c r="K57"/>
      <c r="L57" s="134"/>
      <c r="M57"/>
      <c r="N57" s="135"/>
      <c r="O57"/>
      <c r="P57" s="134"/>
      <c r="Q57"/>
      <c r="R57" s="135"/>
      <c r="S57" s="169"/>
    </row>
    <row r="58" spans="1:19" s="38" customFormat="1" ht="9.6" customHeight="1" x14ac:dyDescent="0.25">
      <c r="A58"/>
      <c r="B58"/>
      <c r="C58"/>
      <c r="D58"/>
      <c r="E58"/>
      <c r="F58"/>
      <c r="G58"/>
      <c r="H58"/>
      <c r="I58"/>
      <c r="J58" s="134"/>
      <c r="K58"/>
      <c r="L58" s="134"/>
      <c r="M58"/>
      <c r="N58" s="135"/>
      <c r="O58"/>
      <c r="P58" s="134"/>
      <c r="Q58"/>
      <c r="R58" s="135"/>
      <c r="S58" s="169"/>
    </row>
    <row r="59" spans="1:19" s="38" customFormat="1" ht="9.6" customHeight="1" x14ac:dyDescent="0.25">
      <c r="A59"/>
      <c r="B59"/>
      <c r="C59"/>
      <c r="D59"/>
      <c r="E59"/>
      <c r="F59"/>
      <c r="G59"/>
      <c r="H59"/>
      <c r="I59"/>
      <c r="J59" s="134"/>
      <c r="K59"/>
      <c r="L59" s="134"/>
      <c r="M59"/>
      <c r="N59" s="135"/>
      <c r="O59"/>
      <c r="P59" s="134"/>
      <c r="Q59"/>
      <c r="R59" s="135"/>
      <c r="S59" s="202"/>
    </row>
    <row r="60" spans="1:19" s="38" customFormat="1" ht="9.6" customHeight="1" x14ac:dyDescent="0.25">
      <c r="A60"/>
      <c r="B60"/>
      <c r="C60"/>
      <c r="D60"/>
      <c r="E60"/>
      <c r="F60"/>
      <c r="G60"/>
      <c r="H60"/>
      <c r="I60"/>
      <c r="J60" s="134"/>
      <c r="K60"/>
      <c r="L60" s="134"/>
      <c r="M60"/>
      <c r="N60" s="135"/>
      <c r="O60"/>
      <c r="P60" s="134"/>
      <c r="Q60"/>
      <c r="R60" s="135"/>
      <c r="S60" s="169"/>
    </row>
    <row r="61" spans="1:19" s="38" customFormat="1" ht="9.6" customHeight="1" x14ac:dyDescent="0.25">
      <c r="A61"/>
      <c r="B61"/>
      <c r="C61"/>
      <c r="D61"/>
      <c r="E61"/>
      <c r="F61"/>
      <c r="G61"/>
      <c r="H61"/>
      <c r="I61"/>
      <c r="J61" s="134"/>
      <c r="K61"/>
      <c r="L61" s="134"/>
      <c r="M61"/>
      <c r="N61" s="135"/>
      <c r="O61"/>
      <c r="P61" s="134"/>
      <c r="Q61"/>
      <c r="R61" s="135"/>
      <c r="S61" s="169"/>
    </row>
    <row r="62" spans="1:19" s="38" customFormat="1" ht="9.6" customHeight="1" x14ac:dyDescent="0.25">
      <c r="A62"/>
      <c r="B62"/>
      <c r="C62"/>
      <c r="D62"/>
      <c r="E62"/>
      <c r="F62"/>
      <c r="G62"/>
      <c r="H62"/>
      <c r="I62"/>
      <c r="J62" s="134"/>
      <c r="K62"/>
      <c r="L62" s="134"/>
      <c r="M62"/>
      <c r="N62" s="135"/>
      <c r="O62"/>
      <c r="P62" s="134"/>
      <c r="Q62"/>
      <c r="R62" s="135"/>
      <c r="S62" s="169"/>
    </row>
    <row r="63" spans="1:19" s="38" customFormat="1" ht="9.6" customHeight="1" x14ac:dyDescent="0.25">
      <c r="A63"/>
      <c r="B63"/>
      <c r="C63"/>
      <c r="D63"/>
      <c r="E63"/>
      <c r="F63"/>
      <c r="G63"/>
      <c r="H63"/>
      <c r="I63"/>
      <c r="J63" s="134"/>
      <c r="K63"/>
      <c r="L63" s="134"/>
      <c r="M63"/>
      <c r="N63" s="135"/>
      <c r="O63"/>
      <c r="P63" s="134"/>
      <c r="Q63"/>
      <c r="R63" s="135"/>
      <c r="S63" s="169"/>
    </row>
    <row r="64" spans="1:19" s="38" customFormat="1" ht="9.6" customHeight="1" x14ac:dyDescent="0.25">
      <c r="A64"/>
      <c r="B64"/>
      <c r="C64"/>
      <c r="D64"/>
      <c r="E64"/>
      <c r="F64"/>
      <c r="G64"/>
      <c r="H64"/>
      <c r="I64"/>
      <c r="J64" s="134"/>
      <c r="K64"/>
      <c r="L64" s="134"/>
      <c r="M64"/>
      <c r="N64" s="135"/>
      <c r="O64"/>
      <c r="P64" s="134"/>
      <c r="Q64"/>
      <c r="R64" s="135"/>
      <c r="S64" s="169"/>
    </row>
    <row r="65" spans="1:19" s="38" customFormat="1" ht="9.6" customHeight="1" x14ac:dyDescent="0.25">
      <c r="A65"/>
      <c r="B65"/>
      <c r="C65"/>
      <c r="D65"/>
      <c r="E65"/>
      <c r="F65"/>
      <c r="G65"/>
      <c r="H65"/>
      <c r="I65"/>
      <c r="J65" s="134"/>
      <c r="K65"/>
      <c r="L65" s="134"/>
      <c r="M65"/>
      <c r="N65" s="135"/>
      <c r="O65"/>
      <c r="P65" s="134"/>
      <c r="Q65"/>
      <c r="R65" s="135"/>
      <c r="S65" s="169"/>
    </row>
    <row r="66" spans="1:19" s="38" customFormat="1" ht="9.6" customHeight="1" x14ac:dyDescent="0.25">
      <c r="A66"/>
      <c r="B66"/>
      <c r="C66"/>
      <c r="D66"/>
      <c r="E66"/>
      <c r="F66"/>
      <c r="G66"/>
      <c r="H66"/>
      <c r="I66"/>
      <c r="J66" s="134"/>
      <c r="K66"/>
      <c r="L66" s="134"/>
      <c r="M66"/>
      <c r="N66" s="135"/>
      <c r="O66"/>
      <c r="P66" s="134"/>
      <c r="Q66"/>
      <c r="R66" s="135"/>
      <c r="S66" s="169"/>
    </row>
    <row r="67" spans="1:19" s="38" customFormat="1" ht="9.6" customHeight="1" x14ac:dyDescent="0.25">
      <c r="A67"/>
      <c r="B67"/>
      <c r="C67"/>
      <c r="D67"/>
      <c r="E67"/>
      <c r="F67"/>
      <c r="G67"/>
      <c r="H67"/>
      <c r="I67"/>
      <c r="J67" s="134"/>
      <c r="K67"/>
      <c r="L67" s="134"/>
      <c r="M67"/>
      <c r="N67" s="135"/>
      <c r="O67"/>
      <c r="P67" s="134"/>
      <c r="Q67"/>
      <c r="R67" s="135"/>
      <c r="S67" s="169"/>
    </row>
    <row r="68" spans="1:19" s="38" customFormat="1" ht="9.6" customHeight="1" x14ac:dyDescent="0.25">
      <c r="A68"/>
      <c r="B68"/>
      <c r="C68"/>
      <c r="D68"/>
      <c r="E68"/>
      <c r="F68"/>
      <c r="G68"/>
      <c r="H68"/>
      <c r="I68"/>
      <c r="J68" s="134"/>
      <c r="K68"/>
      <c r="L68" s="134"/>
      <c r="M68"/>
      <c r="N68" s="135"/>
      <c r="O68"/>
      <c r="P68" s="134"/>
      <c r="Q68"/>
      <c r="R68" s="135"/>
      <c r="S68" s="169"/>
    </row>
    <row r="69" spans="1:19" s="38" customFormat="1" ht="9.6" customHeight="1" x14ac:dyDescent="0.25">
      <c r="A69"/>
      <c r="B69"/>
      <c r="C69"/>
      <c r="D69"/>
      <c r="E69"/>
      <c r="F69"/>
      <c r="G69"/>
      <c r="H69"/>
      <c r="I69"/>
      <c r="J69" s="134"/>
      <c r="K69"/>
      <c r="L69" s="134"/>
      <c r="M69"/>
      <c r="N69" s="135"/>
      <c r="O69"/>
      <c r="P69" s="134"/>
      <c r="Q69"/>
      <c r="R69" s="135"/>
      <c r="S69" s="169"/>
    </row>
    <row r="70" spans="1:19" s="2" customFormat="1" ht="6.75" customHeight="1" x14ac:dyDescent="0.25">
      <c r="A70"/>
      <c r="B70"/>
      <c r="C70"/>
      <c r="D70"/>
      <c r="E70"/>
      <c r="F70"/>
      <c r="G70"/>
      <c r="H70"/>
      <c r="I70"/>
      <c r="J70" s="134"/>
      <c r="K70"/>
      <c r="L70" s="134"/>
      <c r="M70"/>
      <c r="N70" s="135"/>
      <c r="O70"/>
      <c r="P70" s="134"/>
      <c r="Q70"/>
      <c r="R70" s="135"/>
      <c r="S70" s="208"/>
    </row>
    <row r="71" spans="1:19" s="18" customFormat="1" ht="10.5" customHeight="1" x14ac:dyDescent="0.25">
      <c r="A71"/>
      <c r="B71"/>
      <c r="C71"/>
      <c r="D71"/>
      <c r="E71"/>
      <c r="F71"/>
      <c r="G71"/>
      <c r="H71"/>
      <c r="I71"/>
      <c r="J71" s="134"/>
      <c r="K71"/>
      <c r="L71" s="134"/>
      <c r="M71"/>
      <c r="N71" s="135"/>
      <c r="O71"/>
      <c r="P71" s="134"/>
      <c r="Q71"/>
      <c r="R71" s="135"/>
    </row>
    <row r="72" spans="1:19" s="18" customFormat="1" ht="9" customHeight="1" x14ac:dyDescent="0.25">
      <c r="A72"/>
      <c r="B72"/>
      <c r="C72"/>
      <c r="D72"/>
      <c r="E72"/>
      <c r="F72"/>
      <c r="G72"/>
      <c r="H72"/>
      <c r="I72"/>
      <c r="J72" s="134"/>
      <c r="K72"/>
      <c r="L72" s="134"/>
      <c r="M72"/>
      <c r="N72" s="135"/>
      <c r="O72"/>
      <c r="P72" s="134"/>
      <c r="Q72"/>
      <c r="R72" s="135"/>
    </row>
    <row r="73" spans="1:19" s="18" customFormat="1" ht="9" customHeight="1" x14ac:dyDescent="0.25">
      <c r="A73"/>
      <c r="B73"/>
      <c r="C73"/>
      <c r="D73"/>
      <c r="E73"/>
      <c r="F73"/>
      <c r="G73"/>
      <c r="H73"/>
      <c r="I73"/>
      <c r="J73" s="134"/>
      <c r="K73"/>
      <c r="L73" s="134"/>
      <c r="M73"/>
      <c r="N73" s="135"/>
      <c r="O73"/>
      <c r="P73" s="134"/>
      <c r="Q73"/>
      <c r="R73" s="135"/>
    </row>
    <row r="74" spans="1:19" s="18" customFormat="1" ht="9" customHeight="1" x14ac:dyDescent="0.25">
      <c r="A74"/>
      <c r="B74"/>
      <c r="C74"/>
      <c r="D74"/>
      <c r="E74"/>
      <c r="F74"/>
      <c r="G74"/>
      <c r="H74"/>
      <c r="I74"/>
      <c r="J74" s="134"/>
      <c r="K74"/>
      <c r="L74" s="134"/>
      <c r="M74"/>
      <c r="N74" s="135"/>
      <c r="O74"/>
      <c r="P74" s="134"/>
      <c r="Q74"/>
      <c r="R74" s="135"/>
    </row>
    <row r="75" spans="1:19" s="18" customFormat="1" ht="9" customHeight="1" x14ac:dyDescent="0.25">
      <c r="A75"/>
      <c r="B75"/>
      <c r="C75"/>
      <c r="D75"/>
      <c r="E75"/>
      <c r="F75"/>
      <c r="G75"/>
      <c r="H75"/>
      <c r="I75"/>
      <c r="J75" s="134"/>
      <c r="K75"/>
      <c r="L75" s="134"/>
      <c r="M75"/>
      <c r="N75" s="135"/>
      <c r="O75"/>
      <c r="P75" s="134"/>
      <c r="Q75"/>
      <c r="R75" s="135"/>
    </row>
    <row r="76" spans="1:19" s="18" customFormat="1" ht="9" customHeight="1" x14ac:dyDescent="0.25">
      <c r="A76"/>
      <c r="B76"/>
      <c r="C76"/>
      <c r="D76"/>
      <c r="E76"/>
      <c r="F76"/>
      <c r="G76"/>
      <c r="H76"/>
      <c r="I76"/>
      <c r="J76" s="134"/>
      <c r="K76"/>
      <c r="L76" s="134"/>
      <c r="M76"/>
      <c r="N76" s="135"/>
      <c r="O76"/>
      <c r="P76" s="134"/>
      <c r="Q76"/>
      <c r="R76" s="135"/>
    </row>
    <row r="77" spans="1:19" s="18" customFormat="1" ht="9" customHeight="1" x14ac:dyDescent="0.25">
      <c r="A77"/>
      <c r="B77"/>
      <c r="C77"/>
      <c r="D77"/>
      <c r="E77"/>
      <c r="F77"/>
      <c r="G77"/>
      <c r="H77"/>
      <c r="I77"/>
      <c r="J77" s="134"/>
      <c r="K77"/>
      <c r="L77" s="134"/>
      <c r="M77"/>
      <c r="N77" s="135"/>
      <c r="O77"/>
      <c r="P77" s="134"/>
      <c r="Q77"/>
      <c r="R77" s="135"/>
    </row>
    <row r="78" spans="1:19" s="18" customFormat="1" ht="9" customHeight="1" x14ac:dyDescent="0.25">
      <c r="A78"/>
      <c r="B78"/>
      <c r="C78"/>
      <c r="D78"/>
      <c r="E78"/>
      <c r="F78"/>
      <c r="G78"/>
      <c r="H78"/>
      <c r="I78"/>
      <c r="J78" s="134"/>
      <c r="K78"/>
      <c r="L78" s="134"/>
      <c r="M78"/>
      <c r="N78" s="135"/>
      <c r="O78"/>
      <c r="P78" s="134"/>
      <c r="Q78"/>
      <c r="R78" s="135"/>
    </row>
    <row r="79" spans="1:19" s="18" customFormat="1" ht="9" customHeight="1" x14ac:dyDescent="0.25">
      <c r="A79"/>
      <c r="B79"/>
      <c r="C79"/>
      <c r="D79"/>
      <c r="E79"/>
      <c r="F79"/>
      <c r="G79"/>
      <c r="H79"/>
      <c r="I79"/>
      <c r="J79" s="134"/>
      <c r="K79"/>
      <c r="L79" s="134"/>
      <c r="M79"/>
      <c r="N79" s="135"/>
      <c r="O79"/>
      <c r="P79" s="134"/>
      <c r="Q79"/>
      <c r="R79" s="135"/>
    </row>
  </sheetData>
  <mergeCells count="1">
    <mergeCell ref="A4:C4"/>
  </mergeCells>
  <conditionalFormatting sqref="H7 H9 H11 H13 H15 H17 H19 H21">
    <cfRule type="expression" dxfId="507" priority="10" stopIfTrue="1">
      <formula>AND($E7&lt;9,$C7&gt;0)</formula>
    </cfRule>
  </conditionalFormatting>
  <conditionalFormatting sqref="I8 I16 I12 I20">
    <cfRule type="expression" dxfId="506" priority="7" stopIfTrue="1">
      <formula>AND($O$1="CU",I8="Umpire")</formula>
    </cfRule>
    <cfRule type="expression" dxfId="505" priority="8" stopIfTrue="1">
      <formula>AND($O$1="CU",I8&lt;&gt;"Umpire",J8&lt;&gt;"")</formula>
    </cfRule>
    <cfRule type="expression" dxfId="504" priority="9" stopIfTrue="1">
      <formula>AND($O$1="CU",I8&lt;&gt;"Umpire")</formula>
    </cfRule>
  </conditionalFormatting>
  <conditionalFormatting sqref="K20 K12 K16 K8">
    <cfRule type="expression" dxfId="503" priority="5" stopIfTrue="1">
      <formula>J8="as"</formula>
    </cfRule>
    <cfRule type="expression" dxfId="502" priority="6" stopIfTrue="1">
      <formula>J8="bs"</formula>
    </cfRule>
  </conditionalFormatting>
  <conditionalFormatting sqref="B8 B10 B12 B14 B16 B18 B20 B22">
    <cfRule type="cellIs" dxfId="501" priority="3" stopIfTrue="1" operator="equal">
      <formula>"QA"</formula>
    </cfRule>
    <cfRule type="cellIs" dxfId="500" priority="4" stopIfTrue="1" operator="equal">
      <formula>"DA"</formula>
    </cfRule>
  </conditionalFormatting>
  <conditionalFormatting sqref="R32 J8 J12 J16 J20">
    <cfRule type="expression" dxfId="499" priority="2" stopIfTrue="1">
      <formula>$O$1="CU"</formula>
    </cfRule>
  </conditionalFormatting>
  <conditionalFormatting sqref="E7 E15 E11 E19">
    <cfRule type="expression" dxfId="498" priority="1" stopIfTrue="1">
      <formula>$E7&lt;9</formula>
    </cfRule>
  </conditionalFormatting>
  <dataValidations count="1">
    <dataValidation type="list" allowBlank="1" showInputMessage="1" sqref="I8 M14 K10 K18 I20 I16 I12">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86081"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6082"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3">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2" width="6.44140625" customWidth="1"/>
    <col min="3" max="3" width="5.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5.109375" customWidth="1"/>
    <col min="18" max="18" width="1.6640625" style="135" customWidth="1"/>
    <col min="19" max="19" width="9.109375" hidden="1" customWidth="1"/>
    <col min="20" max="20" width="8.6640625" customWidth="1"/>
    <col min="21" max="21" width="9.109375" hidden="1" customWidth="1"/>
  </cols>
  <sheetData>
    <row r="1" spans="1:21" s="136" customFormat="1" ht="21.75" customHeight="1" x14ac:dyDescent="0.4">
      <c r="A1" s="93" t="str">
        <f>Altalanos!$A$6</f>
        <v>Diákolinmpia Pest Vármegye</v>
      </c>
      <c r="B1" s="93"/>
      <c r="C1" s="139"/>
      <c r="D1" s="139"/>
      <c r="E1" s="139"/>
      <c r="F1" s="139"/>
      <c r="G1" s="139"/>
      <c r="H1" s="139"/>
      <c r="I1" s="384"/>
      <c r="J1" s="140"/>
      <c r="K1" s="120" t="s">
        <v>113</v>
      </c>
      <c r="L1" s="120"/>
      <c r="M1" s="94"/>
      <c r="N1" s="140"/>
      <c r="O1" s="140" t="s">
        <v>71</v>
      </c>
      <c r="P1" s="140"/>
      <c r="Q1" s="139"/>
      <c r="R1" s="140"/>
    </row>
    <row r="2" spans="1:21" s="108" customFormat="1" x14ac:dyDescent="0.25">
      <c r="A2" s="96" t="s">
        <v>122</v>
      </c>
      <c r="B2" s="96"/>
      <c r="C2" s="96"/>
      <c r="D2" s="464"/>
      <c r="E2" s="464">
        <f>Altalanos!$C$8</f>
        <v>0</v>
      </c>
      <c r="F2" s="96"/>
      <c r="G2" s="141"/>
      <c r="H2" s="110"/>
      <c r="I2" s="110"/>
      <c r="J2" s="142"/>
      <c r="K2" s="438" t="s">
        <v>114</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925">
        <f>Altalanos!$A$10</f>
        <v>0</v>
      </c>
      <c r="B4" s="925"/>
      <c r="C4" s="925"/>
      <c r="D4" s="432"/>
      <c r="E4" s="146"/>
      <c r="F4" s="146"/>
      <c r="G4" s="146">
        <f>Altalanos!$C$10</f>
        <v>0</v>
      </c>
      <c r="H4" s="100"/>
      <c r="I4" s="146"/>
      <c r="J4" s="147"/>
      <c r="K4" s="148" t="str">
        <f>Altalanos!$D$10</f>
        <v xml:space="preserve">  </v>
      </c>
      <c r="L4" s="147"/>
      <c r="M4" s="463"/>
      <c r="N4" s="147"/>
      <c r="O4" s="146"/>
      <c r="P4" s="147"/>
      <c r="Q4" s="146"/>
      <c r="R4" s="89" t="str">
        <f>Altalanos!$E$10</f>
        <v>Dénes Tibor</v>
      </c>
    </row>
    <row r="5" spans="1:21" s="19" customFormat="1" ht="9.6" x14ac:dyDescent="0.25">
      <c r="A5" s="150"/>
      <c r="B5" s="151" t="s">
        <v>4</v>
      </c>
      <c r="C5" s="459" t="s">
        <v>105</v>
      </c>
      <c r="D5" s="151" t="s">
        <v>104</v>
      </c>
      <c r="E5" s="151" t="s">
        <v>101</v>
      </c>
      <c r="F5" s="152" t="s">
        <v>85</v>
      </c>
      <c r="G5" s="152" t="s">
        <v>86</v>
      </c>
      <c r="H5" s="152"/>
      <c r="I5" s="152" t="s">
        <v>90</v>
      </c>
      <c r="J5" s="152"/>
      <c r="K5" s="151" t="s">
        <v>129</v>
      </c>
      <c r="L5" s="153"/>
      <c r="M5" s="151" t="s">
        <v>103</v>
      </c>
      <c r="N5" s="153"/>
      <c r="O5" s="151"/>
      <c r="P5" s="153"/>
      <c r="Q5" s="151"/>
      <c r="R5" s="154"/>
    </row>
    <row r="6" spans="1:21" s="790" customFormat="1" ht="14.25" customHeight="1" thickBot="1" x14ac:dyDescent="0.3">
      <c r="A6" s="783"/>
      <c r="B6" s="784"/>
      <c r="C6" s="785"/>
      <c r="D6" s="785"/>
      <c r="E6" s="784"/>
      <c r="F6" s="786"/>
      <c r="G6" s="786"/>
      <c r="H6" s="787"/>
      <c r="I6" s="786"/>
      <c r="J6" s="788"/>
      <c r="K6" s="784"/>
      <c r="L6" s="788"/>
      <c r="M6" s="784"/>
      <c r="N6" s="788"/>
      <c r="O6" s="784"/>
      <c r="P6" s="788"/>
      <c r="Q6" s="784"/>
      <c r="R6" s="789"/>
    </row>
    <row r="7" spans="1:21" s="38" customFormat="1" ht="10.5" customHeight="1" x14ac:dyDescent="0.25">
      <c r="A7" s="157">
        <v>1</v>
      </c>
      <c r="B7" s="390" t="str">
        <f>IF($E7="","",VLOOKUP($E7,'1Q ELO (3)'!$A$7:$M$32,12))</f>
        <v/>
      </c>
      <c r="C7" s="390" t="str">
        <f>IF($E7="","",VLOOKUP($E7,'1Q ELO (3)'!$A$7:$M$32,13))</f>
        <v/>
      </c>
      <c r="D7" s="446" t="str">
        <f>IF($E7="","",VLOOKUP($E7,'1Q ELO (3)'!$A$7:$M$32,5))</f>
        <v/>
      </c>
      <c r="E7" s="159"/>
      <c r="F7" s="680" t="str">
        <f>UPPER(IF($E7="","",VLOOKUP($E7,'1Q ELO (3)'!$A$7:$M$32,2)))</f>
        <v/>
      </c>
      <c r="G7" s="680" t="str">
        <f>IF($E7="","",VLOOKUP($E7,'1Q ELO (3)'!$A$7:$M$32,3))</f>
        <v/>
      </c>
      <c r="H7" s="680"/>
      <c r="I7" s="680" t="str">
        <f>IF($E7="","",VLOOKUP($E7,'1Q ELO (3)'!$A$7:$M$32,4))</f>
        <v/>
      </c>
      <c r="J7" s="162"/>
      <c r="K7" s="161"/>
      <c r="L7" s="161"/>
      <c r="M7" s="161"/>
      <c r="N7" s="161"/>
      <c r="O7" s="164"/>
      <c r="P7" s="166"/>
      <c r="Q7" s="167"/>
      <c r="R7" s="168"/>
      <c r="S7" s="169"/>
      <c r="U7" s="170" t="str">
        <f>Birók!P21</f>
        <v>Bíró</v>
      </c>
    </row>
    <row r="8" spans="1:21" s="38" customFormat="1" ht="9.6" customHeight="1" x14ac:dyDescent="0.25">
      <c r="A8" s="171"/>
      <c r="B8" s="716"/>
      <c r="C8" s="172"/>
      <c r="D8" s="447"/>
      <c r="E8" s="172"/>
      <c r="F8" s="173"/>
      <c r="G8" s="173"/>
      <c r="H8" s="174"/>
      <c r="I8" s="719"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(3)'!$A$7:$M$32,12))</f>
        <v/>
      </c>
      <c r="C9" s="390" t="str">
        <f>IF($E9="","",VLOOKUP($E9,'1Q ELO (3)'!$A$7:$M$32,13))</f>
        <v/>
      </c>
      <c r="D9" s="446" t="str">
        <f>IF($E9="","",VLOOKUP($E9,'1Q ELO (3)'!$A$7:$M$32,5))</f>
        <v/>
      </c>
      <c r="E9" s="159"/>
      <c r="F9" s="487" t="str">
        <f>UPPER(IF($E9="","",VLOOKUP($E9,'1Q ELO (3)'!$A$7:$M$32,2)))</f>
        <v/>
      </c>
      <c r="G9" s="487" t="str">
        <f>IF($E9="","",VLOOKUP($E9,'1Q ELO (3)'!$A$7:$M$32,3))</f>
        <v/>
      </c>
      <c r="H9" s="487"/>
      <c r="I9" s="487" t="str">
        <f>IF($E9="","",VLOOKUP($E9,'1Q ELO (3)'!$A$7:$M$32,4))</f>
        <v/>
      </c>
      <c r="J9" s="180"/>
      <c r="K9" s="161"/>
      <c r="L9" s="181"/>
      <c r="M9" s="161"/>
      <c r="N9" s="161"/>
      <c r="O9" s="164"/>
      <c r="P9" s="166"/>
      <c r="Q9" s="167"/>
      <c r="R9" s="168"/>
      <c r="S9" s="169"/>
      <c r="U9" s="178" t="str">
        <f>Birók!P23</f>
        <v xml:space="preserve"> </v>
      </c>
    </row>
    <row r="10" spans="1:21" s="38" customFormat="1" ht="9.6" customHeight="1" x14ac:dyDescent="0.25">
      <c r="A10" s="171"/>
      <c r="B10" s="716" t="str">
        <f>IF($E10="","",VLOOKUP($E10,'1Q ELO (3)'!$A$7:$M$32,12))</f>
        <v/>
      </c>
      <c r="C10" s="172"/>
      <c r="D10" s="447"/>
      <c r="E10" s="182"/>
      <c r="F10" s="488"/>
      <c r="G10" s="488"/>
      <c r="H10" s="489"/>
      <c r="I10" s="488"/>
      <c r="J10" s="183"/>
      <c r="K10" s="720"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5">
      <c r="A11" s="171">
        <v>3</v>
      </c>
      <c r="B11" s="390" t="str">
        <f>IF($E11="","",VLOOKUP($E11,'1Q ELO (3)'!$A$7:$M$32,12))</f>
        <v/>
      </c>
      <c r="C11" s="390" t="str">
        <f>IF($E11="","",VLOOKUP($E11,'1Q ELO (3)'!$A$7:$M$32,13))</f>
        <v/>
      </c>
      <c r="D11" s="446" t="str">
        <f>IF($E11="","",VLOOKUP($E11,'1Q ELO (3)'!$A$7:$M$32,5))</f>
        <v/>
      </c>
      <c r="E11" s="159"/>
      <c r="F11" s="487" t="str">
        <f>UPPER(IF($E11="","",VLOOKUP($E11,'1Q ELO (3)'!$A$7:$M$32,2)))</f>
        <v/>
      </c>
      <c r="G11" s="487" t="str">
        <f>IF($E11="","",VLOOKUP($E11,'1Q ELO (3)'!$A$7:$M$32,3))</f>
        <v/>
      </c>
      <c r="H11" s="487"/>
      <c r="I11" s="487" t="str">
        <f>IF($E11="","",VLOOKUP($E11,'1Q ELO (3)'!$A$7:$M$32,4))</f>
        <v/>
      </c>
      <c r="J11" s="162"/>
      <c r="K11" s="161"/>
      <c r="L11" s="187"/>
      <c r="M11" s="161"/>
      <c r="N11" s="690"/>
      <c r="O11" s="690"/>
      <c r="P11" s="690"/>
      <c r="Q11" s="167"/>
      <c r="R11" s="168"/>
      <c r="S11" s="169"/>
      <c r="U11" s="178" t="str">
        <f>Birók!P25</f>
        <v xml:space="preserve"> </v>
      </c>
    </row>
    <row r="12" spans="1:21" s="38" customFormat="1" ht="9.6" customHeight="1" x14ac:dyDescent="0.25">
      <c r="A12" s="171"/>
      <c r="B12" s="716" t="str">
        <f>IF($E12="","",VLOOKUP($E12,'1Q ELO (3)'!$A$7:$M$32,12))</f>
        <v/>
      </c>
      <c r="C12" s="172"/>
      <c r="D12" s="447"/>
      <c r="E12" s="182"/>
      <c r="F12" s="488"/>
      <c r="G12" s="488"/>
      <c r="H12" s="489"/>
      <c r="I12" s="720" t="s">
        <v>0</v>
      </c>
      <c r="J12" s="176"/>
      <c r="K12" s="177" t="str">
        <f>UPPER(IF(OR(J12="a",J12="as"),F11,IF(OR(J12="b",J12="bs"),F13,)))</f>
        <v/>
      </c>
      <c r="L12" s="189"/>
      <c r="M12" s="161"/>
      <c r="N12" s="690"/>
      <c r="O12" s="690"/>
      <c r="P12" s="690"/>
      <c r="Q12" s="167"/>
      <c r="R12" s="168"/>
      <c r="S12" s="169"/>
      <c r="U12" s="178" t="str">
        <f>Birók!P26</f>
        <v xml:space="preserve"> </v>
      </c>
    </row>
    <row r="13" spans="1:21" s="38" customFormat="1" ht="9.6" customHeight="1" x14ac:dyDescent="0.25">
      <c r="A13" s="171">
        <v>4</v>
      </c>
      <c r="B13" s="390" t="str">
        <f>IF($E13="","",VLOOKUP($E13,'1Q ELO (3)'!$A$7:$M$32,12))</f>
        <v/>
      </c>
      <c r="C13" s="390" t="str">
        <f>IF($E13="","",VLOOKUP($E13,'1Q ELO (3)'!$A$7:$M$32,13))</f>
        <v/>
      </c>
      <c r="D13" s="446" t="str">
        <f>IF($E13="","",VLOOKUP($E13,'1Q ELO (3)'!$A$7:$M$32,5))</f>
        <v/>
      </c>
      <c r="E13" s="159"/>
      <c r="F13" s="487" t="str">
        <f>UPPER(IF($E13="","",VLOOKUP($E13,'1Q ELO (3)'!$A$7:$M$32,2)))</f>
        <v/>
      </c>
      <c r="G13" s="487" t="str">
        <f>IF($E13="","",VLOOKUP($E13,'1Q ELO (3)'!$A$7:$M$32,3))</f>
        <v/>
      </c>
      <c r="H13" s="487"/>
      <c r="I13" s="487" t="str">
        <f>IF($E13="","",VLOOKUP($E13,'1Q ELO (3)'!$A$7:$M$32,4))</f>
        <v/>
      </c>
      <c r="J13" s="190"/>
      <c r="K13" s="161"/>
      <c r="L13" s="161"/>
      <c r="M13" s="161"/>
      <c r="N13" s="690"/>
      <c r="O13" s="690"/>
      <c r="P13" s="690"/>
      <c r="Q13" s="167"/>
      <c r="R13" s="168"/>
      <c r="S13" s="169"/>
      <c r="U13" s="178" t="str">
        <f>Birók!P27</f>
        <v xml:space="preserve"> </v>
      </c>
    </row>
    <row r="14" spans="1:21" s="38" customFormat="1" ht="9.6" customHeight="1" x14ac:dyDescent="0.25">
      <c r="A14" s="171"/>
      <c r="B14" s="460" t="str">
        <f>IF($E14="","",VLOOKUP($E14,'1Q ELO (3)'!$A$7:$M$32,12))</f>
        <v/>
      </c>
      <c r="C14" s="172"/>
      <c r="D14" s="447"/>
      <c r="E14" s="182"/>
      <c r="F14" s="488"/>
      <c r="G14" s="488"/>
      <c r="H14" s="489"/>
      <c r="I14" s="488"/>
      <c r="J14" s="183"/>
      <c r="K14" s="161"/>
      <c r="L14" s="161"/>
      <c r="M14" s="175"/>
      <c r="N14" s="692"/>
      <c r="O14" s="691"/>
      <c r="P14" s="690"/>
      <c r="Q14" s="414"/>
      <c r="R14" s="168"/>
      <c r="S14" s="169"/>
      <c r="U14" s="178" t="str">
        <f>Birók!P28</f>
        <v xml:space="preserve"> </v>
      </c>
    </row>
    <row r="15" spans="1:21" s="38" customFormat="1" ht="9.6" customHeight="1" x14ac:dyDescent="0.25">
      <c r="A15" s="581">
        <v>5</v>
      </c>
      <c r="B15" s="390" t="str">
        <f>IF($E15="","",VLOOKUP($E15,'1Q ELO (3)'!$A$7:$M$32,12))</f>
        <v/>
      </c>
      <c r="C15" s="390" t="str">
        <f>IF($E15="","",VLOOKUP($E15,'1Q ELO (3)'!$A$7:$M$32,13))</f>
        <v/>
      </c>
      <c r="D15" s="446" t="str">
        <f>IF($E15="","",VLOOKUP($E15,'1Q ELO (3)'!$A$7:$M$32,5))</f>
        <v/>
      </c>
      <c r="E15" s="725"/>
      <c r="F15" s="680" t="str">
        <f>UPPER(IF($E15="","",VLOOKUP($E15,'1Q ELO (3)'!$A$7:$M$32,2)))</f>
        <v/>
      </c>
      <c r="G15" s="680" t="str">
        <f>IF($E15="","",VLOOKUP($E15,'1Q ELO (3)'!$A$7:$M$32,3))</f>
        <v/>
      </c>
      <c r="H15" s="680"/>
      <c r="I15" s="680" t="str">
        <f>IF($E15="","",VLOOKUP($E15,'1Q ELO (3)'!$A$7:$M$32,4))</f>
        <v/>
      </c>
      <c r="J15" s="718"/>
      <c r="K15" s="161"/>
      <c r="L15" s="161"/>
      <c r="M15" s="161"/>
      <c r="N15" s="690"/>
      <c r="O15" s="691"/>
      <c r="P15" s="690"/>
      <c r="Q15" s="414"/>
      <c r="R15" s="168"/>
      <c r="S15" s="169"/>
      <c r="U15" s="178" t="str">
        <f>Birók!P29</f>
        <v xml:space="preserve"> </v>
      </c>
    </row>
    <row r="16" spans="1:21" s="38" customFormat="1" ht="9.6" customHeight="1" thickBot="1" x14ac:dyDescent="0.3">
      <c r="A16" s="171"/>
      <c r="B16" s="460" t="str">
        <f>IF($E16="","",VLOOKUP($E16,'1Q ELO (3)'!$A$7:$M$32,12))</f>
        <v/>
      </c>
      <c r="C16" s="172"/>
      <c r="D16" s="447"/>
      <c r="E16" s="182"/>
      <c r="F16" s="488"/>
      <c r="G16" s="488"/>
      <c r="H16" s="489"/>
      <c r="I16" s="720" t="s">
        <v>0</v>
      </c>
      <c r="J16" s="176"/>
      <c r="K16" s="177" t="str">
        <f>UPPER(IF(OR(J16="a",J16="as"),F15,IF(OR(J16="b",J16="bs"),F17,)))</f>
        <v/>
      </c>
      <c r="L16" s="177"/>
      <c r="M16" s="161"/>
      <c r="N16" s="690"/>
      <c r="O16" s="690"/>
      <c r="P16" s="690"/>
      <c r="Q16" s="414"/>
      <c r="R16" s="168"/>
      <c r="S16" s="169"/>
      <c r="U16" s="193" t="str">
        <f>Birók!P30</f>
        <v>Egyik sem</v>
      </c>
    </row>
    <row r="17" spans="1:19" s="38" customFormat="1" ht="9.6" customHeight="1" x14ac:dyDescent="0.25">
      <c r="A17" s="171">
        <v>6</v>
      </c>
      <c r="B17" s="390" t="str">
        <f>IF($E17="","",VLOOKUP($E17,'1Q ELO (3)'!$A$7:$M$32,12))</f>
        <v/>
      </c>
      <c r="C17" s="390" t="str">
        <f>IF($E17="","",VLOOKUP($E17,'1Q ELO (3)'!$A$7:$M$32,13))</f>
        <v/>
      </c>
      <c r="D17" s="446" t="str">
        <f>IF($E17="","",VLOOKUP($E17,'1Q ELO (3)'!$A$7:$M$32,5))</f>
        <v/>
      </c>
      <c r="E17" s="159"/>
      <c r="F17" s="487" t="str">
        <f>UPPER(IF($E17="","",VLOOKUP($E17,'1Q ELO (3)'!$A$7:$M$32,2)))</f>
        <v/>
      </c>
      <c r="G17" s="487" t="str">
        <f>IF($E17="","",VLOOKUP($E17,'1Q ELO (3)'!$A$7:$M$32,3))</f>
        <v/>
      </c>
      <c r="H17" s="487"/>
      <c r="I17" s="487" t="str">
        <f>IF($E17="","",VLOOKUP($E17,'1Q ELO (3)'!$A$7:$M$32,4))</f>
        <v/>
      </c>
      <c r="J17" s="180"/>
      <c r="K17" s="161"/>
      <c r="L17" s="181"/>
      <c r="M17" s="161"/>
      <c r="N17" s="690"/>
      <c r="O17" s="690"/>
      <c r="P17" s="690"/>
      <c r="Q17" s="414"/>
      <c r="R17" s="168"/>
      <c r="S17" s="169"/>
    </row>
    <row r="18" spans="1:19" s="38" customFormat="1" ht="9.6" customHeight="1" x14ac:dyDescent="0.25">
      <c r="A18" s="171"/>
      <c r="B18" s="460" t="str">
        <f>IF($E18="","",VLOOKUP($E18,'1Q ELO (3)'!$A$7:$M$32,12))</f>
        <v/>
      </c>
      <c r="C18" s="172"/>
      <c r="D18" s="447"/>
      <c r="E18" s="182"/>
      <c r="F18" s="488"/>
      <c r="G18" s="488"/>
      <c r="H18" s="489"/>
      <c r="I18" s="488"/>
      <c r="J18" s="183"/>
      <c r="K18" s="720" t="s">
        <v>0</v>
      </c>
      <c r="L18" s="184"/>
      <c r="M18" s="177" t="str">
        <f>UPPER(IF(OR(L18="a",L18="as"),K16,IF(OR(L18="b",L18="bs"),K20,)))</f>
        <v/>
      </c>
      <c r="N18" s="185"/>
      <c r="O18" s="690"/>
      <c r="P18" s="690"/>
      <c r="Q18" s="414"/>
      <c r="R18" s="168"/>
      <c r="S18" s="169"/>
    </row>
    <row r="19" spans="1:19" s="38" customFormat="1" ht="9.6" customHeight="1" x14ac:dyDescent="0.25">
      <c r="A19" s="171">
        <v>7</v>
      </c>
      <c r="B19" s="390" t="str">
        <f>IF($E19="","",VLOOKUP($E19,'1Q ELO (3)'!$A$7:$M$32,12))</f>
        <v/>
      </c>
      <c r="C19" s="390" t="str">
        <f>IF($E19="","",VLOOKUP($E19,'1Q ELO (3)'!$A$7:$M$32,13))</f>
        <v/>
      </c>
      <c r="D19" s="446" t="str">
        <f>IF($E19="","",VLOOKUP($E19,'1Q ELO (3)'!$A$7:$M$32,5))</f>
        <v/>
      </c>
      <c r="E19" s="159"/>
      <c r="F19" s="487" t="str">
        <f>UPPER(IF($E19="","",VLOOKUP($E19,'1Q ELO (3)'!$A$7:$M$32,2)))</f>
        <v/>
      </c>
      <c r="G19" s="487" t="str">
        <f>IF($E19="","",VLOOKUP($E19,'1Q ELO (3)'!$A$7:$M$32,3))</f>
        <v/>
      </c>
      <c r="H19" s="487"/>
      <c r="I19" s="487" t="str">
        <f>IF($E19="","",VLOOKUP($E19,'1Q ELO (3)'!$A$7:$M$32,4))</f>
        <v/>
      </c>
      <c r="J19" s="162"/>
      <c r="K19" s="161"/>
      <c r="L19" s="187"/>
      <c r="M19" s="161"/>
      <c r="N19" s="186"/>
      <c r="O19" s="690"/>
      <c r="P19" s="690"/>
      <c r="Q19" s="414"/>
      <c r="R19" s="168"/>
      <c r="S19" s="169"/>
    </row>
    <row r="20" spans="1:19" s="38" customFormat="1" ht="9.6" customHeight="1" x14ac:dyDescent="0.25">
      <c r="A20" s="171"/>
      <c r="B20" s="460" t="str">
        <f>IF($E20="","",VLOOKUP($E20,'1Q ELO (3)'!$A$7:$M$32,12))</f>
        <v/>
      </c>
      <c r="C20" s="172"/>
      <c r="D20" s="456"/>
      <c r="E20" s="172"/>
      <c r="F20" s="173"/>
      <c r="G20" s="173"/>
      <c r="H20" s="174"/>
      <c r="I20" s="720" t="s">
        <v>0</v>
      </c>
      <c r="J20" s="176"/>
      <c r="K20" s="177" t="str">
        <f>UPPER(IF(OR(J20="a",J20="as"),F19,IF(OR(J20="b",J20="bs"),F21,)))</f>
        <v/>
      </c>
      <c r="L20" s="189"/>
      <c r="M20" s="161"/>
      <c r="N20" s="186"/>
      <c r="O20" s="690"/>
      <c r="P20" s="690"/>
      <c r="Q20" s="414"/>
      <c r="R20" s="168"/>
      <c r="S20" s="169"/>
    </row>
    <row r="21" spans="1:19" s="38" customFormat="1" ht="9.6" customHeight="1" x14ac:dyDescent="0.25">
      <c r="A21" s="578" t="s">
        <v>14</v>
      </c>
      <c r="B21" s="390" t="str">
        <f>IF($E21="","",VLOOKUP($E21,'1Q ELO (3)'!$A$7:$M$32,12))</f>
        <v/>
      </c>
      <c r="C21" s="390" t="str">
        <f>IF($E21="","",VLOOKUP($E21,'1Q ELO (3)'!$A$7:$M$32,13))</f>
        <v/>
      </c>
      <c r="D21" s="446" t="str">
        <f>IF($E21="","",VLOOKUP($E21,'1Q ELO (3)'!$A$7:$M$32,5))</f>
        <v/>
      </c>
      <c r="E21" s="159"/>
      <c r="F21" s="487" t="str">
        <f>UPPER(IF($E21="","",VLOOKUP($E21,'1Q ELO (3)'!$A$7:$M$32,2)))</f>
        <v/>
      </c>
      <c r="G21" s="487" t="str">
        <f>IF($E21="","",VLOOKUP($E21,'1Q ELO (3)'!$A$7:$M$32,3))</f>
        <v/>
      </c>
      <c r="H21" s="487"/>
      <c r="I21" s="487" t="str">
        <f>IF($E21="","",VLOOKUP($E21,'1Q ELO (3)'!$A$7:$M$32,4))</f>
        <v/>
      </c>
      <c r="J21" s="190"/>
      <c r="K21" s="161"/>
      <c r="L21" s="161"/>
      <c r="M21" s="161"/>
      <c r="N21" s="186"/>
      <c r="O21" s="690"/>
      <c r="P21" s="690"/>
      <c r="Q21" s="414"/>
      <c r="R21" s="168"/>
      <c r="S21" s="169"/>
    </row>
    <row r="22" spans="1:19" s="38" customFormat="1" ht="9.6" customHeight="1" x14ac:dyDescent="0.25">
      <c r="A22" s="171"/>
      <c r="B22" s="460" t="str">
        <f>IF($E22="","",VLOOKUP($E22,'1Q ELO (3)'!$A$7:$M$32,12))</f>
        <v/>
      </c>
      <c r="C22" s="172"/>
      <c r="D22" s="456"/>
      <c r="E22" s="172"/>
      <c r="F22" s="191"/>
      <c r="G22" s="191"/>
      <c r="H22" s="195"/>
      <c r="I22" s="191"/>
      <c r="J22" s="183"/>
      <c r="K22" s="161"/>
      <c r="L22" s="161"/>
      <c r="M22" s="161"/>
      <c r="N22" s="186"/>
      <c r="O22" s="690"/>
      <c r="P22" s="690"/>
      <c r="Q22" s="414"/>
      <c r="R22" s="168"/>
      <c r="S22" s="169"/>
    </row>
    <row r="23" spans="1:19" s="38" customFormat="1" ht="9.6" customHeight="1" x14ac:dyDescent="0.25">
      <c r="A23" s="157">
        <v>9</v>
      </c>
      <c r="B23" s="390" t="str">
        <f>IF($E23="","",VLOOKUP($E23,'1Q ELO (3)'!$A$7:$M$32,12))</f>
        <v/>
      </c>
      <c r="C23" s="390" t="str">
        <f>IF($E23="","",VLOOKUP($E23,'1Q ELO (3)'!$A$7:$M$32,13))</f>
        <v/>
      </c>
      <c r="D23" s="446" t="str">
        <f>IF($E23="","",VLOOKUP($E23,'1Q ELO (3)'!$A$7:$M$32,5))</f>
        <v/>
      </c>
      <c r="E23" s="159"/>
      <c r="F23" s="680" t="str">
        <f>UPPER(IF($E23="","",VLOOKUP($E23,'1Q ELO (3)'!$A$7:$M$32,2)))</f>
        <v/>
      </c>
      <c r="G23" s="680" t="str">
        <f>IF($E23="","",VLOOKUP($E23,'1Q ELO (3)'!$A$7:$M$32,3))</f>
        <v/>
      </c>
      <c r="H23" s="680"/>
      <c r="I23" s="680" t="str">
        <f>IF($E23="","",VLOOKUP($E23,'1Q ELO (3)'!$A$7:$M$32,4))</f>
        <v/>
      </c>
      <c r="J23" s="162"/>
      <c r="K23" s="161"/>
      <c r="L23" s="161"/>
      <c r="M23" s="161"/>
      <c r="N23" s="186"/>
      <c r="O23" s="690"/>
      <c r="P23" s="690"/>
      <c r="Q23" s="414"/>
      <c r="R23" s="168"/>
      <c r="S23" s="169"/>
    </row>
    <row r="24" spans="1:19" s="38" customFormat="1" ht="9.6" customHeight="1" x14ac:dyDescent="0.25">
      <c r="A24" s="171"/>
      <c r="B24" s="716" t="str">
        <f>IF($E24="","",VLOOKUP($E24,'1Q ELO (3)'!$A$7:$M$32,12))</f>
        <v/>
      </c>
      <c r="C24" s="172"/>
      <c r="D24" s="456"/>
      <c r="E24" s="172"/>
      <c r="F24" s="173"/>
      <c r="G24" s="173"/>
      <c r="H24" s="174"/>
      <c r="I24" s="720" t="s">
        <v>0</v>
      </c>
      <c r="J24" s="176"/>
      <c r="K24" s="177" t="str">
        <f>UPPER(IF(OR(J24="a",J24="as"),F23,IF(OR(J24="b",J24="bs"),F25,)))</f>
        <v/>
      </c>
      <c r="L24" s="177"/>
      <c r="M24" s="161"/>
      <c r="N24" s="186"/>
      <c r="O24" s="690"/>
      <c r="P24" s="690"/>
      <c r="Q24" s="414"/>
      <c r="R24" s="168"/>
      <c r="S24" s="169"/>
    </row>
    <row r="25" spans="1:19" s="38" customFormat="1" ht="9.6" customHeight="1" x14ac:dyDescent="0.25">
      <c r="A25" s="171">
        <v>10</v>
      </c>
      <c r="B25" s="390" t="str">
        <f>IF($E25="","",VLOOKUP($E25,'1Q ELO (3)'!$A$7:$M$32,12))</f>
        <v/>
      </c>
      <c r="C25" s="390" t="str">
        <f>IF($E25="","",VLOOKUP($E25,'1Q ELO (3)'!$A$7:$M$32,13))</f>
        <v/>
      </c>
      <c r="D25" s="446" t="str">
        <f>IF($E25="","",VLOOKUP($E25,'1Q ELO (3)'!$A$7:$M$32,5))</f>
        <v/>
      </c>
      <c r="E25" s="159"/>
      <c r="F25" s="487" t="str">
        <f>UPPER(IF($E25="","",VLOOKUP($E25,'1Q ELO (3)'!$A$7:$M$32,2)))</f>
        <v/>
      </c>
      <c r="G25" s="487" t="str">
        <f>IF($E25="","",VLOOKUP($E25,'1Q ELO (3)'!$A$7:$M$32,3))</f>
        <v/>
      </c>
      <c r="H25" s="487"/>
      <c r="I25" s="487" t="str">
        <f>IF($E25="","",VLOOKUP($E25,'1Q ELO (3)'!$A$7:$M$32,4))</f>
        <v/>
      </c>
      <c r="J25" s="180"/>
      <c r="K25" s="161"/>
      <c r="L25" s="181"/>
      <c r="M25" s="161"/>
      <c r="N25" s="186"/>
      <c r="O25" s="690"/>
      <c r="P25" s="690"/>
      <c r="Q25" s="414"/>
      <c r="R25" s="168"/>
      <c r="S25" s="169"/>
    </row>
    <row r="26" spans="1:19" s="38" customFormat="1" ht="9.6" customHeight="1" x14ac:dyDescent="0.25">
      <c r="A26" s="171"/>
      <c r="B26" s="460" t="str">
        <f>IF($E26="","",VLOOKUP($E26,'1Q ELO (3)'!$A$7:$M$32,12))</f>
        <v/>
      </c>
      <c r="C26" s="172"/>
      <c r="D26" s="456"/>
      <c r="E26" s="182"/>
      <c r="F26" s="488"/>
      <c r="G26" s="488"/>
      <c r="H26" s="489"/>
      <c r="I26" s="488"/>
      <c r="J26" s="183"/>
      <c r="K26" s="720" t="s">
        <v>0</v>
      </c>
      <c r="L26" s="184"/>
      <c r="M26" s="177" t="str">
        <f>UPPER(IF(OR(L26="a",L26="as"),K24,IF(OR(L26="b",L26="bs"),K28,)))</f>
        <v/>
      </c>
      <c r="N26" s="185"/>
      <c r="O26" s="690"/>
      <c r="P26" s="690"/>
      <c r="Q26" s="414"/>
      <c r="R26" s="168"/>
      <c r="S26" s="169"/>
    </row>
    <row r="27" spans="1:19" s="38" customFormat="1" ht="9.6" customHeight="1" x14ac:dyDescent="0.25">
      <c r="A27" s="171">
        <v>11</v>
      </c>
      <c r="B27" s="390" t="str">
        <f>IF($E27="","",VLOOKUP($E27,'1Q ELO (3)'!$A$7:$M$32,12))</f>
        <v/>
      </c>
      <c r="C27" s="390" t="str">
        <f>IF($E27="","",VLOOKUP($E27,'1Q ELO (3)'!$A$7:$M$32,13))</f>
        <v/>
      </c>
      <c r="D27" s="446" t="str">
        <f>IF($E27="","",VLOOKUP($E27,'1Q ELO (3)'!$A$7:$M$32,5))</f>
        <v/>
      </c>
      <c r="E27" s="159"/>
      <c r="F27" s="487" t="str">
        <f>UPPER(IF($E27="","",VLOOKUP($E27,'1Q ELO (3)'!$A$7:$M$32,2)))</f>
        <v/>
      </c>
      <c r="G27" s="487" t="str">
        <f>IF($E27="","",VLOOKUP($E27,'1Q ELO (3)'!$A$7:$M$32,3))</f>
        <v/>
      </c>
      <c r="H27" s="487"/>
      <c r="I27" s="487" t="str">
        <f>IF($E27="","",VLOOKUP($E27,'1Q ELO (3)'!$A$7:$M$32,4))</f>
        <v/>
      </c>
      <c r="J27" s="162"/>
      <c r="K27" s="161"/>
      <c r="L27" s="187"/>
      <c r="M27" s="161"/>
      <c r="N27" s="690"/>
      <c r="O27" s="690"/>
      <c r="P27" s="690"/>
      <c r="Q27" s="414"/>
      <c r="R27" s="168"/>
      <c r="S27" s="169"/>
    </row>
    <row r="28" spans="1:19" s="38" customFormat="1" ht="9.6" customHeight="1" x14ac:dyDescent="0.25">
      <c r="A28" s="196"/>
      <c r="B28" s="460" t="str">
        <f>IF($E28="","",VLOOKUP($E28,'1Q ELO (3)'!$A$7:$M$32,12))</f>
        <v/>
      </c>
      <c r="C28" s="172"/>
      <c r="D28" s="456"/>
      <c r="E28" s="182"/>
      <c r="F28" s="488"/>
      <c r="G28" s="488"/>
      <c r="H28" s="489"/>
      <c r="I28" s="720" t="s">
        <v>0</v>
      </c>
      <c r="J28" s="176"/>
      <c r="K28" s="177" t="str">
        <f>UPPER(IF(OR(J28="a",J28="as"),F27,IF(OR(J28="b",J28="bs"),F29,)))</f>
        <v/>
      </c>
      <c r="L28" s="189"/>
      <c r="M28" s="161"/>
      <c r="N28" s="690"/>
      <c r="O28" s="690"/>
      <c r="P28" s="690"/>
      <c r="Q28" s="414"/>
      <c r="R28" s="168"/>
      <c r="S28" s="169"/>
    </row>
    <row r="29" spans="1:19" s="38" customFormat="1" ht="9.6" customHeight="1" x14ac:dyDescent="0.25">
      <c r="A29" s="171">
        <v>12</v>
      </c>
      <c r="B29" s="390" t="str">
        <f>IF($E29="","",VLOOKUP($E29,'1Q ELO (3)'!$A$7:$M$32,12))</f>
        <v/>
      </c>
      <c r="C29" s="390" t="str">
        <f>IF($E29="","",VLOOKUP($E29,'1Q ELO (3)'!$A$7:$M$32,13))</f>
        <v/>
      </c>
      <c r="D29" s="446" t="str">
        <f>IF($E29="","",VLOOKUP($E29,'1Q ELO (3)'!$A$7:$M$32,5))</f>
        <v/>
      </c>
      <c r="E29" s="159"/>
      <c r="F29" s="487" t="str">
        <f>UPPER(IF($E29="","",VLOOKUP($E29,'1Q ELO (3)'!$A$7:$M$32,2)))</f>
        <v/>
      </c>
      <c r="G29" s="487" t="str">
        <f>IF($E29="","",VLOOKUP($E29,'1Q ELO (3)'!$A$7:$M$32,3))</f>
        <v/>
      </c>
      <c r="H29" s="487"/>
      <c r="I29" s="487" t="str">
        <f>IF($E29="","",VLOOKUP($E29,'1Q ELO (3)'!$A$7:$M$32,4))</f>
        <v/>
      </c>
      <c r="J29" s="190"/>
      <c r="K29" s="161"/>
      <c r="L29" s="161"/>
      <c r="M29" s="161"/>
      <c r="N29" s="690"/>
      <c r="O29" s="690"/>
      <c r="P29" s="690"/>
      <c r="Q29" s="414"/>
      <c r="R29" s="168"/>
      <c r="S29" s="169"/>
    </row>
    <row r="30" spans="1:19" s="38" customFormat="1" ht="9.6" customHeight="1" x14ac:dyDescent="0.25">
      <c r="A30" s="171"/>
      <c r="B30" s="460" t="str">
        <f>IF($E30="","",VLOOKUP($E30,'1Q ELO (3)'!$A$7:$M$32,12))</f>
        <v/>
      </c>
      <c r="C30" s="172"/>
      <c r="D30" s="456"/>
      <c r="E30" s="182"/>
      <c r="F30" s="488"/>
      <c r="G30" s="488"/>
      <c r="H30" s="489"/>
      <c r="I30" s="488"/>
      <c r="J30" s="183"/>
      <c r="K30" s="161"/>
      <c r="L30" s="161"/>
      <c r="M30" s="175"/>
      <c r="N30" s="692"/>
      <c r="O30" s="691"/>
      <c r="P30" s="690"/>
      <c r="Q30" s="414"/>
      <c r="R30" s="168"/>
      <c r="S30" s="169"/>
    </row>
    <row r="31" spans="1:19" s="38" customFormat="1" ht="9.6" customHeight="1" x14ac:dyDescent="0.25">
      <c r="A31" s="581">
        <v>13</v>
      </c>
      <c r="B31" s="390" t="str">
        <f>IF($E31="","",VLOOKUP($E31,'1Q ELO (3)'!$A$7:$M$32,12))</f>
        <v/>
      </c>
      <c r="C31" s="390" t="str">
        <f>IF($E31="","",VLOOKUP($E31,'1Q ELO (3)'!$A$7:$M$32,13))</f>
        <v/>
      </c>
      <c r="D31" s="446" t="str">
        <f>IF($E31="","",VLOOKUP($E31,'1Q ELO (3)'!$A$7:$M$32,5))</f>
        <v/>
      </c>
      <c r="E31" s="725"/>
      <c r="F31" s="680" t="str">
        <f>UPPER(IF($E31="","",VLOOKUP($E31,'1Q ELO (3)'!$A$7:$M$32,2)))</f>
        <v/>
      </c>
      <c r="G31" s="680" t="str">
        <f>IF($E31="","",VLOOKUP($E31,'1Q ELO (3)'!$A$7:$M$32,3))</f>
        <v/>
      </c>
      <c r="H31" s="680"/>
      <c r="I31" s="680" t="str">
        <f>IF($E31="","",VLOOKUP($E31,'1Q ELO (3)'!$A$7:$M$32,4))</f>
        <v/>
      </c>
      <c r="J31" s="192"/>
      <c r="K31" s="161"/>
      <c r="L31" s="161"/>
      <c r="M31" s="161"/>
      <c r="N31" s="690"/>
      <c r="O31" s="691"/>
      <c r="P31" s="690"/>
      <c r="Q31" s="414"/>
      <c r="R31" s="168"/>
      <c r="S31" s="169"/>
    </row>
    <row r="32" spans="1:19" s="38" customFormat="1" ht="9.6" customHeight="1" x14ac:dyDescent="0.25">
      <c r="A32" s="171"/>
      <c r="B32" s="716" t="str">
        <f>IF($E32="","",VLOOKUP($E32,'1Q ELO (3)'!$A$7:$M$32,12))</f>
        <v/>
      </c>
      <c r="C32" s="172"/>
      <c r="D32" s="456"/>
      <c r="E32" s="182"/>
      <c r="F32" s="488"/>
      <c r="G32" s="488"/>
      <c r="H32" s="489"/>
      <c r="I32" s="720" t="s">
        <v>0</v>
      </c>
      <c r="J32" s="176"/>
      <c r="K32" s="177" t="str">
        <f>UPPER(IF(OR(J32="a",J32="as"),F31,IF(OR(J32="b",J32="bs"),F33,)))</f>
        <v/>
      </c>
      <c r="L32" s="177"/>
      <c r="M32" s="161"/>
      <c r="N32" s="690"/>
      <c r="O32" s="690"/>
      <c r="P32" s="186"/>
      <c r="Q32" s="167"/>
      <c r="R32" s="168"/>
      <c r="S32" s="169"/>
    </row>
    <row r="33" spans="1:19" s="38" customFormat="1" ht="9.6" customHeight="1" x14ac:dyDescent="0.25">
      <c r="A33" s="171">
        <v>14</v>
      </c>
      <c r="B33" s="390" t="str">
        <f>IF($E33="","",VLOOKUP($E33,'1Q ELO (3)'!$A$7:$M$32,12))</f>
        <v/>
      </c>
      <c r="C33" s="390" t="str">
        <f>IF($E33="","",VLOOKUP($E33,'1Q ELO (3)'!$A$7:$M$32,13))</f>
        <v/>
      </c>
      <c r="D33" s="446" t="str">
        <f>IF($E33="","",VLOOKUP($E33,'1Q ELO (3)'!$A$7:$M$32,5))</f>
        <v/>
      </c>
      <c r="E33" s="159"/>
      <c r="F33" s="487" t="str">
        <f>UPPER(IF($E33="","",VLOOKUP($E33,'1Q ELO (3)'!$A$7:$M$32,2)))</f>
        <v/>
      </c>
      <c r="G33" s="487" t="str">
        <f>IF($E33="","",VLOOKUP($E33,'1Q ELO (3)'!$A$7:$M$32,3))</f>
        <v/>
      </c>
      <c r="H33" s="487"/>
      <c r="I33" s="487" t="str">
        <f>IF($E33="","",VLOOKUP($E33,'1Q ELO (3)'!$A$7:$M$32,4))</f>
        <v/>
      </c>
      <c r="J33" s="180"/>
      <c r="K33" s="161"/>
      <c r="L33" s="181"/>
      <c r="M33" s="161"/>
      <c r="N33" s="690"/>
      <c r="O33" s="690"/>
      <c r="P33" s="186"/>
      <c r="Q33" s="167"/>
      <c r="R33" s="168"/>
      <c r="S33" s="169"/>
    </row>
    <row r="34" spans="1:19" s="38" customFormat="1" ht="9.6" customHeight="1" x14ac:dyDescent="0.25">
      <c r="A34" s="171"/>
      <c r="B34" s="716" t="str">
        <f>IF($E34="","",VLOOKUP($E34,'1Q ELO (3)'!$A$7:$M$32,12))</f>
        <v/>
      </c>
      <c r="C34" s="172"/>
      <c r="D34" s="456"/>
      <c r="E34" s="182"/>
      <c r="F34" s="488"/>
      <c r="G34" s="488"/>
      <c r="H34" s="489"/>
      <c r="I34" s="488"/>
      <c r="J34" s="183"/>
      <c r="K34" s="720" t="s">
        <v>0</v>
      </c>
      <c r="L34" s="184"/>
      <c r="M34" s="177" t="str">
        <f>UPPER(IF(OR(L34="a",L34="as"),K32,IF(OR(L34="b",L34="bs"),K36,)))</f>
        <v/>
      </c>
      <c r="N34" s="185"/>
      <c r="O34" s="690"/>
      <c r="P34" s="186"/>
      <c r="Q34" s="167"/>
      <c r="R34" s="168"/>
      <c r="S34" s="169"/>
    </row>
    <row r="35" spans="1:19" s="38" customFormat="1" ht="9.6" customHeight="1" x14ac:dyDescent="0.25">
      <c r="A35" s="171">
        <v>15</v>
      </c>
      <c r="B35" s="390" t="str">
        <f>IF($E35="","",VLOOKUP($E35,'1Q ELO (3)'!$A$7:$M$32,12))</f>
        <v/>
      </c>
      <c r="C35" s="390" t="str">
        <f>IF($E35="","",VLOOKUP($E35,'1Q ELO (3)'!$A$7:$M$32,13))</f>
        <v/>
      </c>
      <c r="D35" s="446" t="str">
        <f>IF($E35="","",VLOOKUP($E35,'1Q ELO (3)'!$A$7:$M$32,5))</f>
        <v/>
      </c>
      <c r="E35" s="159"/>
      <c r="F35" s="487" t="str">
        <f>UPPER(IF($E35="","",VLOOKUP($E35,'1Q ELO (3)'!$A$7:$M$32,2)))</f>
        <v/>
      </c>
      <c r="G35" s="487" t="str">
        <f>IF($E35="","",VLOOKUP($E35,'1Q ELO (3)'!$A$7:$M$32,3))</f>
        <v/>
      </c>
      <c r="H35" s="487"/>
      <c r="I35" s="487" t="str">
        <f>IF($E35="","",VLOOKUP($E35,'1Q ELO (3)'!$A$7:$M$32,4))</f>
        <v/>
      </c>
      <c r="J35" s="162"/>
      <c r="K35" s="161"/>
      <c r="L35" s="187"/>
      <c r="M35" s="161"/>
      <c r="N35" s="186"/>
      <c r="O35" s="186"/>
      <c r="P35" s="186"/>
      <c r="Q35" s="167"/>
      <c r="R35" s="168"/>
      <c r="S35" s="169"/>
    </row>
    <row r="36" spans="1:19" s="38" customFormat="1" ht="9.6" customHeight="1" x14ac:dyDescent="0.25">
      <c r="A36" s="171"/>
      <c r="B36" s="716" t="str">
        <f>IF($E36="","",VLOOKUP($E36,'1Q ELO (3)'!$A$7:$M$32,12))</f>
        <v/>
      </c>
      <c r="C36" s="172"/>
      <c r="D36" s="456"/>
      <c r="E36" s="172"/>
      <c r="F36" s="173"/>
      <c r="G36" s="173"/>
      <c r="H36" s="174"/>
      <c r="I36" s="720" t="s">
        <v>0</v>
      </c>
      <c r="J36" s="176"/>
      <c r="K36" s="177" t="str">
        <f>UPPER(IF(OR(J36="a",J36="as"),F35,IF(OR(J36="b",J36="bs"),F37,)))</f>
        <v/>
      </c>
      <c r="L36" s="189"/>
      <c r="M36" s="161"/>
      <c r="N36" s="186"/>
      <c r="O36" s="186"/>
      <c r="P36" s="186"/>
      <c r="Q36" s="167"/>
      <c r="R36" s="168"/>
      <c r="S36" s="169"/>
    </row>
    <row r="37" spans="1:19" s="38" customFormat="1" ht="9.6" customHeight="1" x14ac:dyDescent="0.25">
      <c r="A37" s="578">
        <v>16</v>
      </c>
      <c r="B37" s="390" t="str">
        <f>IF($E37="","",VLOOKUP($E37,'1Q ELO (3)'!$A$7:$M$32,12))</f>
        <v/>
      </c>
      <c r="C37" s="390" t="str">
        <f>IF($E37="","",VLOOKUP($E37,'1Q ELO (3)'!$A$7:$M$32,13))</f>
        <v/>
      </c>
      <c r="D37" s="446" t="str">
        <f>IF($E37="","",VLOOKUP($E37,'1Q ELO (3)'!$A$7:$M$32,5))</f>
        <v/>
      </c>
      <c r="E37" s="159"/>
      <c r="F37" s="487" t="str">
        <f>UPPER(IF($E37="","",VLOOKUP($E37,'1Q ELO (3)'!$A$7:$M$32,2)))</f>
        <v/>
      </c>
      <c r="G37" s="487" t="str">
        <f>IF($E37="","",VLOOKUP($E37,'1Q ELO (3)'!$A$7:$M$32,3))</f>
        <v/>
      </c>
      <c r="H37" s="487"/>
      <c r="I37" s="487" t="str">
        <f>IF($E37="","",VLOOKUP($E37,'1Q ELO (3)'!$A$7:$M$32,4))</f>
        <v/>
      </c>
      <c r="J37" s="190"/>
      <c r="K37" s="161"/>
      <c r="L37" s="161"/>
      <c r="M37" s="161"/>
      <c r="N37" s="186"/>
      <c r="O37" s="186"/>
      <c r="P37" s="186"/>
      <c r="Q37" s="167"/>
      <c r="R37" s="168"/>
      <c r="S37" s="169"/>
    </row>
    <row r="38" spans="1:19" s="38" customFormat="1" ht="9.6" customHeight="1" x14ac:dyDescent="0.25">
      <c r="A38" s="197"/>
      <c r="B38" s="172"/>
      <c r="C38" s="172"/>
      <c r="D38" s="172"/>
      <c r="E38" s="172"/>
      <c r="F38" s="191"/>
      <c r="G38" s="191"/>
      <c r="H38" s="195"/>
      <c r="I38" s="161"/>
      <c r="J38" s="183"/>
      <c r="K38" s="161"/>
      <c r="L38" s="161"/>
      <c r="M38" s="161"/>
      <c r="N38" s="186"/>
      <c r="O38" s="186"/>
      <c r="P38" s="186"/>
      <c r="Q38" s="167"/>
      <c r="R38" s="168"/>
      <c r="S38" s="169"/>
    </row>
    <row r="39" spans="1:19" s="18" customFormat="1" ht="10.5" customHeight="1" x14ac:dyDescent="0.25">
      <c r="A39" s="209" t="s">
        <v>105</v>
      </c>
      <c r="B39" s="210"/>
      <c r="C39" s="210"/>
      <c r="D39" s="451"/>
      <c r="E39" s="212" t="s">
        <v>6</v>
      </c>
      <c r="F39" s="213" t="s">
        <v>107</v>
      </c>
      <c r="G39" s="212"/>
      <c r="H39" s="214"/>
      <c r="I39" s="215"/>
      <c r="J39" s="212" t="s">
        <v>6</v>
      </c>
      <c r="K39" s="213" t="s">
        <v>108</v>
      </c>
      <c r="L39" s="216"/>
      <c r="M39" s="213" t="s">
        <v>109</v>
      </c>
      <c r="N39" s="217"/>
      <c r="O39" s="218" t="s">
        <v>110</v>
      </c>
      <c r="P39" s="218"/>
      <c r="Q39" s="219"/>
      <c r="R39" s="220"/>
    </row>
    <row r="40" spans="1:19" s="18" customFormat="1" ht="9" customHeight="1" x14ac:dyDescent="0.25">
      <c r="A40" s="452" t="s">
        <v>106</v>
      </c>
      <c r="B40" s="453"/>
      <c r="C40" s="454"/>
      <c r="D40" s="455"/>
      <c r="E40" s="224">
        <v>1</v>
      </c>
      <c r="F40" s="92" t="str">
        <f>IF(E40&gt;$R$47,,UPPER(VLOOKUP(E40,'1Q ELO (3)'!$A$7:$O$134,2)))</f>
        <v/>
      </c>
      <c r="G40" s="225"/>
      <c r="H40" s="92"/>
      <c r="I40" s="91"/>
      <c r="J40" s="226" t="s">
        <v>7</v>
      </c>
      <c r="K40" s="221"/>
      <c r="L40" s="227"/>
      <c r="M40" s="221"/>
      <c r="N40" s="228"/>
      <c r="O40" s="229" t="s">
        <v>111</v>
      </c>
      <c r="P40" s="230"/>
      <c r="Q40" s="230"/>
      <c r="R40" s="231"/>
    </row>
    <row r="41" spans="1:19" s="18" customFormat="1" ht="9" customHeight="1" x14ac:dyDescent="0.25">
      <c r="A41" s="236" t="s">
        <v>119</v>
      </c>
      <c r="B41" s="234"/>
      <c r="C41" s="448"/>
      <c r="D41" s="237"/>
      <c r="E41" s="224">
        <v>2</v>
      </c>
      <c r="F41" s="92" t="str">
        <f>IF(E41&gt;$R$47,,UPPER(VLOOKUP(E41,'1Q ELO (3)'!$A$7:$O$134,2)))</f>
        <v/>
      </c>
      <c r="G41" s="225"/>
      <c r="H41" s="92"/>
      <c r="I41" s="91"/>
      <c r="J41" s="226" t="s">
        <v>8</v>
      </c>
      <c r="K41" s="221"/>
      <c r="L41" s="227"/>
      <c r="M41" s="221"/>
      <c r="N41" s="228"/>
      <c r="O41" s="232"/>
      <c r="P41" s="233"/>
      <c r="Q41" s="234"/>
      <c r="R41" s="235"/>
    </row>
    <row r="42" spans="1:19" s="18" customFormat="1" ht="9" customHeight="1" x14ac:dyDescent="0.25">
      <c r="A42" s="379"/>
      <c r="B42" s="380"/>
      <c r="C42" s="449"/>
      <c r="D42" s="381"/>
      <c r="E42" s="224">
        <v>3</v>
      </c>
      <c r="F42" s="92" t="str">
        <f>IF(E42&gt;$R$47,,UPPER(VLOOKUP(E42,'1Q ELO (3)'!$A$7:$O$134,2)))</f>
        <v/>
      </c>
      <c r="G42" s="225"/>
      <c r="H42" s="92"/>
      <c r="I42" s="91"/>
      <c r="J42" s="226" t="s">
        <v>9</v>
      </c>
      <c r="K42" s="221"/>
      <c r="L42" s="227"/>
      <c r="M42" s="221"/>
      <c r="N42" s="228"/>
      <c r="O42" s="229" t="s">
        <v>112</v>
      </c>
      <c r="P42" s="230"/>
      <c r="Q42" s="230"/>
      <c r="R42" s="231"/>
    </row>
    <row r="43" spans="1:19" s="18" customFormat="1" ht="9" customHeight="1" x14ac:dyDescent="0.25">
      <c r="A43" s="238"/>
      <c r="B43" s="443"/>
      <c r="C43" s="443"/>
      <c r="D43" s="239"/>
      <c r="E43" s="224">
        <v>4</v>
      </c>
      <c r="F43" s="92" t="str">
        <f>IF(E43&gt;$R$47,,UPPER(VLOOKUP(E43,'1Q ELO (3)'!$A$7:$O$134,2)))</f>
        <v/>
      </c>
      <c r="G43" s="225"/>
      <c r="H43" s="92"/>
      <c r="I43" s="91"/>
      <c r="J43" s="226" t="s">
        <v>10</v>
      </c>
      <c r="K43" s="221"/>
      <c r="L43" s="227"/>
      <c r="M43" s="221"/>
      <c r="N43" s="228"/>
      <c r="O43" s="221"/>
      <c r="P43" s="227"/>
      <c r="Q43" s="221"/>
      <c r="R43" s="228"/>
    </row>
    <row r="44" spans="1:19" s="18" customFormat="1" ht="9" customHeight="1" x14ac:dyDescent="0.25">
      <c r="A44" s="366"/>
      <c r="B44" s="382"/>
      <c r="C44" s="382"/>
      <c r="D44" s="450"/>
      <c r="E44" s="224"/>
      <c r="F44" s="92"/>
      <c r="G44" s="225"/>
      <c r="H44" s="92"/>
      <c r="I44" s="91"/>
      <c r="J44" s="226" t="s">
        <v>11</v>
      </c>
      <c r="K44" s="221"/>
      <c r="L44" s="227"/>
      <c r="M44" s="221"/>
      <c r="N44" s="228"/>
      <c r="O44" s="234"/>
      <c r="P44" s="233"/>
      <c r="Q44" s="234"/>
      <c r="R44" s="235"/>
    </row>
    <row r="45" spans="1:19" s="18" customFormat="1" ht="9" customHeight="1" x14ac:dyDescent="0.25">
      <c r="A45" s="367"/>
      <c r="B45" s="388"/>
      <c r="C45" s="443"/>
      <c r="D45" s="239"/>
      <c r="E45" s="224"/>
      <c r="F45" s="92"/>
      <c r="G45" s="225"/>
      <c r="H45" s="92"/>
      <c r="I45" s="91"/>
      <c r="J45" s="226" t="s">
        <v>12</v>
      </c>
      <c r="K45" s="221"/>
      <c r="L45" s="227"/>
      <c r="M45" s="221"/>
      <c r="N45" s="228"/>
      <c r="O45" s="229" t="s">
        <v>92</v>
      </c>
      <c r="P45" s="230"/>
      <c r="Q45" s="230"/>
      <c r="R45" s="231"/>
    </row>
    <row r="46" spans="1:19" s="18" customFormat="1" ht="9" customHeight="1" x14ac:dyDescent="0.25">
      <c r="A46" s="367"/>
      <c r="B46" s="388"/>
      <c r="C46" s="444"/>
      <c r="D46" s="377"/>
      <c r="E46" s="224"/>
      <c r="F46" s="92"/>
      <c r="G46" s="225"/>
      <c r="H46" s="92"/>
      <c r="I46" s="91"/>
      <c r="J46" s="226" t="s">
        <v>13</v>
      </c>
      <c r="K46" s="221"/>
      <c r="L46" s="227"/>
      <c r="M46" s="221"/>
      <c r="N46" s="228"/>
      <c r="O46" s="221"/>
      <c r="P46" s="227"/>
      <c r="Q46" s="221"/>
      <c r="R46" s="228"/>
    </row>
    <row r="47" spans="1:19" s="18" customFormat="1" ht="9" customHeight="1" x14ac:dyDescent="0.25">
      <c r="A47" s="368"/>
      <c r="B47" s="365"/>
      <c r="C47" s="445"/>
      <c r="D47" s="378"/>
      <c r="E47" s="240"/>
      <c r="F47" s="241"/>
      <c r="G47" s="242"/>
      <c r="H47" s="241"/>
      <c r="I47" s="243"/>
      <c r="J47" s="244" t="s">
        <v>14</v>
      </c>
      <c r="K47" s="234"/>
      <c r="L47" s="233"/>
      <c r="M47" s="234"/>
      <c r="N47" s="235"/>
      <c r="O47" s="234" t="str">
        <f>R4</f>
        <v>Dénes Tibor</v>
      </c>
      <c r="P47" s="233"/>
      <c r="Q47" s="234"/>
      <c r="R47" s="245">
        <f>MIN(4,'1Q ELO (3)'!O5)</f>
        <v>4</v>
      </c>
    </row>
  </sheetData>
  <mergeCells count="1">
    <mergeCell ref="A4:C4"/>
  </mergeCells>
  <conditionalFormatting sqref="H21 H23 H25 H27 H29 H31 H33 H35 H7 H19 H9 H11 H13 H15 H17 H37">
    <cfRule type="expression" dxfId="497" priority="9" stopIfTrue="1">
      <formula>AND($E7&lt;9,$C7&gt;0)</formula>
    </cfRule>
  </conditionalFormatting>
  <conditionalFormatting sqref="M14 M30 I8 I12 I16 I20 I24 I28 I32 I36 K34 K26 K18 K10">
    <cfRule type="expression" dxfId="496" priority="6" stopIfTrue="1">
      <formula>AND($O$1="CU",I8="Umpire")</formula>
    </cfRule>
    <cfRule type="expression" dxfId="495" priority="7" stopIfTrue="1">
      <formula>AND($O$1="CU",I8&lt;&gt;"Umpire",J8&lt;&gt;"")</formula>
    </cfRule>
    <cfRule type="expression" dxfId="494" priority="8" stopIfTrue="1">
      <formula>AND($O$1="CU",I8&lt;&gt;"Umpire")</formula>
    </cfRule>
  </conditionalFormatting>
  <conditionalFormatting sqref="M10 M18 M26 M34 O30 O14 K8 K12 K16 K20 K24 K28 K32 K36">
    <cfRule type="expression" dxfId="493" priority="4" stopIfTrue="1">
      <formula>J8="as"</formula>
    </cfRule>
    <cfRule type="expression" dxfId="492" priority="5" stopIfTrue="1">
      <formula>J8="bs"</formula>
    </cfRule>
  </conditionalFormatting>
  <conditionalFormatting sqref="R47 J8 J12 J16 J20 J24 J28 J32 J36 N30 N14 L10 L34 L18 L26">
    <cfRule type="expression" dxfId="491" priority="3" stopIfTrue="1">
      <formula>$O$1="CU"</formula>
    </cfRule>
  </conditionalFormatting>
  <conditionalFormatting sqref="F33 F35 F23 F31 F29 F27 F25 F21 F17 F19 F7 F15 F13 F11 F9 F37">
    <cfRule type="cellIs" dxfId="490" priority="2" stopIfTrue="1" operator="equal">
      <formula>"Bye"</formula>
    </cfRule>
  </conditionalFormatting>
  <conditionalFormatting sqref="E7 E21 E23 E19 E15 E17">
    <cfRule type="expression" dxfId="489" priority="1" stopIfTrue="1">
      <formula>$E7&lt;5</formula>
    </cfRule>
  </conditionalFormatting>
  <dataValidations count="1">
    <dataValidation type="list" allowBlank="1" showInputMessage="1" sqref="I32 I20 I24 I28 I16 I8 I12 M14 M30 I36 K34 K26 K18 K1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710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710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indexed="42"/>
  </sheetPr>
  <dimension ref="A1:Q156"/>
  <sheetViews>
    <sheetView showGridLines="0" showZeros="0" workbookViewId="0">
      <pane ySplit="6" topLeftCell="A7" activePane="bottomLeft" state="frozen"/>
      <selection activeCell="F3" sqref="F3"/>
      <selection pane="bottomLeft" activeCell="S10" sqref="S10"/>
    </sheetView>
  </sheetViews>
  <sheetFormatPr defaultRowHeight="13.2" x14ac:dyDescent="0.25"/>
  <cols>
    <col min="1" max="1" width="3.88671875" customWidth="1"/>
    <col min="2" max="2" width="16.5546875" customWidth="1"/>
    <col min="3" max="3" width="14" customWidth="1"/>
    <col min="4" max="4" width="13.88671875" style="45" customWidth="1"/>
    <col min="5" max="5" width="12.109375" style="727" customWidth="1"/>
    <col min="6" max="6" width="6.109375" style="102" hidden="1" customWidth="1"/>
    <col min="7" max="7" width="29.8867187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394" t="str">
        <f>Altalanos!$A$6</f>
        <v>Diákolinmpia Pest Vármegye</v>
      </c>
      <c r="B1" s="93"/>
      <c r="C1" s="93"/>
      <c r="D1" s="384"/>
      <c r="E1" s="438" t="s">
        <v>123</v>
      </c>
      <c r="F1" s="427"/>
      <c r="G1" s="428"/>
      <c r="H1" s="429"/>
      <c r="I1" s="429"/>
      <c r="J1" s="430"/>
      <c r="K1" s="430"/>
      <c r="L1" s="430"/>
      <c r="M1" s="430"/>
      <c r="N1" s="430"/>
      <c r="O1" s="430"/>
      <c r="P1" s="430"/>
      <c r="Q1" s="431"/>
    </row>
    <row r="2" spans="1:17" ht="13.8" thickBot="1" x14ac:dyDescent="0.3">
      <c r="B2" s="96" t="s">
        <v>122</v>
      </c>
      <c r="C2" s="775">
        <f>Altalanos!$C$8</f>
        <v>0</v>
      </c>
      <c r="D2" s="120"/>
      <c r="E2" s="438" t="s">
        <v>94</v>
      </c>
      <c r="F2" s="103"/>
      <c r="G2" s="103"/>
      <c r="H2" s="703"/>
      <c r="I2" s="703"/>
      <c r="J2" s="94"/>
      <c r="K2" s="94"/>
      <c r="L2" s="94"/>
      <c r="M2" s="94"/>
      <c r="N2" s="111"/>
      <c r="O2" s="86"/>
      <c r="P2" s="86"/>
      <c r="Q2" s="111"/>
    </row>
    <row r="3" spans="1:17" s="2" customFormat="1" ht="13.8" thickBot="1" x14ac:dyDescent="0.3">
      <c r="A3" s="682" t="s">
        <v>121</v>
      </c>
      <c r="B3" s="701"/>
      <c r="C3" s="701"/>
      <c r="D3" s="701"/>
      <c r="E3" s="701"/>
      <c r="F3" s="701"/>
      <c r="G3" s="701"/>
      <c r="H3" s="701"/>
      <c r="I3" s="702"/>
      <c r="J3" s="112"/>
      <c r="K3" s="123"/>
      <c r="L3" s="123"/>
      <c r="M3" s="123"/>
      <c r="N3" s="485" t="s">
        <v>92</v>
      </c>
      <c r="O3" s="113"/>
      <c r="P3" s="124"/>
      <c r="Q3" s="439"/>
    </row>
    <row r="4" spans="1:17" s="2" customFormat="1" x14ac:dyDescent="0.25">
      <c r="A4" s="55" t="s">
        <v>82</v>
      </c>
      <c r="B4" s="55"/>
      <c r="C4" s="53" t="s">
        <v>79</v>
      </c>
      <c r="D4" s="55" t="s">
        <v>87</v>
      </c>
      <c r="E4" s="88"/>
      <c r="G4" s="125"/>
      <c r="H4" s="737" t="s">
        <v>88</v>
      </c>
      <c r="I4" s="712"/>
      <c r="J4" s="126"/>
      <c r="K4" s="127"/>
      <c r="L4" s="127"/>
      <c r="M4" s="127"/>
      <c r="N4" s="126"/>
      <c r="O4" s="440"/>
      <c r="P4" s="440"/>
      <c r="Q4" s="128"/>
    </row>
    <row r="5" spans="1:17" s="2" customFormat="1" ht="13.8" thickBot="1" x14ac:dyDescent="0.3">
      <c r="A5" s="432">
        <f>Altalanos!$A$10</f>
        <v>0</v>
      </c>
      <c r="B5" s="432"/>
      <c r="C5" s="97">
        <f>Altalanos!$C$10</f>
        <v>0</v>
      </c>
      <c r="D5" s="98" t="str">
        <f>Altalanos!$D$10</f>
        <v xml:space="preserve">  </v>
      </c>
      <c r="E5" s="98"/>
      <c r="F5" s="98"/>
      <c r="G5" s="98"/>
      <c r="H5" s="470" t="str">
        <f>Altalanos!$E$10</f>
        <v>Dénes Tibor</v>
      </c>
      <c r="I5" s="738"/>
      <c r="J5" s="129"/>
      <c r="K5" s="89"/>
      <c r="L5" s="89"/>
      <c r="M5" s="89"/>
      <c r="N5" s="129"/>
      <c r="O5" s="98"/>
      <c r="P5" s="98"/>
      <c r="Q5" s="755"/>
    </row>
    <row r="6" spans="1:17" ht="30" customHeight="1" thickBot="1" x14ac:dyDescent="0.3">
      <c r="A6" s="392" t="s">
        <v>95</v>
      </c>
      <c r="B6" s="115" t="s">
        <v>85</v>
      </c>
      <c r="C6" s="115" t="s">
        <v>86</v>
      </c>
      <c r="D6" s="115" t="s">
        <v>90</v>
      </c>
      <c r="E6" s="116" t="s">
        <v>91</v>
      </c>
      <c r="F6" s="116" t="s">
        <v>96</v>
      </c>
      <c r="G6" s="116" t="s">
        <v>213</v>
      </c>
      <c r="H6" s="704" t="s">
        <v>97</v>
      </c>
      <c r="I6" s="705"/>
      <c r="J6" s="422" t="s">
        <v>74</v>
      </c>
      <c r="K6" s="117" t="s">
        <v>72</v>
      </c>
      <c r="L6" s="424" t="s">
        <v>1</v>
      </c>
      <c r="M6" s="294" t="s">
        <v>73</v>
      </c>
      <c r="N6" s="457" t="s">
        <v>117</v>
      </c>
      <c r="O6" s="436" t="s">
        <v>99</v>
      </c>
      <c r="P6" s="437" t="s">
        <v>2</v>
      </c>
      <c r="Q6" s="116" t="s">
        <v>100</v>
      </c>
    </row>
    <row r="7" spans="1:17" s="11" customFormat="1" ht="18.899999999999999" customHeight="1" x14ac:dyDescent="0.25">
      <c r="A7" s="426">
        <v>1</v>
      </c>
      <c r="B7" s="105"/>
      <c r="C7" s="105"/>
      <c r="D7" s="106"/>
      <c r="E7" s="441"/>
      <c r="F7" s="685"/>
      <c r="G7" s="686"/>
      <c r="H7" s="106"/>
      <c r="I7" s="106"/>
      <c r="J7" s="423"/>
      <c r="K7" s="421"/>
      <c r="L7" s="425"/>
      <c r="M7" s="421"/>
      <c r="N7" s="387"/>
      <c r="O7" s="767"/>
      <c r="P7" s="133"/>
      <c r="Q7" s="107"/>
    </row>
    <row r="8" spans="1:17" s="11" customFormat="1" ht="18.899999999999999" customHeight="1" x14ac:dyDescent="0.25">
      <c r="A8" s="426">
        <v>2</v>
      </c>
      <c r="B8" s="105"/>
      <c r="C8" s="105"/>
      <c r="D8" s="106"/>
      <c r="E8" s="441"/>
      <c r="F8" s="687"/>
      <c r="G8" s="688"/>
      <c r="H8" s="106"/>
      <c r="I8" s="106"/>
      <c r="J8" s="423"/>
      <c r="K8" s="421"/>
      <c r="L8" s="425"/>
      <c r="M8" s="421"/>
      <c r="N8" s="387"/>
      <c r="O8" s="106"/>
      <c r="P8" s="133"/>
      <c r="Q8" s="107"/>
    </row>
    <row r="9" spans="1:17" s="11" customFormat="1" ht="18.899999999999999" customHeight="1" x14ac:dyDescent="0.25">
      <c r="A9" s="426">
        <v>3</v>
      </c>
      <c r="B9" s="105"/>
      <c r="C9" s="105"/>
      <c r="D9" s="106"/>
      <c r="E9" s="441"/>
      <c r="F9" s="687"/>
      <c r="G9" s="688"/>
      <c r="H9" s="106"/>
      <c r="I9" s="106"/>
      <c r="J9" s="423"/>
      <c r="K9" s="421"/>
      <c r="L9" s="425"/>
      <c r="M9" s="421"/>
      <c r="N9" s="387"/>
      <c r="O9" s="106"/>
      <c r="P9" s="714"/>
      <c r="Q9" s="458"/>
    </row>
    <row r="10" spans="1:17" s="11" customFormat="1" ht="18.899999999999999" customHeight="1" x14ac:dyDescent="0.25">
      <c r="A10" s="426">
        <v>4</v>
      </c>
      <c r="B10" s="105"/>
      <c r="C10" s="105"/>
      <c r="D10" s="106"/>
      <c r="E10" s="441"/>
      <c r="F10" s="687"/>
      <c r="G10" s="688"/>
      <c r="H10" s="106"/>
      <c r="I10" s="106"/>
      <c r="J10" s="423"/>
      <c r="K10" s="421"/>
      <c r="L10" s="425"/>
      <c r="M10" s="421"/>
      <c r="N10" s="387"/>
      <c r="O10" s="106"/>
      <c r="P10" s="713"/>
      <c r="Q10" s="706"/>
    </row>
    <row r="11" spans="1:17" s="11" customFormat="1" ht="18.899999999999999" customHeight="1" x14ac:dyDescent="0.25">
      <c r="A11" s="426">
        <v>5</v>
      </c>
      <c r="B11" s="105"/>
      <c r="C11" s="105"/>
      <c r="D11" s="106"/>
      <c r="E11" s="441"/>
      <c r="F11" s="687"/>
      <c r="G11" s="688"/>
      <c r="H11" s="106"/>
      <c r="I11" s="106"/>
      <c r="J11" s="423"/>
      <c r="K11" s="421"/>
      <c r="L11" s="425"/>
      <c r="M11" s="421"/>
      <c r="N11" s="387"/>
      <c r="O11" s="106"/>
      <c r="P11" s="713"/>
      <c r="Q11" s="706"/>
    </row>
    <row r="12" spans="1:17" s="11" customFormat="1" ht="18.899999999999999" customHeight="1" x14ac:dyDescent="0.25">
      <c r="A12" s="426">
        <v>6</v>
      </c>
      <c r="B12" s="105"/>
      <c r="C12" s="105"/>
      <c r="D12" s="106"/>
      <c r="E12" s="441"/>
      <c r="F12" s="687"/>
      <c r="G12" s="688"/>
      <c r="H12" s="106"/>
      <c r="I12" s="106"/>
      <c r="J12" s="423"/>
      <c r="K12" s="421"/>
      <c r="L12" s="425"/>
      <c r="M12" s="421"/>
      <c r="N12" s="387"/>
      <c r="O12" s="106"/>
      <c r="P12" s="713"/>
      <c r="Q12" s="706"/>
    </row>
    <row r="13" spans="1:17" s="11" customFormat="1" ht="18.899999999999999" customHeight="1" x14ac:dyDescent="0.25">
      <c r="A13" s="426">
        <v>7</v>
      </c>
      <c r="B13" s="105"/>
      <c r="C13" s="105"/>
      <c r="D13" s="106"/>
      <c r="E13" s="441"/>
      <c r="F13" s="687"/>
      <c r="G13" s="688"/>
      <c r="H13" s="106"/>
      <c r="I13" s="106"/>
      <c r="J13" s="423"/>
      <c r="K13" s="421"/>
      <c r="L13" s="425"/>
      <c r="M13" s="421"/>
      <c r="N13" s="387"/>
      <c r="O13" s="106"/>
      <c r="P13" s="713"/>
      <c r="Q13" s="706"/>
    </row>
    <row r="14" spans="1:17" s="11" customFormat="1" ht="18.899999999999999" customHeight="1" x14ac:dyDescent="0.25">
      <c r="A14" s="426">
        <v>8</v>
      </c>
      <c r="B14" s="105"/>
      <c r="C14" s="105"/>
      <c r="D14" s="106"/>
      <c r="E14" s="441"/>
      <c r="F14" s="687"/>
      <c r="G14" s="688"/>
      <c r="H14" s="106"/>
      <c r="I14" s="106"/>
      <c r="J14" s="423"/>
      <c r="K14" s="421"/>
      <c r="L14" s="425"/>
      <c r="M14" s="421"/>
      <c r="N14" s="387"/>
      <c r="O14" s="106"/>
      <c r="P14" s="713"/>
      <c r="Q14" s="706"/>
    </row>
    <row r="15" spans="1:17" s="11" customFormat="1" ht="18.899999999999999" customHeight="1" x14ac:dyDescent="0.25">
      <c r="A15" s="426">
        <v>9</v>
      </c>
      <c r="B15" s="105"/>
      <c r="C15" s="105"/>
      <c r="D15" s="106"/>
      <c r="E15" s="441"/>
      <c r="F15" s="132"/>
      <c r="G15" s="132"/>
      <c r="H15" s="106"/>
      <c r="I15" s="106"/>
      <c r="J15" s="423"/>
      <c r="K15" s="421"/>
      <c r="L15" s="425"/>
      <c r="M15" s="466"/>
      <c r="N15" s="387"/>
      <c r="O15" s="106"/>
      <c r="P15" s="107"/>
      <c r="Q15" s="107"/>
    </row>
    <row r="16" spans="1:17" s="11" customFormat="1" ht="18.899999999999999" customHeight="1" x14ac:dyDescent="0.25">
      <c r="A16" s="426">
        <v>10</v>
      </c>
      <c r="B16" s="765"/>
      <c r="C16" s="105"/>
      <c r="D16" s="106"/>
      <c r="E16" s="441"/>
      <c r="F16" s="132"/>
      <c r="G16" s="132"/>
      <c r="H16" s="106"/>
      <c r="I16" s="106"/>
      <c r="J16" s="423"/>
      <c r="K16" s="421"/>
      <c r="L16" s="425"/>
      <c r="M16" s="466"/>
      <c r="N16" s="387"/>
      <c r="O16" s="106"/>
      <c r="P16" s="133"/>
      <c r="Q16" s="107"/>
    </row>
    <row r="17" spans="1:17" s="11" customFormat="1" ht="18.899999999999999" customHeight="1" x14ac:dyDescent="0.25">
      <c r="A17" s="426">
        <v>11</v>
      </c>
      <c r="B17" s="105"/>
      <c r="C17" s="105"/>
      <c r="D17" s="106"/>
      <c r="E17" s="441"/>
      <c r="F17" s="132"/>
      <c r="G17" s="132"/>
      <c r="H17" s="106"/>
      <c r="I17" s="106"/>
      <c r="J17" s="423"/>
      <c r="K17" s="421"/>
      <c r="L17" s="425"/>
      <c r="M17" s="466"/>
      <c r="N17" s="387"/>
      <c r="O17" s="106"/>
      <c r="P17" s="133"/>
      <c r="Q17" s="107"/>
    </row>
    <row r="18" spans="1:17" s="11" customFormat="1" ht="18.899999999999999" customHeight="1" x14ac:dyDescent="0.25">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x14ac:dyDescent="0.25">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x14ac:dyDescent="0.25">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x14ac:dyDescent="0.25">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x14ac:dyDescent="0.25">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x14ac:dyDescent="0.25">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x14ac:dyDescent="0.25">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x14ac:dyDescent="0.25">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x14ac:dyDescent="0.25">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x14ac:dyDescent="0.25">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x14ac:dyDescent="0.25">
      <c r="A28" s="426">
        <v>22</v>
      </c>
      <c r="B28" s="105"/>
      <c r="C28" s="105"/>
      <c r="D28" s="106"/>
      <c r="E28" s="773"/>
      <c r="F28" s="739"/>
      <c r="G28" s="740"/>
      <c r="H28" s="106"/>
      <c r="I28" s="106"/>
      <c r="J28" s="423"/>
      <c r="K28" s="421"/>
      <c r="L28" s="425"/>
      <c r="M28" s="466"/>
      <c r="N28" s="387"/>
      <c r="O28" s="106"/>
      <c r="P28" s="133"/>
      <c r="Q28" s="107"/>
    </row>
    <row r="29" spans="1:17" s="11" customFormat="1" ht="18.899999999999999" customHeight="1" x14ac:dyDescent="0.25">
      <c r="A29" s="426">
        <v>23</v>
      </c>
      <c r="B29" s="105"/>
      <c r="C29" s="105"/>
      <c r="D29" s="106"/>
      <c r="E29" s="774"/>
      <c r="F29" s="132"/>
      <c r="G29" s="132"/>
      <c r="H29" s="106"/>
      <c r="I29" s="106"/>
      <c r="J29" s="423"/>
      <c r="K29" s="421"/>
      <c r="L29" s="425"/>
      <c r="M29" s="466"/>
      <c r="N29" s="387"/>
      <c r="O29" s="106"/>
      <c r="P29" s="133"/>
      <c r="Q29" s="107"/>
    </row>
    <row r="30" spans="1:17" s="11" customFormat="1" ht="18.899999999999999" customHeight="1" x14ac:dyDescent="0.25">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x14ac:dyDescent="0.25">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x14ac:dyDescent="0.25">
      <c r="A32" s="426">
        <v>26</v>
      </c>
      <c r="B32" s="105"/>
      <c r="C32" s="105"/>
      <c r="D32" s="106"/>
      <c r="E32" s="736"/>
      <c r="F32" s="132"/>
      <c r="G32" s="132"/>
      <c r="H32" s="106"/>
      <c r="I32" s="106"/>
      <c r="J32" s="423"/>
      <c r="K32" s="421"/>
      <c r="L32" s="425"/>
      <c r="M32" s="466"/>
      <c r="N32" s="387"/>
      <c r="O32" s="106"/>
      <c r="P32" s="133"/>
      <c r="Q32" s="107"/>
    </row>
    <row r="33" spans="1:17" s="11" customFormat="1" ht="18.899999999999999" customHeight="1" x14ac:dyDescent="0.25">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x14ac:dyDescent="0.25">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x14ac:dyDescent="0.25">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x14ac:dyDescent="0.25">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x14ac:dyDescent="0.25">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x14ac:dyDescent="0.25">
      <c r="A38" s="426">
        <v>32</v>
      </c>
      <c r="B38" s="105"/>
      <c r="C38" s="105"/>
      <c r="D38" s="106"/>
      <c r="E38" s="441"/>
      <c r="F38" s="132"/>
      <c r="G38" s="132"/>
      <c r="H38" s="707"/>
      <c r="I38" s="469"/>
      <c r="J38" s="423"/>
      <c r="K38" s="421"/>
      <c r="L38" s="425"/>
      <c r="M38" s="466"/>
      <c r="N38" s="387"/>
      <c r="O38" s="107"/>
      <c r="P38" s="133"/>
      <c r="Q38" s="107"/>
    </row>
    <row r="39" spans="1:17" s="11" customFormat="1" ht="18.899999999999999" customHeight="1" x14ac:dyDescent="0.25">
      <c r="A39" s="426">
        <v>33</v>
      </c>
      <c r="B39" s="105"/>
      <c r="C39" s="105"/>
      <c r="D39" s="106"/>
      <c r="E39" s="441"/>
      <c r="F39" s="132"/>
      <c r="G39" s="132"/>
      <c r="H39" s="707"/>
      <c r="I39" s="469"/>
      <c r="J39" s="423"/>
      <c r="K39" s="421"/>
      <c r="L39" s="425"/>
      <c r="M39" s="466"/>
      <c r="N39" s="458"/>
      <c r="O39" s="393"/>
      <c r="P39" s="133"/>
      <c r="Q39" s="107"/>
    </row>
    <row r="40" spans="1:17" s="11" customFormat="1" ht="18.899999999999999" customHeight="1" x14ac:dyDescent="0.25">
      <c r="A40" s="426">
        <v>34</v>
      </c>
      <c r="B40" s="105"/>
      <c r="C40" s="105"/>
      <c r="D40" s="106"/>
      <c r="E40" s="441"/>
      <c r="F40" s="132"/>
      <c r="G40" s="132"/>
      <c r="H40" s="707"/>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899999999999999" customHeight="1" x14ac:dyDescent="0.25">
      <c r="A41" s="426">
        <v>35</v>
      </c>
      <c r="B41" s="105"/>
      <c r="C41" s="105"/>
      <c r="D41" s="106"/>
      <c r="E41" s="441"/>
      <c r="F41" s="132"/>
      <c r="G41" s="132"/>
      <c r="H41" s="707"/>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x14ac:dyDescent="0.25">
      <c r="A42" s="426">
        <v>36</v>
      </c>
      <c r="B42" s="105"/>
      <c r="C42" s="105"/>
      <c r="D42" s="106"/>
      <c r="E42" s="441"/>
      <c r="F42" s="132"/>
      <c r="G42" s="132"/>
      <c r="H42" s="707"/>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x14ac:dyDescent="0.25">
      <c r="A43" s="426">
        <v>37</v>
      </c>
      <c r="B43" s="105"/>
      <c r="C43" s="105"/>
      <c r="D43" s="106"/>
      <c r="E43" s="441"/>
      <c r="F43" s="132"/>
      <c r="G43" s="132"/>
      <c r="H43" s="707"/>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x14ac:dyDescent="0.25">
      <c r="A44" s="426">
        <v>38</v>
      </c>
      <c r="B44" s="105"/>
      <c r="C44" s="105"/>
      <c r="D44" s="106"/>
      <c r="E44" s="441"/>
      <c r="F44" s="132"/>
      <c r="G44" s="132"/>
      <c r="H44" s="707"/>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x14ac:dyDescent="0.25">
      <c r="A45" s="426">
        <v>39</v>
      </c>
      <c r="B45" s="105"/>
      <c r="C45" s="105"/>
      <c r="D45" s="106"/>
      <c r="E45" s="441"/>
      <c r="F45" s="132"/>
      <c r="G45" s="132"/>
      <c r="H45" s="707"/>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x14ac:dyDescent="0.25">
      <c r="A46" s="426">
        <v>40</v>
      </c>
      <c r="B46" s="105"/>
      <c r="C46" s="105"/>
      <c r="D46" s="106"/>
      <c r="E46" s="441"/>
      <c r="F46" s="132"/>
      <c r="G46" s="132"/>
      <c r="H46" s="707"/>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x14ac:dyDescent="0.25">
      <c r="A47" s="426">
        <v>41</v>
      </c>
      <c r="B47" s="105"/>
      <c r="C47" s="105"/>
      <c r="D47" s="106"/>
      <c r="E47" s="441"/>
      <c r="F47" s="132"/>
      <c r="G47" s="132"/>
      <c r="H47" s="707"/>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x14ac:dyDescent="0.25">
      <c r="A48" s="426">
        <v>42</v>
      </c>
      <c r="B48" s="105"/>
      <c r="C48" s="105"/>
      <c r="D48" s="106"/>
      <c r="E48" s="441"/>
      <c r="F48" s="132"/>
      <c r="G48" s="132"/>
      <c r="H48" s="707"/>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x14ac:dyDescent="0.25">
      <c r="A49" s="426">
        <v>43</v>
      </c>
      <c r="B49" s="105"/>
      <c r="C49" s="105"/>
      <c r="D49" s="106"/>
      <c r="E49" s="441"/>
      <c r="F49" s="132"/>
      <c r="G49" s="132"/>
      <c r="H49" s="707"/>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x14ac:dyDescent="0.25">
      <c r="A50" s="426">
        <v>44</v>
      </c>
      <c r="B50" s="105"/>
      <c r="C50" s="105"/>
      <c r="D50" s="106"/>
      <c r="E50" s="441"/>
      <c r="F50" s="132"/>
      <c r="G50" s="132"/>
      <c r="H50" s="707"/>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x14ac:dyDescent="0.25">
      <c r="A51" s="426">
        <v>45</v>
      </c>
      <c r="B51" s="105"/>
      <c r="C51" s="105"/>
      <c r="D51" s="106"/>
      <c r="E51" s="441"/>
      <c r="F51" s="132"/>
      <c r="G51" s="132"/>
      <c r="H51" s="707"/>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x14ac:dyDescent="0.25">
      <c r="A52" s="426">
        <v>46</v>
      </c>
      <c r="B52" s="105"/>
      <c r="C52" s="105"/>
      <c r="D52" s="106"/>
      <c r="E52" s="441"/>
      <c r="F52" s="132"/>
      <c r="G52" s="132"/>
      <c r="H52" s="707"/>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x14ac:dyDescent="0.25">
      <c r="A53" s="426">
        <v>47</v>
      </c>
      <c r="B53" s="105"/>
      <c r="C53" s="105"/>
      <c r="D53" s="106"/>
      <c r="E53" s="441"/>
      <c r="F53" s="132"/>
      <c r="G53" s="132"/>
      <c r="H53" s="707"/>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x14ac:dyDescent="0.25">
      <c r="A54" s="426">
        <v>48</v>
      </c>
      <c r="B54" s="105"/>
      <c r="C54" s="105"/>
      <c r="D54" s="106"/>
      <c r="E54" s="441"/>
      <c r="F54" s="132"/>
      <c r="G54" s="132"/>
      <c r="H54" s="707"/>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x14ac:dyDescent="0.25">
      <c r="A55" s="426">
        <v>49</v>
      </c>
      <c r="B55" s="105"/>
      <c r="C55" s="105"/>
      <c r="D55" s="106"/>
      <c r="E55" s="441"/>
      <c r="F55" s="132"/>
      <c r="G55" s="132"/>
      <c r="H55" s="707"/>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x14ac:dyDescent="0.25">
      <c r="A56" s="426">
        <v>50</v>
      </c>
      <c r="B56" s="105"/>
      <c r="C56" s="105"/>
      <c r="D56" s="106"/>
      <c r="E56" s="441"/>
      <c r="F56" s="132"/>
      <c r="G56" s="132"/>
      <c r="H56" s="707"/>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x14ac:dyDescent="0.25">
      <c r="A57" s="426">
        <v>51</v>
      </c>
      <c r="B57" s="105"/>
      <c r="C57" s="105"/>
      <c r="D57" s="106"/>
      <c r="E57" s="441"/>
      <c r="F57" s="132"/>
      <c r="G57" s="132"/>
      <c r="H57" s="707"/>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x14ac:dyDescent="0.25">
      <c r="A58" s="426">
        <v>52</v>
      </c>
      <c r="B58" s="105"/>
      <c r="C58" s="105"/>
      <c r="D58" s="106"/>
      <c r="E58" s="441"/>
      <c r="F58" s="132"/>
      <c r="G58" s="132"/>
      <c r="H58" s="707"/>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x14ac:dyDescent="0.25">
      <c r="A59" s="426">
        <v>53</v>
      </c>
      <c r="B59" s="105"/>
      <c r="C59" s="105"/>
      <c r="D59" s="106"/>
      <c r="E59" s="441"/>
      <c r="F59" s="132"/>
      <c r="G59" s="132"/>
      <c r="H59" s="707"/>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x14ac:dyDescent="0.25">
      <c r="A60" s="426">
        <v>54</v>
      </c>
      <c r="B60" s="105"/>
      <c r="C60" s="105"/>
      <c r="D60" s="106"/>
      <c r="E60" s="441"/>
      <c r="F60" s="132"/>
      <c r="G60" s="132"/>
      <c r="H60" s="707"/>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x14ac:dyDescent="0.25">
      <c r="A61" s="426">
        <v>55</v>
      </c>
      <c r="B61" s="105"/>
      <c r="C61" s="105"/>
      <c r="D61" s="106"/>
      <c r="E61" s="441"/>
      <c r="F61" s="132"/>
      <c r="G61" s="132"/>
      <c r="H61" s="707"/>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x14ac:dyDescent="0.25">
      <c r="A62" s="426">
        <v>56</v>
      </c>
      <c r="B62" s="105"/>
      <c r="C62" s="105"/>
      <c r="D62" s="106"/>
      <c r="E62" s="441"/>
      <c r="F62" s="132"/>
      <c r="G62" s="132"/>
      <c r="H62" s="707"/>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x14ac:dyDescent="0.25">
      <c r="A63" s="426">
        <v>57</v>
      </c>
      <c r="B63" s="105"/>
      <c r="C63" s="105"/>
      <c r="D63" s="106"/>
      <c r="E63" s="441"/>
      <c r="F63" s="132"/>
      <c r="G63" s="132"/>
      <c r="H63" s="707"/>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x14ac:dyDescent="0.25">
      <c r="A64" s="426">
        <v>58</v>
      </c>
      <c r="B64" s="105"/>
      <c r="C64" s="105"/>
      <c r="D64" s="106"/>
      <c r="E64" s="441"/>
      <c r="F64" s="132"/>
      <c r="G64" s="132"/>
      <c r="H64" s="707"/>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x14ac:dyDescent="0.25">
      <c r="A65" s="426">
        <v>59</v>
      </c>
      <c r="B65" s="105"/>
      <c r="C65" s="105"/>
      <c r="D65" s="106"/>
      <c r="E65" s="441"/>
      <c r="F65" s="132"/>
      <c r="G65" s="132"/>
      <c r="H65" s="707"/>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x14ac:dyDescent="0.25">
      <c r="A66" s="426">
        <v>60</v>
      </c>
      <c r="B66" s="105"/>
      <c r="C66" s="105"/>
      <c r="D66" s="106"/>
      <c r="E66" s="441"/>
      <c r="F66" s="132"/>
      <c r="G66" s="132"/>
      <c r="H66" s="707"/>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x14ac:dyDescent="0.25">
      <c r="A67" s="426">
        <v>61</v>
      </c>
      <c r="B67" s="105"/>
      <c r="C67" s="105"/>
      <c r="D67" s="106"/>
      <c r="E67" s="441"/>
      <c r="F67" s="132"/>
      <c r="G67" s="132"/>
      <c r="H67" s="707"/>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x14ac:dyDescent="0.25">
      <c r="A68" s="426">
        <v>62</v>
      </c>
      <c r="B68" s="105"/>
      <c r="C68" s="105"/>
      <c r="D68" s="106"/>
      <c r="E68" s="441"/>
      <c r="F68" s="132"/>
      <c r="G68" s="132"/>
      <c r="H68" s="707"/>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x14ac:dyDescent="0.25">
      <c r="A69" s="426">
        <v>63</v>
      </c>
      <c r="B69" s="105"/>
      <c r="C69" s="105"/>
      <c r="D69" s="106"/>
      <c r="E69" s="441"/>
      <c r="F69" s="132"/>
      <c r="G69" s="132"/>
      <c r="H69" s="707"/>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x14ac:dyDescent="0.25">
      <c r="A70" s="426">
        <v>64</v>
      </c>
      <c r="B70" s="105"/>
      <c r="C70" s="105"/>
      <c r="D70" s="106"/>
      <c r="E70" s="441"/>
      <c r="F70" s="132"/>
      <c r="G70" s="132"/>
      <c r="H70" s="707"/>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x14ac:dyDescent="0.25">
      <c r="A71" s="426">
        <v>65</v>
      </c>
      <c r="B71" s="105"/>
      <c r="C71" s="105"/>
      <c r="D71" s="106"/>
      <c r="E71" s="441"/>
      <c r="F71" s="132"/>
      <c r="G71" s="132"/>
      <c r="H71" s="707"/>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x14ac:dyDescent="0.25">
      <c r="A72" s="426">
        <v>66</v>
      </c>
      <c r="B72" s="105"/>
      <c r="C72" s="105"/>
      <c r="D72" s="106"/>
      <c r="E72" s="441"/>
      <c r="F72" s="132"/>
      <c r="G72" s="132"/>
      <c r="H72" s="707"/>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899999999999999" customHeight="1" x14ac:dyDescent="0.25">
      <c r="A73" s="426">
        <v>67</v>
      </c>
      <c r="B73" s="105"/>
      <c r="C73" s="105"/>
      <c r="D73" s="106"/>
      <c r="E73" s="441"/>
      <c r="F73" s="132"/>
      <c r="G73" s="132"/>
      <c r="H73" s="707"/>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899999999999999" customHeight="1" x14ac:dyDescent="0.25">
      <c r="A74" s="426">
        <v>68</v>
      </c>
      <c r="B74" s="105"/>
      <c r="C74" s="105"/>
      <c r="D74" s="106"/>
      <c r="E74" s="441"/>
      <c r="F74" s="132"/>
      <c r="G74" s="132"/>
      <c r="H74" s="707"/>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899999999999999" customHeight="1" x14ac:dyDescent="0.25">
      <c r="A75" s="426">
        <v>69</v>
      </c>
      <c r="B75" s="105"/>
      <c r="C75" s="105"/>
      <c r="D75" s="106"/>
      <c r="E75" s="441"/>
      <c r="F75" s="132"/>
      <c r="G75" s="132"/>
      <c r="H75" s="707"/>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899999999999999" customHeight="1" x14ac:dyDescent="0.25">
      <c r="A76" s="426">
        <v>70</v>
      </c>
      <c r="B76" s="105"/>
      <c r="C76" s="105"/>
      <c r="D76" s="106"/>
      <c r="E76" s="441"/>
      <c r="F76" s="132"/>
      <c r="G76" s="132"/>
      <c r="H76" s="707"/>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899999999999999" customHeight="1" x14ac:dyDescent="0.25">
      <c r="A77" s="426">
        <v>71</v>
      </c>
      <c r="B77" s="105"/>
      <c r="C77" s="105"/>
      <c r="D77" s="106"/>
      <c r="E77" s="441"/>
      <c r="F77" s="132"/>
      <c r="G77" s="132"/>
      <c r="H77" s="707"/>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899999999999999" customHeight="1" x14ac:dyDescent="0.25">
      <c r="A78" s="426">
        <v>72</v>
      </c>
      <c r="B78" s="105"/>
      <c r="C78" s="105"/>
      <c r="D78" s="106"/>
      <c r="E78" s="441"/>
      <c r="F78" s="132"/>
      <c r="G78" s="132"/>
      <c r="H78" s="707"/>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899999999999999" customHeight="1" x14ac:dyDescent="0.25">
      <c r="A79" s="426">
        <v>73</v>
      </c>
      <c r="B79" s="105"/>
      <c r="C79" s="105"/>
      <c r="D79" s="106"/>
      <c r="E79" s="441"/>
      <c r="F79" s="132"/>
      <c r="G79" s="132"/>
      <c r="H79" s="707"/>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899999999999999" customHeight="1" x14ac:dyDescent="0.25">
      <c r="A80" s="426">
        <v>74</v>
      </c>
      <c r="B80" s="105"/>
      <c r="C80" s="105"/>
      <c r="D80" s="106"/>
      <c r="E80" s="441"/>
      <c r="F80" s="132"/>
      <c r="G80" s="132"/>
      <c r="H80" s="707"/>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899999999999999" customHeight="1" x14ac:dyDescent="0.25">
      <c r="A81" s="426">
        <v>75</v>
      </c>
      <c r="B81" s="105"/>
      <c r="C81" s="105"/>
      <c r="D81" s="106"/>
      <c r="E81" s="441"/>
      <c r="F81" s="132"/>
      <c r="G81" s="132"/>
      <c r="H81" s="707"/>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899999999999999" customHeight="1" x14ac:dyDescent="0.25">
      <c r="A82" s="426">
        <v>76</v>
      </c>
      <c r="B82" s="105"/>
      <c r="C82" s="105"/>
      <c r="D82" s="106"/>
      <c r="E82" s="441"/>
      <c r="F82" s="132"/>
      <c r="G82" s="132"/>
      <c r="H82" s="707"/>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899999999999999" customHeight="1" x14ac:dyDescent="0.25">
      <c r="A83" s="426">
        <v>77</v>
      </c>
      <c r="B83" s="105"/>
      <c r="C83" s="105"/>
      <c r="D83" s="106"/>
      <c r="E83" s="441"/>
      <c r="F83" s="132"/>
      <c r="G83" s="132"/>
      <c r="H83" s="707"/>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899999999999999" customHeight="1" x14ac:dyDescent="0.25">
      <c r="A84" s="426">
        <v>78</v>
      </c>
      <c r="B84" s="105"/>
      <c r="C84" s="105"/>
      <c r="D84" s="106"/>
      <c r="E84" s="441"/>
      <c r="F84" s="132"/>
      <c r="G84" s="132"/>
      <c r="H84" s="707"/>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899999999999999" customHeight="1" x14ac:dyDescent="0.25">
      <c r="A85" s="426">
        <v>79</v>
      </c>
      <c r="B85" s="105"/>
      <c r="C85" s="105"/>
      <c r="D85" s="106"/>
      <c r="E85" s="441"/>
      <c r="F85" s="132"/>
      <c r="G85" s="132"/>
      <c r="H85" s="707"/>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899999999999999" customHeight="1" x14ac:dyDescent="0.25">
      <c r="A86" s="426">
        <v>80</v>
      </c>
      <c r="B86" s="105"/>
      <c r="C86" s="105"/>
      <c r="D86" s="106"/>
      <c r="E86" s="441"/>
      <c r="F86" s="132"/>
      <c r="G86" s="132"/>
      <c r="H86" s="707"/>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899999999999999" customHeight="1" x14ac:dyDescent="0.25">
      <c r="A87" s="426">
        <v>81</v>
      </c>
      <c r="B87" s="105"/>
      <c r="C87" s="105"/>
      <c r="D87" s="106"/>
      <c r="E87" s="441"/>
      <c r="F87" s="132"/>
      <c r="G87" s="132"/>
      <c r="H87" s="707"/>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899999999999999" customHeight="1" x14ac:dyDescent="0.25">
      <c r="A88" s="426">
        <v>82</v>
      </c>
      <c r="B88" s="105"/>
      <c r="C88" s="105"/>
      <c r="D88" s="106"/>
      <c r="E88" s="441"/>
      <c r="F88" s="132"/>
      <c r="G88" s="132"/>
      <c r="H88" s="707"/>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899999999999999" customHeight="1" x14ac:dyDescent="0.25">
      <c r="A89" s="426">
        <v>83</v>
      </c>
      <c r="B89" s="105"/>
      <c r="C89" s="105"/>
      <c r="D89" s="106"/>
      <c r="E89" s="441"/>
      <c r="F89" s="132"/>
      <c r="G89" s="132"/>
      <c r="H89" s="707"/>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899999999999999" customHeight="1" x14ac:dyDescent="0.25">
      <c r="A90" s="426">
        <v>84</v>
      </c>
      <c r="B90" s="105"/>
      <c r="C90" s="105"/>
      <c r="D90" s="106"/>
      <c r="E90" s="441"/>
      <c r="F90" s="132"/>
      <c r="G90" s="132"/>
      <c r="H90" s="707"/>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899999999999999" customHeight="1" x14ac:dyDescent="0.25">
      <c r="A91" s="426">
        <v>85</v>
      </c>
      <c r="B91" s="105"/>
      <c r="C91" s="105"/>
      <c r="D91" s="106"/>
      <c r="E91" s="441"/>
      <c r="F91" s="132"/>
      <c r="G91" s="132"/>
      <c r="H91" s="707"/>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899999999999999" customHeight="1" x14ac:dyDescent="0.25">
      <c r="A92" s="426">
        <v>86</v>
      </c>
      <c r="B92" s="105"/>
      <c r="C92" s="105"/>
      <c r="D92" s="106"/>
      <c r="E92" s="441"/>
      <c r="F92" s="132"/>
      <c r="G92" s="132"/>
      <c r="H92" s="707"/>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899999999999999" customHeight="1" x14ac:dyDescent="0.25">
      <c r="A93" s="426">
        <v>87</v>
      </c>
      <c r="B93" s="105"/>
      <c r="C93" s="105"/>
      <c r="D93" s="106"/>
      <c r="E93" s="441"/>
      <c r="F93" s="132"/>
      <c r="G93" s="132"/>
      <c r="H93" s="707"/>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899999999999999" customHeight="1" x14ac:dyDescent="0.25">
      <c r="A94" s="426">
        <v>88</v>
      </c>
      <c r="B94" s="105"/>
      <c r="C94" s="105"/>
      <c r="D94" s="106"/>
      <c r="E94" s="441"/>
      <c r="F94" s="132"/>
      <c r="G94" s="132"/>
      <c r="H94" s="707"/>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899999999999999" customHeight="1" x14ac:dyDescent="0.25">
      <c r="A95" s="426">
        <v>89</v>
      </c>
      <c r="B95" s="105"/>
      <c r="C95" s="105"/>
      <c r="D95" s="106"/>
      <c r="E95" s="441"/>
      <c r="F95" s="132"/>
      <c r="G95" s="132"/>
      <c r="H95" s="707"/>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899999999999999" customHeight="1" x14ac:dyDescent="0.25">
      <c r="A96" s="426">
        <v>90</v>
      </c>
      <c r="B96" s="105"/>
      <c r="C96" s="105"/>
      <c r="D96" s="106"/>
      <c r="E96" s="441"/>
      <c r="F96" s="132"/>
      <c r="G96" s="132"/>
      <c r="H96" s="707"/>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899999999999999" customHeight="1" x14ac:dyDescent="0.25">
      <c r="A97" s="426">
        <v>91</v>
      </c>
      <c r="B97" s="105"/>
      <c r="C97" s="105"/>
      <c r="D97" s="106"/>
      <c r="E97" s="441"/>
      <c r="F97" s="132"/>
      <c r="G97" s="132"/>
      <c r="H97" s="707"/>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899999999999999" customHeight="1" x14ac:dyDescent="0.25">
      <c r="A98" s="426">
        <v>92</v>
      </c>
      <c r="B98" s="105"/>
      <c r="C98" s="105"/>
      <c r="D98" s="106"/>
      <c r="E98" s="441"/>
      <c r="F98" s="132"/>
      <c r="G98" s="132"/>
      <c r="H98" s="707"/>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899999999999999" customHeight="1" x14ac:dyDescent="0.25">
      <c r="A99" s="426">
        <v>93</v>
      </c>
      <c r="B99" s="105"/>
      <c r="C99" s="105"/>
      <c r="D99" s="106"/>
      <c r="E99" s="441"/>
      <c r="F99" s="132"/>
      <c r="G99" s="132"/>
      <c r="H99" s="707"/>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899999999999999" customHeight="1" x14ac:dyDescent="0.25">
      <c r="A100" s="426">
        <v>94</v>
      </c>
      <c r="B100" s="105"/>
      <c r="C100" s="105"/>
      <c r="D100" s="106"/>
      <c r="E100" s="441"/>
      <c r="F100" s="132"/>
      <c r="G100" s="132"/>
      <c r="H100" s="707"/>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899999999999999" customHeight="1" x14ac:dyDescent="0.25">
      <c r="A101" s="426">
        <v>95</v>
      </c>
      <c r="B101" s="105"/>
      <c r="C101" s="105"/>
      <c r="D101" s="106"/>
      <c r="E101" s="441"/>
      <c r="F101" s="132"/>
      <c r="G101" s="132"/>
      <c r="H101" s="707"/>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899999999999999" customHeight="1" x14ac:dyDescent="0.25">
      <c r="A102" s="426">
        <v>96</v>
      </c>
      <c r="B102" s="105"/>
      <c r="C102" s="105"/>
      <c r="D102" s="106"/>
      <c r="E102" s="441"/>
      <c r="F102" s="132"/>
      <c r="G102" s="132"/>
      <c r="H102" s="707"/>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899999999999999" customHeight="1" x14ac:dyDescent="0.25">
      <c r="A103" s="426">
        <v>97</v>
      </c>
      <c r="B103" s="105"/>
      <c r="C103" s="105"/>
      <c r="D103" s="106"/>
      <c r="E103" s="441"/>
      <c r="F103" s="132"/>
      <c r="G103" s="132"/>
      <c r="H103" s="707"/>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899999999999999" customHeight="1" x14ac:dyDescent="0.25">
      <c r="A104" s="426">
        <v>98</v>
      </c>
      <c r="B104" s="105"/>
      <c r="C104" s="105"/>
      <c r="D104" s="106"/>
      <c r="E104" s="441"/>
      <c r="F104" s="132"/>
      <c r="G104" s="132"/>
      <c r="H104" s="707"/>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899999999999999" customHeight="1" x14ac:dyDescent="0.25">
      <c r="A105" s="426">
        <v>99</v>
      </c>
      <c r="B105" s="105"/>
      <c r="C105" s="105"/>
      <c r="D105" s="106"/>
      <c r="E105" s="441"/>
      <c r="F105" s="132"/>
      <c r="G105" s="132"/>
      <c r="H105" s="707"/>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899999999999999" customHeight="1" x14ac:dyDescent="0.25">
      <c r="A106" s="426">
        <v>100</v>
      </c>
      <c r="B106" s="105"/>
      <c r="C106" s="105"/>
      <c r="D106" s="106"/>
      <c r="E106" s="441"/>
      <c r="F106" s="132"/>
      <c r="G106" s="132"/>
      <c r="H106" s="707"/>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899999999999999" customHeight="1" x14ac:dyDescent="0.25">
      <c r="A107" s="426">
        <v>101</v>
      </c>
      <c r="B107" s="105"/>
      <c r="C107" s="105"/>
      <c r="D107" s="106"/>
      <c r="E107" s="441"/>
      <c r="F107" s="132"/>
      <c r="G107" s="132"/>
      <c r="H107" s="707"/>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899999999999999" customHeight="1" x14ac:dyDescent="0.25">
      <c r="A108" s="426">
        <v>102</v>
      </c>
      <c r="B108" s="105"/>
      <c r="C108" s="105"/>
      <c r="D108" s="106"/>
      <c r="E108" s="441"/>
      <c r="F108" s="132"/>
      <c r="G108" s="132"/>
      <c r="H108" s="707"/>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899999999999999" customHeight="1" x14ac:dyDescent="0.25">
      <c r="A109" s="426">
        <v>103</v>
      </c>
      <c r="B109" s="105"/>
      <c r="C109" s="105"/>
      <c r="D109" s="106"/>
      <c r="E109" s="441"/>
      <c r="F109" s="132"/>
      <c r="G109" s="132"/>
      <c r="H109" s="707"/>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899999999999999" customHeight="1" x14ac:dyDescent="0.25">
      <c r="A110" s="426">
        <v>104</v>
      </c>
      <c r="B110" s="105"/>
      <c r="C110" s="105"/>
      <c r="D110" s="106"/>
      <c r="E110" s="441"/>
      <c r="F110" s="132"/>
      <c r="G110" s="132"/>
      <c r="H110" s="707"/>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899999999999999" customHeight="1" x14ac:dyDescent="0.25">
      <c r="A111" s="426">
        <v>105</v>
      </c>
      <c r="B111" s="105"/>
      <c r="C111" s="105"/>
      <c r="D111" s="106"/>
      <c r="E111" s="441"/>
      <c r="F111" s="132"/>
      <c r="G111" s="132"/>
      <c r="H111" s="707"/>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899999999999999" customHeight="1" x14ac:dyDescent="0.25">
      <c r="A112" s="426">
        <v>106</v>
      </c>
      <c r="B112" s="105"/>
      <c r="C112" s="105"/>
      <c r="D112" s="106"/>
      <c r="E112" s="441"/>
      <c r="F112" s="132"/>
      <c r="G112" s="132"/>
      <c r="H112" s="707"/>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899999999999999" customHeight="1" x14ac:dyDescent="0.25">
      <c r="A113" s="426">
        <v>107</v>
      </c>
      <c r="B113" s="105"/>
      <c r="C113" s="105"/>
      <c r="D113" s="106"/>
      <c r="E113" s="441"/>
      <c r="F113" s="132"/>
      <c r="G113" s="132"/>
      <c r="H113" s="707"/>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899999999999999" customHeight="1" x14ac:dyDescent="0.25">
      <c r="A114" s="426">
        <v>108</v>
      </c>
      <c r="B114" s="105"/>
      <c r="C114" s="105"/>
      <c r="D114" s="106"/>
      <c r="E114" s="441"/>
      <c r="F114" s="132"/>
      <c r="G114" s="132"/>
      <c r="H114" s="707"/>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899999999999999" customHeight="1" x14ac:dyDescent="0.25">
      <c r="A115" s="426">
        <v>109</v>
      </c>
      <c r="B115" s="105"/>
      <c r="C115" s="105"/>
      <c r="D115" s="106"/>
      <c r="E115" s="441"/>
      <c r="F115" s="132"/>
      <c r="G115" s="132"/>
      <c r="H115" s="707"/>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899999999999999" customHeight="1" x14ac:dyDescent="0.25">
      <c r="A116" s="426">
        <v>110</v>
      </c>
      <c r="B116" s="105"/>
      <c r="C116" s="105"/>
      <c r="D116" s="106"/>
      <c r="E116" s="441"/>
      <c r="F116" s="132"/>
      <c r="G116" s="132"/>
      <c r="H116" s="707"/>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899999999999999" customHeight="1" x14ac:dyDescent="0.25">
      <c r="A117" s="426">
        <v>111</v>
      </c>
      <c r="B117" s="105"/>
      <c r="C117" s="105"/>
      <c r="D117" s="106"/>
      <c r="E117" s="441"/>
      <c r="F117" s="132"/>
      <c r="G117" s="132"/>
      <c r="H117" s="707"/>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899999999999999" customHeight="1" x14ac:dyDescent="0.25">
      <c r="A118" s="426">
        <v>112</v>
      </c>
      <c r="B118" s="105"/>
      <c r="C118" s="105"/>
      <c r="D118" s="106"/>
      <c r="E118" s="441"/>
      <c r="F118" s="132"/>
      <c r="G118" s="132"/>
      <c r="H118" s="707"/>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899999999999999" customHeight="1" x14ac:dyDescent="0.25">
      <c r="A119" s="426">
        <v>113</v>
      </c>
      <c r="B119" s="105"/>
      <c r="C119" s="105"/>
      <c r="D119" s="106"/>
      <c r="E119" s="441"/>
      <c r="F119" s="132"/>
      <c r="G119" s="132"/>
      <c r="H119" s="707"/>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899999999999999" customHeight="1" x14ac:dyDescent="0.25">
      <c r="A120" s="426">
        <v>114</v>
      </c>
      <c r="B120" s="105"/>
      <c r="C120" s="105"/>
      <c r="D120" s="106"/>
      <c r="E120" s="441"/>
      <c r="F120" s="132"/>
      <c r="G120" s="132"/>
      <c r="H120" s="707"/>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899999999999999" customHeight="1" x14ac:dyDescent="0.25">
      <c r="A121" s="426">
        <v>115</v>
      </c>
      <c r="B121" s="105"/>
      <c r="C121" s="105"/>
      <c r="D121" s="106"/>
      <c r="E121" s="441"/>
      <c r="F121" s="132"/>
      <c r="G121" s="132"/>
      <c r="H121" s="707"/>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899999999999999" customHeight="1" x14ac:dyDescent="0.25">
      <c r="A122" s="426">
        <v>116</v>
      </c>
      <c r="B122" s="105"/>
      <c r="C122" s="105"/>
      <c r="D122" s="106"/>
      <c r="E122" s="441"/>
      <c r="F122" s="132"/>
      <c r="G122" s="132"/>
      <c r="H122" s="707"/>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899999999999999" customHeight="1" x14ac:dyDescent="0.25">
      <c r="A123" s="426">
        <v>117</v>
      </c>
      <c r="B123" s="105"/>
      <c r="C123" s="105"/>
      <c r="D123" s="106"/>
      <c r="E123" s="441"/>
      <c r="F123" s="132"/>
      <c r="G123" s="132"/>
      <c r="H123" s="707"/>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899999999999999" customHeight="1" x14ac:dyDescent="0.25">
      <c r="A124" s="426">
        <v>118</v>
      </c>
      <c r="B124" s="105"/>
      <c r="C124" s="105"/>
      <c r="D124" s="106"/>
      <c r="E124" s="441"/>
      <c r="F124" s="132"/>
      <c r="G124" s="132"/>
      <c r="H124" s="707"/>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899999999999999" customHeight="1" x14ac:dyDescent="0.25">
      <c r="A125" s="426">
        <v>119</v>
      </c>
      <c r="B125" s="105"/>
      <c r="C125" s="105"/>
      <c r="D125" s="106"/>
      <c r="E125" s="441"/>
      <c r="F125" s="132"/>
      <c r="G125" s="132"/>
      <c r="H125" s="707"/>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899999999999999" customHeight="1" x14ac:dyDescent="0.25">
      <c r="A126" s="426">
        <v>120</v>
      </c>
      <c r="B126" s="105"/>
      <c r="C126" s="105"/>
      <c r="D126" s="106"/>
      <c r="E126" s="441"/>
      <c r="F126" s="132"/>
      <c r="G126" s="132"/>
      <c r="H126" s="707"/>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899999999999999" customHeight="1" x14ac:dyDescent="0.25">
      <c r="A127" s="426">
        <v>121</v>
      </c>
      <c r="B127" s="105"/>
      <c r="C127" s="105"/>
      <c r="D127" s="106"/>
      <c r="E127" s="441"/>
      <c r="F127" s="132"/>
      <c r="G127" s="132"/>
      <c r="H127" s="707"/>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899999999999999" customHeight="1" x14ac:dyDescent="0.25">
      <c r="A128" s="426">
        <v>122</v>
      </c>
      <c r="B128" s="105"/>
      <c r="C128" s="105"/>
      <c r="D128" s="106"/>
      <c r="E128" s="441"/>
      <c r="F128" s="132"/>
      <c r="G128" s="132"/>
      <c r="H128" s="707"/>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899999999999999" customHeight="1" x14ac:dyDescent="0.25">
      <c r="A129" s="426">
        <v>123</v>
      </c>
      <c r="B129" s="105"/>
      <c r="C129" s="105"/>
      <c r="D129" s="106"/>
      <c r="E129" s="441"/>
      <c r="F129" s="132"/>
      <c r="G129" s="132"/>
      <c r="H129" s="707"/>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899999999999999" customHeight="1" x14ac:dyDescent="0.25">
      <c r="A130" s="426">
        <v>124</v>
      </c>
      <c r="B130" s="105"/>
      <c r="C130" s="105"/>
      <c r="D130" s="106"/>
      <c r="E130" s="441"/>
      <c r="F130" s="132"/>
      <c r="G130" s="132"/>
      <c r="H130" s="707"/>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899999999999999" customHeight="1" x14ac:dyDescent="0.25">
      <c r="A131" s="426">
        <v>125</v>
      </c>
      <c r="B131" s="105"/>
      <c r="C131" s="105"/>
      <c r="D131" s="106"/>
      <c r="E131" s="441"/>
      <c r="F131" s="132"/>
      <c r="G131" s="132"/>
      <c r="H131" s="707"/>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899999999999999" customHeight="1" x14ac:dyDescent="0.25">
      <c r="A132" s="426">
        <v>126</v>
      </c>
      <c r="B132" s="105"/>
      <c r="C132" s="105"/>
      <c r="D132" s="106"/>
      <c r="E132" s="441"/>
      <c r="F132" s="132"/>
      <c r="G132" s="132"/>
      <c r="H132" s="707"/>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899999999999999" customHeight="1" x14ac:dyDescent="0.25">
      <c r="A133" s="426">
        <v>127</v>
      </c>
      <c r="B133" s="105"/>
      <c r="C133" s="105"/>
      <c r="D133" s="106"/>
      <c r="E133" s="441"/>
      <c r="F133" s="132"/>
      <c r="G133" s="132"/>
      <c r="H133" s="707"/>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899999999999999" customHeight="1" x14ac:dyDescent="0.25">
      <c r="A134" s="426">
        <v>128</v>
      </c>
      <c r="B134" s="105"/>
      <c r="C134" s="105"/>
      <c r="D134" s="106"/>
      <c r="E134" s="441"/>
      <c r="F134" s="132"/>
      <c r="G134" s="132"/>
      <c r="H134" s="707"/>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5">
      <c r="A135" s="426">
        <v>129</v>
      </c>
      <c r="B135" s="105"/>
      <c r="C135" s="105"/>
      <c r="D135" s="106"/>
      <c r="E135" s="441"/>
      <c r="F135" s="132"/>
      <c r="G135" s="132"/>
      <c r="H135" s="707"/>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5">
      <c r="A136" s="426">
        <v>130</v>
      </c>
      <c r="B136" s="105"/>
      <c r="C136" s="105"/>
      <c r="D136" s="106"/>
      <c r="E136" s="441"/>
      <c r="F136" s="132"/>
      <c r="G136" s="132"/>
      <c r="H136" s="707"/>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5">
      <c r="A137" s="426">
        <v>131</v>
      </c>
      <c r="B137" s="105"/>
      <c r="C137" s="105"/>
      <c r="D137" s="106"/>
      <c r="E137" s="441"/>
      <c r="F137" s="132"/>
      <c r="G137" s="132"/>
      <c r="H137" s="707"/>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5">
      <c r="A138" s="426">
        <v>132</v>
      </c>
      <c r="B138" s="105"/>
      <c r="C138" s="105"/>
      <c r="D138" s="106"/>
      <c r="E138" s="441"/>
      <c r="F138" s="132"/>
      <c r="G138" s="132"/>
      <c r="H138" s="707"/>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5">
      <c r="A139" s="426">
        <v>133</v>
      </c>
      <c r="B139" s="105"/>
      <c r="C139" s="105"/>
      <c r="D139" s="106"/>
      <c r="E139" s="441"/>
      <c r="F139" s="132"/>
      <c r="G139" s="132"/>
      <c r="H139" s="707"/>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5">
      <c r="A140" s="426">
        <v>134</v>
      </c>
      <c r="B140" s="105"/>
      <c r="C140" s="105"/>
      <c r="D140" s="106"/>
      <c r="E140" s="441"/>
      <c r="F140" s="132"/>
      <c r="G140" s="132"/>
      <c r="H140" s="707"/>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5">
      <c r="A141" s="426">
        <v>135</v>
      </c>
      <c r="B141" s="105"/>
      <c r="C141" s="105"/>
      <c r="D141" s="106"/>
      <c r="E141" s="441"/>
      <c r="F141" s="132"/>
      <c r="G141" s="132"/>
      <c r="H141" s="707"/>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5">
      <c r="A142" s="426">
        <v>136</v>
      </c>
      <c r="B142" s="105"/>
      <c r="C142" s="105"/>
      <c r="D142" s="106"/>
      <c r="E142" s="441"/>
      <c r="F142" s="132"/>
      <c r="G142" s="132"/>
      <c r="H142" s="707"/>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5">
      <c r="A143" s="426">
        <v>137</v>
      </c>
      <c r="B143" s="105"/>
      <c r="C143" s="105"/>
      <c r="D143" s="106"/>
      <c r="E143" s="441"/>
      <c r="F143" s="132"/>
      <c r="G143" s="132"/>
      <c r="H143" s="707"/>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5">
      <c r="A144" s="426">
        <v>138</v>
      </c>
      <c r="B144" s="105"/>
      <c r="C144" s="105"/>
      <c r="D144" s="106"/>
      <c r="E144" s="441"/>
      <c r="F144" s="132"/>
      <c r="G144" s="132"/>
      <c r="H144" s="707"/>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5">
      <c r="A145" s="426">
        <v>139</v>
      </c>
      <c r="B145" s="105"/>
      <c r="C145" s="105"/>
      <c r="D145" s="106"/>
      <c r="E145" s="441"/>
      <c r="F145" s="132"/>
      <c r="G145" s="132"/>
      <c r="H145" s="707"/>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5">
      <c r="A146" s="426">
        <v>140</v>
      </c>
      <c r="B146" s="105"/>
      <c r="C146" s="105"/>
      <c r="D146" s="106"/>
      <c r="E146" s="441"/>
      <c r="F146" s="132"/>
      <c r="G146" s="132"/>
      <c r="H146" s="707"/>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5">
      <c r="A147" s="426">
        <v>141</v>
      </c>
      <c r="B147" s="105"/>
      <c r="C147" s="105"/>
      <c r="D147" s="106"/>
      <c r="E147" s="441"/>
      <c r="F147" s="132"/>
      <c r="G147" s="132"/>
      <c r="H147" s="707"/>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5">
      <c r="A148" s="426">
        <v>142</v>
      </c>
      <c r="B148" s="105"/>
      <c r="C148" s="105"/>
      <c r="D148" s="106"/>
      <c r="E148" s="441"/>
      <c r="F148" s="132"/>
      <c r="G148" s="132"/>
      <c r="H148" s="707"/>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5">
      <c r="A149" s="426">
        <v>143</v>
      </c>
      <c r="B149" s="105"/>
      <c r="C149" s="105"/>
      <c r="D149" s="106"/>
      <c r="E149" s="441"/>
      <c r="F149" s="132"/>
      <c r="G149" s="132"/>
      <c r="H149" s="707"/>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5">
      <c r="A150" s="426">
        <v>144</v>
      </c>
      <c r="B150" s="105"/>
      <c r="C150" s="105"/>
      <c r="D150" s="106"/>
      <c r="E150" s="441"/>
      <c r="F150" s="132"/>
      <c r="G150" s="132"/>
      <c r="H150" s="707"/>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5">
      <c r="A151" s="426">
        <v>145</v>
      </c>
      <c r="B151" s="105"/>
      <c r="C151" s="105"/>
      <c r="D151" s="106"/>
      <c r="E151" s="441"/>
      <c r="F151" s="132"/>
      <c r="G151" s="132"/>
      <c r="H151" s="707"/>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5">
      <c r="A152" s="426">
        <v>146</v>
      </c>
      <c r="B152" s="105"/>
      <c r="C152" s="105"/>
      <c r="D152" s="106"/>
      <c r="E152" s="441"/>
      <c r="F152" s="132"/>
      <c r="G152" s="132"/>
      <c r="H152" s="707"/>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5">
      <c r="A153" s="426">
        <v>147</v>
      </c>
      <c r="B153" s="105"/>
      <c r="C153" s="105"/>
      <c r="D153" s="106"/>
      <c r="E153" s="441"/>
      <c r="F153" s="132"/>
      <c r="G153" s="132"/>
      <c r="H153" s="707"/>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5">
      <c r="A154" s="426">
        <v>148</v>
      </c>
      <c r="B154" s="105"/>
      <c r="C154" s="105"/>
      <c r="D154" s="106"/>
      <c r="E154" s="441"/>
      <c r="F154" s="132"/>
      <c r="G154" s="132"/>
      <c r="H154" s="707"/>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5">
      <c r="A155" s="426">
        <v>149</v>
      </c>
      <c r="B155" s="105"/>
      <c r="C155" s="105"/>
      <c r="D155" s="106"/>
      <c r="E155" s="441"/>
      <c r="F155" s="132"/>
      <c r="G155" s="132"/>
      <c r="H155" s="707"/>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5">
      <c r="A156" s="426">
        <v>150</v>
      </c>
      <c r="B156" s="105"/>
      <c r="C156" s="105"/>
      <c r="D156" s="106"/>
      <c r="E156" s="441"/>
      <c r="F156" s="132"/>
      <c r="G156" s="132"/>
      <c r="H156" s="707"/>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56">
    <cfRule type="expression" dxfId="488" priority="16" stopIfTrue="1">
      <formula>AND(ROUNDDOWN(($A$4-E7)/365.25,0)&lt;=13,G7&lt;&gt;"OK")</formula>
    </cfRule>
    <cfRule type="expression" dxfId="487" priority="17" stopIfTrue="1">
      <formula>AND(ROUNDDOWN(($A$4-E7)/365.25,0)&lt;=14,G7&lt;&gt;"OK")</formula>
    </cfRule>
    <cfRule type="expression" dxfId="486" priority="18" stopIfTrue="1">
      <formula>AND(ROUNDDOWN(($A$4-E7)/365.25,0)&lt;=17,G7&lt;&gt;"OK")</formula>
    </cfRule>
  </conditionalFormatting>
  <conditionalFormatting sqref="J7:J156">
    <cfRule type="cellIs" dxfId="485" priority="15" stopIfTrue="1" operator="equal">
      <formula>"Z"</formula>
    </cfRule>
  </conditionalFormatting>
  <conditionalFormatting sqref="A7:D156">
    <cfRule type="expression" dxfId="484" priority="14" stopIfTrue="1">
      <formula>$Q7&gt;=1</formula>
    </cfRule>
  </conditionalFormatting>
  <conditionalFormatting sqref="E7:E14">
    <cfRule type="expression" dxfId="483" priority="11" stopIfTrue="1">
      <formula>AND(ROUNDDOWN(($A$4-E7)/365.25,0)&lt;=13,G7&lt;&gt;"OK")</formula>
    </cfRule>
    <cfRule type="expression" dxfId="482" priority="12" stopIfTrue="1">
      <formula>AND(ROUNDDOWN(($A$4-E7)/365.25,0)&lt;=14,G7&lt;&gt;"OK")</formula>
    </cfRule>
    <cfRule type="expression" dxfId="481" priority="13" stopIfTrue="1">
      <formula>AND(ROUNDDOWN(($A$4-E7)/365.25,0)&lt;=17,G7&lt;&gt;"OK")</formula>
    </cfRule>
  </conditionalFormatting>
  <conditionalFormatting sqref="J7:J14">
    <cfRule type="cellIs" dxfId="480" priority="10" stopIfTrue="1" operator="equal">
      <formula>"Z"</formula>
    </cfRule>
  </conditionalFormatting>
  <conditionalFormatting sqref="B7:D14">
    <cfRule type="expression" dxfId="479" priority="9" stopIfTrue="1">
      <formula>$Q7&gt;=1</formula>
    </cfRule>
  </conditionalFormatting>
  <conditionalFormatting sqref="E7:E14">
    <cfRule type="expression" dxfId="478" priority="6" stopIfTrue="1">
      <formula>AND(ROUNDDOWN(($A$4-E7)/365.25,0)&lt;=13,G7&lt;&gt;"OK")</formula>
    </cfRule>
    <cfRule type="expression" dxfId="477" priority="7" stopIfTrue="1">
      <formula>AND(ROUNDDOWN(($A$4-E7)/365.25,0)&lt;=14,G7&lt;&gt;"OK")</formula>
    </cfRule>
    <cfRule type="expression" dxfId="476" priority="8" stopIfTrue="1">
      <formula>AND(ROUNDDOWN(($A$4-E7)/365.25,0)&lt;=17,G7&lt;&gt;"OK")</formula>
    </cfRule>
  </conditionalFormatting>
  <conditionalFormatting sqref="B7:D14">
    <cfRule type="expression" dxfId="475" priority="5" stopIfTrue="1">
      <formula>$Q7&gt;=1</formula>
    </cfRule>
  </conditionalFormatting>
  <conditionalFormatting sqref="E7:E27 E29:E37">
    <cfRule type="expression" dxfId="474" priority="2" stopIfTrue="1">
      <formula>AND(ROUNDDOWN(($A$4-E7)/365.25,0)&lt;=13,G7&lt;&gt;"OK")</formula>
    </cfRule>
    <cfRule type="expression" dxfId="473" priority="3" stopIfTrue="1">
      <formula>AND(ROUNDDOWN(($A$4-E7)/365.25,0)&lt;=14,G7&lt;&gt;"OK")</formula>
    </cfRule>
    <cfRule type="expression" dxfId="472" priority="4" stopIfTrue="1">
      <formula>AND(ROUNDDOWN(($A$4-E7)/365.25,0)&lt;=17,G7&lt;&gt;"OK")</formula>
    </cfRule>
  </conditionalFormatting>
  <conditionalFormatting sqref="B7:D37">
    <cfRule type="expression" dxfId="471"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3">
    <tabColor indexed="11"/>
  </sheetPr>
  <dimension ref="A1:AK43"/>
  <sheetViews>
    <sheetView workbookViewId="0">
      <selection activeCell="O13" sqref="O1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55" hidden="1" customWidth="1"/>
    <col min="26" max="37" width="0" style="655"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6">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584" t="str">
        <f>IF($B7="","",VLOOKUP($B7,'1MD ELO (3)'!$A$7:$O$22,5))</f>
        <v/>
      </c>
      <c r="D7" s="584" t="str">
        <f>IF($B7="","",VLOOKUP($B7,'1MD ELO (3)'!$A$7:$O$22,15))</f>
        <v/>
      </c>
      <c r="E7" s="579" t="str">
        <f>UPPER(IF($B7="","",VLOOKUP($B7,'1MD ELO (3)'!$A$7:$O$22,2)))</f>
        <v/>
      </c>
      <c r="F7" s="585"/>
      <c r="G7" s="579" t="str">
        <f>IF($B7="","",VLOOKUP($B7,'1MD ELO (3)'!$A$7:$O$22,3))</f>
        <v/>
      </c>
      <c r="H7" s="585"/>
      <c r="I7" s="579" t="str">
        <f>IF($B7="","",VLOOKUP($B7,'1MD ELO (3)'!$A$7:$O$22,4))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584" t="str">
        <f>IF($B9="","",VLOOKUP($B9,'1MD ELO (3)'!$A$7:$O$22,5))</f>
        <v/>
      </c>
      <c r="D9" s="584" t="str">
        <f>IF($B9="","",VLOOKUP($B9,'1MD ELO (3)'!$A$7:$O$22,15))</f>
        <v/>
      </c>
      <c r="E9" s="579" t="str">
        <f>UPPER(IF($B9="","",VLOOKUP($B9,'1MD ELO (3)'!$A$7:$O$22,2)))</f>
        <v/>
      </c>
      <c r="F9" s="585"/>
      <c r="G9" s="579" t="str">
        <f>IF($B9="","",VLOOKUP($B9,'1MD ELO (3)'!$A$7:$O$22,3))</f>
        <v/>
      </c>
      <c r="H9" s="585"/>
      <c r="I9" s="579" t="str">
        <f>IF($B9="","",VLOOKUP($B9,'1MD ELO (3)'!$A$7:$O$22,4))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584" t="str">
        <f>IF($B11="","",VLOOKUP($B11,'1MD ELO (3)'!$A$7:$O$22,5))</f>
        <v/>
      </c>
      <c r="D11" s="584" t="str">
        <f>IF($B11="","",VLOOKUP($B11,'1MD ELO (3)'!$A$7:$O$22,15))</f>
        <v/>
      </c>
      <c r="E11" s="579" t="str">
        <f>UPPER(IF($B11="","",VLOOKUP($B11,'1MD ELO (3)'!$A$7:$O$22,2)))</f>
        <v/>
      </c>
      <c r="F11" s="585"/>
      <c r="G11" s="579" t="str">
        <f>IF($B11="","",VLOOKUP($B11,'1MD ELO (3)'!$A$7:$O$22,3))</f>
        <v/>
      </c>
      <c r="H11" s="585"/>
      <c r="I11" s="579"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
      </c>
      <c r="E18" s="938"/>
      <c r="F18" s="938" t="str">
        <f>E9</f>
        <v/>
      </c>
      <c r="G18" s="938"/>
      <c r="H18" s="938" t="str">
        <f>E11</f>
        <v/>
      </c>
      <c r="I18" s="938"/>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
      </c>
      <c r="C19" s="941"/>
      <c r="D19" s="940"/>
      <c r="E19" s="940"/>
      <c r="F19" s="943"/>
      <c r="G19" s="943"/>
      <c r="H19" s="943"/>
      <c r="I19" s="943"/>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1" t="str">
        <f>E9</f>
        <v/>
      </c>
      <c r="C20" s="941"/>
      <c r="D20" s="943"/>
      <c r="E20" s="943"/>
      <c r="F20" s="940"/>
      <c r="G20" s="940"/>
      <c r="H20" s="943"/>
      <c r="I20" s="943"/>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1" t="str">
        <f>E11</f>
        <v/>
      </c>
      <c r="C21" s="941"/>
      <c r="D21" s="943"/>
      <c r="E21" s="943"/>
      <c r="F21" s="943"/>
      <c r="G21" s="943"/>
      <c r="H21" s="940"/>
      <c r="I21" s="940"/>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5">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37"/>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758"/>
      <c r="N33" s="757"/>
      <c r="O33" s="590"/>
      <c r="P33" s="600"/>
      <c r="Q33" s="600"/>
      <c r="R33" s="601"/>
      <c r="S33" s="590"/>
    </row>
    <row r="34" spans="1:19" x14ac:dyDescent="0.25">
      <c r="A34" s="570" t="s">
        <v>106</v>
      </c>
      <c r="B34" s="571"/>
      <c r="C34" s="573"/>
      <c r="D34" s="608"/>
      <c r="E34" s="951"/>
      <c r="F34" s="951"/>
      <c r="G34" s="619" t="s">
        <v>7</v>
      </c>
      <c r="H34" s="571"/>
      <c r="I34" s="609"/>
      <c r="J34" s="620"/>
      <c r="K34" s="565" t="s">
        <v>111</v>
      </c>
      <c r="L34" s="626"/>
      <c r="M34" s="614"/>
      <c r="O34" s="590"/>
      <c r="P34" s="602"/>
      <c r="Q34" s="602"/>
      <c r="R34" s="603"/>
      <c r="S34" s="590"/>
    </row>
    <row r="35" spans="1:19" x14ac:dyDescent="0.25">
      <c r="A35" s="574" t="s">
        <v>124</v>
      </c>
      <c r="B35" s="335"/>
      <c r="C35" s="576"/>
      <c r="D35" s="611"/>
      <c r="E35" s="950"/>
      <c r="F35" s="950"/>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Dénes Tibor</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20">
    <mergeCell ref="A1:F1"/>
    <mergeCell ref="A4:C4"/>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E34:F34"/>
    <mergeCell ref="E35:F35"/>
  </mergeCells>
  <conditionalFormatting sqref="E7 E9 E11">
    <cfRule type="cellIs" dxfId="470" priority="2" stopIfTrue="1" operator="equal">
      <formula>"Bye"</formula>
    </cfRule>
  </conditionalFormatting>
  <conditionalFormatting sqref="R41">
    <cfRule type="expression" dxfId="469"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4">
    <tabColor indexed="11"/>
  </sheetPr>
  <dimension ref="A1:AK43"/>
  <sheetViews>
    <sheetView workbookViewId="0">
      <selection activeCell="P15" sqref="P15"/>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6">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659"/>
      <c r="M4" s="525" t="str">
        <f>Altalanos!$E$10</f>
        <v>Dénes Tibor</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IF($B7="","",VLOOKUP($B7,'1MD ELO (3)'!$A$7:$O$22,5))</f>
        <v/>
      </c>
      <c r="D7" s="631" t="str">
        <f>IF($B7="","",VLOOKUP($B7,'1MD ELO (3)'!$A$7:$O$22,15))</f>
        <v/>
      </c>
      <c r="E7" s="939" t="str">
        <f>UPPER(IF($B7="","",VLOOKUP($B7,'1MD ELO (3)'!$A$7:$O$22,2)))</f>
        <v/>
      </c>
      <c r="F7" s="939"/>
      <c r="G7" s="939" t="str">
        <f>IF($B7="","",VLOOKUP($B7,'1MD ELO (3)'!$A$7:$O$22,3))</f>
        <v/>
      </c>
      <c r="H7" s="939"/>
      <c r="I7" s="632" t="str">
        <f>IF($B7="","",VLOOKUP($B7,'1MD ELO (3)'!$A$7:$O$22,4))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IF($B9="","",VLOOKUP($B9,'1MD ELO (3)'!$A$7:$O$22,5))</f>
        <v/>
      </c>
      <c r="D9" s="631" t="str">
        <f>IF($B9="","",VLOOKUP($B9,'1MD ELO (3)'!$A$7:$O$22,15))</f>
        <v/>
      </c>
      <c r="E9" s="939" t="str">
        <f>UPPER(IF($B9="","",VLOOKUP($B9,'1MD ELO (3)'!$A$7:$O$22,2)))</f>
        <v/>
      </c>
      <c r="F9" s="939"/>
      <c r="G9" s="939" t="str">
        <f>IF($B9="","",VLOOKUP($B9,'1MD ELO (3)'!$A$7:$O$22,3))</f>
        <v/>
      </c>
      <c r="H9" s="939"/>
      <c r="I9" s="632" t="str">
        <f>IF($B9="","",VLOOKUP($B9,'1MD ELO (3)'!$A$7:$O$22,4))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IF($B11="","",VLOOKUP($B11,'1MD ELO (3)'!$A$7:$O$22,5))</f>
        <v/>
      </c>
      <c r="D11" s="631" t="str">
        <f>IF($B11="","",VLOOKUP($B11,'1MD ELO (3)'!$A$7:$O$22,15))</f>
        <v/>
      </c>
      <c r="E11" s="939" t="str">
        <f>UPPER(IF($B11="","",VLOOKUP($B11,'1MD ELO (3)'!$A$7:$O$22,2)))</f>
        <v/>
      </c>
      <c r="F11" s="939"/>
      <c r="G11" s="939" t="str">
        <f>IF($B11="","",VLOOKUP($B11,'1MD ELO (3)'!$A$7:$O$22,3))</f>
        <v/>
      </c>
      <c r="H11" s="939"/>
      <c r="I11" s="632"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IF($B13="","",VLOOKUP($B13,'1MD ELO (3)'!$A$7:$O$22,5))</f>
        <v/>
      </c>
      <c r="D13" s="631" t="str">
        <f>IF($B13="","",VLOOKUP($B13,'1MD ELO (3)'!$A$7:$O$22,15))</f>
        <v/>
      </c>
      <c r="E13" s="939" t="str">
        <f>UPPER(IF($B13="","",VLOOKUP($B13,'1MD ELO (3)'!$A$7:$O$22,2)))</f>
        <v/>
      </c>
      <c r="F13" s="939"/>
      <c r="G13" s="939" t="str">
        <f>IF($B13="","",VLOOKUP($B13,'1MD ELO (3)'!$A$7:$O$22,3))</f>
        <v/>
      </c>
      <c r="H13" s="939"/>
      <c r="I13" s="632" t="str">
        <f>IF($B13="","",VLOOKUP($B13,'1MD ELO (3)'!$A$7:$O$22,4))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
      </c>
      <c r="E18" s="938"/>
      <c r="F18" s="938" t="str">
        <f>E9</f>
        <v/>
      </c>
      <c r="G18" s="938"/>
      <c r="H18" s="938" t="str">
        <f>E11</f>
        <v/>
      </c>
      <c r="I18" s="938"/>
      <c r="J18" s="938" t="str">
        <f>E13</f>
        <v/>
      </c>
      <c r="K18" s="938"/>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
      </c>
      <c r="C19" s="941"/>
      <c r="D19" s="940"/>
      <c r="E19" s="940"/>
      <c r="F19" s="943"/>
      <c r="G19" s="943"/>
      <c r="H19" s="943"/>
      <c r="I19" s="943"/>
      <c r="J19" s="938"/>
      <c r="K19" s="938"/>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1" t="str">
        <f>E9</f>
        <v/>
      </c>
      <c r="C20" s="941"/>
      <c r="D20" s="943"/>
      <c r="E20" s="943"/>
      <c r="F20" s="940"/>
      <c r="G20" s="940"/>
      <c r="H20" s="943"/>
      <c r="I20" s="943"/>
      <c r="J20" s="943"/>
      <c r="K20" s="943"/>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1" t="str">
        <f>E11</f>
        <v/>
      </c>
      <c r="C21" s="941"/>
      <c r="D21" s="943"/>
      <c r="E21" s="943"/>
      <c r="F21" s="943"/>
      <c r="G21" s="943"/>
      <c r="H21" s="940"/>
      <c r="I21" s="940"/>
      <c r="J21" s="943"/>
      <c r="K21" s="943"/>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941" t="str">
        <f>E13</f>
        <v/>
      </c>
      <c r="C22" s="941"/>
      <c r="D22" s="943"/>
      <c r="E22" s="943"/>
      <c r="F22" s="943"/>
      <c r="G22" s="943"/>
      <c r="H22" s="938"/>
      <c r="I22" s="938"/>
      <c r="J22" s="940"/>
      <c r="K22" s="940"/>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951"/>
      <c r="F34" s="951"/>
      <c r="G34" s="619" t="s">
        <v>7</v>
      </c>
      <c r="H34" s="571"/>
      <c r="I34" s="609"/>
      <c r="J34" s="620"/>
      <c r="K34" s="565" t="s">
        <v>111</v>
      </c>
      <c r="L34" s="626"/>
      <c r="M34" s="610"/>
      <c r="O34" s="590"/>
      <c r="P34" s="602"/>
      <c r="Q34" s="602"/>
      <c r="R34" s="603"/>
      <c r="S34" s="590"/>
    </row>
    <row r="35" spans="1:19" x14ac:dyDescent="0.25">
      <c r="A35" s="574" t="s">
        <v>124</v>
      </c>
      <c r="B35" s="335"/>
      <c r="C35" s="576"/>
      <c r="D35" s="611"/>
      <c r="E35" s="950"/>
      <c r="F35" s="950"/>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M4</f>
        <v>Dénes Tibor</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 ref="J22:K22"/>
    <mergeCell ref="E34:F34"/>
  </mergeCells>
  <conditionalFormatting sqref="E7 E9 E11 E13">
    <cfRule type="cellIs" dxfId="468" priority="2" stopIfTrue="1" operator="equal">
      <formula>"Bye"</formula>
    </cfRule>
  </conditionalFormatting>
  <conditionalFormatting sqref="R41">
    <cfRule type="expression" dxfId="467"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5">
    <tabColor indexed="11"/>
  </sheetPr>
  <dimension ref="A1:AK43"/>
  <sheetViews>
    <sheetView workbookViewId="0">
      <selection activeCell="P16" sqref="P16"/>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6">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IF($B7="","",VLOOKUP($B7,'1MD ELO (3)'!$A$7:$O$22,5))</f>
        <v/>
      </c>
      <c r="D7" s="631" t="str">
        <f>IF($B7="","",VLOOKUP($B7,'1MD ELO (3)'!$A$7:$O$22,15))</f>
        <v/>
      </c>
      <c r="E7" s="939" t="str">
        <f>UPPER(IF($B7="","",VLOOKUP($B7,'1MD ELO (3)'!$A$7:$O$22,2)))</f>
        <v/>
      </c>
      <c r="F7" s="939"/>
      <c r="G7" s="939" t="str">
        <f>IF($B7="","",VLOOKUP($B7,'1MD ELO (3)'!$A$7:$O$22,3))</f>
        <v/>
      </c>
      <c r="H7" s="939"/>
      <c r="I7" s="632" t="str">
        <f>IF($B7="","",VLOOKUP($B7,'1MD ELO (3)'!$A$7:$O$22,4))</f>
        <v/>
      </c>
      <c r="J7" s="559"/>
      <c r="K7" s="664"/>
      <c r="L7" s="658" t="str">
        <f>IF(K7="","",CONCATENATE(VLOOKUP($Y$3,$AB$1:$AK$1,K7)," pont"))</f>
        <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IF($B9="","",VLOOKUP($B9,'1MD ELO (3)'!$A$7:$O$22,5))</f>
        <v/>
      </c>
      <c r="D9" s="631" t="str">
        <f>IF($B9="","",VLOOKUP($B9,'1MD ELO (3)'!$A$7:$O$22,15))</f>
        <v/>
      </c>
      <c r="E9" s="939" t="str">
        <f>UPPER(IF($B9="","",VLOOKUP($B9,'1MD ELO (3)'!$A$7:$O$22,2)))</f>
        <v/>
      </c>
      <c r="F9" s="939"/>
      <c r="G9" s="939" t="str">
        <f>IF($B9="","",VLOOKUP($B9,'1MD ELO (3)'!$A$7:$O$22,3))</f>
        <v/>
      </c>
      <c r="H9" s="939"/>
      <c r="I9" s="632" t="str">
        <f>IF($B9="","",VLOOKUP($B9,'1MD ELO (3)'!$A$7:$O$22,4))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IF($B11="","",VLOOKUP($B11,'1MD ELO (3)'!$A$7:$O$22,5))</f>
        <v/>
      </c>
      <c r="D11" s="631" t="str">
        <f>IF($B11="","",VLOOKUP($B11,'1MD ELO (3)'!$A$7:$O$22,15))</f>
        <v/>
      </c>
      <c r="E11" s="939" t="str">
        <f>UPPER(IF($B11="","",VLOOKUP($B11,'1MD ELO (3)'!$A$7:$O$22,2)))</f>
        <v/>
      </c>
      <c r="F11" s="939"/>
      <c r="G11" s="939" t="str">
        <f>IF($B11="","",VLOOKUP($B11,'1MD ELO (3)'!$A$7:$O$22,3))</f>
        <v/>
      </c>
      <c r="H11" s="939"/>
      <c r="I11" s="632"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IF($B13="","",VLOOKUP($B13,'1MD ELO (3)'!$A$7:$O$22,5))</f>
        <v/>
      </c>
      <c r="D13" s="631" t="str">
        <f>IF($B13="","",VLOOKUP($B13,'1MD ELO (3)'!$A$7:$O$22,15))</f>
        <v/>
      </c>
      <c r="E13" s="939" t="str">
        <f>UPPER(IF($B13="","",VLOOKUP($B13,'1MD ELO (3)'!$A$7:$O$22,2)))</f>
        <v/>
      </c>
      <c r="F13" s="939"/>
      <c r="G13" s="939" t="str">
        <f>IF($B13="","",VLOOKUP($B13,'1MD ELO (3)'!$A$7:$O$22,3))</f>
        <v/>
      </c>
      <c r="H13" s="939"/>
      <c r="I13" s="632" t="str">
        <f>IF($B13="","",VLOOKUP($B13,'1MD ELO (3)'!$A$7:$O$22,4))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x14ac:dyDescent="0.25">
      <c r="A15" s="598" t="s">
        <v>172</v>
      </c>
      <c r="B15" s="629"/>
      <c r="C15" s="631" t="str">
        <f>IF($B15="","",VLOOKUP($B15,'1MD ELO (3)'!$A$7:$O$22,5))</f>
        <v/>
      </c>
      <c r="D15" s="631" t="str">
        <f>IF($B15="","",VLOOKUP($B15,'1MD ELO (3)'!$A$7:$O$22,15))</f>
        <v/>
      </c>
      <c r="E15" s="939" t="str">
        <f>UPPER(IF($B15="","",VLOOKUP($B15,'1MD ELO (3)'!$A$7:$O$22,2)))</f>
        <v/>
      </c>
      <c r="F15" s="939"/>
      <c r="G15" s="939" t="str">
        <f>IF($B15="","",VLOOKUP($B15,'1MD ELO (3)'!$A$7:$O$22,3))</f>
        <v/>
      </c>
      <c r="H15" s="939"/>
      <c r="I15" s="632" t="str">
        <f>IF($B15="","",VLOOKUP($B15,'1MD ELO (3)'!$A$7:$O$22,4))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
      </c>
      <c r="E18" s="938"/>
      <c r="F18" s="938" t="str">
        <f>E9</f>
        <v/>
      </c>
      <c r="G18" s="938"/>
      <c r="H18" s="938" t="str">
        <f>E11</f>
        <v/>
      </c>
      <c r="I18" s="938"/>
      <c r="J18" s="938" t="str">
        <f>E13</f>
        <v/>
      </c>
      <c r="K18" s="938"/>
      <c r="L18" s="938" t="str">
        <f>E15</f>
        <v/>
      </c>
      <c r="M18" s="938"/>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
      </c>
      <c r="C19" s="941"/>
      <c r="D19" s="940"/>
      <c r="E19" s="940"/>
      <c r="F19" s="943"/>
      <c r="G19" s="943"/>
      <c r="H19" s="943"/>
      <c r="I19" s="943"/>
      <c r="J19" s="938"/>
      <c r="K19" s="938"/>
      <c r="L19" s="938"/>
      <c r="M19" s="938"/>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1" t="str">
        <f>E9</f>
        <v/>
      </c>
      <c r="C20" s="941"/>
      <c r="D20" s="943"/>
      <c r="E20" s="943"/>
      <c r="F20" s="940"/>
      <c r="G20" s="940"/>
      <c r="H20" s="943"/>
      <c r="I20" s="943"/>
      <c r="J20" s="943"/>
      <c r="K20" s="943"/>
      <c r="L20" s="938"/>
      <c r="M20" s="938"/>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1" t="str">
        <f>E11</f>
        <v/>
      </c>
      <c r="C21" s="941"/>
      <c r="D21" s="943"/>
      <c r="E21" s="943"/>
      <c r="F21" s="943"/>
      <c r="G21" s="943"/>
      <c r="H21" s="940"/>
      <c r="I21" s="940"/>
      <c r="J21" s="943"/>
      <c r="K21" s="943"/>
      <c r="L21" s="943"/>
      <c r="M21" s="943"/>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941" t="str">
        <f>E13</f>
        <v/>
      </c>
      <c r="C22" s="941"/>
      <c r="D22" s="943"/>
      <c r="E22" s="943"/>
      <c r="F22" s="943"/>
      <c r="G22" s="943"/>
      <c r="H22" s="938"/>
      <c r="I22" s="938"/>
      <c r="J22" s="940"/>
      <c r="K22" s="940"/>
      <c r="L22" s="943"/>
      <c r="M22" s="943"/>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172</v>
      </c>
      <c r="B23" s="941" t="str">
        <f>E15</f>
        <v/>
      </c>
      <c r="C23" s="941"/>
      <c r="D23" s="943"/>
      <c r="E23" s="943"/>
      <c r="F23" s="943"/>
      <c r="G23" s="943"/>
      <c r="H23" s="938"/>
      <c r="I23" s="938"/>
      <c r="J23" s="938"/>
      <c r="K23" s="938"/>
      <c r="L23" s="940"/>
      <c r="M23" s="940"/>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951"/>
      <c r="F34" s="951"/>
      <c r="G34" s="619" t="s">
        <v>7</v>
      </c>
      <c r="H34" s="571"/>
      <c r="I34" s="609"/>
      <c r="J34" s="620"/>
      <c r="K34" s="565" t="s">
        <v>111</v>
      </c>
      <c r="L34" s="626"/>
      <c r="M34" s="610"/>
      <c r="O34" s="590"/>
      <c r="P34" s="602"/>
      <c r="Q34" s="602"/>
      <c r="R34" s="603"/>
      <c r="S34" s="590"/>
    </row>
    <row r="35" spans="1:19" x14ac:dyDescent="0.25">
      <c r="A35" s="574" t="s">
        <v>124</v>
      </c>
      <c r="B35" s="335"/>
      <c r="C35" s="576"/>
      <c r="D35" s="611"/>
      <c r="E35" s="950"/>
      <c r="F35" s="950"/>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Dénes Tibor</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50">
    <mergeCell ref="A1:F1"/>
    <mergeCell ref="A4:C4"/>
    <mergeCell ref="E7:F7"/>
    <mergeCell ref="G7:H7"/>
    <mergeCell ref="E9:F9"/>
    <mergeCell ref="G9:H9"/>
    <mergeCell ref="E11:F11"/>
    <mergeCell ref="G11:H11"/>
    <mergeCell ref="E13:F13"/>
    <mergeCell ref="G13:H13"/>
    <mergeCell ref="E15:F15"/>
    <mergeCell ref="G15:H15"/>
    <mergeCell ref="B18:C18"/>
    <mergeCell ref="D18:E18"/>
    <mergeCell ref="F18:G18"/>
    <mergeCell ref="H18:I18"/>
    <mergeCell ref="J18:K18"/>
    <mergeCell ref="L18:M18"/>
    <mergeCell ref="B19:C19"/>
    <mergeCell ref="D19:E19"/>
    <mergeCell ref="F19:G19"/>
    <mergeCell ref="H19:I19"/>
    <mergeCell ref="J19:K19"/>
    <mergeCell ref="L19:M19"/>
    <mergeCell ref="B20:C20"/>
    <mergeCell ref="D20:E20"/>
    <mergeCell ref="F20:G20"/>
    <mergeCell ref="H20:I20"/>
    <mergeCell ref="J20:K20"/>
    <mergeCell ref="L20:M20"/>
    <mergeCell ref="B21:C21"/>
    <mergeCell ref="D21:E21"/>
    <mergeCell ref="F21:G21"/>
    <mergeCell ref="H21:I21"/>
    <mergeCell ref="J21:K21"/>
    <mergeCell ref="L21:M21"/>
    <mergeCell ref="J23:K23"/>
    <mergeCell ref="L23:M23"/>
    <mergeCell ref="B22:C22"/>
    <mergeCell ref="D22:E22"/>
    <mergeCell ref="F22:G22"/>
    <mergeCell ref="H22:I22"/>
    <mergeCell ref="J22:K22"/>
    <mergeCell ref="L22:M22"/>
    <mergeCell ref="E34:F34"/>
    <mergeCell ref="E35:F35"/>
    <mergeCell ref="B23:C23"/>
    <mergeCell ref="D23:E23"/>
    <mergeCell ref="F23:G23"/>
    <mergeCell ref="H23:I23"/>
  </mergeCells>
  <conditionalFormatting sqref="E7 E9 E11 E13 E15">
    <cfRule type="cellIs" dxfId="466" priority="2" stopIfTrue="1" operator="equal">
      <formula>"Bye"</formula>
    </cfRule>
  </conditionalFormatting>
  <conditionalFormatting sqref="R41">
    <cfRule type="expression" dxfId="46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6">
    <tabColor indexed="11"/>
  </sheetPr>
  <dimension ref="A1:AK49"/>
  <sheetViews>
    <sheetView workbookViewId="0">
      <selection activeCell="O19" sqref="O19"/>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6">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59"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646" t="s">
        <v>185</v>
      </c>
      <c r="P6" s="647" t="s">
        <v>180</v>
      </c>
      <c r="Q6" s="590"/>
      <c r="R6" s="646" t="s">
        <v>185</v>
      </c>
      <c r="S6" s="760" t="s">
        <v>219</v>
      </c>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(3)'!$A$7:$O$22,5))</f>
        <v/>
      </c>
      <c r="D7" s="584" t="str">
        <f>IF($B7="","",VLOOKUP($B7,'1MD ELO (3)'!$A$7:$O$22,15))</f>
        <v/>
      </c>
      <c r="E7" s="580" t="str">
        <f>UPPER(IF($B7="","",VLOOKUP($B7,'1MD ELO (3)'!$A$7:$O$22,2)))</f>
        <v/>
      </c>
      <c r="F7" s="583"/>
      <c r="G7" s="580" t="str">
        <f>IF($B7="","",VLOOKUP($B7,'1MD ELO (3)'!$A$7:$O$22,3))</f>
        <v/>
      </c>
      <c r="H7" s="583"/>
      <c r="I7" s="580" t="str">
        <f>IF($B7="","",VLOOKUP($B7,'1MD ELO (3)'!$A$7:$O$22,4))</f>
        <v/>
      </c>
      <c r="J7" s="559"/>
      <c r="K7" s="664"/>
      <c r="L7" s="658" t="str">
        <f>IF(K7="","",CONCATENATE(VLOOKUP($Y$3,$AB$1:$AK$1,K7)," pont"))</f>
        <v/>
      </c>
      <c r="M7" s="665"/>
      <c r="N7" s="590"/>
      <c r="O7" s="648" t="s">
        <v>186</v>
      </c>
      <c r="P7" s="649" t="s">
        <v>182</v>
      </c>
      <c r="Q7" s="590"/>
      <c r="R7" s="648" t="s">
        <v>186</v>
      </c>
      <c r="S7" s="761" t="s">
        <v>190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(3)'!$A$7:$O$22,5))</f>
        <v/>
      </c>
      <c r="D9" s="584" t="str">
        <f>IF($B9="","",VLOOKUP($B9,'1MD ELO (3)'!$A$7:$O$22,15))</f>
        <v/>
      </c>
      <c r="E9" s="579" t="str">
        <f>UPPER(IF($B9="","",VLOOKUP($B9,'1MD ELO (3)'!$A$7:$O$22,2)))</f>
        <v/>
      </c>
      <c r="F9" s="585"/>
      <c r="G9" s="579" t="str">
        <f>IF($B9="","",VLOOKUP($B9,'1MD ELO (3)'!$A$7:$O$22,3))</f>
        <v/>
      </c>
      <c r="H9" s="585"/>
      <c r="I9" s="579" t="str">
        <f>IF($B9="","",VLOOKUP($B9,'1MD ELO (3)'!$A$7:$O$22,4))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(3)'!$A$7:$O$22,5))</f>
        <v/>
      </c>
      <c r="D11" s="584" t="str">
        <f>IF($B11="","",VLOOKUP($B11,'1MD ELO (3)'!$A$7:$O$22,15))</f>
        <v/>
      </c>
      <c r="E11" s="579" t="str">
        <f>UPPER(IF($B11="","",VLOOKUP($B11,'1MD ELO (3)'!$A$7:$O$22,2)))</f>
        <v/>
      </c>
      <c r="F11" s="585"/>
      <c r="G11" s="579" t="str">
        <f>IF($B11="","",VLOOKUP($B11,'1MD ELO (3)'!$A$7:$O$22,3))</f>
        <v/>
      </c>
      <c r="H11" s="585"/>
      <c r="I11" s="579"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IF($B13="","",VLOOKUP($B13,'1MD ELO (3)'!$A$7:$O$22,5))</f>
        <v/>
      </c>
      <c r="D13" s="584" t="str">
        <f>IF($B13="","",VLOOKUP($B13,'1MD ELO (3)'!$A$7:$O$22,15))</f>
        <v/>
      </c>
      <c r="E13" s="580" t="str">
        <f>UPPER(IF($B13="","",VLOOKUP($B13,'1MD ELO (3)'!$A$7:$O$22,2)))</f>
        <v/>
      </c>
      <c r="F13" s="583"/>
      <c r="G13" s="580" t="str">
        <f>IF($B13="","",VLOOKUP($B13,'1MD ELO (3)'!$A$7:$O$22,3))</f>
        <v/>
      </c>
      <c r="H13" s="583"/>
      <c r="I13" s="580" t="str">
        <f>IF($B13="","",VLOOKUP($B13,'1MD ELO (3)'!$A$7:$O$22,4))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IF($B15="","",VLOOKUP($B15,'1MD ELO (3)'!$A$7:$O$22,5))</f>
        <v/>
      </c>
      <c r="D15" s="584" t="str">
        <f>IF($B15="","",VLOOKUP($B15,'1MD ELO (3)'!$A$7:$O$22,15))</f>
        <v/>
      </c>
      <c r="E15" s="579" t="str">
        <f>UPPER(IF($B15="","",VLOOKUP($B15,'1MD ELO (3)'!$A$7:$O$22,2)))</f>
        <v/>
      </c>
      <c r="F15" s="585"/>
      <c r="G15" s="579" t="str">
        <f>IF($B15="","",VLOOKUP($B15,'1MD ELO (3)'!$A$7:$O$22,3))</f>
        <v/>
      </c>
      <c r="H15" s="585"/>
      <c r="I15" s="579" t="str">
        <f>IF($B15="","",VLOOKUP($B15,'1MD ELO (3)'!$A$7:$O$22,4))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(3)'!$A$7:$O$22,5))</f>
        <v/>
      </c>
      <c r="D17" s="584" t="str">
        <f>IF($B17="","",VLOOKUP($B17,'1MD ELO (3)'!$A$7:$O$22,15))</f>
        <v/>
      </c>
      <c r="E17" s="579" t="str">
        <f>UPPER(IF($B17="","",VLOOKUP($B17,'1MD ELO (3)'!$A$7:$O$22,2)))</f>
        <v/>
      </c>
      <c r="F17" s="585"/>
      <c r="G17" s="579" t="str">
        <f>IF($B17="","",VLOOKUP($B17,'1MD ELO (3)'!$A$7:$O$22,3))</f>
        <v/>
      </c>
      <c r="H17" s="585"/>
      <c r="I17" s="579" t="str">
        <f>IF($B17="","",VLOOKUP($B17,'1MD ELO (3)'!$A$7:$O$22,4))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937"/>
      <c r="C22" s="937"/>
      <c r="D22" s="938" t="str">
        <f>E7</f>
        <v/>
      </c>
      <c r="E22" s="938"/>
      <c r="F22" s="938" t="str">
        <f>E9</f>
        <v/>
      </c>
      <c r="G22" s="938"/>
      <c r="H22" s="938" t="str">
        <f>E11</f>
        <v/>
      </c>
      <c r="I22" s="93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941" t="str">
        <f>E7</f>
        <v/>
      </c>
      <c r="C23" s="941"/>
      <c r="D23" s="940"/>
      <c r="E23" s="940"/>
      <c r="F23" s="943"/>
      <c r="G23" s="943"/>
      <c r="H23" s="943"/>
      <c r="I23" s="943"/>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941" t="str">
        <f>E9</f>
        <v/>
      </c>
      <c r="C24" s="941"/>
      <c r="D24" s="943"/>
      <c r="E24" s="943"/>
      <c r="F24" s="940"/>
      <c r="G24" s="940"/>
      <c r="H24" s="943"/>
      <c r="I24" s="943"/>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941" t="str">
        <f>E11</f>
        <v/>
      </c>
      <c r="C25" s="941"/>
      <c r="D25" s="943"/>
      <c r="E25" s="943"/>
      <c r="F25" s="943"/>
      <c r="G25" s="943"/>
      <c r="H25" s="940"/>
      <c r="I25" s="940"/>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937"/>
      <c r="C27" s="937"/>
      <c r="D27" s="938" t="str">
        <f>E13</f>
        <v/>
      </c>
      <c r="E27" s="938"/>
      <c r="F27" s="938" t="str">
        <f>E15</f>
        <v/>
      </c>
      <c r="G27" s="938"/>
      <c r="H27" s="938" t="str">
        <f>E17</f>
        <v/>
      </c>
      <c r="I27" s="938"/>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941" t="str">
        <f>E13</f>
        <v/>
      </c>
      <c r="C28" s="941"/>
      <c r="D28" s="940"/>
      <c r="E28" s="940"/>
      <c r="F28" s="943"/>
      <c r="G28" s="943"/>
      <c r="H28" s="943"/>
      <c r="I28" s="943"/>
      <c r="J28" s="559"/>
      <c r="K28" s="559"/>
      <c r="L28" s="559"/>
      <c r="M28" s="638"/>
    </row>
    <row r="29" spans="1:37" ht="18.75" customHeight="1" x14ac:dyDescent="0.25">
      <c r="A29" s="634" t="s">
        <v>172</v>
      </c>
      <c r="B29" s="941" t="str">
        <f>E15</f>
        <v/>
      </c>
      <c r="C29" s="941"/>
      <c r="D29" s="943"/>
      <c r="E29" s="943"/>
      <c r="F29" s="940"/>
      <c r="G29" s="940"/>
      <c r="H29" s="943"/>
      <c r="I29" s="943"/>
      <c r="J29" s="559"/>
      <c r="K29" s="559"/>
      <c r="L29" s="559"/>
      <c r="M29" s="638"/>
    </row>
    <row r="30" spans="1:37" ht="18.75" customHeight="1" x14ac:dyDescent="0.25">
      <c r="A30" s="634" t="s">
        <v>173</v>
      </c>
      <c r="B30" s="941" t="str">
        <f>E17</f>
        <v/>
      </c>
      <c r="C30" s="941"/>
      <c r="D30" s="943"/>
      <c r="E30" s="943"/>
      <c r="F30" s="943"/>
      <c r="G30" s="943"/>
      <c r="H30" s="940"/>
      <c r="I30" s="940"/>
      <c r="J30" s="559"/>
      <c r="K30" s="559"/>
      <c r="L30" s="559"/>
      <c r="M30" s="638"/>
    </row>
    <row r="31" spans="1:37" x14ac:dyDescent="0.25">
      <c r="A31" s="559"/>
      <c r="B31" s="559"/>
      <c r="C31" s="559"/>
      <c r="D31" s="559"/>
      <c r="E31" s="559"/>
      <c r="F31" s="559"/>
      <c r="G31" s="559"/>
      <c r="H31" s="559"/>
      <c r="I31" s="559"/>
      <c r="J31" s="559"/>
      <c r="K31" s="559"/>
      <c r="L31" s="559"/>
      <c r="M31" s="559"/>
    </row>
    <row r="32" spans="1:37" x14ac:dyDescent="0.25">
      <c r="A32" s="559" t="s">
        <v>129</v>
      </c>
      <c r="B32" s="559"/>
      <c r="C32" s="952" t="str">
        <f>IF(M23=1,B23,IF(M24=1,B24,IF(M25=1,B25,"")))</f>
        <v/>
      </c>
      <c r="D32" s="952"/>
      <c r="E32" s="598" t="s">
        <v>175</v>
      </c>
      <c r="F32" s="952" t="str">
        <f>IF(M28=1,B28,IF(M29=1,B29,IF(M30=1,B30,"")))</f>
        <v/>
      </c>
      <c r="G32" s="952"/>
      <c r="H32" s="559"/>
      <c r="I32" s="537"/>
      <c r="J32" s="559"/>
      <c r="K32" s="559"/>
      <c r="L32" s="559"/>
      <c r="M32" s="559"/>
    </row>
    <row r="33" spans="1:19" x14ac:dyDescent="0.25">
      <c r="A33" s="559"/>
      <c r="B33" s="559"/>
      <c r="C33" s="559"/>
      <c r="D33" s="559"/>
      <c r="E33" s="559"/>
      <c r="F33" s="598"/>
      <c r="G33" s="598"/>
      <c r="H33" s="559"/>
      <c r="I33" s="559"/>
      <c r="J33" s="559"/>
      <c r="K33" s="559"/>
      <c r="L33" s="559"/>
      <c r="M33" s="559"/>
    </row>
    <row r="34" spans="1:19" x14ac:dyDescent="0.25">
      <c r="A34" s="559" t="s">
        <v>174</v>
      </c>
      <c r="B34" s="559"/>
      <c r="C34" s="952" t="str">
        <f>IF(M23=2,B23,IF(M24=2,B24,IF(M25=2,B25,"")))</f>
        <v/>
      </c>
      <c r="D34" s="952"/>
      <c r="E34" s="598" t="s">
        <v>175</v>
      </c>
      <c r="F34" s="952" t="str">
        <f>IF(M28=2,B28,IF(M29=2,B29,IF(M30=2,B30,"")))</f>
        <v/>
      </c>
      <c r="G34" s="952"/>
      <c r="H34" s="559"/>
      <c r="I34" s="537"/>
      <c r="J34" s="559"/>
      <c r="K34" s="559"/>
      <c r="L34" s="559"/>
      <c r="M34" s="559"/>
    </row>
    <row r="35" spans="1:19" x14ac:dyDescent="0.25">
      <c r="A35" s="559"/>
      <c r="B35" s="559"/>
      <c r="C35" s="637"/>
      <c r="D35" s="637"/>
      <c r="E35" s="598"/>
      <c r="F35" s="637"/>
      <c r="G35" s="637"/>
      <c r="H35" s="559"/>
      <c r="I35" s="559"/>
      <c r="J35" s="559"/>
      <c r="K35" s="559"/>
      <c r="L35" s="559"/>
      <c r="M35" s="559"/>
    </row>
    <row r="36" spans="1:19" x14ac:dyDescent="0.25">
      <c r="A36" s="559" t="s">
        <v>176</v>
      </c>
      <c r="B36" s="559"/>
      <c r="C36" s="952" t="str">
        <f>IF(M23=3,B23,IF(M24=3,B24,IF(M25=3,B25,"")))</f>
        <v/>
      </c>
      <c r="D36" s="952"/>
      <c r="E36" s="598" t="s">
        <v>175</v>
      </c>
      <c r="F36" s="952" t="str">
        <f>IF(M28=3,B28,IF(M29=3,B29,IF(M30=3,B30,"")))</f>
        <v/>
      </c>
      <c r="G36" s="952"/>
      <c r="H36" s="559"/>
      <c r="I36" s="537"/>
      <c r="J36" s="559"/>
      <c r="K36" s="559"/>
      <c r="L36" s="559"/>
      <c r="M36" s="559"/>
    </row>
    <row r="37" spans="1:19" x14ac:dyDescent="0.25">
      <c r="A37" s="559"/>
      <c r="B37" s="559"/>
      <c r="C37" s="559"/>
      <c r="D37" s="559"/>
      <c r="E37" s="559"/>
      <c r="F37" s="559"/>
      <c r="G37" s="559"/>
      <c r="H37" s="559"/>
      <c r="I37" s="559"/>
      <c r="J37" s="559"/>
      <c r="K37" s="559"/>
      <c r="L37" s="559"/>
      <c r="M37" s="559"/>
    </row>
    <row r="38" spans="1:19" x14ac:dyDescent="0.25">
      <c r="A38" s="559"/>
      <c r="B38" s="559"/>
      <c r="C38" s="559"/>
      <c r="D38" s="559"/>
      <c r="E38" s="559"/>
      <c r="F38" s="559"/>
      <c r="G38" s="559"/>
      <c r="H38" s="559"/>
      <c r="I38" s="559"/>
      <c r="J38" s="559"/>
      <c r="K38" s="559"/>
      <c r="L38" s="537"/>
      <c r="M38" s="559"/>
      <c r="O38" s="590"/>
      <c r="P38" s="590"/>
      <c r="Q38" s="590"/>
      <c r="R38" s="590"/>
      <c r="S38" s="590"/>
    </row>
    <row r="39" spans="1:19" x14ac:dyDescent="0.25">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x14ac:dyDescent="0.25">
      <c r="A40" s="570" t="s">
        <v>106</v>
      </c>
      <c r="B40" s="571"/>
      <c r="C40" s="573"/>
      <c r="D40" s="608">
        <v>1</v>
      </c>
      <c r="E40" s="951" t="str">
        <f>IF(D40&gt;$R$47,,UPPER(VLOOKUP(D40,'1MD ELO (3)'!$A$7:$Q$134,2)))</f>
        <v/>
      </c>
      <c r="F40" s="951"/>
      <c r="G40" s="619" t="s">
        <v>7</v>
      </c>
      <c r="H40" s="571"/>
      <c r="I40" s="609"/>
      <c r="J40" s="620"/>
      <c r="K40" s="565" t="s">
        <v>111</v>
      </c>
      <c r="L40" s="626"/>
      <c r="M40" s="610"/>
      <c r="O40" s="590"/>
      <c r="P40" s="602"/>
      <c r="Q40" s="602"/>
      <c r="R40" s="603"/>
      <c r="S40" s="590"/>
    </row>
    <row r="41" spans="1:19" x14ac:dyDescent="0.25">
      <c r="A41" s="574" t="s">
        <v>124</v>
      </c>
      <c r="B41" s="335"/>
      <c r="C41" s="576"/>
      <c r="D41" s="611">
        <v>2</v>
      </c>
      <c r="E41" s="950" t="str">
        <f>IF(D41&gt;$R$47,,UPPER(VLOOKUP(D41,'1MD ELO (3)'!$A$7:$Q$134,2)))</f>
        <v/>
      </c>
      <c r="F41" s="950"/>
      <c r="G41" s="621" t="s">
        <v>8</v>
      </c>
      <c r="H41" s="612"/>
      <c r="I41" s="613"/>
      <c r="J41" s="91"/>
      <c r="K41" s="623"/>
      <c r="L41" s="537"/>
      <c r="M41" s="618"/>
      <c r="O41" s="590"/>
      <c r="P41" s="603"/>
      <c r="Q41" s="604"/>
      <c r="R41" s="603"/>
      <c r="S41" s="590"/>
    </row>
    <row r="42" spans="1:19" x14ac:dyDescent="0.25">
      <c r="A42" s="379"/>
      <c r="B42" s="380"/>
      <c r="C42" s="381"/>
      <c r="D42" s="611"/>
      <c r="E42" s="615"/>
      <c r="F42" s="616"/>
      <c r="G42" s="621" t="s">
        <v>9</v>
      </c>
      <c r="H42" s="612"/>
      <c r="I42" s="613"/>
      <c r="J42" s="91"/>
      <c r="K42" s="565" t="s">
        <v>112</v>
      </c>
      <c r="L42" s="626"/>
      <c r="M42" s="610"/>
      <c r="O42" s="590"/>
      <c r="P42" s="602"/>
      <c r="Q42" s="602"/>
      <c r="R42" s="603"/>
      <c r="S42" s="590"/>
    </row>
    <row r="43" spans="1:19" x14ac:dyDescent="0.25">
      <c r="A43" s="238"/>
      <c r="B43" s="443"/>
      <c r="C43" s="239"/>
      <c r="D43" s="611"/>
      <c r="E43" s="615"/>
      <c r="F43" s="616"/>
      <c r="G43" s="621" t="s">
        <v>10</v>
      </c>
      <c r="H43" s="612"/>
      <c r="I43" s="613"/>
      <c r="J43" s="91"/>
      <c r="K43" s="624"/>
      <c r="L43" s="616"/>
      <c r="M43" s="614"/>
      <c r="O43" s="590"/>
      <c r="P43" s="603"/>
      <c r="Q43" s="604"/>
      <c r="R43" s="603"/>
      <c r="S43" s="590"/>
    </row>
    <row r="44" spans="1:19" x14ac:dyDescent="0.25">
      <c r="A44" s="366"/>
      <c r="B44" s="382"/>
      <c r="C44" s="450"/>
      <c r="D44" s="611"/>
      <c r="E44" s="615"/>
      <c r="F44" s="616"/>
      <c r="G44" s="621" t="s">
        <v>11</v>
      </c>
      <c r="H44" s="612"/>
      <c r="I44" s="613"/>
      <c r="J44" s="91"/>
      <c r="K44" s="574"/>
      <c r="L44" s="537"/>
      <c r="M44" s="618"/>
      <c r="O44" s="590"/>
      <c r="P44" s="603"/>
      <c r="Q44" s="604"/>
      <c r="R44" s="603"/>
      <c r="S44" s="590"/>
    </row>
    <row r="45" spans="1:19" x14ac:dyDescent="0.25">
      <c r="A45" s="367"/>
      <c r="B45" s="388"/>
      <c r="C45" s="239"/>
      <c r="D45" s="611"/>
      <c r="E45" s="615"/>
      <c r="F45" s="616"/>
      <c r="G45" s="621" t="s">
        <v>12</v>
      </c>
      <c r="H45" s="612"/>
      <c r="I45" s="613"/>
      <c r="J45" s="91"/>
      <c r="K45" s="565" t="s">
        <v>92</v>
      </c>
      <c r="L45" s="626"/>
      <c r="M45" s="610"/>
      <c r="O45" s="590"/>
      <c r="P45" s="602"/>
      <c r="Q45" s="602"/>
      <c r="R45" s="603"/>
      <c r="S45" s="590"/>
    </row>
    <row r="46" spans="1:19" x14ac:dyDescent="0.25">
      <c r="A46" s="367"/>
      <c r="B46" s="388"/>
      <c r="C46" s="377"/>
      <c r="D46" s="611"/>
      <c r="E46" s="615"/>
      <c r="F46" s="616"/>
      <c r="G46" s="621" t="s">
        <v>13</v>
      </c>
      <c r="H46" s="612"/>
      <c r="I46" s="613"/>
      <c r="J46" s="91"/>
      <c r="K46" s="624"/>
      <c r="L46" s="616"/>
      <c r="M46" s="614"/>
      <c r="O46" s="590"/>
      <c r="P46" s="603"/>
      <c r="Q46" s="604"/>
      <c r="R46" s="603"/>
      <c r="S46" s="590"/>
    </row>
    <row r="47" spans="1:19" x14ac:dyDescent="0.25">
      <c r="A47" s="368"/>
      <c r="B47" s="365"/>
      <c r="C47" s="378"/>
      <c r="D47" s="617"/>
      <c r="E47" s="241"/>
      <c r="F47" s="537"/>
      <c r="G47" s="622" t="s">
        <v>14</v>
      </c>
      <c r="H47" s="335"/>
      <c r="I47" s="567"/>
      <c r="J47" s="243"/>
      <c r="K47" s="574" t="str">
        <f>L4</f>
        <v>Dénes Tibor</v>
      </c>
      <c r="L47" s="537"/>
      <c r="M47" s="618"/>
      <c r="O47" s="590"/>
      <c r="P47" s="603"/>
      <c r="Q47" s="604"/>
      <c r="R47" s="605">
        <f>MIN(4,'1MD ELO (3)'!Q5)</f>
        <v>4</v>
      </c>
      <c r="S47" s="590"/>
    </row>
    <row r="48" spans="1:19" x14ac:dyDescent="0.25">
      <c r="O48" s="590"/>
      <c r="P48" s="590"/>
      <c r="Q48" s="590"/>
      <c r="R48" s="590"/>
      <c r="S48" s="590"/>
    </row>
    <row r="49" spans="15:19" x14ac:dyDescent="0.25">
      <c r="O49" s="590"/>
      <c r="P49" s="590"/>
      <c r="Q49" s="590"/>
      <c r="R49" s="590"/>
      <c r="S49" s="590"/>
    </row>
  </sheetData>
  <mergeCells count="42">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C32:D32"/>
    <mergeCell ref="F32:G32"/>
    <mergeCell ref="C34:D34"/>
    <mergeCell ref="F34:G34"/>
    <mergeCell ref="C36:D36"/>
    <mergeCell ref="F36:G36"/>
    <mergeCell ref="E40:F40"/>
    <mergeCell ref="E41:F41"/>
  </mergeCells>
  <conditionalFormatting sqref="R47">
    <cfRule type="expression" dxfId="464" priority="2" stopIfTrue="1">
      <formula>$O$1="CU"</formula>
    </cfRule>
  </conditionalFormatting>
  <conditionalFormatting sqref="E7 E9 E11 E13 E15 E17">
    <cfRule type="cellIs" dxfId="463"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theme="0"/>
  </sheetPr>
  <dimension ref="A1:Q156"/>
  <sheetViews>
    <sheetView showGridLines="0" showZeros="0" workbookViewId="0">
      <pane ySplit="6" topLeftCell="A7" activePane="bottomLeft" state="frozen"/>
      <selection activeCell="C12" sqref="C12"/>
      <selection pane="bottomLeft" sqref="A1:IV65536"/>
    </sheetView>
  </sheetViews>
  <sheetFormatPr defaultRowHeight="13.2" x14ac:dyDescent="0.25"/>
  <cols>
    <col min="1" max="1" width="3.88671875" customWidth="1"/>
    <col min="2" max="2" width="28.6640625" customWidth="1"/>
    <col min="3" max="3" width="16.109375" bestFit="1" customWidth="1"/>
    <col min="4" max="4" width="12" style="45" customWidth="1"/>
    <col min="5" max="5" width="10.5546875" style="727" customWidth="1"/>
    <col min="6" max="6" width="6.109375" style="102" hidden="1" customWidth="1"/>
    <col min="7" max="7" width="28.66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394"/>
      <c r="B1" s="93" t="s">
        <v>240</v>
      </c>
      <c r="C1" s="93"/>
      <c r="D1" s="384"/>
      <c r="E1" s="438" t="s">
        <v>123</v>
      </c>
      <c r="F1" s="427"/>
      <c r="G1" s="428"/>
      <c r="H1" s="429"/>
      <c r="I1" s="429"/>
      <c r="J1" s="430"/>
      <c r="K1" s="430"/>
      <c r="L1" s="430"/>
      <c r="M1" s="430"/>
      <c r="N1" s="430"/>
      <c r="O1" s="430"/>
      <c r="P1" s="430"/>
      <c r="Q1" s="431"/>
    </row>
    <row r="2" spans="1:17" ht="13.8" thickBot="1" x14ac:dyDescent="0.3">
      <c r="B2" s="96" t="s">
        <v>122</v>
      </c>
      <c r="C2" s="96" t="s">
        <v>231</v>
      </c>
      <c r="D2" s="120"/>
      <c r="E2" s="438" t="s">
        <v>94</v>
      </c>
      <c r="F2" s="103"/>
      <c r="G2" s="103"/>
      <c r="H2" s="703"/>
      <c r="I2" s="703"/>
      <c r="J2" s="94"/>
      <c r="K2" s="94"/>
      <c r="L2" s="94"/>
      <c r="M2" s="94"/>
      <c r="N2" s="111"/>
      <c r="O2" s="86"/>
      <c r="P2" s="86"/>
      <c r="Q2" s="111"/>
    </row>
    <row r="3" spans="1:17" s="2" customFormat="1" ht="13.8" thickBot="1" x14ac:dyDescent="0.3">
      <c r="A3" s="682" t="s">
        <v>121</v>
      </c>
      <c r="B3" s="701"/>
      <c r="C3" s="701"/>
      <c r="D3" s="701"/>
      <c r="E3" s="701"/>
      <c r="F3" s="701"/>
      <c r="G3" s="701"/>
      <c r="H3" s="701"/>
      <c r="I3" s="702"/>
      <c r="J3" s="112"/>
      <c r="K3" s="123"/>
      <c r="L3" s="123"/>
      <c r="M3" s="123"/>
      <c r="N3" s="485" t="s">
        <v>92</v>
      </c>
      <c r="O3" s="113"/>
      <c r="P3" s="124"/>
      <c r="Q3" s="439"/>
    </row>
    <row r="4" spans="1:17" s="2" customFormat="1" x14ac:dyDescent="0.25">
      <c r="A4" s="55" t="s">
        <v>82</v>
      </c>
      <c r="B4" s="55"/>
      <c r="C4" s="53" t="s">
        <v>79</v>
      </c>
      <c r="D4" s="55" t="s">
        <v>87</v>
      </c>
      <c r="E4" s="88"/>
      <c r="G4" s="125"/>
      <c r="H4" s="737" t="s">
        <v>88</v>
      </c>
      <c r="I4" s="712"/>
      <c r="J4" s="126"/>
      <c r="K4" s="127"/>
      <c r="L4" s="127"/>
      <c r="M4" s="127"/>
      <c r="N4" s="126"/>
      <c r="O4" s="440"/>
      <c r="P4" s="440"/>
      <c r="Q4" s="128"/>
    </row>
    <row r="5" spans="1:17" s="2" customFormat="1" ht="13.8" thickBot="1" x14ac:dyDescent="0.3">
      <c r="A5" s="432" t="s">
        <v>238</v>
      </c>
      <c r="B5" s="432"/>
      <c r="C5" s="97" t="s">
        <v>372</v>
      </c>
      <c r="D5" s="98" t="str">
        <f>Altalanos!$D$10</f>
        <v xml:space="preserve">  </v>
      </c>
      <c r="E5" s="98"/>
      <c r="F5" s="98"/>
      <c r="G5" s="98"/>
      <c r="H5" s="814" t="s">
        <v>311</v>
      </c>
      <c r="I5" s="738"/>
      <c r="J5" s="129"/>
      <c r="K5" s="89"/>
      <c r="L5" s="89"/>
      <c r="M5" s="89"/>
      <c r="N5" s="129"/>
      <c r="O5" s="98"/>
      <c r="P5" s="98"/>
      <c r="Q5" s="755"/>
    </row>
    <row r="6" spans="1:17" ht="30" customHeight="1" thickBot="1" x14ac:dyDescent="0.3">
      <c r="A6" s="392" t="s">
        <v>95</v>
      </c>
      <c r="B6" s="115" t="s">
        <v>85</v>
      </c>
      <c r="C6" s="115" t="s">
        <v>86</v>
      </c>
      <c r="D6" s="115" t="s">
        <v>90</v>
      </c>
      <c r="E6" s="116" t="s">
        <v>91</v>
      </c>
      <c r="F6" s="116" t="s">
        <v>96</v>
      </c>
      <c r="G6" s="116" t="s">
        <v>213</v>
      </c>
      <c r="H6" s="704" t="s">
        <v>97</v>
      </c>
      <c r="I6" s="705"/>
      <c r="J6" s="422" t="s">
        <v>74</v>
      </c>
      <c r="K6" s="117" t="s">
        <v>72</v>
      </c>
      <c r="L6" s="424" t="s">
        <v>1</v>
      </c>
      <c r="M6" s="294" t="s">
        <v>73</v>
      </c>
      <c r="N6" s="457" t="s">
        <v>117</v>
      </c>
      <c r="O6" s="436" t="s">
        <v>99</v>
      </c>
      <c r="P6" s="437" t="s">
        <v>2</v>
      </c>
      <c r="Q6" s="116" t="s">
        <v>100</v>
      </c>
    </row>
    <row r="7" spans="1:17" s="11" customFormat="1" ht="18.899999999999999" customHeight="1" x14ac:dyDescent="0.25">
      <c r="A7" s="426">
        <v>1</v>
      </c>
      <c r="B7" s="105" t="s">
        <v>232</v>
      </c>
      <c r="C7" s="105" t="s">
        <v>233</v>
      </c>
      <c r="D7" s="106"/>
      <c r="E7" s="441"/>
      <c r="F7" s="685"/>
      <c r="G7" s="686"/>
      <c r="H7" s="106"/>
      <c r="I7" s="106"/>
      <c r="J7" s="423"/>
      <c r="K7" s="421"/>
      <c r="L7" s="425"/>
      <c r="M7" s="421"/>
      <c r="N7" s="387"/>
      <c r="O7" s="767"/>
      <c r="P7" s="133"/>
      <c r="Q7" s="107"/>
    </row>
    <row r="8" spans="1:17" s="11" customFormat="1" ht="18.899999999999999" customHeight="1" x14ac:dyDescent="0.25">
      <c r="A8" s="426">
        <v>2</v>
      </c>
      <c r="B8" s="105" t="s">
        <v>234</v>
      </c>
      <c r="C8" s="105" t="s">
        <v>235</v>
      </c>
      <c r="D8" s="106"/>
      <c r="E8" s="441"/>
      <c r="F8" s="687"/>
      <c r="G8" s="688"/>
      <c r="H8" s="106"/>
      <c r="I8" s="106"/>
      <c r="J8" s="423"/>
      <c r="K8" s="421"/>
      <c r="L8" s="425"/>
      <c r="M8" s="421"/>
      <c r="N8" s="387"/>
      <c r="O8" s="106"/>
      <c r="P8" s="133"/>
      <c r="Q8" s="107"/>
    </row>
    <row r="9" spans="1:17" s="11" customFormat="1" ht="18.899999999999999" customHeight="1" x14ac:dyDescent="0.25">
      <c r="A9" s="426">
        <v>3</v>
      </c>
      <c r="B9" s="105" t="s">
        <v>234</v>
      </c>
      <c r="C9" s="105" t="s">
        <v>236</v>
      </c>
      <c r="D9" s="106"/>
      <c r="E9" s="441"/>
      <c r="F9" s="687"/>
      <c r="G9" s="688"/>
      <c r="H9" s="106"/>
      <c r="I9" s="106"/>
      <c r="J9" s="423"/>
      <c r="K9" s="421"/>
      <c r="L9" s="425"/>
      <c r="M9" s="421"/>
      <c r="N9" s="387"/>
      <c r="O9" s="106"/>
      <c r="P9" s="714"/>
      <c r="Q9" s="458"/>
    </row>
    <row r="10" spans="1:17" s="11" customFormat="1" ht="18.899999999999999" customHeight="1" x14ac:dyDescent="0.25">
      <c r="A10" s="426">
        <v>4</v>
      </c>
      <c r="B10" s="105" t="s">
        <v>262</v>
      </c>
      <c r="C10" s="105" t="s">
        <v>237</v>
      </c>
      <c r="D10" s="106"/>
      <c r="E10" s="441"/>
      <c r="F10" s="687"/>
      <c r="G10" s="688"/>
      <c r="H10" s="106"/>
      <c r="I10" s="106"/>
      <c r="J10" s="423"/>
      <c r="K10" s="421"/>
      <c r="L10" s="425"/>
      <c r="M10" s="421"/>
      <c r="N10" s="387"/>
      <c r="O10" s="106"/>
      <c r="P10" s="713"/>
      <c r="Q10" s="706"/>
    </row>
    <row r="11" spans="1:17" s="11" customFormat="1" ht="18.899999999999999" customHeight="1" x14ac:dyDescent="0.25">
      <c r="A11" s="426">
        <v>5</v>
      </c>
      <c r="B11" s="105"/>
      <c r="C11" s="105"/>
      <c r="D11" s="106"/>
      <c r="E11" s="441"/>
      <c r="F11" s="687"/>
      <c r="G11" s="688"/>
      <c r="H11" s="106"/>
      <c r="I11" s="106"/>
      <c r="J11" s="423"/>
      <c r="K11" s="421"/>
      <c r="L11" s="425"/>
      <c r="M11" s="421"/>
      <c r="N11" s="387"/>
      <c r="O11" s="106"/>
      <c r="P11" s="713"/>
      <c r="Q11" s="706"/>
    </row>
    <row r="12" spans="1:17" s="11" customFormat="1" ht="18.899999999999999" customHeight="1" x14ac:dyDescent="0.25">
      <c r="A12" s="426">
        <v>6</v>
      </c>
      <c r="B12" s="105"/>
      <c r="C12" s="105"/>
      <c r="D12" s="106"/>
      <c r="E12" s="441"/>
      <c r="F12" s="687"/>
      <c r="G12" s="688"/>
      <c r="H12" s="106"/>
      <c r="I12" s="106"/>
      <c r="J12" s="423"/>
      <c r="K12" s="421"/>
      <c r="L12" s="425"/>
      <c r="M12" s="421"/>
      <c r="N12" s="387"/>
      <c r="O12" s="106"/>
      <c r="P12" s="713"/>
      <c r="Q12" s="706"/>
    </row>
    <row r="13" spans="1:17" s="11" customFormat="1" ht="18.899999999999999" customHeight="1" x14ac:dyDescent="0.25">
      <c r="A13" s="426">
        <v>7</v>
      </c>
      <c r="B13" s="105"/>
      <c r="C13" s="105"/>
      <c r="D13" s="106"/>
      <c r="E13" s="441"/>
      <c r="F13" s="687"/>
      <c r="G13" s="688"/>
      <c r="H13" s="106"/>
      <c r="I13" s="106"/>
      <c r="J13" s="423"/>
      <c r="K13" s="421"/>
      <c r="L13" s="425"/>
      <c r="M13" s="421"/>
      <c r="N13" s="387"/>
      <c r="O13" s="106"/>
      <c r="P13" s="713"/>
      <c r="Q13" s="706"/>
    </row>
    <row r="14" spans="1:17" s="11" customFormat="1" ht="18.899999999999999" customHeight="1" x14ac:dyDescent="0.25">
      <c r="A14" s="426">
        <v>8</v>
      </c>
      <c r="B14" s="105"/>
      <c r="C14" s="105"/>
      <c r="D14" s="106"/>
      <c r="E14" s="441"/>
      <c r="F14" s="687"/>
      <c r="G14" s="688"/>
      <c r="H14" s="106"/>
      <c r="I14" s="106"/>
      <c r="J14" s="423"/>
      <c r="K14" s="421"/>
      <c r="L14" s="425"/>
      <c r="M14" s="421"/>
      <c r="N14" s="387"/>
      <c r="O14" s="106"/>
      <c r="P14" s="713"/>
      <c r="Q14" s="706"/>
    </row>
    <row r="15" spans="1:17" s="11" customFormat="1" ht="18.899999999999999" customHeight="1" x14ac:dyDescent="0.25">
      <c r="A15" s="426">
        <v>9</v>
      </c>
      <c r="B15" s="105"/>
      <c r="C15" s="105"/>
      <c r="D15" s="106"/>
      <c r="E15" s="441"/>
      <c r="F15" s="132"/>
      <c r="G15" s="132"/>
      <c r="H15" s="106"/>
      <c r="I15" s="106"/>
      <c r="J15" s="423"/>
      <c r="K15" s="421"/>
      <c r="L15" s="425"/>
      <c r="M15" s="466"/>
      <c r="N15" s="387"/>
      <c r="O15" s="106"/>
      <c r="P15" s="107"/>
      <c r="Q15" s="107"/>
    </row>
    <row r="16" spans="1:17" s="11" customFormat="1" ht="18.899999999999999" customHeight="1" x14ac:dyDescent="0.25">
      <c r="A16" s="426">
        <v>10</v>
      </c>
      <c r="B16" s="765"/>
      <c r="C16" s="105"/>
      <c r="D16" s="106"/>
      <c r="E16" s="441"/>
      <c r="F16" s="132"/>
      <c r="G16" s="132"/>
      <c r="H16" s="106"/>
      <c r="I16" s="106"/>
      <c r="J16" s="423"/>
      <c r="K16" s="421"/>
      <c r="L16" s="425"/>
      <c r="M16" s="466"/>
      <c r="N16" s="387"/>
      <c r="O16" s="106"/>
      <c r="P16" s="133"/>
      <c r="Q16" s="107"/>
    </row>
    <row r="17" spans="1:17" s="11" customFormat="1" ht="18.899999999999999" customHeight="1" x14ac:dyDescent="0.25">
      <c r="A17" s="426">
        <v>11</v>
      </c>
      <c r="B17" s="105"/>
      <c r="C17" s="105"/>
      <c r="D17" s="106"/>
      <c r="E17" s="441"/>
      <c r="F17" s="132"/>
      <c r="G17" s="132"/>
      <c r="H17" s="106"/>
      <c r="I17" s="106"/>
      <c r="J17" s="423"/>
      <c r="K17" s="421"/>
      <c r="L17" s="425"/>
      <c r="M17" s="466"/>
      <c r="N17" s="387"/>
      <c r="O17" s="106"/>
      <c r="P17" s="133"/>
      <c r="Q17" s="107"/>
    </row>
    <row r="18" spans="1:17" s="11" customFormat="1" ht="18.899999999999999" customHeight="1" x14ac:dyDescent="0.25">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x14ac:dyDescent="0.25">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x14ac:dyDescent="0.25">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x14ac:dyDescent="0.25">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x14ac:dyDescent="0.25">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x14ac:dyDescent="0.25">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x14ac:dyDescent="0.25">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x14ac:dyDescent="0.25">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x14ac:dyDescent="0.25">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x14ac:dyDescent="0.25">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x14ac:dyDescent="0.25">
      <c r="A28" s="426">
        <v>22</v>
      </c>
      <c r="B28" s="105"/>
      <c r="C28" s="105"/>
      <c r="D28" s="106"/>
      <c r="E28" s="773"/>
      <c r="F28" s="739"/>
      <c r="G28" s="740"/>
      <c r="H28" s="106"/>
      <c r="I28" s="106"/>
      <c r="J28" s="423"/>
      <c r="K28" s="421"/>
      <c r="L28" s="425"/>
      <c r="M28" s="466"/>
      <c r="N28" s="387"/>
      <c r="O28" s="106"/>
      <c r="P28" s="133"/>
      <c r="Q28" s="107"/>
    </row>
    <row r="29" spans="1:17" s="11" customFormat="1" ht="18.899999999999999" customHeight="1" x14ac:dyDescent="0.25">
      <c r="A29" s="426">
        <v>23</v>
      </c>
      <c r="B29" s="105"/>
      <c r="C29" s="105"/>
      <c r="D29" s="106"/>
      <c r="E29" s="774"/>
      <c r="F29" s="132"/>
      <c r="G29" s="132"/>
      <c r="H29" s="106"/>
      <c r="I29" s="106"/>
      <c r="J29" s="423"/>
      <c r="K29" s="421"/>
      <c r="L29" s="425"/>
      <c r="M29" s="466"/>
      <c r="N29" s="387"/>
      <c r="O29" s="106"/>
      <c r="P29" s="133"/>
      <c r="Q29" s="107"/>
    </row>
    <row r="30" spans="1:17" s="11" customFormat="1" ht="18.899999999999999" customHeight="1" x14ac:dyDescent="0.25">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x14ac:dyDescent="0.25">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x14ac:dyDescent="0.25">
      <c r="A32" s="426">
        <v>26</v>
      </c>
      <c r="B32" s="105"/>
      <c r="C32" s="105"/>
      <c r="D32" s="106"/>
      <c r="E32" s="736"/>
      <c r="F32" s="132"/>
      <c r="G32" s="132"/>
      <c r="H32" s="106"/>
      <c r="I32" s="106"/>
      <c r="J32" s="423"/>
      <c r="K32" s="421"/>
      <c r="L32" s="425"/>
      <c r="M32" s="466"/>
      <c r="N32" s="387"/>
      <c r="O32" s="106"/>
      <c r="P32" s="133"/>
      <c r="Q32" s="107"/>
    </row>
    <row r="33" spans="1:17" s="11" customFormat="1" ht="18.899999999999999" customHeight="1" x14ac:dyDescent="0.25">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x14ac:dyDescent="0.25">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x14ac:dyDescent="0.25">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x14ac:dyDescent="0.25">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x14ac:dyDescent="0.25">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x14ac:dyDescent="0.25">
      <c r="A38" s="426">
        <v>32</v>
      </c>
      <c r="B38" s="105"/>
      <c r="C38" s="105"/>
      <c r="D38" s="106"/>
      <c r="E38" s="441"/>
      <c r="F38" s="132"/>
      <c r="G38" s="132"/>
      <c r="H38" s="707"/>
      <c r="I38" s="469"/>
      <c r="J38" s="423"/>
      <c r="K38" s="421"/>
      <c r="L38" s="425"/>
      <c r="M38" s="466"/>
      <c r="N38" s="387"/>
      <c r="O38" s="107"/>
      <c r="P38" s="133"/>
      <c r="Q38" s="107"/>
    </row>
    <row r="39" spans="1:17" s="11" customFormat="1" ht="18.899999999999999" customHeight="1" x14ac:dyDescent="0.25">
      <c r="A39" s="426">
        <v>33</v>
      </c>
      <c r="B39" s="105"/>
      <c r="C39" s="105"/>
      <c r="D39" s="106"/>
      <c r="E39" s="441"/>
      <c r="F39" s="132"/>
      <c r="G39" s="132"/>
      <c r="H39" s="707"/>
      <c r="I39" s="469"/>
      <c r="J39" s="423"/>
      <c r="K39" s="421"/>
      <c r="L39" s="425"/>
      <c r="M39" s="466"/>
      <c r="N39" s="458"/>
      <c r="O39" s="393"/>
      <c r="P39" s="133"/>
      <c r="Q39" s="107"/>
    </row>
    <row r="40" spans="1:17" s="11" customFormat="1" ht="18.899999999999999" customHeight="1" x14ac:dyDescent="0.25">
      <c r="A40" s="426">
        <v>34</v>
      </c>
      <c r="B40" s="105"/>
      <c r="C40" s="105"/>
      <c r="D40" s="106"/>
      <c r="E40" s="441"/>
      <c r="F40" s="132"/>
      <c r="G40" s="132"/>
      <c r="H40" s="707"/>
      <c r="I40" s="469"/>
      <c r="J40" s="423" t="e">
        <f>IF(AND(Q40="",#REF!&gt;0,#REF!&lt;5),K40,)</f>
        <v>#REF!</v>
      </c>
      <c r="K40" s="421" t="str">
        <f>IF(D40="","ZZZ9",IF(AND(#REF!&gt;0,#REF!&lt;5),D40&amp;#REF!,D40&amp;"9"))</f>
        <v>ZZZ9</v>
      </c>
      <c r="L40" s="425">
        <f t="shared" ref="L40:L71" si="0">IF(Q40="",999,Q40)</f>
        <v>999</v>
      </c>
      <c r="M40" s="466">
        <f t="shared" ref="M40:M71" si="1">IF(P40=999,999,1)</f>
        <v>999</v>
      </c>
      <c r="N40" s="458"/>
      <c r="O40" s="393"/>
      <c r="P40" s="133">
        <f t="shared" ref="P40:P71" si="2">IF(N40="DA",1,IF(N40="WC",2,IF(N40="SE",3,IF(N40="Q",4,IF(N40="LL",5,999)))))</f>
        <v>999</v>
      </c>
      <c r="Q40" s="107"/>
    </row>
    <row r="41" spans="1:17" s="11" customFormat="1" ht="18.899999999999999" customHeight="1" x14ac:dyDescent="0.25">
      <c r="A41" s="426">
        <v>35</v>
      </c>
      <c r="B41" s="105"/>
      <c r="C41" s="105"/>
      <c r="D41" s="106"/>
      <c r="E41" s="441"/>
      <c r="F41" s="132"/>
      <c r="G41" s="132"/>
      <c r="H41" s="707"/>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x14ac:dyDescent="0.25">
      <c r="A42" s="426">
        <v>36</v>
      </c>
      <c r="B42" s="105"/>
      <c r="C42" s="105"/>
      <c r="D42" s="106"/>
      <c r="E42" s="441"/>
      <c r="F42" s="132"/>
      <c r="G42" s="132"/>
      <c r="H42" s="707"/>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x14ac:dyDescent="0.25">
      <c r="A43" s="426">
        <v>37</v>
      </c>
      <c r="B43" s="105"/>
      <c r="C43" s="105"/>
      <c r="D43" s="106"/>
      <c r="E43" s="441"/>
      <c r="F43" s="132"/>
      <c r="G43" s="132"/>
      <c r="H43" s="707"/>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x14ac:dyDescent="0.25">
      <c r="A44" s="426">
        <v>38</v>
      </c>
      <c r="B44" s="105"/>
      <c r="C44" s="105"/>
      <c r="D44" s="106"/>
      <c r="E44" s="441"/>
      <c r="F44" s="132"/>
      <c r="G44" s="132"/>
      <c r="H44" s="707"/>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x14ac:dyDescent="0.25">
      <c r="A45" s="426">
        <v>39</v>
      </c>
      <c r="B45" s="105"/>
      <c r="C45" s="105"/>
      <c r="D45" s="106"/>
      <c r="E45" s="441"/>
      <c r="F45" s="132"/>
      <c r="G45" s="132"/>
      <c r="H45" s="707"/>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x14ac:dyDescent="0.25">
      <c r="A46" s="426">
        <v>40</v>
      </c>
      <c r="B46" s="105"/>
      <c r="C46" s="105"/>
      <c r="D46" s="106"/>
      <c r="E46" s="441"/>
      <c r="F46" s="132"/>
      <c r="G46" s="132"/>
      <c r="H46" s="707"/>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x14ac:dyDescent="0.25">
      <c r="A47" s="426">
        <v>41</v>
      </c>
      <c r="B47" s="105"/>
      <c r="C47" s="105"/>
      <c r="D47" s="106"/>
      <c r="E47" s="441"/>
      <c r="F47" s="132"/>
      <c r="G47" s="132"/>
      <c r="H47" s="707"/>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x14ac:dyDescent="0.25">
      <c r="A48" s="426">
        <v>42</v>
      </c>
      <c r="B48" s="105"/>
      <c r="C48" s="105"/>
      <c r="D48" s="106"/>
      <c r="E48" s="441"/>
      <c r="F48" s="132"/>
      <c r="G48" s="132"/>
      <c r="H48" s="707"/>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x14ac:dyDescent="0.25">
      <c r="A49" s="426">
        <v>43</v>
      </c>
      <c r="B49" s="105"/>
      <c r="C49" s="105"/>
      <c r="D49" s="106"/>
      <c r="E49" s="441"/>
      <c r="F49" s="132"/>
      <c r="G49" s="132"/>
      <c r="H49" s="707"/>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x14ac:dyDescent="0.25">
      <c r="A50" s="426">
        <v>44</v>
      </c>
      <c r="B50" s="105"/>
      <c r="C50" s="105"/>
      <c r="D50" s="106"/>
      <c r="E50" s="441"/>
      <c r="F50" s="132"/>
      <c r="G50" s="132"/>
      <c r="H50" s="707"/>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x14ac:dyDescent="0.25">
      <c r="A51" s="426">
        <v>45</v>
      </c>
      <c r="B51" s="105"/>
      <c r="C51" s="105"/>
      <c r="D51" s="106"/>
      <c r="E51" s="441"/>
      <c r="F51" s="132"/>
      <c r="G51" s="132"/>
      <c r="H51" s="707"/>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x14ac:dyDescent="0.25">
      <c r="A52" s="426">
        <v>46</v>
      </c>
      <c r="B52" s="105"/>
      <c r="C52" s="105"/>
      <c r="D52" s="106"/>
      <c r="E52" s="441"/>
      <c r="F52" s="132"/>
      <c r="G52" s="132"/>
      <c r="H52" s="707"/>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x14ac:dyDescent="0.25">
      <c r="A53" s="426">
        <v>47</v>
      </c>
      <c r="B53" s="105"/>
      <c r="C53" s="105"/>
      <c r="D53" s="106"/>
      <c r="E53" s="441"/>
      <c r="F53" s="132"/>
      <c r="G53" s="132"/>
      <c r="H53" s="707"/>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x14ac:dyDescent="0.25">
      <c r="A54" s="426">
        <v>48</v>
      </c>
      <c r="B54" s="105"/>
      <c r="C54" s="105"/>
      <c r="D54" s="106"/>
      <c r="E54" s="441"/>
      <c r="F54" s="132"/>
      <c r="G54" s="132"/>
      <c r="H54" s="707"/>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x14ac:dyDescent="0.25">
      <c r="A55" s="426">
        <v>49</v>
      </c>
      <c r="B55" s="105"/>
      <c r="C55" s="105"/>
      <c r="D55" s="106"/>
      <c r="E55" s="441"/>
      <c r="F55" s="132"/>
      <c r="G55" s="132"/>
      <c r="H55" s="707"/>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x14ac:dyDescent="0.25">
      <c r="A56" s="426">
        <v>50</v>
      </c>
      <c r="B56" s="105"/>
      <c r="C56" s="105"/>
      <c r="D56" s="106"/>
      <c r="E56" s="441"/>
      <c r="F56" s="132"/>
      <c r="G56" s="132"/>
      <c r="H56" s="707"/>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x14ac:dyDescent="0.25">
      <c r="A57" s="426">
        <v>51</v>
      </c>
      <c r="B57" s="105"/>
      <c r="C57" s="105"/>
      <c r="D57" s="106"/>
      <c r="E57" s="441"/>
      <c r="F57" s="132"/>
      <c r="G57" s="132"/>
      <c r="H57" s="707"/>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x14ac:dyDescent="0.25">
      <c r="A58" s="426">
        <v>52</v>
      </c>
      <c r="B58" s="105"/>
      <c r="C58" s="105"/>
      <c r="D58" s="106"/>
      <c r="E58" s="441"/>
      <c r="F58" s="132"/>
      <c r="G58" s="132"/>
      <c r="H58" s="707"/>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x14ac:dyDescent="0.25">
      <c r="A59" s="426">
        <v>53</v>
      </c>
      <c r="B59" s="105"/>
      <c r="C59" s="105"/>
      <c r="D59" s="106"/>
      <c r="E59" s="441"/>
      <c r="F59" s="132"/>
      <c r="G59" s="132"/>
      <c r="H59" s="707"/>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x14ac:dyDescent="0.25">
      <c r="A60" s="426">
        <v>54</v>
      </c>
      <c r="B60" s="105"/>
      <c r="C60" s="105"/>
      <c r="D60" s="106"/>
      <c r="E60" s="441"/>
      <c r="F60" s="132"/>
      <c r="G60" s="132"/>
      <c r="H60" s="707"/>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x14ac:dyDescent="0.25">
      <c r="A61" s="426">
        <v>55</v>
      </c>
      <c r="B61" s="105"/>
      <c r="C61" s="105"/>
      <c r="D61" s="106"/>
      <c r="E61" s="441"/>
      <c r="F61" s="132"/>
      <c r="G61" s="132"/>
      <c r="H61" s="707"/>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x14ac:dyDescent="0.25">
      <c r="A62" s="426">
        <v>56</v>
      </c>
      <c r="B62" s="105"/>
      <c r="C62" s="105"/>
      <c r="D62" s="106"/>
      <c r="E62" s="441"/>
      <c r="F62" s="132"/>
      <c r="G62" s="132"/>
      <c r="H62" s="707"/>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x14ac:dyDescent="0.25">
      <c r="A63" s="426">
        <v>57</v>
      </c>
      <c r="B63" s="105"/>
      <c r="C63" s="105"/>
      <c r="D63" s="106"/>
      <c r="E63" s="441"/>
      <c r="F63" s="132"/>
      <c r="G63" s="132"/>
      <c r="H63" s="707"/>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x14ac:dyDescent="0.25">
      <c r="A64" s="426">
        <v>58</v>
      </c>
      <c r="B64" s="105"/>
      <c r="C64" s="105"/>
      <c r="D64" s="106"/>
      <c r="E64" s="441"/>
      <c r="F64" s="132"/>
      <c r="G64" s="132"/>
      <c r="H64" s="707"/>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x14ac:dyDescent="0.25">
      <c r="A65" s="426">
        <v>59</v>
      </c>
      <c r="B65" s="105"/>
      <c r="C65" s="105"/>
      <c r="D65" s="106"/>
      <c r="E65" s="441"/>
      <c r="F65" s="132"/>
      <c r="G65" s="132"/>
      <c r="H65" s="707"/>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x14ac:dyDescent="0.25">
      <c r="A66" s="426">
        <v>60</v>
      </c>
      <c r="B66" s="105"/>
      <c r="C66" s="105"/>
      <c r="D66" s="106"/>
      <c r="E66" s="441"/>
      <c r="F66" s="132"/>
      <c r="G66" s="132"/>
      <c r="H66" s="707"/>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x14ac:dyDescent="0.25">
      <c r="A67" s="426">
        <v>61</v>
      </c>
      <c r="B67" s="105"/>
      <c r="C67" s="105"/>
      <c r="D67" s="106"/>
      <c r="E67" s="441"/>
      <c r="F67" s="132"/>
      <c r="G67" s="132"/>
      <c r="H67" s="707"/>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x14ac:dyDescent="0.25">
      <c r="A68" s="426">
        <v>62</v>
      </c>
      <c r="B68" s="105"/>
      <c r="C68" s="105"/>
      <c r="D68" s="106"/>
      <c r="E68" s="441"/>
      <c r="F68" s="132"/>
      <c r="G68" s="132"/>
      <c r="H68" s="707"/>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x14ac:dyDescent="0.25">
      <c r="A69" s="426">
        <v>63</v>
      </c>
      <c r="B69" s="105"/>
      <c r="C69" s="105"/>
      <c r="D69" s="106"/>
      <c r="E69" s="441"/>
      <c r="F69" s="132"/>
      <c r="G69" s="132"/>
      <c r="H69" s="707"/>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x14ac:dyDescent="0.25">
      <c r="A70" s="426">
        <v>64</v>
      </c>
      <c r="B70" s="105"/>
      <c r="C70" s="105"/>
      <c r="D70" s="106"/>
      <c r="E70" s="441"/>
      <c r="F70" s="132"/>
      <c r="G70" s="132"/>
      <c r="H70" s="707"/>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x14ac:dyDescent="0.25">
      <c r="A71" s="426">
        <v>65</v>
      </c>
      <c r="B71" s="105"/>
      <c r="C71" s="105"/>
      <c r="D71" s="106"/>
      <c r="E71" s="441"/>
      <c r="F71" s="132"/>
      <c r="G71" s="132"/>
      <c r="H71" s="707"/>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x14ac:dyDescent="0.25">
      <c r="A72" s="426">
        <v>66</v>
      </c>
      <c r="B72" s="105"/>
      <c r="C72" s="105"/>
      <c r="D72" s="106"/>
      <c r="E72" s="441"/>
      <c r="F72" s="132"/>
      <c r="G72" s="132"/>
      <c r="H72" s="707"/>
      <c r="I72" s="469"/>
      <c r="J72" s="423" t="e">
        <f>IF(AND(Q72="",#REF!&gt;0,#REF!&lt;5),K72,)</f>
        <v>#REF!</v>
      </c>
      <c r="K72" s="421" t="str">
        <f>IF(D72="","ZZZ9",IF(AND(#REF!&gt;0,#REF!&lt;5),D72&amp;#REF!,D72&amp;"9"))</f>
        <v>ZZZ9</v>
      </c>
      <c r="L72" s="425">
        <f t="shared" ref="L72:L100" si="3">IF(Q72="",999,Q72)</f>
        <v>999</v>
      </c>
      <c r="M72" s="466">
        <f t="shared" ref="M72:M100" si="4">IF(P72=999,999,1)</f>
        <v>999</v>
      </c>
      <c r="N72" s="458"/>
      <c r="O72" s="393"/>
      <c r="P72" s="133">
        <f t="shared" ref="P72:P100" si="5">IF(N72="DA",1,IF(N72="WC",2,IF(N72="SE",3,IF(N72="Q",4,IF(N72="LL",5,999)))))</f>
        <v>999</v>
      </c>
      <c r="Q72" s="107"/>
    </row>
    <row r="73" spans="1:17" s="11" customFormat="1" ht="18.899999999999999" customHeight="1" x14ac:dyDescent="0.25">
      <c r="A73" s="426">
        <v>67</v>
      </c>
      <c r="B73" s="105"/>
      <c r="C73" s="105"/>
      <c r="D73" s="106"/>
      <c r="E73" s="441"/>
      <c r="F73" s="132"/>
      <c r="G73" s="132"/>
      <c r="H73" s="707"/>
      <c r="I73" s="469"/>
      <c r="J73" s="423" t="e">
        <f>IF(AND(Q73="",#REF!&gt;0,#REF!&lt;5),K73,)</f>
        <v>#REF!</v>
      </c>
      <c r="K73" s="421" t="str">
        <f>IF(D73="","ZZZ9",IF(AND(#REF!&gt;0,#REF!&lt;5),D73&amp;#REF!,D73&amp;"9"))</f>
        <v>ZZZ9</v>
      </c>
      <c r="L73" s="425">
        <f t="shared" si="3"/>
        <v>999</v>
      </c>
      <c r="M73" s="466">
        <f t="shared" si="4"/>
        <v>999</v>
      </c>
      <c r="N73" s="458"/>
      <c r="O73" s="393"/>
      <c r="P73" s="133">
        <f t="shared" si="5"/>
        <v>999</v>
      </c>
      <c r="Q73" s="107"/>
    </row>
    <row r="74" spans="1:17" s="11" customFormat="1" ht="18.899999999999999" customHeight="1" x14ac:dyDescent="0.25">
      <c r="A74" s="426">
        <v>68</v>
      </c>
      <c r="B74" s="105"/>
      <c r="C74" s="105"/>
      <c r="D74" s="106"/>
      <c r="E74" s="441"/>
      <c r="F74" s="132"/>
      <c r="G74" s="132"/>
      <c r="H74" s="707"/>
      <c r="I74" s="469"/>
      <c r="J74" s="423" t="e">
        <f>IF(AND(Q74="",#REF!&gt;0,#REF!&lt;5),K74,)</f>
        <v>#REF!</v>
      </c>
      <c r="K74" s="421" t="str">
        <f>IF(D74="","ZZZ9",IF(AND(#REF!&gt;0,#REF!&lt;5),D74&amp;#REF!,D74&amp;"9"))</f>
        <v>ZZZ9</v>
      </c>
      <c r="L74" s="425">
        <f t="shared" si="3"/>
        <v>999</v>
      </c>
      <c r="M74" s="466">
        <f t="shared" si="4"/>
        <v>999</v>
      </c>
      <c r="N74" s="458"/>
      <c r="O74" s="393"/>
      <c r="P74" s="133">
        <f t="shared" si="5"/>
        <v>999</v>
      </c>
      <c r="Q74" s="107"/>
    </row>
    <row r="75" spans="1:17" s="11" customFormat="1" ht="18.899999999999999" customHeight="1" x14ac:dyDescent="0.25">
      <c r="A75" s="426">
        <v>69</v>
      </c>
      <c r="B75" s="105"/>
      <c r="C75" s="105"/>
      <c r="D75" s="106"/>
      <c r="E75" s="441"/>
      <c r="F75" s="132"/>
      <c r="G75" s="132"/>
      <c r="H75" s="707"/>
      <c r="I75" s="469"/>
      <c r="J75" s="423" t="e">
        <f>IF(AND(Q75="",#REF!&gt;0,#REF!&lt;5),K75,)</f>
        <v>#REF!</v>
      </c>
      <c r="K75" s="421" t="str">
        <f>IF(D75="","ZZZ9",IF(AND(#REF!&gt;0,#REF!&lt;5),D75&amp;#REF!,D75&amp;"9"))</f>
        <v>ZZZ9</v>
      </c>
      <c r="L75" s="425">
        <f t="shared" si="3"/>
        <v>999</v>
      </c>
      <c r="M75" s="466">
        <f t="shared" si="4"/>
        <v>999</v>
      </c>
      <c r="N75" s="458"/>
      <c r="O75" s="393"/>
      <c r="P75" s="133">
        <f t="shared" si="5"/>
        <v>999</v>
      </c>
      <c r="Q75" s="107"/>
    </row>
    <row r="76" spans="1:17" s="11" customFormat="1" ht="18.899999999999999" customHeight="1" x14ac:dyDescent="0.25">
      <c r="A76" s="426">
        <v>70</v>
      </c>
      <c r="B76" s="105"/>
      <c r="C76" s="105"/>
      <c r="D76" s="106"/>
      <c r="E76" s="441"/>
      <c r="F76" s="132"/>
      <c r="G76" s="132"/>
      <c r="H76" s="707"/>
      <c r="I76" s="469"/>
      <c r="J76" s="423" t="e">
        <f>IF(AND(Q76="",#REF!&gt;0,#REF!&lt;5),K76,)</f>
        <v>#REF!</v>
      </c>
      <c r="K76" s="421" t="str">
        <f>IF(D76="","ZZZ9",IF(AND(#REF!&gt;0,#REF!&lt;5),D76&amp;#REF!,D76&amp;"9"))</f>
        <v>ZZZ9</v>
      </c>
      <c r="L76" s="425">
        <f t="shared" si="3"/>
        <v>999</v>
      </c>
      <c r="M76" s="466">
        <f t="shared" si="4"/>
        <v>999</v>
      </c>
      <c r="N76" s="458"/>
      <c r="O76" s="393"/>
      <c r="P76" s="133">
        <f t="shared" si="5"/>
        <v>999</v>
      </c>
      <c r="Q76" s="107"/>
    </row>
    <row r="77" spans="1:17" s="11" customFormat="1" ht="18.899999999999999" customHeight="1" x14ac:dyDescent="0.25">
      <c r="A77" s="426">
        <v>71</v>
      </c>
      <c r="B77" s="105"/>
      <c r="C77" s="105"/>
      <c r="D77" s="106"/>
      <c r="E77" s="441"/>
      <c r="F77" s="132"/>
      <c r="G77" s="132"/>
      <c r="H77" s="707"/>
      <c r="I77" s="469"/>
      <c r="J77" s="423" t="e">
        <f>IF(AND(Q77="",#REF!&gt;0,#REF!&lt;5),K77,)</f>
        <v>#REF!</v>
      </c>
      <c r="K77" s="421" t="str">
        <f>IF(D77="","ZZZ9",IF(AND(#REF!&gt;0,#REF!&lt;5),D77&amp;#REF!,D77&amp;"9"))</f>
        <v>ZZZ9</v>
      </c>
      <c r="L77" s="425">
        <f t="shared" si="3"/>
        <v>999</v>
      </c>
      <c r="M77" s="466">
        <f t="shared" si="4"/>
        <v>999</v>
      </c>
      <c r="N77" s="458"/>
      <c r="O77" s="393"/>
      <c r="P77" s="133">
        <f t="shared" si="5"/>
        <v>999</v>
      </c>
      <c r="Q77" s="107"/>
    </row>
    <row r="78" spans="1:17" s="11" customFormat="1" ht="18.899999999999999" customHeight="1" x14ac:dyDescent="0.25">
      <c r="A78" s="426">
        <v>72</v>
      </c>
      <c r="B78" s="105"/>
      <c r="C78" s="105"/>
      <c r="D78" s="106"/>
      <c r="E78" s="441"/>
      <c r="F78" s="132"/>
      <c r="G78" s="132"/>
      <c r="H78" s="707"/>
      <c r="I78" s="469"/>
      <c r="J78" s="423" t="e">
        <f>IF(AND(Q78="",#REF!&gt;0,#REF!&lt;5),K78,)</f>
        <v>#REF!</v>
      </c>
      <c r="K78" s="421" t="str">
        <f>IF(D78="","ZZZ9",IF(AND(#REF!&gt;0,#REF!&lt;5),D78&amp;#REF!,D78&amp;"9"))</f>
        <v>ZZZ9</v>
      </c>
      <c r="L78" s="425">
        <f t="shared" si="3"/>
        <v>999</v>
      </c>
      <c r="M78" s="466">
        <f t="shared" si="4"/>
        <v>999</v>
      </c>
      <c r="N78" s="458"/>
      <c r="O78" s="393"/>
      <c r="P78" s="133">
        <f t="shared" si="5"/>
        <v>999</v>
      </c>
      <c r="Q78" s="107"/>
    </row>
    <row r="79" spans="1:17" s="11" customFormat="1" ht="18.899999999999999" customHeight="1" x14ac:dyDescent="0.25">
      <c r="A79" s="426">
        <v>73</v>
      </c>
      <c r="B79" s="105"/>
      <c r="C79" s="105"/>
      <c r="D79" s="106"/>
      <c r="E79" s="441"/>
      <c r="F79" s="132"/>
      <c r="G79" s="132"/>
      <c r="H79" s="707"/>
      <c r="I79" s="469"/>
      <c r="J79" s="423" t="e">
        <f>IF(AND(Q79="",#REF!&gt;0,#REF!&lt;5),K79,)</f>
        <v>#REF!</v>
      </c>
      <c r="K79" s="421" t="str">
        <f>IF(D79="","ZZZ9",IF(AND(#REF!&gt;0,#REF!&lt;5),D79&amp;#REF!,D79&amp;"9"))</f>
        <v>ZZZ9</v>
      </c>
      <c r="L79" s="425">
        <f t="shared" si="3"/>
        <v>999</v>
      </c>
      <c r="M79" s="466">
        <f t="shared" si="4"/>
        <v>999</v>
      </c>
      <c r="N79" s="458"/>
      <c r="O79" s="393"/>
      <c r="P79" s="133">
        <f t="shared" si="5"/>
        <v>999</v>
      </c>
      <c r="Q79" s="107"/>
    </row>
    <row r="80" spans="1:17" s="11" customFormat="1" ht="18.899999999999999" customHeight="1" x14ac:dyDescent="0.25">
      <c r="A80" s="426">
        <v>74</v>
      </c>
      <c r="B80" s="105"/>
      <c r="C80" s="105"/>
      <c r="D80" s="106"/>
      <c r="E80" s="441"/>
      <c r="F80" s="132"/>
      <c r="G80" s="132"/>
      <c r="H80" s="707"/>
      <c r="I80" s="469"/>
      <c r="J80" s="423" t="e">
        <f>IF(AND(Q80="",#REF!&gt;0,#REF!&lt;5),K80,)</f>
        <v>#REF!</v>
      </c>
      <c r="K80" s="421" t="str">
        <f>IF(D80="","ZZZ9",IF(AND(#REF!&gt;0,#REF!&lt;5),D80&amp;#REF!,D80&amp;"9"))</f>
        <v>ZZZ9</v>
      </c>
      <c r="L80" s="425">
        <f t="shared" si="3"/>
        <v>999</v>
      </c>
      <c r="M80" s="466">
        <f t="shared" si="4"/>
        <v>999</v>
      </c>
      <c r="N80" s="458"/>
      <c r="O80" s="393"/>
      <c r="P80" s="133">
        <f t="shared" si="5"/>
        <v>999</v>
      </c>
      <c r="Q80" s="107"/>
    </row>
    <row r="81" spans="1:17" s="11" customFormat="1" ht="18.899999999999999" customHeight="1" x14ac:dyDescent="0.25">
      <c r="A81" s="426">
        <v>75</v>
      </c>
      <c r="B81" s="105"/>
      <c r="C81" s="105"/>
      <c r="D81" s="106"/>
      <c r="E81" s="441"/>
      <c r="F81" s="132"/>
      <c r="G81" s="132"/>
      <c r="H81" s="707"/>
      <c r="I81" s="469"/>
      <c r="J81" s="423" t="e">
        <f>IF(AND(Q81="",#REF!&gt;0,#REF!&lt;5),K81,)</f>
        <v>#REF!</v>
      </c>
      <c r="K81" s="421" t="str">
        <f>IF(D81="","ZZZ9",IF(AND(#REF!&gt;0,#REF!&lt;5),D81&amp;#REF!,D81&amp;"9"))</f>
        <v>ZZZ9</v>
      </c>
      <c r="L81" s="425">
        <f t="shared" si="3"/>
        <v>999</v>
      </c>
      <c r="M81" s="466">
        <f t="shared" si="4"/>
        <v>999</v>
      </c>
      <c r="N81" s="458"/>
      <c r="O81" s="393"/>
      <c r="P81" s="133">
        <f t="shared" si="5"/>
        <v>999</v>
      </c>
      <c r="Q81" s="107"/>
    </row>
    <row r="82" spans="1:17" s="11" customFormat="1" ht="18.899999999999999" customHeight="1" x14ac:dyDescent="0.25">
      <c r="A82" s="426">
        <v>76</v>
      </c>
      <c r="B82" s="105"/>
      <c r="C82" s="105"/>
      <c r="D82" s="106"/>
      <c r="E82" s="441"/>
      <c r="F82" s="132"/>
      <c r="G82" s="132"/>
      <c r="H82" s="707"/>
      <c r="I82" s="469"/>
      <c r="J82" s="423" t="e">
        <f>IF(AND(Q82="",#REF!&gt;0,#REF!&lt;5),K82,)</f>
        <v>#REF!</v>
      </c>
      <c r="K82" s="421" t="str">
        <f>IF(D82="","ZZZ9",IF(AND(#REF!&gt;0,#REF!&lt;5),D82&amp;#REF!,D82&amp;"9"))</f>
        <v>ZZZ9</v>
      </c>
      <c r="L82" s="425">
        <f t="shared" si="3"/>
        <v>999</v>
      </c>
      <c r="M82" s="466">
        <f t="shared" si="4"/>
        <v>999</v>
      </c>
      <c r="N82" s="458"/>
      <c r="O82" s="393"/>
      <c r="P82" s="133">
        <f t="shared" si="5"/>
        <v>999</v>
      </c>
      <c r="Q82" s="107"/>
    </row>
    <row r="83" spans="1:17" s="11" customFormat="1" ht="18.899999999999999" customHeight="1" x14ac:dyDescent="0.25">
      <c r="A83" s="426">
        <v>77</v>
      </c>
      <c r="B83" s="105"/>
      <c r="C83" s="105"/>
      <c r="D83" s="106"/>
      <c r="E83" s="441"/>
      <c r="F83" s="132"/>
      <c r="G83" s="132"/>
      <c r="H83" s="707"/>
      <c r="I83" s="469"/>
      <c r="J83" s="423" t="e">
        <f>IF(AND(Q83="",#REF!&gt;0,#REF!&lt;5),K83,)</f>
        <v>#REF!</v>
      </c>
      <c r="K83" s="421" t="str">
        <f>IF(D83="","ZZZ9",IF(AND(#REF!&gt;0,#REF!&lt;5),D83&amp;#REF!,D83&amp;"9"))</f>
        <v>ZZZ9</v>
      </c>
      <c r="L83" s="425">
        <f t="shared" si="3"/>
        <v>999</v>
      </c>
      <c r="M83" s="466">
        <f t="shared" si="4"/>
        <v>999</v>
      </c>
      <c r="N83" s="458"/>
      <c r="O83" s="393"/>
      <c r="P83" s="133">
        <f t="shared" si="5"/>
        <v>999</v>
      </c>
      <c r="Q83" s="107"/>
    </row>
    <row r="84" spans="1:17" s="11" customFormat="1" ht="18.899999999999999" customHeight="1" x14ac:dyDescent="0.25">
      <c r="A84" s="426">
        <v>78</v>
      </c>
      <c r="B84" s="105"/>
      <c r="C84" s="105"/>
      <c r="D84" s="106"/>
      <c r="E84" s="441"/>
      <c r="F84" s="132"/>
      <c r="G84" s="132"/>
      <c r="H84" s="707"/>
      <c r="I84" s="469"/>
      <c r="J84" s="423" t="e">
        <f>IF(AND(Q84="",#REF!&gt;0,#REF!&lt;5),K84,)</f>
        <v>#REF!</v>
      </c>
      <c r="K84" s="421" t="str">
        <f>IF(D84="","ZZZ9",IF(AND(#REF!&gt;0,#REF!&lt;5),D84&amp;#REF!,D84&amp;"9"))</f>
        <v>ZZZ9</v>
      </c>
      <c r="L84" s="425">
        <f t="shared" si="3"/>
        <v>999</v>
      </c>
      <c r="M84" s="466">
        <f t="shared" si="4"/>
        <v>999</v>
      </c>
      <c r="N84" s="458"/>
      <c r="O84" s="393"/>
      <c r="P84" s="133">
        <f t="shared" si="5"/>
        <v>999</v>
      </c>
      <c r="Q84" s="107"/>
    </row>
    <row r="85" spans="1:17" s="11" customFormat="1" ht="18.899999999999999" customHeight="1" x14ac:dyDescent="0.25">
      <c r="A85" s="426">
        <v>79</v>
      </c>
      <c r="B85" s="105"/>
      <c r="C85" s="105"/>
      <c r="D85" s="106"/>
      <c r="E85" s="441"/>
      <c r="F85" s="132"/>
      <c r="G85" s="132"/>
      <c r="H85" s="707"/>
      <c r="I85" s="469"/>
      <c r="J85" s="423" t="e">
        <f>IF(AND(Q85="",#REF!&gt;0,#REF!&lt;5),K85,)</f>
        <v>#REF!</v>
      </c>
      <c r="K85" s="421" t="str">
        <f>IF(D85="","ZZZ9",IF(AND(#REF!&gt;0,#REF!&lt;5),D85&amp;#REF!,D85&amp;"9"))</f>
        <v>ZZZ9</v>
      </c>
      <c r="L85" s="425">
        <f t="shared" si="3"/>
        <v>999</v>
      </c>
      <c r="M85" s="466">
        <f t="shared" si="4"/>
        <v>999</v>
      </c>
      <c r="N85" s="458"/>
      <c r="O85" s="393"/>
      <c r="P85" s="133">
        <f t="shared" si="5"/>
        <v>999</v>
      </c>
      <c r="Q85" s="107"/>
    </row>
    <row r="86" spans="1:17" s="11" customFormat="1" ht="18.899999999999999" customHeight="1" x14ac:dyDescent="0.25">
      <c r="A86" s="426">
        <v>80</v>
      </c>
      <c r="B86" s="105"/>
      <c r="C86" s="105"/>
      <c r="D86" s="106"/>
      <c r="E86" s="441"/>
      <c r="F86" s="132"/>
      <c r="G86" s="132"/>
      <c r="H86" s="707"/>
      <c r="I86" s="469"/>
      <c r="J86" s="423" t="e">
        <f>IF(AND(Q86="",#REF!&gt;0,#REF!&lt;5),K86,)</f>
        <v>#REF!</v>
      </c>
      <c r="K86" s="421" t="str">
        <f>IF(D86="","ZZZ9",IF(AND(#REF!&gt;0,#REF!&lt;5),D86&amp;#REF!,D86&amp;"9"))</f>
        <v>ZZZ9</v>
      </c>
      <c r="L86" s="425">
        <f t="shared" si="3"/>
        <v>999</v>
      </c>
      <c r="M86" s="466">
        <f t="shared" si="4"/>
        <v>999</v>
      </c>
      <c r="N86" s="458"/>
      <c r="O86" s="393"/>
      <c r="P86" s="133">
        <f t="shared" si="5"/>
        <v>999</v>
      </c>
      <c r="Q86" s="107"/>
    </row>
    <row r="87" spans="1:17" s="11" customFormat="1" ht="18.899999999999999" customHeight="1" x14ac:dyDescent="0.25">
      <c r="A87" s="426">
        <v>81</v>
      </c>
      <c r="B87" s="105"/>
      <c r="C87" s="105"/>
      <c r="D87" s="106"/>
      <c r="E87" s="441"/>
      <c r="F87" s="132"/>
      <c r="G87" s="132"/>
      <c r="H87" s="707"/>
      <c r="I87" s="469"/>
      <c r="J87" s="423" t="e">
        <f>IF(AND(Q87="",#REF!&gt;0,#REF!&lt;5),K87,)</f>
        <v>#REF!</v>
      </c>
      <c r="K87" s="421" t="str">
        <f>IF(D87="","ZZZ9",IF(AND(#REF!&gt;0,#REF!&lt;5),D87&amp;#REF!,D87&amp;"9"))</f>
        <v>ZZZ9</v>
      </c>
      <c r="L87" s="425">
        <f t="shared" si="3"/>
        <v>999</v>
      </c>
      <c r="M87" s="466">
        <f t="shared" si="4"/>
        <v>999</v>
      </c>
      <c r="N87" s="458"/>
      <c r="O87" s="393"/>
      <c r="P87" s="133">
        <f t="shared" si="5"/>
        <v>999</v>
      </c>
      <c r="Q87" s="107"/>
    </row>
    <row r="88" spans="1:17" s="11" customFormat="1" ht="18.899999999999999" customHeight="1" x14ac:dyDescent="0.25">
      <c r="A88" s="426">
        <v>82</v>
      </c>
      <c r="B88" s="105"/>
      <c r="C88" s="105"/>
      <c r="D88" s="106"/>
      <c r="E88" s="441"/>
      <c r="F88" s="132"/>
      <c r="G88" s="132"/>
      <c r="H88" s="707"/>
      <c r="I88" s="469"/>
      <c r="J88" s="423" t="e">
        <f>IF(AND(Q88="",#REF!&gt;0,#REF!&lt;5),K88,)</f>
        <v>#REF!</v>
      </c>
      <c r="K88" s="421" t="str">
        <f>IF(D88="","ZZZ9",IF(AND(#REF!&gt;0,#REF!&lt;5),D88&amp;#REF!,D88&amp;"9"))</f>
        <v>ZZZ9</v>
      </c>
      <c r="L88" s="425">
        <f t="shared" si="3"/>
        <v>999</v>
      </c>
      <c r="M88" s="466">
        <f t="shared" si="4"/>
        <v>999</v>
      </c>
      <c r="N88" s="458"/>
      <c r="O88" s="393"/>
      <c r="P88" s="133">
        <f t="shared" si="5"/>
        <v>999</v>
      </c>
      <c r="Q88" s="107"/>
    </row>
    <row r="89" spans="1:17" s="11" customFormat="1" ht="18.899999999999999" customHeight="1" x14ac:dyDescent="0.25">
      <c r="A89" s="426">
        <v>83</v>
      </c>
      <c r="B89" s="105"/>
      <c r="C89" s="105"/>
      <c r="D89" s="106"/>
      <c r="E89" s="441"/>
      <c r="F89" s="132"/>
      <c r="G89" s="132"/>
      <c r="H89" s="707"/>
      <c r="I89" s="469"/>
      <c r="J89" s="423" t="e">
        <f>IF(AND(Q89="",#REF!&gt;0,#REF!&lt;5),K89,)</f>
        <v>#REF!</v>
      </c>
      <c r="K89" s="421" t="str">
        <f>IF(D89="","ZZZ9",IF(AND(#REF!&gt;0,#REF!&lt;5),D89&amp;#REF!,D89&amp;"9"))</f>
        <v>ZZZ9</v>
      </c>
      <c r="L89" s="425">
        <f t="shared" si="3"/>
        <v>999</v>
      </c>
      <c r="M89" s="466">
        <f t="shared" si="4"/>
        <v>999</v>
      </c>
      <c r="N89" s="458"/>
      <c r="O89" s="393"/>
      <c r="P89" s="133">
        <f t="shared" si="5"/>
        <v>999</v>
      </c>
      <c r="Q89" s="107"/>
    </row>
    <row r="90" spans="1:17" s="11" customFormat="1" ht="18.899999999999999" customHeight="1" x14ac:dyDescent="0.25">
      <c r="A90" s="426">
        <v>84</v>
      </c>
      <c r="B90" s="105"/>
      <c r="C90" s="105"/>
      <c r="D90" s="106"/>
      <c r="E90" s="441"/>
      <c r="F90" s="132"/>
      <c r="G90" s="132"/>
      <c r="H90" s="707"/>
      <c r="I90" s="469"/>
      <c r="J90" s="423" t="e">
        <f>IF(AND(Q90="",#REF!&gt;0,#REF!&lt;5),K90,)</f>
        <v>#REF!</v>
      </c>
      <c r="K90" s="421" t="str">
        <f>IF(D90="","ZZZ9",IF(AND(#REF!&gt;0,#REF!&lt;5),D90&amp;#REF!,D90&amp;"9"))</f>
        <v>ZZZ9</v>
      </c>
      <c r="L90" s="425">
        <f t="shared" si="3"/>
        <v>999</v>
      </c>
      <c r="M90" s="466">
        <f t="shared" si="4"/>
        <v>999</v>
      </c>
      <c r="N90" s="458"/>
      <c r="O90" s="393"/>
      <c r="P90" s="133">
        <f t="shared" si="5"/>
        <v>999</v>
      </c>
      <c r="Q90" s="107"/>
    </row>
    <row r="91" spans="1:17" s="11" customFormat="1" ht="18.899999999999999" customHeight="1" x14ac:dyDescent="0.25">
      <c r="A91" s="426">
        <v>85</v>
      </c>
      <c r="B91" s="105"/>
      <c r="C91" s="105"/>
      <c r="D91" s="106"/>
      <c r="E91" s="441"/>
      <c r="F91" s="132"/>
      <c r="G91" s="132"/>
      <c r="H91" s="707"/>
      <c r="I91" s="469"/>
      <c r="J91" s="423" t="e">
        <f>IF(AND(Q91="",#REF!&gt;0,#REF!&lt;5),K91,)</f>
        <v>#REF!</v>
      </c>
      <c r="K91" s="421" t="str">
        <f>IF(D91="","ZZZ9",IF(AND(#REF!&gt;0,#REF!&lt;5),D91&amp;#REF!,D91&amp;"9"))</f>
        <v>ZZZ9</v>
      </c>
      <c r="L91" s="425">
        <f t="shared" si="3"/>
        <v>999</v>
      </c>
      <c r="M91" s="466">
        <f t="shared" si="4"/>
        <v>999</v>
      </c>
      <c r="N91" s="458"/>
      <c r="O91" s="393"/>
      <c r="P91" s="133">
        <f t="shared" si="5"/>
        <v>999</v>
      </c>
      <c r="Q91" s="107"/>
    </row>
    <row r="92" spans="1:17" s="11" customFormat="1" ht="18.899999999999999" customHeight="1" x14ac:dyDescent="0.25">
      <c r="A92" s="426">
        <v>86</v>
      </c>
      <c r="B92" s="105"/>
      <c r="C92" s="105"/>
      <c r="D92" s="106"/>
      <c r="E92" s="441"/>
      <c r="F92" s="132"/>
      <c r="G92" s="132"/>
      <c r="H92" s="707"/>
      <c r="I92" s="469"/>
      <c r="J92" s="423" t="e">
        <f>IF(AND(Q92="",#REF!&gt;0,#REF!&lt;5),K92,)</f>
        <v>#REF!</v>
      </c>
      <c r="K92" s="421" t="str">
        <f>IF(D92="","ZZZ9",IF(AND(#REF!&gt;0,#REF!&lt;5),D92&amp;#REF!,D92&amp;"9"))</f>
        <v>ZZZ9</v>
      </c>
      <c r="L92" s="425">
        <f t="shared" si="3"/>
        <v>999</v>
      </c>
      <c r="M92" s="466">
        <f t="shared" si="4"/>
        <v>999</v>
      </c>
      <c r="N92" s="458"/>
      <c r="O92" s="393"/>
      <c r="P92" s="133">
        <f t="shared" si="5"/>
        <v>999</v>
      </c>
      <c r="Q92" s="107"/>
    </row>
    <row r="93" spans="1:17" s="11" customFormat="1" ht="18.899999999999999" customHeight="1" x14ac:dyDescent="0.25">
      <c r="A93" s="426">
        <v>87</v>
      </c>
      <c r="B93" s="105"/>
      <c r="C93" s="105"/>
      <c r="D93" s="106"/>
      <c r="E93" s="441"/>
      <c r="F93" s="132"/>
      <c r="G93" s="132"/>
      <c r="H93" s="707"/>
      <c r="I93" s="469"/>
      <c r="J93" s="423" t="e">
        <f>IF(AND(Q93="",#REF!&gt;0,#REF!&lt;5),K93,)</f>
        <v>#REF!</v>
      </c>
      <c r="K93" s="421" t="str">
        <f>IF(D93="","ZZZ9",IF(AND(#REF!&gt;0,#REF!&lt;5),D93&amp;#REF!,D93&amp;"9"))</f>
        <v>ZZZ9</v>
      </c>
      <c r="L93" s="425">
        <f t="shared" si="3"/>
        <v>999</v>
      </c>
      <c r="M93" s="466">
        <f t="shared" si="4"/>
        <v>999</v>
      </c>
      <c r="N93" s="458"/>
      <c r="O93" s="393"/>
      <c r="P93" s="133">
        <f t="shared" si="5"/>
        <v>999</v>
      </c>
      <c r="Q93" s="107"/>
    </row>
    <row r="94" spans="1:17" s="11" customFormat="1" ht="18.899999999999999" customHeight="1" x14ac:dyDescent="0.25">
      <c r="A94" s="426">
        <v>88</v>
      </c>
      <c r="B94" s="105"/>
      <c r="C94" s="105"/>
      <c r="D94" s="106"/>
      <c r="E94" s="441"/>
      <c r="F94" s="132"/>
      <c r="G94" s="132"/>
      <c r="H94" s="707"/>
      <c r="I94" s="469"/>
      <c r="J94" s="423" t="e">
        <f>IF(AND(Q94="",#REF!&gt;0,#REF!&lt;5),K94,)</f>
        <v>#REF!</v>
      </c>
      <c r="K94" s="421" t="str">
        <f>IF(D94="","ZZZ9",IF(AND(#REF!&gt;0,#REF!&lt;5),D94&amp;#REF!,D94&amp;"9"))</f>
        <v>ZZZ9</v>
      </c>
      <c r="L94" s="425">
        <f t="shared" si="3"/>
        <v>999</v>
      </c>
      <c r="M94" s="466">
        <f t="shared" si="4"/>
        <v>999</v>
      </c>
      <c r="N94" s="458"/>
      <c r="O94" s="393"/>
      <c r="P94" s="133">
        <f t="shared" si="5"/>
        <v>999</v>
      </c>
      <c r="Q94" s="107"/>
    </row>
    <row r="95" spans="1:17" s="11" customFormat="1" ht="18.899999999999999" customHeight="1" x14ac:dyDescent="0.25">
      <c r="A95" s="426">
        <v>89</v>
      </c>
      <c r="B95" s="105"/>
      <c r="C95" s="105"/>
      <c r="D95" s="106"/>
      <c r="E95" s="441"/>
      <c r="F95" s="132"/>
      <c r="G95" s="132"/>
      <c r="H95" s="707"/>
      <c r="I95" s="469"/>
      <c r="J95" s="423" t="e">
        <f>IF(AND(Q95="",#REF!&gt;0,#REF!&lt;5),K95,)</f>
        <v>#REF!</v>
      </c>
      <c r="K95" s="421" t="str">
        <f>IF(D95="","ZZZ9",IF(AND(#REF!&gt;0,#REF!&lt;5),D95&amp;#REF!,D95&amp;"9"))</f>
        <v>ZZZ9</v>
      </c>
      <c r="L95" s="425">
        <f t="shared" si="3"/>
        <v>999</v>
      </c>
      <c r="M95" s="466">
        <f t="shared" si="4"/>
        <v>999</v>
      </c>
      <c r="N95" s="458"/>
      <c r="O95" s="393"/>
      <c r="P95" s="133">
        <f t="shared" si="5"/>
        <v>999</v>
      </c>
      <c r="Q95" s="107"/>
    </row>
    <row r="96" spans="1:17" s="11" customFormat="1" ht="18.899999999999999" customHeight="1" x14ac:dyDescent="0.25">
      <c r="A96" s="426">
        <v>90</v>
      </c>
      <c r="B96" s="105"/>
      <c r="C96" s="105"/>
      <c r="D96" s="106"/>
      <c r="E96" s="441"/>
      <c r="F96" s="132"/>
      <c r="G96" s="132"/>
      <c r="H96" s="707"/>
      <c r="I96" s="469"/>
      <c r="J96" s="423" t="e">
        <f>IF(AND(Q96="",#REF!&gt;0,#REF!&lt;5),K96,)</f>
        <v>#REF!</v>
      </c>
      <c r="K96" s="421" t="str">
        <f>IF(D96="","ZZZ9",IF(AND(#REF!&gt;0,#REF!&lt;5),D96&amp;#REF!,D96&amp;"9"))</f>
        <v>ZZZ9</v>
      </c>
      <c r="L96" s="425">
        <f t="shared" si="3"/>
        <v>999</v>
      </c>
      <c r="M96" s="466">
        <f t="shared" si="4"/>
        <v>999</v>
      </c>
      <c r="N96" s="458"/>
      <c r="O96" s="393"/>
      <c r="P96" s="133">
        <f t="shared" si="5"/>
        <v>999</v>
      </c>
      <c r="Q96" s="107"/>
    </row>
    <row r="97" spans="1:17" s="11" customFormat="1" ht="18.899999999999999" customHeight="1" x14ac:dyDescent="0.25">
      <c r="A97" s="426">
        <v>91</v>
      </c>
      <c r="B97" s="105"/>
      <c r="C97" s="105"/>
      <c r="D97" s="106"/>
      <c r="E97" s="441"/>
      <c r="F97" s="132"/>
      <c r="G97" s="132"/>
      <c r="H97" s="707"/>
      <c r="I97" s="469"/>
      <c r="J97" s="423" t="e">
        <f>IF(AND(Q97="",#REF!&gt;0,#REF!&lt;5),K97,)</f>
        <v>#REF!</v>
      </c>
      <c r="K97" s="421" t="str">
        <f>IF(D97="","ZZZ9",IF(AND(#REF!&gt;0,#REF!&lt;5),D97&amp;#REF!,D97&amp;"9"))</f>
        <v>ZZZ9</v>
      </c>
      <c r="L97" s="425">
        <f t="shared" si="3"/>
        <v>999</v>
      </c>
      <c r="M97" s="466">
        <f t="shared" si="4"/>
        <v>999</v>
      </c>
      <c r="N97" s="458"/>
      <c r="O97" s="393"/>
      <c r="P97" s="133">
        <f t="shared" si="5"/>
        <v>999</v>
      </c>
      <c r="Q97" s="107"/>
    </row>
    <row r="98" spans="1:17" s="11" customFormat="1" ht="18.899999999999999" customHeight="1" x14ac:dyDescent="0.25">
      <c r="A98" s="426">
        <v>92</v>
      </c>
      <c r="B98" s="105"/>
      <c r="C98" s="105"/>
      <c r="D98" s="106"/>
      <c r="E98" s="441"/>
      <c r="F98" s="132"/>
      <c r="G98" s="132"/>
      <c r="H98" s="707"/>
      <c r="I98" s="469"/>
      <c r="J98" s="423" t="e">
        <f>IF(AND(Q98="",#REF!&gt;0,#REF!&lt;5),K98,)</f>
        <v>#REF!</v>
      </c>
      <c r="K98" s="421" t="str">
        <f>IF(D98="","ZZZ9",IF(AND(#REF!&gt;0,#REF!&lt;5),D98&amp;#REF!,D98&amp;"9"))</f>
        <v>ZZZ9</v>
      </c>
      <c r="L98" s="425">
        <f t="shared" si="3"/>
        <v>999</v>
      </c>
      <c r="M98" s="466">
        <f t="shared" si="4"/>
        <v>999</v>
      </c>
      <c r="N98" s="458"/>
      <c r="O98" s="393"/>
      <c r="P98" s="133">
        <f t="shared" si="5"/>
        <v>999</v>
      </c>
      <c r="Q98" s="107"/>
    </row>
    <row r="99" spans="1:17" s="11" customFormat="1" ht="18.899999999999999" customHeight="1" x14ac:dyDescent="0.25">
      <c r="A99" s="426">
        <v>93</v>
      </c>
      <c r="B99" s="105"/>
      <c r="C99" s="105"/>
      <c r="D99" s="106"/>
      <c r="E99" s="441"/>
      <c r="F99" s="132"/>
      <c r="G99" s="132"/>
      <c r="H99" s="707"/>
      <c r="I99" s="469"/>
      <c r="J99" s="423" t="e">
        <f>IF(AND(Q99="",#REF!&gt;0,#REF!&lt;5),K99,)</f>
        <v>#REF!</v>
      </c>
      <c r="K99" s="421" t="str">
        <f>IF(D99="","ZZZ9",IF(AND(#REF!&gt;0,#REF!&lt;5),D99&amp;#REF!,D99&amp;"9"))</f>
        <v>ZZZ9</v>
      </c>
      <c r="L99" s="425">
        <f t="shared" si="3"/>
        <v>999</v>
      </c>
      <c r="M99" s="466">
        <f t="shared" si="4"/>
        <v>999</v>
      </c>
      <c r="N99" s="458"/>
      <c r="O99" s="393"/>
      <c r="P99" s="133">
        <f t="shared" si="5"/>
        <v>999</v>
      </c>
      <c r="Q99" s="107"/>
    </row>
    <row r="100" spans="1:17" s="11" customFormat="1" ht="18.899999999999999" customHeight="1" x14ac:dyDescent="0.25">
      <c r="A100" s="426">
        <v>94</v>
      </c>
      <c r="B100" s="105"/>
      <c r="C100" s="105"/>
      <c r="D100" s="106"/>
      <c r="E100" s="441"/>
      <c r="F100" s="132"/>
      <c r="G100" s="132"/>
      <c r="H100" s="707"/>
      <c r="I100" s="469"/>
      <c r="J100" s="423" t="e">
        <f>IF(AND(Q100="",#REF!&gt;0,#REF!&lt;5),K100,)</f>
        <v>#REF!</v>
      </c>
      <c r="K100" s="421" t="str">
        <f>IF(D100="","ZZZ9",IF(AND(#REF!&gt;0,#REF!&lt;5),D100&amp;#REF!,D100&amp;"9"))</f>
        <v>ZZZ9</v>
      </c>
      <c r="L100" s="425">
        <f t="shared" si="3"/>
        <v>999</v>
      </c>
      <c r="M100" s="466">
        <f t="shared" si="4"/>
        <v>999</v>
      </c>
      <c r="N100" s="458"/>
      <c r="O100" s="393"/>
      <c r="P100" s="133">
        <f t="shared" si="5"/>
        <v>999</v>
      </c>
      <c r="Q100" s="107"/>
    </row>
    <row r="101" spans="1:17" s="11" customFormat="1" ht="18.899999999999999" customHeight="1" x14ac:dyDescent="0.25">
      <c r="A101" s="426">
        <v>95</v>
      </c>
      <c r="B101" s="105"/>
      <c r="C101" s="105"/>
      <c r="D101" s="106"/>
      <c r="E101" s="441"/>
      <c r="F101" s="132"/>
      <c r="G101" s="132"/>
      <c r="H101" s="707"/>
      <c r="I101" s="469"/>
      <c r="J101" s="423" t="e">
        <f>IF(AND(Q101="",#REF!&gt;0,#REF!&lt;5),K101,)</f>
        <v>#REF!</v>
      </c>
      <c r="K101" s="421" t="str">
        <f>IF(D101="","ZZZ9",IF(AND(#REF!&gt;0,#REF!&lt;5),D101&amp;#REF!,D101&amp;"9"))</f>
        <v>ZZZ9</v>
      </c>
      <c r="L101" s="425">
        <f t="shared" ref="L101:L134" si="6">IF(Q101="",999,Q101)</f>
        <v>999</v>
      </c>
      <c r="M101" s="466">
        <f t="shared" ref="M101:M134" si="7">IF(P101=999,999,1)</f>
        <v>999</v>
      </c>
      <c r="N101" s="458"/>
      <c r="O101" s="393"/>
      <c r="P101" s="133">
        <f t="shared" ref="P101:P134" si="8">IF(N101="DA",1,IF(N101="WC",2,IF(N101="SE",3,IF(N101="Q",4,IF(N101="LL",5,999)))))</f>
        <v>999</v>
      </c>
      <c r="Q101" s="107"/>
    </row>
    <row r="102" spans="1:17" s="11" customFormat="1" ht="18.899999999999999" customHeight="1" x14ac:dyDescent="0.25">
      <c r="A102" s="426">
        <v>96</v>
      </c>
      <c r="B102" s="105"/>
      <c r="C102" s="105"/>
      <c r="D102" s="106"/>
      <c r="E102" s="441"/>
      <c r="F102" s="132"/>
      <c r="G102" s="132"/>
      <c r="H102" s="707"/>
      <c r="I102" s="469"/>
      <c r="J102" s="423" t="e">
        <f>IF(AND(Q102="",#REF!&gt;0,#REF!&lt;5),K102,)</f>
        <v>#REF!</v>
      </c>
      <c r="K102" s="421" t="str">
        <f>IF(D102="","ZZZ9",IF(AND(#REF!&gt;0,#REF!&lt;5),D102&amp;#REF!,D102&amp;"9"))</f>
        <v>ZZZ9</v>
      </c>
      <c r="L102" s="425">
        <f t="shared" si="6"/>
        <v>999</v>
      </c>
      <c r="M102" s="466">
        <f t="shared" si="7"/>
        <v>999</v>
      </c>
      <c r="N102" s="458"/>
      <c r="O102" s="393"/>
      <c r="P102" s="133">
        <f t="shared" si="8"/>
        <v>999</v>
      </c>
      <c r="Q102" s="107"/>
    </row>
    <row r="103" spans="1:17" s="11" customFormat="1" ht="18.899999999999999" customHeight="1" x14ac:dyDescent="0.25">
      <c r="A103" s="426">
        <v>97</v>
      </c>
      <c r="B103" s="105"/>
      <c r="C103" s="105"/>
      <c r="D103" s="106"/>
      <c r="E103" s="441"/>
      <c r="F103" s="132"/>
      <c r="G103" s="132"/>
      <c r="H103" s="707"/>
      <c r="I103" s="469"/>
      <c r="J103" s="423" t="e">
        <f>IF(AND(Q103="",#REF!&gt;0,#REF!&lt;5),K103,)</f>
        <v>#REF!</v>
      </c>
      <c r="K103" s="421" t="str">
        <f>IF(D103="","ZZZ9",IF(AND(#REF!&gt;0,#REF!&lt;5),D103&amp;#REF!,D103&amp;"9"))</f>
        <v>ZZZ9</v>
      </c>
      <c r="L103" s="425">
        <f t="shared" si="6"/>
        <v>999</v>
      </c>
      <c r="M103" s="466">
        <f t="shared" si="7"/>
        <v>999</v>
      </c>
      <c r="N103" s="458"/>
      <c r="O103" s="393"/>
      <c r="P103" s="133">
        <f t="shared" si="8"/>
        <v>999</v>
      </c>
      <c r="Q103" s="107"/>
    </row>
    <row r="104" spans="1:17" s="11" customFormat="1" ht="18.899999999999999" customHeight="1" x14ac:dyDescent="0.25">
      <c r="A104" s="426">
        <v>98</v>
      </c>
      <c r="B104" s="105"/>
      <c r="C104" s="105"/>
      <c r="D104" s="106"/>
      <c r="E104" s="441"/>
      <c r="F104" s="132"/>
      <c r="G104" s="132"/>
      <c r="H104" s="707"/>
      <c r="I104" s="469"/>
      <c r="J104" s="423" t="e">
        <f>IF(AND(Q104="",#REF!&gt;0,#REF!&lt;5),K104,)</f>
        <v>#REF!</v>
      </c>
      <c r="K104" s="421" t="str">
        <f>IF(D104="","ZZZ9",IF(AND(#REF!&gt;0,#REF!&lt;5),D104&amp;#REF!,D104&amp;"9"))</f>
        <v>ZZZ9</v>
      </c>
      <c r="L104" s="425">
        <f t="shared" si="6"/>
        <v>999</v>
      </c>
      <c r="M104" s="466">
        <f t="shared" si="7"/>
        <v>999</v>
      </c>
      <c r="N104" s="458"/>
      <c r="O104" s="393"/>
      <c r="P104" s="133">
        <f t="shared" si="8"/>
        <v>999</v>
      </c>
      <c r="Q104" s="107"/>
    </row>
    <row r="105" spans="1:17" s="11" customFormat="1" ht="18.899999999999999" customHeight="1" x14ac:dyDescent="0.25">
      <c r="A105" s="426">
        <v>99</v>
      </c>
      <c r="B105" s="105"/>
      <c r="C105" s="105"/>
      <c r="D105" s="106"/>
      <c r="E105" s="441"/>
      <c r="F105" s="132"/>
      <c r="G105" s="132"/>
      <c r="H105" s="707"/>
      <c r="I105" s="469"/>
      <c r="J105" s="423" t="e">
        <f>IF(AND(Q105="",#REF!&gt;0,#REF!&lt;5),K105,)</f>
        <v>#REF!</v>
      </c>
      <c r="K105" s="421" t="str">
        <f>IF(D105="","ZZZ9",IF(AND(#REF!&gt;0,#REF!&lt;5),D105&amp;#REF!,D105&amp;"9"))</f>
        <v>ZZZ9</v>
      </c>
      <c r="L105" s="425">
        <f t="shared" si="6"/>
        <v>999</v>
      </c>
      <c r="M105" s="466">
        <f t="shared" si="7"/>
        <v>999</v>
      </c>
      <c r="N105" s="458"/>
      <c r="O105" s="393"/>
      <c r="P105" s="133">
        <f t="shared" si="8"/>
        <v>999</v>
      </c>
      <c r="Q105" s="107"/>
    </row>
    <row r="106" spans="1:17" s="11" customFormat="1" ht="18.899999999999999" customHeight="1" x14ac:dyDescent="0.25">
      <c r="A106" s="426">
        <v>100</v>
      </c>
      <c r="B106" s="105"/>
      <c r="C106" s="105"/>
      <c r="D106" s="106"/>
      <c r="E106" s="441"/>
      <c r="F106" s="132"/>
      <c r="G106" s="132"/>
      <c r="H106" s="707"/>
      <c r="I106" s="469"/>
      <c r="J106" s="423" t="e">
        <f>IF(AND(Q106="",#REF!&gt;0,#REF!&lt;5),K106,)</f>
        <v>#REF!</v>
      </c>
      <c r="K106" s="421" t="str">
        <f>IF(D106="","ZZZ9",IF(AND(#REF!&gt;0,#REF!&lt;5),D106&amp;#REF!,D106&amp;"9"))</f>
        <v>ZZZ9</v>
      </c>
      <c r="L106" s="425">
        <f t="shared" si="6"/>
        <v>999</v>
      </c>
      <c r="M106" s="466">
        <f t="shared" si="7"/>
        <v>999</v>
      </c>
      <c r="N106" s="458"/>
      <c r="O106" s="393"/>
      <c r="P106" s="133">
        <f t="shared" si="8"/>
        <v>999</v>
      </c>
      <c r="Q106" s="107"/>
    </row>
    <row r="107" spans="1:17" s="11" customFormat="1" ht="18.899999999999999" customHeight="1" x14ac:dyDescent="0.25">
      <c r="A107" s="426">
        <v>101</v>
      </c>
      <c r="B107" s="105"/>
      <c r="C107" s="105"/>
      <c r="D107" s="106"/>
      <c r="E107" s="441"/>
      <c r="F107" s="132"/>
      <c r="G107" s="132"/>
      <c r="H107" s="707"/>
      <c r="I107" s="469"/>
      <c r="J107" s="423" t="e">
        <f>IF(AND(Q107="",#REF!&gt;0,#REF!&lt;5),K107,)</f>
        <v>#REF!</v>
      </c>
      <c r="K107" s="421" t="str">
        <f>IF(D107="","ZZZ9",IF(AND(#REF!&gt;0,#REF!&lt;5),D107&amp;#REF!,D107&amp;"9"))</f>
        <v>ZZZ9</v>
      </c>
      <c r="L107" s="425">
        <f t="shared" si="6"/>
        <v>999</v>
      </c>
      <c r="M107" s="466">
        <f t="shared" si="7"/>
        <v>999</v>
      </c>
      <c r="N107" s="458"/>
      <c r="O107" s="393"/>
      <c r="P107" s="133">
        <f t="shared" si="8"/>
        <v>999</v>
      </c>
      <c r="Q107" s="107"/>
    </row>
    <row r="108" spans="1:17" s="11" customFormat="1" ht="18.899999999999999" customHeight="1" x14ac:dyDescent="0.25">
      <c r="A108" s="426">
        <v>102</v>
      </c>
      <c r="B108" s="105"/>
      <c r="C108" s="105"/>
      <c r="D108" s="106"/>
      <c r="E108" s="441"/>
      <c r="F108" s="132"/>
      <c r="G108" s="132"/>
      <c r="H108" s="707"/>
      <c r="I108" s="469"/>
      <c r="J108" s="423" t="e">
        <f>IF(AND(Q108="",#REF!&gt;0,#REF!&lt;5),K108,)</f>
        <v>#REF!</v>
      </c>
      <c r="K108" s="421" t="str">
        <f>IF(D108="","ZZZ9",IF(AND(#REF!&gt;0,#REF!&lt;5),D108&amp;#REF!,D108&amp;"9"))</f>
        <v>ZZZ9</v>
      </c>
      <c r="L108" s="425">
        <f t="shared" si="6"/>
        <v>999</v>
      </c>
      <c r="M108" s="466">
        <f t="shared" si="7"/>
        <v>999</v>
      </c>
      <c r="N108" s="458"/>
      <c r="O108" s="393"/>
      <c r="P108" s="133">
        <f t="shared" si="8"/>
        <v>999</v>
      </c>
      <c r="Q108" s="107"/>
    </row>
    <row r="109" spans="1:17" s="11" customFormat="1" ht="18.899999999999999" customHeight="1" x14ac:dyDescent="0.25">
      <c r="A109" s="426">
        <v>103</v>
      </c>
      <c r="B109" s="105"/>
      <c r="C109" s="105"/>
      <c r="D109" s="106"/>
      <c r="E109" s="441"/>
      <c r="F109" s="132"/>
      <c r="G109" s="132"/>
      <c r="H109" s="707"/>
      <c r="I109" s="469"/>
      <c r="J109" s="423" t="e">
        <f>IF(AND(Q109="",#REF!&gt;0,#REF!&lt;5),K109,)</f>
        <v>#REF!</v>
      </c>
      <c r="K109" s="421" t="str">
        <f>IF(D109="","ZZZ9",IF(AND(#REF!&gt;0,#REF!&lt;5),D109&amp;#REF!,D109&amp;"9"))</f>
        <v>ZZZ9</v>
      </c>
      <c r="L109" s="425">
        <f t="shared" si="6"/>
        <v>999</v>
      </c>
      <c r="M109" s="466">
        <f t="shared" si="7"/>
        <v>999</v>
      </c>
      <c r="N109" s="458"/>
      <c r="O109" s="393"/>
      <c r="P109" s="133">
        <f t="shared" si="8"/>
        <v>999</v>
      </c>
      <c r="Q109" s="107"/>
    </row>
    <row r="110" spans="1:17" s="11" customFormat="1" ht="18.899999999999999" customHeight="1" x14ac:dyDescent="0.25">
      <c r="A110" s="426">
        <v>104</v>
      </c>
      <c r="B110" s="105"/>
      <c r="C110" s="105"/>
      <c r="D110" s="106"/>
      <c r="E110" s="441"/>
      <c r="F110" s="132"/>
      <c r="G110" s="132"/>
      <c r="H110" s="707"/>
      <c r="I110" s="469"/>
      <c r="J110" s="423" t="e">
        <f>IF(AND(Q110="",#REF!&gt;0,#REF!&lt;5),K110,)</f>
        <v>#REF!</v>
      </c>
      <c r="K110" s="421" t="str">
        <f>IF(D110="","ZZZ9",IF(AND(#REF!&gt;0,#REF!&lt;5),D110&amp;#REF!,D110&amp;"9"))</f>
        <v>ZZZ9</v>
      </c>
      <c r="L110" s="425">
        <f t="shared" si="6"/>
        <v>999</v>
      </c>
      <c r="M110" s="466">
        <f t="shared" si="7"/>
        <v>999</v>
      </c>
      <c r="N110" s="458"/>
      <c r="O110" s="393"/>
      <c r="P110" s="133">
        <f t="shared" si="8"/>
        <v>999</v>
      </c>
      <c r="Q110" s="107"/>
    </row>
    <row r="111" spans="1:17" s="11" customFormat="1" ht="18.899999999999999" customHeight="1" x14ac:dyDescent="0.25">
      <c r="A111" s="426">
        <v>105</v>
      </c>
      <c r="B111" s="105"/>
      <c r="C111" s="105"/>
      <c r="D111" s="106"/>
      <c r="E111" s="441"/>
      <c r="F111" s="132"/>
      <c r="G111" s="132"/>
      <c r="H111" s="707"/>
      <c r="I111" s="469"/>
      <c r="J111" s="423" t="e">
        <f>IF(AND(Q111="",#REF!&gt;0,#REF!&lt;5),K111,)</f>
        <v>#REF!</v>
      </c>
      <c r="K111" s="421" t="str">
        <f>IF(D111="","ZZZ9",IF(AND(#REF!&gt;0,#REF!&lt;5),D111&amp;#REF!,D111&amp;"9"))</f>
        <v>ZZZ9</v>
      </c>
      <c r="L111" s="425">
        <f t="shared" si="6"/>
        <v>999</v>
      </c>
      <c r="M111" s="466">
        <f t="shared" si="7"/>
        <v>999</v>
      </c>
      <c r="N111" s="458"/>
      <c r="O111" s="393"/>
      <c r="P111" s="133">
        <f t="shared" si="8"/>
        <v>999</v>
      </c>
      <c r="Q111" s="107"/>
    </row>
    <row r="112" spans="1:17" s="11" customFormat="1" ht="18.899999999999999" customHeight="1" x14ac:dyDescent="0.25">
      <c r="A112" s="426">
        <v>106</v>
      </c>
      <c r="B112" s="105"/>
      <c r="C112" s="105"/>
      <c r="D112" s="106"/>
      <c r="E112" s="441"/>
      <c r="F112" s="132"/>
      <c r="G112" s="132"/>
      <c r="H112" s="707"/>
      <c r="I112" s="469"/>
      <c r="J112" s="423" t="e">
        <f>IF(AND(Q112="",#REF!&gt;0,#REF!&lt;5),K112,)</f>
        <v>#REF!</v>
      </c>
      <c r="K112" s="421" t="str">
        <f>IF(D112="","ZZZ9",IF(AND(#REF!&gt;0,#REF!&lt;5),D112&amp;#REF!,D112&amp;"9"))</f>
        <v>ZZZ9</v>
      </c>
      <c r="L112" s="425">
        <f t="shared" si="6"/>
        <v>999</v>
      </c>
      <c r="M112" s="466">
        <f t="shared" si="7"/>
        <v>999</v>
      </c>
      <c r="N112" s="458"/>
      <c r="O112" s="393"/>
      <c r="P112" s="133">
        <f t="shared" si="8"/>
        <v>999</v>
      </c>
      <c r="Q112" s="107"/>
    </row>
    <row r="113" spans="1:17" s="11" customFormat="1" ht="18.899999999999999" customHeight="1" x14ac:dyDescent="0.25">
      <c r="A113" s="426">
        <v>107</v>
      </c>
      <c r="B113" s="105"/>
      <c r="C113" s="105"/>
      <c r="D113" s="106"/>
      <c r="E113" s="441"/>
      <c r="F113" s="132"/>
      <c r="G113" s="132"/>
      <c r="H113" s="707"/>
      <c r="I113" s="469"/>
      <c r="J113" s="423" t="e">
        <f>IF(AND(Q113="",#REF!&gt;0,#REF!&lt;5),K113,)</f>
        <v>#REF!</v>
      </c>
      <c r="K113" s="421" t="str">
        <f>IF(D113="","ZZZ9",IF(AND(#REF!&gt;0,#REF!&lt;5),D113&amp;#REF!,D113&amp;"9"))</f>
        <v>ZZZ9</v>
      </c>
      <c r="L113" s="425">
        <f t="shared" si="6"/>
        <v>999</v>
      </c>
      <c r="M113" s="466">
        <f t="shared" si="7"/>
        <v>999</v>
      </c>
      <c r="N113" s="458"/>
      <c r="O113" s="393"/>
      <c r="P113" s="133">
        <f t="shared" si="8"/>
        <v>999</v>
      </c>
      <c r="Q113" s="107"/>
    </row>
    <row r="114" spans="1:17" s="11" customFormat="1" ht="18.899999999999999" customHeight="1" x14ac:dyDescent="0.25">
      <c r="A114" s="426">
        <v>108</v>
      </c>
      <c r="B114" s="105"/>
      <c r="C114" s="105"/>
      <c r="D114" s="106"/>
      <c r="E114" s="441"/>
      <c r="F114" s="132"/>
      <c r="G114" s="132"/>
      <c r="H114" s="707"/>
      <c r="I114" s="469"/>
      <c r="J114" s="423" t="e">
        <f>IF(AND(Q114="",#REF!&gt;0,#REF!&lt;5),K114,)</f>
        <v>#REF!</v>
      </c>
      <c r="K114" s="421" t="str">
        <f>IF(D114="","ZZZ9",IF(AND(#REF!&gt;0,#REF!&lt;5),D114&amp;#REF!,D114&amp;"9"))</f>
        <v>ZZZ9</v>
      </c>
      <c r="L114" s="425">
        <f t="shared" si="6"/>
        <v>999</v>
      </c>
      <c r="M114" s="466">
        <f t="shared" si="7"/>
        <v>999</v>
      </c>
      <c r="N114" s="458"/>
      <c r="O114" s="393"/>
      <c r="P114" s="133">
        <f t="shared" si="8"/>
        <v>999</v>
      </c>
      <c r="Q114" s="107"/>
    </row>
    <row r="115" spans="1:17" s="11" customFormat="1" ht="18.899999999999999" customHeight="1" x14ac:dyDescent="0.25">
      <c r="A115" s="426">
        <v>109</v>
      </c>
      <c r="B115" s="105"/>
      <c r="C115" s="105"/>
      <c r="D115" s="106"/>
      <c r="E115" s="441"/>
      <c r="F115" s="132"/>
      <c r="G115" s="132"/>
      <c r="H115" s="707"/>
      <c r="I115" s="469"/>
      <c r="J115" s="423" t="e">
        <f>IF(AND(Q115="",#REF!&gt;0,#REF!&lt;5),K115,)</f>
        <v>#REF!</v>
      </c>
      <c r="K115" s="421" t="str">
        <f>IF(D115="","ZZZ9",IF(AND(#REF!&gt;0,#REF!&lt;5),D115&amp;#REF!,D115&amp;"9"))</f>
        <v>ZZZ9</v>
      </c>
      <c r="L115" s="425">
        <f t="shared" si="6"/>
        <v>999</v>
      </c>
      <c r="M115" s="466">
        <f t="shared" si="7"/>
        <v>999</v>
      </c>
      <c r="N115" s="458"/>
      <c r="O115" s="393"/>
      <c r="P115" s="133">
        <f t="shared" si="8"/>
        <v>999</v>
      </c>
      <c r="Q115" s="107"/>
    </row>
    <row r="116" spans="1:17" s="11" customFormat="1" ht="18.899999999999999" customHeight="1" x14ac:dyDescent="0.25">
      <c r="A116" s="426">
        <v>110</v>
      </c>
      <c r="B116" s="105"/>
      <c r="C116" s="105"/>
      <c r="D116" s="106"/>
      <c r="E116" s="441"/>
      <c r="F116" s="132"/>
      <c r="G116" s="132"/>
      <c r="H116" s="707"/>
      <c r="I116" s="469"/>
      <c r="J116" s="423" t="e">
        <f>IF(AND(Q116="",#REF!&gt;0,#REF!&lt;5),K116,)</f>
        <v>#REF!</v>
      </c>
      <c r="K116" s="421" t="str">
        <f>IF(D116="","ZZZ9",IF(AND(#REF!&gt;0,#REF!&lt;5),D116&amp;#REF!,D116&amp;"9"))</f>
        <v>ZZZ9</v>
      </c>
      <c r="L116" s="425">
        <f t="shared" si="6"/>
        <v>999</v>
      </c>
      <c r="M116" s="466">
        <f t="shared" si="7"/>
        <v>999</v>
      </c>
      <c r="N116" s="458"/>
      <c r="O116" s="393"/>
      <c r="P116" s="133">
        <f t="shared" si="8"/>
        <v>999</v>
      </c>
      <c r="Q116" s="107"/>
    </row>
    <row r="117" spans="1:17" s="11" customFormat="1" ht="18.899999999999999" customHeight="1" x14ac:dyDescent="0.25">
      <c r="A117" s="426">
        <v>111</v>
      </c>
      <c r="B117" s="105"/>
      <c r="C117" s="105"/>
      <c r="D117" s="106"/>
      <c r="E117" s="441"/>
      <c r="F117" s="132"/>
      <c r="G117" s="132"/>
      <c r="H117" s="707"/>
      <c r="I117" s="469"/>
      <c r="J117" s="423" t="e">
        <f>IF(AND(Q117="",#REF!&gt;0,#REF!&lt;5),K117,)</f>
        <v>#REF!</v>
      </c>
      <c r="K117" s="421" t="str">
        <f>IF(D117="","ZZZ9",IF(AND(#REF!&gt;0,#REF!&lt;5),D117&amp;#REF!,D117&amp;"9"))</f>
        <v>ZZZ9</v>
      </c>
      <c r="L117" s="425">
        <f t="shared" si="6"/>
        <v>999</v>
      </c>
      <c r="M117" s="466">
        <f t="shared" si="7"/>
        <v>999</v>
      </c>
      <c r="N117" s="458"/>
      <c r="O117" s="393"/>
      <c r="P117" s="133">
        <f t="shared" si="8"/>
        <v>999</v>
      </c>
      <c r="Q117" s="107"/>
    </row>
    <row r="118" spans="1:17" s="11" customFormat="1" ht="18.899999999999999" customHeight="1" x14ac:dyDescent="0.25">
      <c r="A118" s="426">
        <v>112</v>
      </c>
      <c r="B118" s="105"/>
      <c r="C118" s="105"/>
      <c r="D118" s="106"/>
      <c r="E118" s="441"/>
      <c r="F118" s="132"/>
      <c r="G118" s="132"/>
      <c r="H118" s="707"/>
      <c r="I118" s="469"/>
      <c r="J118" s="423" t="e">
        <f>IF(AND(Q118="",#REF!&gt;0,#REF!&lt;5),K118,)</f>
        <v>#REF!</v>
      </c>
      <c r="K118" s="421" t="str">
        <f>IF(D118="","ZZZ9",IF(AND(#REF!&gt;0,#REF!&lt;5),D118&amp;#REF!,D118&amp;"9"))</f>
        <v>ZZZ9</v>
      </c>
      <c r="L118" s="425">
        <f t="shared" si="6"/>
        <v>999</v>
      </c>
      <c r="M118" s="466">
        <f t="shared" si="7"/>
        <v>999</v>
      </c>
      <c r="N118" s="458"/>
      <c r="O118" s="393"/>
      <c r="P118" s="133">
        <f t="shared" si="8"/>
        <v>999</v>
      </c>
      <c r="Q118" s="107"/>
    </row>
    <row r="119" spans="1:17" s="11" customFormat="1" ht="18.899999999999999" customHeight="1" x14ac:dyDescent="0.25">
      <c r="A119" s="426">
        <v>113</v>
      </c>
      <c r="B119" s="105"/>
      <c r="C119" s="105"/>
      <c r="D119" s="106"/>
      <c r="E119" s="441"/>
      <c r="F119" s="132"/>
      <c r="G119" s="132"/>
      <c r="H119" s="707"/>
      <c r="I119" s="469"/>
      <c r="J119" s="423" t="e">
        <f>IF(AND(Q119="",#REF!&gt;0,#REF!&lt;5),K119,)</f>
        <v>#REF!</v>
      </c>
      <c r="K119" s="421" t="str">
        <f>IF(D119="","ZZZ9",IF(AND(#REF!&gt;0,#REF!&lt;5),D119&amp;#REF!,D119&amp;"9"))</f>
        <v>ZZZ9</v>
      </c>
      <c r="L119" s="425">
        <f t="shared" si="6"/>
        <v>999</v>
      </c>
      <c r="M119" s="466">
        <f t="shared" si="7"/>
        <v>999</v>
      </c>
      <c r="N119" s="458"/>
      <c r="O119" s="393"/>
      <c r="P119" s="133">
        <f t="shared" si="8"/>
        <v>999</v>
      </c>
      <c r="Q119" s="107"/>
    </row>
    <row r="120" spans="1:17" s="11" customFormat="1" ht="18.899999999999999" customHeight="1" x14ac:dyDescent="0.25">
      <c r="A120" s="426">
        <v>114</v>
      </c>
      <c r="B120" s="105"/>
      <c r="C120" s="105"/>
      <c r="D120" s="106"/>
      <c r="E120" s="441"/>
      <c r="F120" s="132"/>
      <c r="G120" s="132"/>
      <c r="H120" s="707"/>
      <c r="I120" s="469"/>
      <c r="J120" s="423" t="e">
        <f>IF(AND(Q120="",#REF!&gt;0,#REF!&lt;5),K120,)</f>
        <v>#REF!</v>
      </c>
      <c r="K120" s="421" t="str">
        <f>IF(D120="","ZZZ9",IF(AND(#REF!&gt;0,#REF!&lt;5),D120&amp;#REF!,D120&amp;"9"))</f>
        <v>ZZZ9</v>
      </c>
      <c r="L120" s="425">
        <f t="shared" si="6"/>
        <v>999</v>
      </c>
      <c r="M120" s="466">
        <f t="shared" si="7"/>
        <v>999</v>
      </c>
      <c r="N120" s="458"/>
      <c r="O120" s="393"/>
      <c r="P120" s="133">
        <f t="shared" si="8"/>
        <v>999</v>
      </c>
      <c r="Q120" s="107"/>
    </row>
    <row r="121" spans="1:17" s="11" customFormat="1" ht="18.899999999999999" customHeight="1" x14ac:dyDescent="0.25">
      <c r="A121" s="426">
        <v>115</v>
      </c>
      <c r="B121" s="105"/>
      <c r="C121" s="105"/>
      <c r="D121" s="106"/>
      <c r="E121" s="441"/>
      <c r="F121" s="132"/>
      <c r="G121" s="132"/>
      <c r="H121" s="707"/>
      <c r="I121" s="469"/>
      <c r="J121" s="423" t="e">
        <f>IF(AND(Q121="",#REF!&gt;0,#REF!&lt;5),K121,)</f>
        <v>#REF!</v>
      </c>
      <c r="K121" s="421" t="str">
        <f>IF(D121="","ZZZ9",IF(AND(#REF!&gt;0,#REF!&lt;5),D121&amp;#REF!,D121&amp;"9"))</f>
        <v>ZZZ9</v>
      </c>
      <c r="L121" s="425">
        <f t="shared" si="6"/>
        <v>999</v>
      </c>
      <c r="M121" s="466">
        <f t="shared" si="7"/>
        <v>999</v>
      </c>
      <c r="N121" s="458"/>
      <c r="O121" s="393"/>
      <c r="P121" s="133">
        <f t="shared" si="8"/>
        <v>999</v>
      </c>
      <c r="Q121" s="107"/>
    </row>
    <row r="122" spans="1:17" s="11" customFormat="1" ht="18.899999999999999" customHeight="1" x14ac:dyDescent="0.25">
      <c r="A122" s="426">
        <v>116</v>
      </c>
      <c r="B122" s="105"/>
      <c r="C122" s="105"/>
      <c r="D122" s="106"/>
      <c r="E122" s="441"/>
      <c r="F122" s="132"/>
      <c r="G122" s="132"/>
      <c r="H122" s="707"/>
      <c r="I122" s="469"/>
      <c r="J122" s="423" t="e">
        <f>IF(AND(Q122="",#REF!&gt;0,#REF!&lt;5),K122,)</f>
        <v>#REF!</v>
      </c>
      <c r="K122" s="421" t="str">
        <f>IF(D122="","ZZZ9",IF(AND(#REF!&gt;0,#REF!&lt;5),D122&amp;#REF!,D122&amp;"9"))</f>
        <v>ZZZ9</v>
      </c>
      <c r="L122" s="425">
        <f t="shared" si="6"/>
        <v>999</v>
      </c>
      <c r="M122" s="466">
        <f t="shared" si="7"/>
        <v>999</v>
      </c>
      <c r="N122" s="458"/>
      <c r="O122" s="393"/>
      <c r="P122" s="133">
        <f t="shared" si="8"/>
        <v>999</v>
      </c>
      <c r="Q122" s="107"/>
    </row>
    <row r="123" spans="1:17" s="11" customFormat="1" ht="18.899999999999999" customHeight="1" x14ac:dyDescent="0.25">
      <c r="A123" s="426">
        <v>117</v>
      </c>
      <c r="B123" s="105"/>
      <c r="C123" s="105"/>
      <c r="D123" s="106"/>
      <c r="E123" s="441"/>
      <c r="F123" s="132"/>
      <c r="G123" s="132"/>
      <c r="H123" s="707"/>
      <c r="I123" s="469"/>
      <c r="J123" s="423" t="e">
        <f>IF(AND(Q123="",#REF!&gt;0,#REF!&lt;5),K123,)</f>
        <v>#REF!</v>
      </c>
      <c r="K123" s="421" t="str">
        <f>IF(D123="","ZZZ9",IF(AND(#REF!&gt;0,#REF!&lt;5),D123&amp;#REF!,D123&amp;"9"))</f>
        <v>ZZZ9</v>
      </c>
      <c r="L123" s="425">
        <f t="shared" si="6"/>
        <v>999</v>
      </c>
      <c r="M123" s="466">
        <f t="shared" si="7"/>
        <v>999</v>
      </c>
      <c r="N123" s="458"/>
      <c r="O123" s="393"/>
      <c r="P123" s="133">
        <f t="shared" si="8"/>
        <v>999</v>
      </c>
      <c r="Q123" s="107"/>
    </row>
    <row r="124" spans="1:17" s="11" customFormat="1" ht="18.899999999999999" customHeight="1" x14ac:dyDescent="0.25">
      <c r="A124" s="426">
        <v>118</v>
      </c>
      <c r="B124" s="105"/>
      <c r="C124" s="105"/>
      <c r="D124" s="106"/>
      <c r="E124" s="441"/>
      <c r="F124" s="132"/>
      <c r="G124" s="132"/>
      <c r="H124" s="707"/>
      <c r="I124" s="469"/>
      <c r="J124" s="423" t="e">
        <f>IF(AND(Q124="",#REF!&gt;0,#REF!&lt;5),K124,)</f>
        <v>#REF!</v>
      </c>
      <c r="K124" s="421" t="str">
        <f>IF(D124="","ZZZ9",IF(AND(#REF!&gt;0,#REF!&lt;5),D124&amp;#REF!,D124&amp;"9"))</f>
        <v>ZZZ9</v>
      </c>
      <c r="L124" s="425">
        <f t="shared" si="6"/>
        <v>999</v>
      </c>
      <c r="M124" s="466">
        <f t="shared" si="7"/>
        <v>999</v>
      </c>
      <c r="N124" s="458"/>
      <c r="O124" s="393"/>
      <c r="P124" s="133">
        <f t="shared" si="8"/>
        <v>999</v>
      </c>
      <c r="Q124" s="107"/>
    </row>
    <row r="125" spans="1:17" s="11" customFormat="1" ht="18.899999999999999" customHeight="1" x14ac:dyDescent="0.25">
      <c r="A125" s="426">
        <v>119</v>
      </c>
      <c r="B125" s="105"/>
      <c r="C125" s="105"/>
      <c r="D125" s="106"/>
      <c r="E125" s="441"/>
      <c r="F125" s="132"/>
      <c r="G125" s="132"/>
      <c r="H125" s="707"/>
      <c r="I125" s="469"/>
      <c r="J125" s="423" t="e">
        <f>IF(AND(Q125="",#REF!&gt;0,#REF!&lt;5),K125,)</f>
        <v>#REF!</v>
      </c>
      <c r="K125" s="421" t="str">
        <f>IF(D125="","ZZZ9",IF(AND(#REF!&gt;0,#REF!&lt;5),D125&amp;#REF!,D125&amp;"9"))</f>
        <v>ZZZ9</v>
      </c>
      <c r="L125" s="425">
        <f t="shared" si="6"/>
        <v>999</v>
      </c>
      <c r="M125" s="466">
        <f t="shared" si="7"/>
        <v>999</v>
      </c>
      <c r="N125" s="458"/>
      <c r="O125" s="393"/>
      <c r="P125" s="133">
        <f t="shared" si="8"/>
        <v>999</v>
      </c>
      <c r="Q125" s="107"/>
    </row>
    <row r="126" spans="1:17" s="11" customFormat="1" ht="18.899999999999999" customHeight="1" x14ac:dyDescent="0.25">
      <c r="A126" s="426">
        <v>120</v>
      </c>
      <c r="B126" s="105"/>
      <c r="C126" s="105"/>
      <c r="D126" s="106"/>
      <c r="E126" s="441"/>
      <c r="F126" s="132"/>
      <c r="G126" s="132"/>
      <c r="H126" s="707"/>
      <c r="I126" s="469"/>
      <c r="J126" s="423" t="e">
        <f>IF(AND(Q126="",#REF!&gt;0,#REF!&lt;5),K126,)</f>
        <v>#REF!</v>
      </c>
      <c r="K126" s="421" t="str">
        <f>IF(D126="","ZZZ9",IF(AND(#REF!&gt;0,#REF!&lt;5),D126&amp;#REF!,D126&amp;"9"))</f>
        <v>ZZZ9</v>
      </c>
      <c r="L126" s="425">
        <f t="shared" si="6"/>
        <v>999</v>
      </c>
      <c r="M126" s="466">
        <f t="shared" si="7"/>
        <v>999</v>
      </c>
      <c r="N126" s="458"/>
      <c r="O126" s="393"/>
      <c r="P126" s="133">
        <f t="shared" si="8"/>
        <v>999</v>
      </c>
      <c r="Q126" s="107"/>
    </row>
    <row r="127" spans="1:17" s="11" customFormat="1" ht="18.899999999999999" customHeight="1" x14ac:dyDescent="0.25">
      <c r="A127" s="426">
        <v>121</v>
      </c>
      <c r="B127" s="105"/>
      <c r="C127" s="105"/>
      <c r="D127" s="106"/>
      <c r="E127" s="441"/>
      <c r="F127" s="132"/>
      <c r="G127" s="132"/>
      <c r="H127" s="707"/>
      <c r="I127" s="469"/>
      <c r="J127" s="423" t="e">
        <f>IF(AND(Q127="",#REF!&gt;0,#REF!&lt;5),K127,)</f>
        <v>#REF!</v>
      </c>
      <c r="K127" s="421" t="str">
        <f>IF(D127="","ZZZ9",IF(AND(#REF!&gt;0,#REF!&lt;5),D127&amp;#REF!,D127&amp;"9"))</f>
        <v>ZZZ9</v>
      </c>
      <c r="L127" s="425">
        <f t="shared" si="6"/>
        <v>999</v>
      </c>
      <c r="M127" s="466">
        <f t="shared" si="7"/>
        <v>999</v>
      </c>
      <c r="N127" s="458"/>
      <c r="O127" s="393"/>
      <c r="P127" s="133">
        <f t="shared" si="8"/>
        <v>999</v>
      </c>
      <c r="Q127" s="107"/>
    </row>
    <row r="128" spans="1:17" s="11" customFormat="1" ht="18.899999999999999" customHeight="1" x14ac:dyDescent="0.25">
      <c r="A128" s="426">
        <v>122</v>
      </c>
      <c r="B128" s="105"/>
      <c r="C128" s="105"/>
      <c r="D128" s="106"/>
      <c r="E128" s="441"/>
      <c r="F128" s="132"/>
      <c r="G128" s="132"/>
      <c r="H128" s="707"/>
      <c r="I128" s="469"/>
      <c r="J128" s="423" t="e">
        <f>IF(AND(Q128="",#REF!&gt;0,#REF!&lt;5),K128,)</f>
        <v>#REF!</v>
      </c>
      <c r="K128" s="421" t="str">
        <f>IF(D128="","ZZZ9",IF(AND(#REF!&gt;0,#REF!&lt;5),D128&amp;#REF!,D128&amp;"9"))</f>
        <v>ZZZ9</v>
      </c>
      <c r="L128" s="425">
        <f t="shared" si="6"/>
        <v>999</v>
      </c>
      <c r="M128" s="466">
        <f t="shared" si="7"/>
        <v>999</v>
      </c>
      <c r="N128" s="458"/>
      <c r="O128" s="393"/>
      <c r="P128" s="133">
        <f t="shared" si="8"/>
        <v>999</v>
      </c>
      <c r="Q128" s="107"/>
    </row>
    <row r="129" spans="1:17" s="11" customFormat="1" ht="18.899999999999999" customHeight="1" x14ac:dyDescent="0.25">
      <c r="A129" s="426">
        <v>123</v>
      </c>
      <c r="B129" s="105"/>
      <c r="C129" s="105"/>
      <c r="D129" s="106"/>
      <c r="E129" s="441"/>
      <c r="F129" s="132"/>
      <c r="G129" s="132"/>
      <c r="H129" s="707"/>
      <c r="I129" s="469"/>
      <c r="J129" s="423" t="e">
        <f>IF(AND(Q129="",#REF!&gt;0,#REF!&lt;5),K129,)</f>
        <v>#REF!</v>
      </c>
      <c r="K129" s="421" t="str">
        <f>IF(D129="","ZZZ9",IF(AND(#REF!&gt;0,#REF!&lt;5),D129&amp;#REF!,D129&amp;"9"))</f>
        <v>ZZZ9</v>
      </c>
      <c r="L129" s="425">
        <f t="shared" si="6"/>
        <v>999</v>
      </c>
      <c r="M129" s="466">
        <f t="shared" si="7"/>
        <v>999</v>
      </c>
      <c r="N129" s="458"/>
      <c r="O129" s="393"/>
      <c r="P129" s="133">
        <f t="shared" si="8"/>
        <v>999</v>
      </c>
      <c r="Q129" s="107"/>
    </row>
    <row r="130" spans="1:17" s="11" customFormat="1" ht="18.899999999999999" customHeight="1" x14ac:dyDescent="0.25">
      <c r="A130" s="426">
        <v>124</v>
      </c>
      <c r="B130" s="105"/>
      <c r="C130" s="105"/>
      <c r="D130" s="106"/>
      <c r="E130" s="441"/>
      <c r="F130" s="132"/>
      <c r="G130" s="132"/>
      <c r="H130" s="707"/>
      <c r="I130" s="469"/>
      <c r="J130" s="423" t="e">
        <f>IF(AND(Q130="",#REF!&gt;0,#REF!&lt;5),K130,)</f>
        <v>#REF!</v>
      </c>
      <c r="K130" s="421" t="str">
        <f>IF(D130="","ZZZ9",IF(AND(#REF!&gt;0,#REF!&lt;5),D130&amp;#REF!,D130&amp;"9"))</f>
        <v>ZZZ9</v>
      </c>
      <c r="L130" s="425">
        <f t="shared" si="6"/>
        <v>999</v>
      </c>
      <c r="M130" s="466">
        <f t="shared" si="7"/>
        <v>999</v>
      </c>
      <c r="N130" s="458"/>
      <c r="O130" s="393"/>
      <c r="P130" s="133">
        <f t="shared" si="8"/>
        <v>999</v>
      </c>
      <c r="Q130" s="107"/>
    </row>
    <row r="131" spans="1:17" s="11" customFormat="1" ht="18.899999999999999" customHeight="1" x14ac:dyDescent="0.25">
      <c r="A131" s="426">
        <v>125</v>
      </c>
      <c r="B131" s="105"/>
      <c r="C131" s="105"/>
      <c r="D131" s="106"/>
      <c r="E131" s="441"/>
      <c r="F131" s="132"/>
      <c r="G131" s="132"/>
      <c r="H131" s="707"/>
      <c r="I131" s="469"/>
      <c r="J131" s="423" t="e">
        <f>IF(AND(Q131="",#REF!&gt;0,#REF!&lt;5),K131,)</f>
        <v>#REF!</v>
      </c>
      <c r="K131" s="421" t="str">
        <f>IF(D131="","ZZZ9",IF(AND(#REF!&gt;0,#REF!&lt;5),D131&amp;#REF!,D131&amp;"9"))</f>
        <v>ZZZ9</v>
      </c>
      <c r="L131" s="425">
        <f t="shared" si="6"/>
        <v>999</v>
      </c>
      <c r="M131" s="466">
        <f t="shared" si="7"/>
        <v>999</v>
      </c>
      <c r="N131" s="458"/>
      <c r="O131" s="393"/>
      <c r="P131" s="133">
        <f t="shared" si="8"/>
        <v>999</v>
      </c>
      <c r="Q131" s="107"/>
    </row>
    <row r="132" spans="1:17" s="11" customFormat="1" ht="18.899999999999999" customHeight="1" x14ac:dyDescent="0.25">
      <c r="A132" s="426">
        <v>126</v>
      </c>
      <c r="B132" s="105"/>
      <c r="C132" s="105"/>
      <c r="D132" s="106"/>
      <c r="E132" s="441"/>
      <c r="F132" s="132"/>
      <c r="G132" s="132"/>
      <c r="H132" s="707"/>
      <c r="I132" s="469"/>
      <c r="J132" s="423" t="e">
        <f>IF(AND(Q132="",#REF!&gt;0,#REF!&lt;5),K132,)</f>
        <v>#REF!</v>
      </c>
      <c r="K132" s="421" t="str">
        <f>IF(D132="","ZZZ9",IF(AND(#REF!&gt;0,#REF!&lt;5),D132&amp;#REF!,D132&amp;"9"))</f>
        <v>ZZZ9</v>
      </c>
      <c r="L132" s="425">
        <f t="shared" si="6"/>
        <v>999</v>
      </c>
      <c r="M132" s="466">
        <f t="shared" si="7"/>
        <v>999</v>
      </c>
      <c r="N132" s="458"/>
      <c r="O132" s="393"/>
      <c r="P132" s="133">
        <f t="shared" si="8"/>
        <v>999</v>
      </c>
      <c r="Q132" s="107"/>
    </row>
    <row r="133" spans="1:17" s="11" customFormat="1" ht="18.899999999999999" customHeight="1" x14ac:dyDescent="0.25">
      <c r="A133" s="426">
        <v>127</v>
      </c>
      <c r="B133" s="105"/>
      <c r="C133" s="105"/>
      <c r="D133" s="106"/>
      <c r="E133" s="441"/>
      <c r="F133" s="132"/>
      <c r="G133" s="132"/>
      <c r="H133" s="707"/>
      <c r="I133" s="469"/>
      <c r="J133" s="423" t="e">
        <f>IF(AND(Q133="",#REF!&gt;0,#REF!&lt;5),K133,)</f>
        <v>#REF!</v>
      </c>
      <c r="K133" s="421" t="str">
        <f>IF(D133="","ZZZ9",IF(AND(#REF!&gt;0,#REF!&lt;5),D133&amp;#REF!,D133&amp;"9"))</f>
        <v>ZZZ9</v>
      </c>
      <c r="L133" s="425">
        <f t="shared" si="6"/>
        <v>999</v>
      </c>
      <c r="M133" s="466">
        <f t="shared" si="7"/>
        <v>999</v>
      </c>
      <c r="N133" s="458"/>
      <c r="O133" s="393"/>
      <c r="P133" s="133">
        <f t="shared" si="8"/>
        <v>999</v>
      </c>
      <c r="Q133" s="107"/>
    </row>
    <row r="134" spans="1:17" s="11" customFormat="1" ht="18.899999999999999" customHeight="1" x14ac:dyDescent="0.25">
      <c r="A134" s="426">
        <v>128</v>
      </c>
      <c r="B134" s="105"/>
      <c r="C134" s="105"/>
      <c r="D134" s="106"/>
      <c r="E134" s="441"/>
      <c r="F134" s="132"/>
      <c r="G134" s="132"/>
      <c r="H134" s="707"/>
      <c r="I134" s="469"/>
      <c r="J134" s="423" t="e">
        <f>IF(AND(Q134="",#REF!&gt;0,#REF!&lt;5),K134,)</f>
        <v>#REF!</v>
      </c>
      <c r="K134" s="421" t="str">
        <f>IF(D134="","ZZZ9",IF(AND(#REF!&gt;0,#REF!&lt;5),D134&amp;#REF!,D134&amp;"9"))</f>
        <v>ZZZ9</v>
      </c>
      <c r="L134" s="425">
        <f t="shared" si="6"/>
        <v>999</v>
      </c>
      <c r="M134" s="466">
        <f t="shared" si="7"/>
        <v>999</v>
      </c>
      <c r="N134" s="458"/>
      <c r="O134" s="467"/>
      <c r="P134" s="468">
        <f t="shared" si="8"/>
        <v>999</v>
      </c>
      <c r="Q134" s="469"/>
    </row>
    <row r="135" spans="1:17" x14ac:dyDescent="0.25">
      <c r="A135" s="426">
        <v>129</v>
      </c>
      <c r="B135" s="105"/>
      <c r="C135" s="105"/>
      <c r="D135" s="106"/>
      <c r="E135" s="441"/>
      <c r="F135" s="132"/>
      <c r="G135" s="132"/>
      <c r="H135" s="707"/>
      <c r="I135" s="469"/>
      <c r="J135" s="423" t="e">
        <f>IF(AND(Q135="",#REF!&gt;0,#REF!&lt;5),K135,)</f>
        <v>#REF!</v>
      </c>
      <c r="K135" s="421" t="str">
        <f>IF(D135="","ZZZ9",IF(AND(#REF!&gt;0,#REF!&lt;5),D135&amp;#REF!,D135&amp;"9"))</f>
        <v>ZZZ9</v>
      </c>
      <c r="L135" s="425">
        <f t="shared" ref="L135:L156" si="9">IF(Q135="",999,Q135)</f>
        <v>999</v>
      </c>
      <c r="M135" s="466">
        <f t="shared" ref="M135:M156" si="10">IF(P135=999,999,1)</f>
        <v>999</v>
      </c>
      <c r="N135" s="458"/>
      <c r="O135" s="393"/>
      <c r="P135" s="133">
        <f t="shared" ref="P135:P156" si="11">IF(N135="DA",1,IF(N135="WC",2,IF(N135="SE",3,IF(N135="Q",4,IF(N135="LL",5,999)))))</f>
        <v>999</v>
      </c>
      <c r="Q135" s="107"/>
    </row>
    <row r="136" spans="1:17" x14ac:dyDescent="0.25">
      <c r="A136" s="426">
        <v>130</v>
      </c>
      <c r="B136" s="105"/>
      <c r="C136" s="105"/>
      <c r="D136" s="106"/>
      <c r="E136" s="441"/>
      <c r="F136" s="132"/>
      <c r="G136" s="132"/>
      <c r="H136" s="707"/>
      <c r="I136" s="469"/>
      <c r="J136" s="423" t="e">
        <f>IF(AND(Q136="",#REF!&gt;0,#REF!&lt;5),K136,)</f>
        <v>#REF!</v>
      </c>
      <c r="K136" s="421" t="str">
        <f>IF(D136="","ZZZ9",IF(AND(#REF!&gt;0,#REF!&lt;5),D136&amp;#REF!,D136&amp;"9"))</f>
        <v>ZZZ9</v>
      </c>
      <c r="L136" s="425">
        <f t="shared" si="9"/>
        <v>999</v>
      </c>
      <c r="M136" s="466">
        <f t="shared" si="10"/>
        <v>999</v>
      </c>
      <c r="N136" s="458"/>
      <c r="O136" s="393"/>
      <c r="P136" s="133">
        <f t="shared" si="11"/>
        <v>999</v>
      </c>
      <c r="Q136" s="107"/>
    </row>
    <row r="137" spans="1:17" x14ac:dyDescent="0.25">
      <c r="A137" s="426">
        <v>131</v>
      </c>
      <c r="B137" s="105"/>
      <c r="C137" s="105"/>
      <c r="D137" s="106"/>
      <c r="E137" s="441"/>
      <c r="F137" s="132"/>
      <c r="G137" s="132"/>
      <c r="H137" s="707"/>
      <c r="I137" s="469"/>
      <c r="J137" s="423" t="e">
        <f>IF(AND(Q137="",#REF!&gt;0,#REF!&lt;5),K137,)</f>
        <v>#REF!</v>
      </c>
      <c r="K137" s="421" t="str">
        <f>IF(D137="","ZZZ9",IF(AND(#REF!&gt;0,#REF!&lt;5),D137&amp;#REF!,D137&amp;"9"))</f>
        <v>ZZZ9</v>
      </c>
      <c r="L137" s="425">
        <f t="shared" si="9"/>
        <v>999</v>
      </c>
      <c r="M137" s="466">
        <f t="shared" si="10"/>
        <v>999</v>
      </c>
      <c r="N137" s="458"/>
      <c r="O137" s="393"/>
      <c r="P137" s="133">
        <f t="shared" si="11"/>
        <v>999</v>
      </c>
      <c r="Q137" s="107"/>
    </row>
    <row r="138" spans="1:17" x14ac:dyDescent="0.25">
      <c r="A138" s="426">
        <v>132</v>
      </c>
      <c r="B138" s="105"/>
      <c r="C138" s="105"/>
      <c r="D138" s="106"/>
      <c r="E138" s="441"/>
      <c r="F138" s="132"/>
      <c r="G138" s="132"/>
      <c r="H138" s="707"/>
      <c r="I138" s="469"/>
      <c r="J138" s="423" t="e">
        <f>IF(AND(Q138="",#REF!&gt;0,#REF!&lt;5),K138,)</f>
        <v>#REF!</v>
      </c>
      <c r="K138" s="421" t="str">
        <f>IF(D138="","ZZZ9",IF(AND(#REF!&gt;0,#REF!&lt;5),D138&amp;#REF!,D138&amp;"9"))</f>
        <v>ZZZ9</v>
      </c>
      <c r="L138" s="425">
        <f t="shared" si="9"/>
        <v>999</v>
      </c>
      <c r="M138" s="466">
        <f t="shared" si="10"/>
        <v>999</v>
      </c>
      <c r="N138" s="458"/>
      <c r="O138" s="393"/>
      <c r="P138" s="133">
        <f t="shared" si="11"/>
        <v>999</v>
      </c>
      <c r="Q138" s="107"/>
    </row>
    <row r="139" spans="1:17" x14ac:dyDescent="0.25">
      <c r="A139" s="426">
        <v>133</v>
      </c>
      <c r="B139" s="105"/>
      <c r="C139" s="105"/>
      <c r="D139" s="106"/>
      <c r="E139" s="441"/>
      <c r="F139" s="132"/>
      <c r="G139" s="132"/>
      <c r="H139" s="707"/>
      <c r="I139" s="469"/>
      <c r="J139" s="423" t="e">
        <f>IF(AND(Q139="",#REF!&gt;0,#REF!&lt;5),K139,)</f>
        <v>#REF!</v>
      </c>
      <c r="K139" s="421" t="str">
        <f>IF(D139="","ZZZ9",IF(AND(#REF!&gt;0,#REF!&lt;5),D139&amp;#REF!,D139&amp;"9"))</f>
        <v>ZZZ9</v>
      </c>
      <c r="L139" s="425">
        <f t="shared" si="9"/>
        <v>999</v>
      </c>
      <c r="M139" s="466">
        <f t="shared" si="10"/>
        <v>999</v>
      </c>
      <c r="N139" s="458"/>
      <c r="O139" s="393"/>
      <c r="P139" s="133">
        <f t="shared" si="11"/>
        <v>999</v>
      </c>
      <c r="Q139" s="107"/>
    </row>
    <row r="140" spans="1:17" x14ac:dyDescent="0.25">
      <c r="A140" s="426">
        <v>134</v>
      </c>
      <c r="B140" s="105"/>
      <c r="C140" s="105"/>
      <c r="D140" s="106"/>
      <c r="E140" s="441"/>
      <c r="F140" s="132"/>
      <c r="G140" s="132"/>
      <c r="H140" s="707"/>
      <c r="I140" s="469"/>
      <c r="J140" s="423" t="e">
        <f>IF(AND(Q140="",#REF!&gt;0,#REF!&lt;5),K140,)</f>
        <v>#REF!</v>
      </c>
      <c r="K140" s="421" t="str">
        <f>IF(D140="","ZZZ9",IF(AND(#REF!&gt;0,#REF!&lt;5),D140&amp;#REF!,D140&amp;"9"))</f>
        <v>ZZZ9</v>
      </c>
      <c r="L140" s="425">
        <f t="shared" si="9"/>
        <v>999</v>
      </c>
      <c r="M140" s="466">
        <f t="shared" si="10"/>
        <v>999</v>
      </c>
      <c r="N140" s="458"/>
      <c r="O140" s="393"/>
      <c r="P140" s="133">
        <f t="shared" si="11"/>
        <v>999</v>
      </c>
      <c r="Q140" s="107"/>
    </row>
    <row r="141" spans="1:17" x14ac:dyDescent="0.25">
      <c r="A141" s="426">
        <v>135</v>
      </c>
      <c r="B141" s="105"/>
      <c r="C141" s="105"/>
      <c r="D141" s="106"/>
      <c r="E141" s="441"/>
      <c r="F141" s="132"/>
      <c r="G141" s="132"/>
      <c r="H141" s="707"/>
      <c r="I141" s="469"/>
      <c r="J141" s="423" t="e">
        <f>IF(AND(Q141="",#REF!&gt;0,#REF!&lt;5),K141,)</f>
        <v>#REF!</v>
      </c>
      <c r="K141" s="421" t="str">
        <f>IF(D141="","ZZZ9",IF(AND(#REF!&gt;0,#REF!&lt;5),D141&amp;#REF!,D141&amp;"9"))</f>
        <v>ZZZ9</v>
      </c>
      <c r="L141" s="425">
        <f t="shared" si="9"/>
        <v>999</v>
      </c>
      <c r="M141" s="466">
        <f t="shared" si="10"/>
        <v>999</v>
      </c>
      <c r="N141" s="458"/>
      <c r="O141" s="467"/>
      <c r="P141" s="468">
        <f t="shared" si="11"/>
        <v>999</v>
      </c>
      <c r="Q141" s="469"/>
    </row>
    <row r="142" spans="1:17" x14ac:dyDescent="0.25">
      <c r="A142" s="426">
        <v>136</v>
      </c>
      <c r="B142" s="105"/>
      <c r="C142" s="105"/>
      <c r="D142" s="106"/>
      <c r="E142" s="441"/>
      <c r="F142" s="132"/>
      <c r="G142" s="132"/>
      <c r="H142" s="707"/>
      <c r="I142" s="469"/>
      <c r="J142" s="423" t="e">
        <f>IF(AND(Q142="",#REF!&gt;0,#REF!&lt;5),K142,)</f>
        <v>#REF!</v>
      </c>
      <c r="K142" s="421" t="str">
        <f>IF(D142="","ZZZ9",IF(AND(#REF!&gt;0,#REF!&lt;5),D142&amp;#REF!,D142&amp;"9"))</f>
        <v>ZZZ9</v>
      </c>
      <c r="L142" s="425">
        <f t="shared" si="9"/>
        <v>999</v>
      </c>
      <c r="M142" s="466">
        <f t="shared" si="10"/>
        <v>999</v>
      </c>
      <c r="N142" s="458"/>
      <c r="O142" s="393"/>
      <c r="P142" s="133">
        <f t="shared" si="11"/>
        <v>999</v>
      </c>
      <c r="Q142" s="107"/>
    </row>
    <row r="143" spans="1:17" x14ac:dyDescent="0.25">
      <c r="A143" s="426">
        <v>137</v>
      </c>
      <c r="B143" s="105"/>
      <c r="C143" s="105"/>
      <c r="D143" s="106"/>
      <c r="E143" s="441"/>
      <c r="F143" s="132"/>
      <c r="G143" s="132"/>
      <c r="H143" s="707"/>
      <c r="I143" s="469"/>
      <c r="J143" s="423" t="e">
        <f>IF(AND(Q143="",#REF!&gt;0,#REF!&lt;5),K143,)</f>
        <v>#REF!</v>
      </c>
      <c r="K143" s="421" t="str">
        <f>IF(D143="","ZZZ9",IF(AND(#REF!&gt;0,#REF!&lt;5),D143&amp;#REF!,D143&amp;"9"))</f>
        <v>ZZZ9</v>
      </c>
      <c r="L143" s="425">
        <f t="shared" si="9"/>
        <v>999</v>
      </c>
      <c r="M143" s="466">
        <f t="shared" si="10"/>
        <v>999</v>
      </c>
      <c r="N143" s="458"/>
      <c r="O143" s="393"/>
      <c r="P143" s="133">
        <f t="shared" si="11"/>
        <v>999</v>
      </c>
      <c r="Q143" s="107"/>
    </row>
    <row r="144" spans="1:17" x14ac:dyDescent="0.25">
      <c r="A144" s="426">
        <v>138</v>
      </c>
      <c r="B144" s="105"/>
      <c r="C144" s="105"/>
      <c r="D144" s="106"/>
      <c r="E144" s="441"/>
      <c r="F144" s="132"/>
      <c r="G144" s="132"/>
      <c r="H144" s="707"/>
      <c r="I144" s="469"/>
      <c r="J144" s="423" t="e">
        <f>IF(AND(Q144="",#REF!&gt;0,#REF!&lt;5),K144,)</f>
        <v>#REF!</v>
      </c>
      <c r="K144" s="421" t="str">
        <f>IF(D144="","ZZZ9",IF(AND(#REF!&gt;0,#REF!&lt;5),D144&amp;#REF!,D144&amp;"9"))</f>
        <v>ZZZ9</v>
      </c>
      <c r="L144" s="425">
        <f t="shared" si="9"/>
        <v>999</v>
      </c>
      <c r="M144" s="466">
        <f t="shared" si="10"/>
        <v>999</v>
      </c>
      <c r="N144" s="458"/>
      <c r="O144" s="393"/>
      <c r="P144" s="133">
        <f t="shared" si="11"/>
        <v>999</v>
      </c>
      <c r="Q144" s="107"/>
    </row>
    <row r="145" spans="1:17" x14ac:dyDescent="0.25">
      <c r="A145" s="426">
        <v>139</v>
      </c>
      <c r="B145" s="105"/>
      <c r="C145" s="105"/>
      <c r="D145" s="106"/>
      <c r="E145" s="441"/>
      <c r="F145" s="132"/>
      <c r="G145" s="132"/>
      <c r="H145" s="707"/>
      <c r="I145" s="469"/>
      <c r="J145" s="423" t="e">
        <f>IF(AND(Q145="",#REF!&gt;0,#REF!&lt;5),K145,)</f>
        <v>#REF!</v>
      </c>
      <c r="K145" s="421" t="str">
        <f>IF(D145="","ZZZ9",IF(AND(#REF!&gt;0,#REF!&lt;5),D145&amp;#REF!,D145&amp;"9"))</f>
        <v>ZZZ9</v>
      </c>
      <c r="L145" s="425">
        <f t="shared" si="9"/>
        <v>999</v>
      </c>
      <c r="M145" s="466">
        <f t="shared" si="10"/>
        <v>999</v>
      </c>
      <c r="N145" s="458"/>
      <c r="O145" s="393"/>
      <c r="P145" s="133">
        <f t="shared" si="11"/>
        <v>999</v>
      </c>
      <c r="Q145" s="107"/>
    </row>
    <row r="146" spans="1:17" x14ac:dyDescent="0.25">
      <c r="A146" s="426">
        <v>140</v>
      </c>
      <c r="B146" s="105"/>
      <c r="C146" s="105"/>
      <c r="D146" s="106"/>
      <c r="E146" s="441"/>
      <c r="F146" s="132"/>
      <c r="G146" s="132"/>
      <c r="H146" s="707"/>
      <c r="I146" s="469"/>
      <c r="J146" s="423" t="e">
        <f>IF(AND(Q146="",#REF!&gt;0,#REF!&lt;5),K146,)</f>
        <v>#REF!</v>
      </c>
      <c r="K146" s="421" t="str">
        <f>IF(D146="","ZZZ9",IF(AND(#REF!&gt;0,#REF!&lt;5),D146&amp;#REF!,D146&amp;"9"))</f>
        <v>ZZZ9</v>
      </c>
      <c r="L146" s="425">
        <f t="shared" si="9"/>
        <v>999</v>
      </c>
      <c r="M146" s="466">
        <f t="shared" si="10"/>
        <v>999</v>
      </c>
      <c r="N146" s="458"/>
      <c r="O146" s="393"/>
      <c r="P146" s="133">
        <f t="shared" si="11"/>
        <v>999</v>
      </c>
      <c r="Q146" s="107"/>
    </row>
    <row r="147" spans="1:17" x14ac:dyDescent="0.25">
      <c r="A147" s="426">
        <v>141</v>
      </c>
      <c r="B147" s="105"/>
      <c r="C147" s="105"/>
      <c r="D147" s="106"/>
      <c r="E147" s="441"/>
      <c r="F147" s="132"/>
      <c r="G147" s="132"/>
      <c r="H147" s="707"/>
      <c r="I147" s="469"/>
      <c r="J147" s="423" t="e">
        <f>IF(AND(Q147="",#REF!&gt;0,#REF!&lt;5),K147,)</f>
        <v>#REF!</v>
      </c>
      <c r="K147" s="421" t="str">
        <f>IF(D147="","ZZZ9",IF(AND(#REF!&gt;0,#REF!&lt;5),D147&amp;#REF!,D147&amp;"9"))</f>
        <v>ZZZ9</v>
      </c>
      <c r="L147" s="425">
        <f t="shared" si="9"/>
        <v>999</v>
      </c>
      <c r="M147" s="466">
        <f t="shared" si="10"/>
        <v>999</v>
      </c>
      <c r="N147" s="458"/>
      <c r="O147" s="393"/>
      <c r="P147" s="133">
        <f t="shared" si="11"/>
        <v>999</v>
      </c>
      <c r="Q147" s="107"/>
    </row>
    <row r="148" spans="1:17" x14ac:dyDescent="0.25">
      <c r="A148" s="426">
        <v>142</v>
      </c>
      <c r="B148" s="105"/>
      <c r="C148" s="105"/>
      <c r="D148" s="106"/>
      <c r="E148" s="441"/>
      <c r="F148" s="132"/>
      <c r="G148" s="132"/>
      <c r="H148" s="707"/>
      <c r="I148" s="469"/>
      <c r="J148" s="423" t="e">
        <f>IF(AND(Q148="",#REF!&gt;0,#REF!&lt;5),K148,)</f>
        <v>#REF!</v>
      </c>
      <c r="K148" s="421" t="str">
        <f>IF(D148="","ZZZ9",IF(AND(#REF!&gt;0,#REF!&lt;5),D148&amp;#REF!,D148&amp;"9"))</f>
        <v>ZZZ9</v>
      </c>
      <c r="L148" s="425">
        <f t="shared" si="9"/>
        <v>999</v>
      </c>
      <c r="M148" s="466">
        <f t="shared" si="10"/>
        <v>999</v>
      </c>
      <c r="N148" s="458"/>
      <c r="O148" s="467"/>
      <c r="P148" s="468">
        <f t="shared" si="11"/>
        <v>999</v>
      </c>
      <c r="Q148" s="469"/>
    </row>
    <row r="149" spans="1:17" x14ac:dyDescent="0.25">
      <c r="A149" s="426">
        <v>143</v>
      </c>
      <c r="B149" s="105"/>
      <c r="C149" s="105"/>
      <c r="D149" s="106"/>
      <c r="E149" s="441"/>
      <c r="F149" s="132"/>
      <c r="G149" s="132"/>
      <c r="H149" s="707"/>
      <c r="I149" s="469"/>
      <c r="J149" s="423" t="e">
        <f>IF(AND(Q149="",#REF!&gt;0,#REF!&lt;5),K149,)</f>
        <v>#REF!</v>
      </c>
      <c r="K149" s="421" t="str">
        <f>IF(D149="","ZZZ9",IF(AND(#REF!&gt;0,#REF!&lt;5),D149&amp;#REF!,D149&amp;"9"))</f>
        <v>ZZZ9</v>
      </c>
      <c r="L149" s="425">
        <f t="shared" si="9"/>
        <v>999</v>
      </c>
      <c r="M149" s="466">
        <f t="shared" si="10"/>
        <v>999</v>
      </c>
      <c r="N149" s="458"/>
      <c r="O149" s="393"/>
      <c r="P149" s="133">
        <f t="shared" si="11"/>
        <v>999</v>
      </c>
      <c r="Q149" s="107"/>
    </row>
    <row r="150" spans="1:17" x14ac:dyDescent="0.25">
      <c r="A150" s="426">
        <v>144</v>
      </c>
      <c r="B150" s="105"/>
      <c r="C150" s="105"/>
      <c r="D150" s="106"/>
      <c r="E150" s="441"/>
      <c r="F150" s="132"/>
      <c r="G150" s="132"/>
      <c r="H150" s="707"/>
      <c r="I150" s="469"/>
      <c r="J150" s="423" t="e">
        <f>IF(AND(Q150="",#REF!&gt;0,#REF!&lt;5),K150,)</f>
        <v>#REF!</v>
      </c>
      <c r="K150" s="421" t="str">
        <f>IF(D150="","ZZZ9",IF(AND(#REF!&gt;0,#REF!&lt;5),D150&amp;#REF!,D150&amp;"9"))</f>
        <v>ZZZ9</v>
      </c>
      <c r="L150" s="425">
        <f t="shared" si="9"/>
        <v>999</v>
      </c>
      <c r="M150" s="466">
        <f t="shared" si="10"/>
        <v>999</v>
      </c>
      <c r="N150" s="458"/>
      <c r="O150" s="393"/>
      <c r="P150" s="133">
        <f t="shared" si="11"/>
        <v>999</v>
      </c>
      <c r="Q150" s="107"/>
    </row>
    <row r="151" spans="1:17" x14ac:dyDescent="0.25">
      <c r="A151" s="426">
        <v>145</v>
      </c>
      <c r="B151" s="105"/>
      <c r="C151" s="105"/>
      <c r="D151" s="106"/>
      <c r="E151" s="441"/>
      <c r="F151" s="132"/>
      <c r="G151" s="132"/>
      <c r="H151" s="707"/>
      <c r="I151" s="469"/>
      <c r="J151" s="423" t="e">
        <f>IF(AND(Q151="",#REF!&gt;0,#REF!&lt;5),K151,)</f>
        <v>#REF!</v>
      </c>
      <c r="K151" s="421" t="str">
        <f>IF(D151="","ZZZ9",IF(AND(#REF!&gt;0,#REF!&lt;5),D151&amp;#REF!,D151&amp;"9"))</f>
        <v>ZZZ9</v>
      </c>
      <c r="L151" s="425">
        <f t="shared" si="9"/>
        <v>999</v>
      </c>
      <c r="M151" s="466">
        <f t="shared" si="10"/>
        <v>999</v>
      </c>
      <c r="N151" s="458"/>
      <c r="O151" s="393"/>
      <c r="P151" s="133">
        <f t="shared" si="11"/>
        <v>999</v>
      </c>
      <c r="Q151" s="107"/>
    </row>
    <row r="152" spans="1:17" x14ac:dyDescent="0.25">
      <c r="A152" s="426">
        <v>146</v>
      </c>
      <c r="B152" s="105"/>
      <c r="C152" s="105"/>
      <c r="D152" s="106"/>
      <c r="E152" s="441"/>
      <c r="F152" s="132"/>
      <c r="G152" s="132"/>
      <c r="H152" s="707"/>
      <c r="I152" s="469"/>
      <c r="J152" s="423" t="e">
        <f>IF(AND(Q152="",#REF!&gt;0,#REF!&lt;5),K152,)</f>
        <v>#REF!</v>
      </c>
      <c r="K152" s="421" t="str">
        <f>IF(D152="","ZZZ9",IF(AND(#REF!&gt;0,#REF!&lt;5),D152&amp;#REF!,D152&amp;"9"))</f>
        <v>ZZZ9</v>
      </c>
      <c r="L152" s="425">
        <f t="shared" si="9"/>
        <v>999</v>
      </c>
      <c r="M152" s="466">
        <f t="shared" si="10"/>
        <v>999</v>
      </c>
      <c r="N152" s="458"/>
      <c r="O152" s="393"/>
      <c r="P152" s="133">
        <f t="shared" si="11"/>
        <v>999</v>
      </c>
      <c r="Q152" s="107"/>
    </row>
    <row r="153" spans="1:17" x14ac:dyDescent="0.25">
      <c r="A153" s="426">
        <v>147</v>
      </c>
      <c r="B153" s="105"/>
      <c r="C153" s="105"/>
      <c r="D153" s="106"/>
      <c r="E153" s="441"/>
      <c r="F153" s="132"/>
      <c r="G153" s="132"/>
      <c r="H153" s="707"/>
      <c r="I153" s="469"/>
      <c r="J153" s="423" t="e">
        <f>IF(AND(Q153="",#REF!&gt;0,#REF!&lt;5),K153,)</f>
        <v>#REF!</v>
      </c>
      <c r="K153" s="421" t="str">
        <f>IF(D153="","ZZZ9",IF(AND(#REF!&gt;0,#REF!&lt;5),D153&amp;#REF!,D153&amp;"9"))</f>
        <v>ZZZ9</v>
      </c>
      <c r="L153" s="425">
        <f t="shared" si="9"/>
        <v>999</v>
      </c>
      <c r="M153" s="466">
        <f t="shared" si="10"/>
        <v>999</v>
      </c>
      <c r="N153" s="458"/>
      <c r="O153" s="393"/>
      <c r="P153" s="133">
        <f t="shared" si="11"/>
        <v>999</v>
      </c>
      <c r="Q153" s="107"/>
    </row>
    <row r="154" spans="1:17" x14ac:dyDescent="0.25">
      <c r="A154" s="426">
        <v>148</v>
      </c>
      <c r="B154" s="105"/>
      <c r="C154" s="105"/>
      <c r="D154" s="106"/>
      <c r="E154" s="441"/>
      <c r="F154" s="132"/>
      <c r="G154" s="132"/>
      <c r="H154" s="707"/>
      <c r="I154" s="469"/>
      <c r="J154" s="423" t="e">
        <f>IF(AND(Q154="",#REF!&gt;0,#REF!&lt;5),K154,)</f>
        <v>#REF!</v>
      </c>
      <c r="K154" s="421" t="str">
        <f>IF(D154="","ZZZ9",IF(AND(#REF!&gt;0,#REF!&lt;5),D154&amp;#REF!,D154&amp;"9"))</f>
        <v>ZZZ9</v>
      </c>
      <c r="L154" s="425">
        <f t="shared" si="9"/>
        <v>999</v>
      </c>
      <c r="M154" s="466">
        <f t="shared" si="10"/>
        <v>999</v>
      </c>
      <c r="N154" s="458"/>
      <c r="O154" s="393"/>
      <c r="P154" s="133">
        <f t="shared" si="11"/>
        <v>999</v>
      </c>
      <c r="Q154" s="107"/>
    </row>
    <row r="155" spans="1:17" x14ac:dyDescent="0.25">
      <c r="A155" s="426">
        <v>149</v>
      </c>
      <c r="B155" s="105"/>
      <c r="C155" s="105"/>
      <c r="D155" s="106"/>
      <c r="E155" s="441"/>
      <c r="F155" s="132"/>
      <c r="G155" s="132"/>
      <c r="H155" s="707"/>
      <c r="I155" s="469"/>
      <c r="J155" s="423" t="e">
        <f>IF(AND(Q155="",#REF!&gt;0,#REF!&lt;5),K155,)</f>
        <v>#REF!</v>
      </c>
      <c r="K155" s="421" t="str">
        <f>IF(D155="","ZZZ9",IF(AND(#REF!&gt;0,#REF!&lt;5),D155&amp;#REF!,D155&amp;"9"))</f>
        <v>ZZZ9</v>
      </c>
      <c r="L155" s="425">
        <f t="shared" si="9"/>
        <v>999</v>
      </c>
      <c r="M155" s="466">
        <f t="shared" si="10"/>
        <v>999</v>
      </c>
      <c r="N155" s="458"/>
      <c r="O155" s="393"/>
      <c r="P155" s="133">
        <f t="shared" si="11"/>
        <v>999</v>
      </c>
      <c r="Q155" s="107"/>
    </row>
    <row r="156" spans="1:17" x14ac:dyDescent="0.25">
      <c r="A156" s="426">
        <v>150</v>
      </c>
      <c r="B156" s="105"/>
      <c r="C156" s="105"/>
      <c r="D156" s="106"/>
      <c r="E156" s="441"/>
      <c r="F156" s="132"/>
      <c r="G156" s="132"/>
      <c r="H156" s="707"/>
      <c r="I156" s="469"/>
      <c r="J156" s="423" t="e">
        <f>IF(AND(Q156="",#REF!&gt;0,#REF!&lt;5),K156,)</f>
        <v>#REF!</v>
      </c>
      <c r="K156" s="421" t="str">
        <f>IF(D156="","ZZZ9",IF(AND(#REF!&gt;0,#REF!&lt;5),D156&amp;#REF!,D156&amp;"9"))</f>
        <v>ZZZ9</v>
      </c>
      <c r="L156" s="425">
        <f t="shared" si="9"/>
        <v>999</v>
      </c>
      <c r="M156" s="466">
        <f t="shared" si="10"/>
        <v>999</v>
      </c>
      <c r="N156" s="458"/>
      <c r="O156" s="393"/>
      <c r="P156" s="133">
        <f t="shared" si="11"/>
        <v>999</v>
      </c>
      <c r="Q156" s="107"/>
    </row>
  </sheetData>
  <phoneticPr fontId="72" type="noConversion"/>
  <conditionalFormatting sqref="E7:E156">
    <cfRule type="expression" dxfId="1135" priority="14" stopIfTrue="1">
      <formula>AND(ROUNDDOWN(($A$4-E7)/365.25,0)&lt;=13,G7&lt;&gt;"OK")</formula>
    </cfRule>
    <cfRule type="expression" dxfId="1134" priority="15" stopIfTrue="1">
      <formula>AND(ROUNDDOWN(($A$4-E7)/365.25,0)&lt;=14,G7&lt;&gt;"OK")</formula>
    </cfRule>
    <cfRule type="expression" dxfId="1133" priority="16" stopIfTrue="1">
      <formula>AND(ROUNDDOWN(($A$4-E7)/365.25,0)&lt;=17,G7&lt;&gt;"OK")</formula>
    </cfRule>
  </conditionalFormatting>
  <conditionalFormatting sqref="J7:J156">
    <cfRule type="cellIs" dxfId="1132" priority="17" stopIfTrue="1" operator="equal">
      <formula>"Z"</formula>
    </cfRule>
  </conditionalFormatting>
  <conditionalFormatting sqref="A7:D156">
    <cfRule type="expression" dxfId="1131" priority="18" stopIfTrue="1">
      <formula>$Q7&gt;=1</formula>
    </cfRule>
  </conditionalFormatting>
  <conditionalFormatting sqref="E7:E14">
    <cfRule type="expression" dxfId="1130" priority="11" stopIfTrue="1">
      <formula>AND(ROUNDDOWN(($A$4-E7)/365.25,0)&lt;=13,G7&lt;&gt;"OK")</formula>
    </cfRule>
    <cfRule type="expression" dxfId="1129" priority="12" stopIfTrue="1">
      <formula>AND(ROUNDDOWN(($A$4-E7)/365.25,0)&lt;=14,G7&lt;&gt;"OK")</formula>
    </cfRule>
    <cfRule type="expression" dxfId="1128" priority="13" stopIfTrue="1">
      <formula>AND(ROUNDDOWN(($A$4-E7)/365.25,0)&lt;=17,G7&lt;&gt;"OK")</formula>
    </cfRule>
  </conditionalFormatting>
  <conditionalFormatting sqref="J7:J14">
    <cfRule type="cellIs" dxfId="1127" priority="10" stopIfTrue="1" operator="equal">
      <formula>"Z"</formula>
    </cfRule>
  </conditionalFormatting>
  <conditionalFormatting sqref="B7:D14">
    <cfRule type="expression" dxfId="1126" priority="9" stopIfTrue="1">
      <formula>$Q7&gt;=1</formula>
    </cfRule>
  </conditionalFormatting>
  <conditionalFormatting sqref="E7:E14">
    <cfRule type="expression" dxfId="1125" priority="6" stopIfTrue="1">
      <formula>AND(ROUNDDOWN(($A$4-E7)/365.25,0)&lt;=13,G7&lt;&gt;"OK")</formula>
    </cfRule>
    <cfRule type="expression" dxfId="1124" priority="7" stopIfTrue="1">
      <formula>AND(ROUNDDOWN(($A$4-E7)/365.25,0)&lt;=14,G7&lt;&gt;"OK")</formula>
    </cfRule>
    <cfRule type="expression" dxfId="1123" priority="8" stopIfTrue="1">
      <formula>AND(ROUNDDOWN(($A$4-E7)/365.25,0)&lt;=17,G7&lt;&gt;"OK")</formula>
    </cfRule>
  </conditionalFormatting>
  <conditionalFormatting sqref="B7:D14">
    <cfRule type="expression" dxfId="1122" priority="5" stopIfTrue="1">
      <formula>$Q7&gt;=1</formula>
    </cfRule>
  </conditionalFormatting>
  <conditionalFormatting sqref="E7:E27 E29:E37">
    <cfRule type="expression" dxfId="1121" priority="2" stopIfTrue="1">
      <formula>AND(ROUNDDOWN(($A$4-E7)/365.25,0)&lt;=13,G7&lt;&gt;"OK")</formula>
    </cfRule>
    <cfRule type="expression" dxfId="1120" priority="3" stopIfTrue="1">
      <formula>AND(ROUNDDOWN(($A$4-E7)/365.25,0)&lt;=14,G7&lt;&gt;"OK")</formula>
    </cfRule>
    <cfRule type="expression" dxfId="1119" priority="4" stopIfTrue="1">
      <formula>AND(ROUNDDOWN(($A$4-E7)/365.25,0)&lt;=17,G7&lt;&gt;"OK")</formula>
    </cfRule>
  </conditionalFormatting>
  <conditionalFormatting sqref="B7:D37">
    <cfRule type="expression" dxfId="1118"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7">
    <tabColor indexed="11"/>
  </sheetPr>
  <dimension ref="A1:AK51"/>
  <sheetViews>
    <sheetView workbookViewId="0">
      <selection activeCell="O10" sqref="O10"/>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6">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(3)'!$A$7:$O$22,5))</f>
        <v/>
      </c>
      <c r="D7" s="584" t="str">
        <f>IF($B7="","",VLOOKUP($B7,'1MD ELO (3)'!$A$7:$O$22,15))</f>
        <v/>
      </c>
      <c r="E7" s="580" t="str">
        <f>UPPER(IF($B7="","",VLOOKUP($B7,'1MD ELO (3)'!$A$7:$O$22,2)))</f>
        <v/>
      </c>
      <c r="F7" s="583"/>
      <c r="G7" s="580" t="str">
        <f>IF($B7="","",VLOOKUP($B7,'1MD ELO (3)'!$A$7:$O$22,3))</f>
        <v/>
      </c>
      <c r="H7" s="583"/>
      <c r="I7" s="580" t="str">
        <f>IF($B7="","",VLOOKUP($B7,'1MD ELO (3)'!$A$7:$O$22,4))</f>
        <v/>
      </c>
      <c r="J7" s="559"/>
      <c r="K7" s="664"/>
      <c r="L7" s="658" t="str">
        <f>IF(K7="","",CONCATENATE(VLOOKUP($Y$3,$AB$1:$AK$1,K7)," pont"))</f>
        <v/>
      </c>
      <c r="M7" s="665"/>
      <c r="N7" s="590"/>
      <c r="O7" s="590"/>
      <c r="P7" s="590"/>
      <c r="Q7" s="644" t="s">
        <v>178</v>
      </c>
      <c r="R7" s="759" t="s">
        <v>218</v>
      </c>
      <c r="S7" s="759" t="s">
        <v>220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0" t="s">
        <v>219</v>
      </c>
      <c r="S8" s="760" t="s">
        <v>221</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(3)'!$A$7:$O$22,5))</f>
        <v/>
      </c>
      <c r="D9" s="584" t="str">
        <f>IF($B9="","",VLOOKUP($B9,'1MD ELO (3)'!$A$7:$O$22,15))</f>
        <v/>
      </c>
      <c r="E9" s="579" t="str">
        <f>UPPER(IF($B9="","",VLOOKUP($B9,'1MD ELO (3)'!$A$7:$O$22,2)))</f>
        <v/>
      </c>
      <c r="F9" s="585"/>
      <c r="G9" s="579" t="str">
        <f>IF($B9="","",VLOOKUP($B9,'1MD ELO (3)'!$A$7:$O$22,3))</f>
        <v/>
      </c>
      <c r="H9" s="585"/>
      <c r="I9" s="579" t="str">
        <f>IF($B9="","",VLOOKUP($B9,'1MD ELO (3)'!$A$7:$O$22,4))</f>
        <v/>
      </c>
      <c r="J9" s="559"/>
      <c r="K9" s="664"/>
      <c r="L9" s="658" t="str">
        <f>IF(K9="","",CONCATENATE(VLOOKUP($Y$3,$AB$1:$AK$1,K9)," pont"))</f>
        <v/>
      </c>
      <c r="M9" s="665"/>
      <c r="N9" s="590"/>
      <c r="O9" s="590"/>
      <c r="P9" s="590"/>
      <c r="Q9" s="648" t="s">
        <v>186</v>
      </c>
      <c r="R9" s="761" t="s">
        <v>190</v>
      </c>
      <c r="S9" s="761" t="s">
        <v>222</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(3)'!$A$7:$O$22,5))</f>
        <v/>
      </c>
      <c r="D11" s="584" t="str">
        <f>IF($B11="","",VLOOKUP($B11,'1MD ELO (3)'!$A$7:$O$22,15))</f>
        <v/>
      </c>
      <c r="E11" s="579" t="str">
        <f>UPPER(IF($B11="","",VLOOKUP($B11,'1MD ELO (3)'!$A$7:$O$22,2)))</f>
        <v/>
      </c>
      <c r="F11" s="585"/>
      <c r="G11" s="579" t="str">
        <f>IF($B11="","",VLOOKUP($B11,'1MD ELO (3)'!$A$7:$O$22,3))</f>
        <v/>
      </c>
      <c r="H11" s="585"/>
      <c r="I11" s="579"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IF($B13="","",VLOOKUP($B13,'1MD ELO (3)'!$A$7:$O$22,5))</f>
        <v/>
      </c>
      <c r="D13" s="584" t="str">
        <f>IF($B13="","",VLOOKUP($B13,'1MD ELO (3)'!$A$7:$O$22,15))</f>
        <v/>
      </c>
      <c r="E13" s="580" t="str">
        <f>UPPER(IF($B13="","",VLOOKUP($B13,'1MD ELO (3)'!$A$7:$O$22,2)))</f>
        <v/>
      </c>
      <c r="F13" s="583"/>
      <c r="G13" s="580" t="str">
        <f>IF($B13="","",VLOOKUP($B13,'1MD ELO (3)'!$A$7:$O$22,3))</f>
        <v/>
      </c>
      <c r="H13" s="583"/>
      <c r="I13" s="580" t="str">
        <f>IF($B13="","",VLOOKUP($B13,'1MD ELO (3)'!$A$7:$O$22,4))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IF($B15="","",VLOOKUP($B15,'1MD ELO (3)'!$A$7:$O$22,5))</f>
        <v/>
      </c>
      <c r="D15" s="584" t="str">
        <f>IF($B15="","",VLOOKUP($B15,'1MD ELO (3)'!$A$7:$O$22,15))</f>
        <v/>
      </c>
      <c r="E15" s="579" t="str">
        <f>UPPER(IF($B15="","",VLOOKUP($B15,'1MD ELO (3)'!$A$7:$O$22,2)))</f>
        <v/>
      </c>
      <c r="F15" s="585"/>
      <c r="G15" s="579" t="str">
        <f>IF($B15="","",VLOOKUP($B15,'1MD ELO (3)'!$A$7:$O$22,3))</f>
        <v/>
      </c>
      <c r="H15" s="585"/>
      <c r="I15" s="579" t="str">
        <f>IF($B15="","",VLOOKUP($B15,'1MD ELO (3)'!$A$7:$O$22,4))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(3)'!$A$7:$O$22,5))</f>
        <v/>
      </c>
      <c r="D17" s="584" t="str">
        <f>IF($B17="","",VLOOKUP($B17,'1MD ELO (3)'!$A$7:$O$22,15))</f>
        <v/>
      </c>
      <c r="E17" s="579" t="str">
        <f>UPPER(IF($B17="","",VLOOKUP($B17,'1MD ELO (3)'!$A$7:$O$22,2)))</f>
        <v/>
      </c>
      <c r="F17" s="585"/>
      <c r="G17" s="579" t="str">
        <f>IF($B17="","",VLOOKUP($B17,'1MD ELO (3)'!$A$7:$O$22,3))</f>
        <v/>
      </c>
      <c r="H17" s="585"/>
      <c r="I17" s="579" t="str">
        <f>IF($B17="","",VLOOKUP($B17,'1MD ELO (3)'!$A$7:$O$22,4))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98" t="s">
        <v>173</v>
      </c>
      <c r="B19" s="652"/>
      <c r="C19" s="584" t="str">
        <f>IF($B19="","",VLOOKUP($B19,'1MD ELO (3)'!$A$7:$O$22,5))</f>
        <v/>
      </c>
      <c r="D19" s="584" t="str">
        <f>IF($B19="","",VLOOKUP($B19,'1MD ELO (3)'!$A$7:$O$22,15))</f>
        <v/>
      </c>
      <c r="E19" s="579" t="str">
        <f>UPPER(IF($B19="","",VLOOKUP($B19,'1MD ELO (3)'!$A$7:$O$22,2)))</f>
        <v/>
      </c>
      <c r="F19" s="585"/>
      <c r="G19" s="579" t="str">
        <f>IF($B19="","",VLOOKUP($B19,'1MD ELO (3)'!$A$7:$O$22,3))</f>
        <v/>
      </c>
      <c r="H19" s="585"/>
      <c r="I19" s="579" t="str">
        <f>IF($B19="","",VLOOKUP($B19,'1MD ELO (3)'!$A$7:$O$22,4))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937"/>
      <c r="C22" s="937"/>
      <c r="D22" s="938" t="str">
        <f>E7</f>
        <v/>
      </c>
      <c r="E22" s="938"/>
      <c r="F22" s="938" t="str">
        <f>E9</f>
        <v/>
      </c>
      <c r="G22" s="938"/>
      <c r="H22" s="938" t="str">
        <f>E11</f>
        <v/>
      </c>
      <c r="I22" s="93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941" t="str">
        <f>E7</f>
        <v/>
      </c>
      <c r="C23" s="941"/>
      <c r="D23" s="940"/>
      <c r="E23" s="940"/>
      <c r="F23" s="943"/>
      <c r="G23" s="943"/>
      <c r="H23" s="943"/>
      <c r="I23" s="943"/>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941" t="str">
        <f>E9</f>
        <v/>
      </c>
      <c r="C24" s="941"/>
      <c r="D24" s="943"/>
      <c r="E24" s="943"/>
      <c r="F24" s="940"/>
      <c r="G24" s="940"/>
      <c r="H24" s="943"/>
      <c r="I24" s="943"/>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941" t="str">
        <f>E11</f>
        <v/>
      </c>
      <c r="C25" s="941"/>
      <c r="D25" s="943"/>
      <c r="E25" s="943"/>
      <c r="F25" s="943"/>
      <c r="G25" s="943"/>
      <c r="H25" s="940"/>
      <c r="I25" s="940"/>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937"/>
      <c r="C27" s="937"/>
      <c r="D27" s="938" t="str">
        <f>E13</f>
        <v/>
      </c>
      <c r="E27" s="938"/>
      <c r="F27" s="938" t="str">
        <f>E15</f>
        <v/>
      </c>
      <c r="G27" s="938"/>
      <c r="H27" s="938" t="str">
        <f>E17</f>
        <v/>
      </c>
      <c r="I27" s="938"/>
      <c r="J27" s="938" t="str">
        <f>E19</f>
        <v/>
      </c>
      <c r="K27" s="938"/>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941" t="str">
        <f>E13</f>
        <v/>
      </c>
      <c r="C28" s="941"/>
      <c r="D28" s="940"/>
      <c r="E28" s="940"/>
      <c r="F28" s="943"/>
      <c r="G28" s="943"/>
      <c r="H28" s="943"/>
      <c r="I28" s="943"/>
      <c r="J28" s="938"/>
      <c r="K28" s="938"/>
      <c r="L28" s="559"/>
      <c r="M28" s="638"/>
    </row>
    <row r="29" spans="1:37" ht="18.75" customHeight="1" x14ac:dyDescent="0.25">
      <c r="A29" s="634" t="s">
        <v>172</v>
      </c>
      <c r="B29" s="941" t="str">
        <f>E15</f>
        <v/>
      </c>
      <c r="C29" s="941"/>
      <c r="D29" s="943"/>
      <c r="E29" s="943"/>
      <c r="F29" s="940"/>
      <c r="G29" s="940"/>
      <c r="H29" s="943"/>
      <c r="I29" s="943"/>
      <c r="J29" s="943"/>
      <c r="K29" s="943"/>
      <c r="L29" s="559"/>
      <c r="M29" s="638"/>
    </row>
    <row r="30" spans="1:37" ht="18.75" customHeight="1" x14ac:dyDescent="0.25">
      <c r="A30" s="634" t="s">
        <v>173</v>
      </c>
      <c r="B30" s="941" t="str">
        <f>E17</f>
        <v/>
      </c>
      <c r="C30" s="941"/>
      <c r="D30" s="943"/>
      <c r="E30" s="943"/>
      <c r="F30" s="943"/>
      <c r="G30" s="943"/>
      <c r="H30" s="940"/>
      <c r="I30" s="940"/>
      <c r="J30" s="943"/>
      <c r="K30" s="943"/>
      <c r="L30" s="559"/>
      <c r="M30" s="638"/>
    </row>
    <row r="31" spans="1:37" ht="18.75" customHeight="1" x14ac:dyDescent="0.25">
      <c r="A31" s="634" t="s">
        <v>177</v>
      </c>
      <c r="B31" s="941" t="str">
        <f>E19</f>
        <v/>
      </c>
      <c r="C31" s="941"/>
      <c r="D31" s="943"/>
      <c r="E31" s="943"/>
      <c r="F31" s="943"/>
      <c r="G31" s="943"/>
      <c r="H31" s="938"/>
      <c r="I31" s="938"/>
      <c r="J31" s="940"/>
      <c r="K31" s="940"/>
      <c r="L31" s="559"/>
      <c r="M31" s="638"/>
    </row>
    <row r="32" spans="1:37" ht="18.75" customHeight="1" x14ac:dyDescent="0.25">
      <c r="A32" s="640"/>
      <c r="B32" s="641"/>
      <c r="C32" s="641"/>
      <c r="D32" s="640"/>
      <c r="E32" s="640"/>
      <c r="F32" s="640"/>
      <c r="G32" s="640"/>
      <c r="H32" s="640"/>
      <c r="I32" s="640"/>
      <c r="J32" s="559"/>
      <c r="K32" s="559"/>
      <c r="L32" s="559"/>
      <c r="M32" s="642"/>
    </row>
    <row r="33" spans="1:19" x14ac:dyDescent="0.25">
      <c r="A33" s="559"/>
      <c r="B33" s="559"/>
      <c r="C33" s="559"/>
      <c r="D33" s="559"/>
      <c r="E33" s="559"/>
      <c r="F33" s="559"/>
      <c r="G33" s="559"/>
      <c r="H33" s="559"/>
      <c r="I33" s="559"/>
      <c r="J33" s="559"/>
      <c r="K33" s="559"/>
      <c r="L33" s="559"/>
      <c r="M33" s="559"/>
    </row>
    <row r="34" spans="1:19" x14ac:dyDescent="0.25">
      <c r="A34" s="559" t="s">
        <v>129</v>
      </c>
      <c r="B34" s="559"/>
      <c r="C34" s="952" t="str">
        <f>IF(M23=1,B23,IF(M24=1,B24,IF(M25=1,B25,"")))</f>
        <v/>
      </c>
      <c r="D34" s="952"/>
      <c r="E34" s="598" t="s">
        <v>175</v>
      </c>
      <c r="F34" s="952" t="str">
        <f>IF(M28=1,B28,IF(M29=1,B29,IF(M30=1,B30,IF(M31=1,B31,""))))</f>
        <v/>
      </c>
      <c r="G34" s="952"/>
      <c r="H34" s="559"/>
      <c r="I34" s="537"/>
      <c r="J34" s="559"/>
      <c r="K34" s="559"/>
      <c r="L34" s="559"/>
      <c r="M34" s="559"/>
    </row>
    <row r="35" spans="1:19" x14ac:dyDescent="0.25">
      <c r="A35" s="559"/>
      <c r="B35" s="559"/>
      <c r="C35" s="559"/>
      <c r="D35" s="559"/>
      <c r="E35" s="559"/>
      <c r="F35" s="598"/>
      <c r="G35" s="598"/>
      <c r="H35" s="559"/>
      <c r="I35" s="559"/>
      <c r="J35" s="559"/>
      <c r="K35" s="559"/>
      <c r="L35" s="559"/>
      <c r="M35" s="559"/>
    </row>
    <row r="36" spans="1:19" x14ac:dyDescent="0.25">
      <c r="A36" s="559" t="s">
        <v>174</v>
      </c>
      <c r="B36" s="559"/>
      <c r="C36" s="952" t="str">
        <f>IF(M23=2,B23,IF(M24=2,B24,IF(M25=2,B25,"")))</f>
        <v/>
      </c>
      <c r="D36" s="952"/>
      <c r="E36" s="598" t="s">
        <v>175</v>
      </c>
      <c r="F36" s="952" t="str">
        <f>IF(M28=2,B28,IF(M29=2,B29,IF(M30=2,B30,IF(M31=2,B31,""))))</f>
        <v/>
      </c>
      <c r="G36" s="952"/>
      <c r="H36" s="559"/>
      <c r="I36" s="537"/>
      <c r="J36" s="559"/>
      <c r="K36" s="559"/>
      <c r="L36" s="559"/>
      <c r="M36" s="559"/>
    </row>
    <row r="37" spans="1:19" x14ac:dyDescent="0.25">
      <c r="A37" s="559"/>
      <c r="B37" s="559"/>
      <c r="C37" s="637"/>
      <c r="D37" s="637"/>
      <c r="E37" s="598"/>
      <c r="F37" s="637"/>
      <c r="G37" s="637"/>
      <c r="H37" s="559"/>
      <c r="I37" s="559"/>
      <c r="J37" s="559"/>
      <c r="K37" s="559"/>
      <c r="L37" s="559"/>
      <c r="M37" s="559"/>
    </row>
    <row r="38" spans="1:19" x14ac:dyDescent="0.25">
      <c r="A38" s="559" t="s">
        <v>176</v>
      </c>
      <c r="B38" s="559"/>
      <c r="C38" s="952" t="str">
        <f>IF(M23=3,B23,IF(M24=3,B24,IF(M25=3,B25,"")))</f>
        <v/>
      </c>
      <c r="D38" s="952"/>
      <c r="E38" s="598" t="s">
        <v>175</v>
      </c>
      <c r="F38" s="952" t="str">
        <f>IF(M28=3,B28,IF(M29=3,B29,IF(M30=3,B30,IF(M31=3,B31,""))))</f>
        <v/>
      </c>
      <c r="G38" s="952"/>
      <c r="H38" s="559"/>
      <c r="I38" s="537"/>
      <c r="J38" s="559"/>
      <c r="K38" s="559"/>
      <c r="L38" s="559"/>
      <c r="M38" s="559"/>
    </row>
    <row r="39" spans="1:19" x14ac:dyDescent="0.25">
      <c r="A39" s="559"/>
      <c r="B39" s="559"/>
      <c r="C39" s="559"/>
      <c r="D39" s="559"/>
      <c r="E39" s="559"/>
      <c r="F39" s="559"/>
      <c r="G39" s="559"/>
      <c r="H39" s="559"/>
      <c r="I39" s="559"/>
      <c r="J39" s="559"/>
      <c r="K39" s="559"/>
      <c r="L39" s="559"/>
      <c r="M39" s="559"/>
    </row>
    <row r="40" spans="1:19" x14ac:dyDescent="0.25">
      <c r="A40" s="559"/>
      <c r="B40" s="559"/>
      <c r="C40" s="559"/>
      <c r="D40" s="559"/>
      <c r="E40" s="559"/>
      <c r="F40" s="559"/>
      <c r="G40" s="559"/>
      <c r="H40" s="559"/>
      <c r="I40" s="559"/>
      <c r="J40" s="559"/>
      <c r="K40" s="559"/>
      <c r="L40" s="537"/>
      <c r="M40" s="559"/>
      <c r="O40" s="590"/>
      <c r="P40" s="590"/>
      <c r="Q40" s="590"/>
      <c r="R40" s="590"/>
      <c r="S40" s="590"/>
    </row>
    <row r="41" spans="1:19" x14ac:dyDescent="0.25">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x14ac:dyDescent="0.25">
      <c r="A42" s="570" t="s">
        <v>106</v>
      </c>
      <c r="B42" s="571"/>
      <c r="C42" s="573"/>
      <c r="D42" s="608">
        <v>1</v>
      </c>
      <c r="E42" s="951" t="str">
        <f>IF(D42&gt;$R$44,,UPPER(VLOOKUP(D42,'1MD ELO (3)'!$A$7:$Q$134,2)))</f>
        <v/>
      </c>
      <c r="F42" s="951"/>
      <c r="G42" s="619" t="s">
        <v>7</v>
      </c>
      <c r="H42" s="571"/>
      <c r="I42" s="609"/>
      <c r="J42" s="620"/>
      <c r="K42" s="565" t="s">
        <v>111</v>
      </c>
      <c r="L42" s="626"/>
      <c r="M42" s="610"/>
      <c r="O42" s="590"/>
      <c r="P42" s="602"/>
      <c r="Q42" s="602"/>
      <c r="R42" s="603"/>
      <c r="S42" s="590"/>
    </row>
    <row r="43" spans="1:19" x14ac:dyDescent="0.25">
      <c r="A43" s="574" t="s">
        <v>124</v>
      </c>
      <c r="B43" s="335"/>
      <c r="C43" s="576"/>
      <c r="D43" s="611">
        <v>2</v>
      </c>
      <c r="E43" s="950" t="str">
        <f>IF(D43&gt;$R$44,,UPPER(VLOOKUP(D43,'1MD ELO (3)'!$A$7:$Q$134,2)))</f>
        <v/>
      </c>
      <c r="F43" s="950"/>
      <c r="G43" s="621" t="s">
        <v>8</v>
      </c>
      <c r="H43" s="612"/>
      <c r="I43" s="613"/>
      <c r="J43" s="91"/>
      <c r="K43" s="623"/>
      <c r="L43" s="537"/>
      <c r="M43" s="618"/>
      <c r="O43" s="590"/>
      <c r="P43" s="603"/>
      <c r="Q43" s="604"/>
      <c r="R43" s="603"/>
      <c r="S43" s="590"/>
    </row>
    <row r="44" spans="1:19" x14ac:dyDescent="0.25">
      <c r="A44" s="379"/>
      <c r="B44" s="380"/>
      <c r="C44" s="381"/>
      <c r="D44" s="611"/>
      <c r="E44" s="615"/>
      <c r="F44" s="616"/>
      <c r="G44" s="621" t="s">
        <v>9</v>
      </c>
      <c r="H44" s="612"/>
      <c r="I44" s="613"/>
      <c r="J44" s="91"/>
      <c r="K44" s="565" t="s">
        <v>112</v>
      </c>
      <c r="L44" s="626"/>
      <c r="M44" s="610"/>
      <c r="O44" s="590"/>
      <c r="P44" s="602"/>
      <c r="Q44" s="602"/>
      <c r="R44" s="605">
        <f>MIN(4,'1MD ELO (3)'!Q2)</f>
        <v>4</v>
      </c>
      <c r="S44" s="590"/>
    </row>
    <row r="45" spans="1:19" x14ac:dyDescent="0.25">
      <c r="A45" s="238"/>
      <c r="B45" s="443"/>
      <c r="C45" s="239"/>
      <c r="D45" s="611"/>
      <c r="E45" s="615"/>
      <c r="F45" s="616"/>
      <c r="G45" s="621" t="s">
        <v>10</v>
      </c>
      <c r="H45" s="612"/>
      <c r="I45" s="613"/>
      <c r="J45" s="91"/>
      <c r="K45" s="624"/>
      <c r="L45" s="616"/>
      <c r="M45" s="614"/>
      <c r="O45" s="590"/>
      <c r="P45" s="603"/>
      <c r="Q45" s="604"/>
      <c r="R45" s="603"/>
      <c r="S45" s="590"/>
    </row>
    <row r="46" spans="1:19" x14ac:dyDescent="0.25">
      <c r="A46" s="366"/>
      <c r="B46" s="382"/>
      <c r="C46" s="450"/>
      <c r="D46" s="611"/>
      <c r="E46" s="615"/>
      <c r="F46" s="616"/>
      <c r="G46" s="621" t="s">
        <v>11</v>
      </c>
      <c r="H46" s="612"/>
      <c r="I46" s="613"/>
      <c r="J46" s="91"/>
      <c r="K46" s="574"/>
      <c r="L46" s="537"/>
      <c r="M46" s="618"/>
      <c r="O46" s="590"/>
      <c r="P46" s="603"/>
      <c r="Q46" s="604"/>
      <c r="R46" s="603"/>
      <c r="S46" s="590"/>
    </row>
    <row r="47" spans="1:19" x14ac:dyDescent="0.25">
      <c r="A47" s="367"/>
      <c r="B47" s="388"/>
      <c r="C47" s="239"/>
      <c r="D47" s="611"/>
      <c r="E47" s="615"/>
      <c r="F47" s="616"/>
      <c r="G47" s="621" t="s">
        <v>12</v>
      </c>
      <c r="H47" s="612"/>
      <c r="I47" s="613"/>
      <c r="J47" s="91"/>
      <c r="K47" s="565" t="s">
        <v>92</v>
      </c>
      <c r="L47" s="626"/>
      <c r="M47" s="610"/>
      <c r="O47" s="590"/>
      <c r="P47" s="602"/>
      <c r="Q47" s="602"/>
      <c r="R47" s="603"/>
      <c r="S47" s="590"/>
    </row>
    <row r="48" spans="1:19" x14ac:dyDescent="0.25">
      <c r="A48" s="367"/>
      <c r="B48" s="388"/>
      <c r="C48" s="377"/>
      <c r="D48" s="611"/>
      <c r="E48" s="615"/>
      <c r="F48" s="616"/>
      <c r="G48" s="621" t="s">
        <v>13</v>
      </c>
      <c r="H48" s="612"/>
      <c r="I48" s="613"/>
      <c r="J48" s="91"/>
      <c r="K48" s="624"/>
      <c r="L48" s="616"/>
      <c r="M48" s="614"/>
      <c r="O48" s="590"/>
      <c r="P48" s="603"/>
      <c r="Q48" s="604"/>
      <c r="R48" s="603"/>
      <c r="S48" s="590"/>
    </row>
    <row r="49" spans="1:19" x14ac:dyDescent="0.25">
      <c r="A49" s="368"/>
      <c r="B49" s="365"/>
      <c r="C49" s="378"/>
      <c r="D49" s="617"/>
      <c r="E49" s="241"/>
      <c r="F49" s="537"/>
      <c r="G49" s="622" t="s">
        <v>14</v>
      </c>
      <c r="H49" s="335"/>
      <c r="I49" s="567"/>
      <c r="J49" s="243"/>
      <c r="K49" s="574" t="str">
        <f>L4</f>
        <v>Dénes Tibor</v>
      </c>
      <c r="L49" s="537"/>
      <c r="M49" s="618"/>
      <c r="O49" s="590"/>
      <c r="P49" s="603"/>
      <c r="Q49" s="604"/>
      <c r="R49" s="605"/>
      <c r="S49" s="590"/>
    </row>
    <row r="50" spans="1:19" x14ac:dyDescent="0.25">
      <c r="O50" s="590"/>
      <c r="P50" s="590"/>
      <c r="Q50" s="590"/>
      <c r="R50" s="590"/>
      <c r="S50" s="590"/>
    </row>
    <row r="51" spans="1:19" x14ac:dyDescent="0.25">
      <c r="O51" s="590"/>
      <c r="P51" s="590"/>
      <c r="Q51" s="590"/>
      <c r="R51" s="590"/>
      <c r="S51" s="590"/>
    </row>
  </sheetData>
  <mergeCells count="51">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C34:D34"/>
    <mergeCell ref="F34:G34"/>
    <mergeCell ref="C36:D36"/>
    <mergeCell ref="F36:G36"/>
    <mergeCell ref="C38:D38"/>
    <mergeCell ref="F38:G38"/>
    <mergeCell ref="E42:F42"/>
    <mergeCell ref="E43:F43"/>
  </mergeCells>
  <conditionalFormatting sqref="R49 R44">
    <cfRule type="expression" dxfId="462" priority="2" stopIfTrue="1">
      <formula>$O$1="CU"</formula>
    </cfRule>
  </conditionalFormatting>
  <conditionalFormatting sqref="E7 E9 E11 E13 E15 E17 E19">
    <cfRule type="cellIs" dxfId="461"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58">
    <tabColor indexed="11"/>
  </sheetPr>
  <dimension ref="A1:AK54"/>
  <sheetViews>
    <sheetView workbookViewId="0">
      <selection activeCell="O11" sqref="O11"/>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5">
      <c r="A2" s="514" t="s">
        <v>122</v>
      </c>
      <c r="B2" s="515"/>
      <c r="C2" s="515"/>
      <c r="D2" s="515"/>
      <c r="E2" s="776">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(3)'!$A$7:$O$22,5))</f>
        <v/>
      </c>
      <c r="D7" s="584" t="str">
        <f>IF($B7="","",VLOOKUP($B7,'1MD ELO (3)'!$A$7:$O$22,15))</f>
        <v/>
      </c>
      <c r="E7" s="580" t="str">
        <f>UPPER(IF($B7="","",VLOOKUP($B7,'1MD ELO (3)'!$A$7:$O$22,2)))</f>
        <v/>
      </c>
      <c r="F7" s="583"/>
      <c r="G7" s="580" t="str">
        <f>IF($B7="","",VLOOKUP($B7,'1MD ELO (3)'!$A$7:$O$22,3))</f>
        <v/>
      </c>
      <c r="H7" s="583"/>
      <c r="I7" s="580" t="str">
        <f>IF($B7="","",VLOOKUP($B7,'1MD ELO (3)'!$A$7:$O$22,4))</f>
        <v/>
      </c>
      <c r="J7" s="559"/>
      <c r="K7" s="664"/>
      <c r="L7" s="658" t="str">
        <f>IF(K7="","",CONCATENATE(VLOOKUP($Y$3,$AB$1:$AK$1,K7)," pont"))</f>
        <v/>
      </c>
      <c r="M7" s="665"/>
      <c r="N7" s="590"/>
      <c r="O7" s="590"/>
      <c r="P7" s="590"/>
      <c r="Q7" s="644" t="s">
        <v>178</v>
      </c>
      <c r="R7" s="759" t="s">
        <v>223</v>
      </c>
      <c r="S7" s="759" t="s">
        <v>224</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0" t="s">
        <v>221</v>
      </c>
      <c r="S8" s="760" t="s">
        <v>225</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(3)'!$A$7:$O$22,5))</f>
        <v/>
      </c>
      <c r="D9" s="584" t="str">
        <f>IF($B9="","",VLOOKUP($B9,'1MD ELO (3)'!$A$7:$O$22,15))</f>
        <v/>
      </c>
      <c r="E9" s="579" t="str">
        <f>UPPER(IF($B9="","",VLOOKUP($B9,'1MD ELO (3)'!$A$7:$O$22,2)))</f>
        <v/>
      </c>
      <c r="F9" s="585"/>
      <c r="G9" s="579" t="str">
        <f>IF($B9="","",VLOOKUP($B9,'1MD ELO (3)'!$A$7:$O$22,3))</f>
        <v/>
      </c>
      <c r="H9" s="585"/>
      <c r="I9" s="579" t="str">
        <f>IF($B9="","",VLOOKUP($B9,'1MD ELO (3)'!$A$7:$O$22,4))</f>
        <v/>
      </c>
      <c r="J9" s="559"/>
      <c r="K9" s="664"/>
      <c r="L9" s="658" t="str">
        <f>IF(K9="","",CONCATENATE(VLOOKUP($Y$3,$AB$1:$AK$1,K9)," pont"))</f>
        <v/>
      </c>
      <c r="M9" s="665"/>
      <c r="N9" s="590"/>
      <c r="O9" s="590"/>
      <c r="P9" s="590"/>
      <c r="Q9" s="648" t="s">
        <v>186</v>
      </c>
      <c r="R9" s="761" t="s">
        <v>218</v>
      </c>
      <c r="S9" s="761" t="s">
        <v>226</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(3)'!$A$7:$O$22,5))</f>
        <v/>
      </c>
      <c r="D11" s="584" t="str">
        <f>IF($B11="","",VLOOKUP($B11,'1MD ELO (3)'!$A$7:$O$22,15))</f>
        <v/>
      </c>
      <c r="E11" s="579" t="str">
        <f>UPPER(IF($B11="","",VLOOKUP($B11,'1MD ELO (3)'!$A$7:$O$22,2)))</f>
        <v/>
      </c>
      <c r="F11" s="585"/>
      <c r="G11" s="579" t="str">
        <f>IF($B11="","",VLOOKUP($B11,'1MD ELO (3)'!$A$7:$O$22,3))</f>
        <v/>
      </c>
      <c r="H11" s="585"/>
      <c r="I11" s="579"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746" t="s">
        <v>171</v>
      </c>
      <c r="B13" s="749"/>
      <c r="C13" s="584" t="str">
        <f>IF($B13="","",VLOOKUP($B13,'1MD ELO (3)'!$A$7:$O$22,5))</f>
        <v/>
      </c>
      <c r="D13" s="584" t="str">
        <f>IF($B13="","",VLOOKUP($B13,'1MD ELO (3)'!$A$7:$O$22,15))</f>
        <v/>
      </c>
      <c r="E13" s="579" t="str">
        <f>UPPER(IF($B13="","",VLOOKUP($B13,'1MD ELO (3)'!$A$7:$O$22,2)))</f>
        <v/>
      </c>
      <c r="F13" s="585"/>
      <c r="G13" s="579" t="str">
        <f>IF($B13="","",VLOOKUP($B13,'1MD ELO (3)'!$A$7:$O$22,3))</f>
        <v/>
      </c>
      <c r="H13" s="585"/>
      <c r="I13" s="579" t="str">
        <f>IF($B13="","",VLOOKUP($B13,'1MD ELO (3)'!$A$7:$O$22,4))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635" t="s">
        <v>172</v>
      </c>
      <c r="B15" s="748"/>
      <c r="C15" s="584" t="str">
        <f>IF($B15="","",VLOOKUP($B15,'1MD ELO (3)'!$A$7:$O$22,5))</f>
        <v/>
      </c>
      <c r="D15" s="747" t="str">
        <f>IF($B15="","",VLOOKUP($B15,'1MD ELO (3)'!$A$7:$O$22,15))</f>
        <v/>
      </c>
      <c r="E15" s="580" t="str">
        <f>UPPER(IF($B15="","",VLOOKUP($B15,'1MD ELO (3)'!$A$7:$O$22,2)))</f>
        <v/>
      </c>
      <c r="F15" s="583"/>
      <c r="G15" s="580" t="str">
        <f>IF($B15="","",VLOOKUP($B15,'1MD ELO (3)'!$A$7:$O$22,3))</f>
        <v/>
      </c>
      <c r="H15" s="583"/>
      <c r="I15" s="580" t="str">
        <f>IF($B15="","",VLOOKUP($B15,'1MD ELO (3)'!$A$7:$O$22,4))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(3)'!$A$7:$O$22,5))</f>
        <v/>
      </c>
      <c r="D17" s="584" t="str">
        <f>IF($B17="","",VLOOKUP($B17,'1MD ELO (3)'!$A$7:$O$22,15))</f>
        <v/>
      </c>
      <c r="E17" s="579" t="str">
        <f>UPPER(IF($B17="","",VLOOKUP($B17,'1MD ELO (3)'!$A$7:$O$22,2)))</f>
        <v/>
      </c>
      <c r="F17" s="585"/>
      <c r="G17" s="579" t="str">
        <f>IF($B17="","",VLOOKUP($B17,'1MD ELO (3)'!$A$7:$O$22,3))</f>
        <v/>
      </c>
      <c r="H17" s="585"/>
      <c r="I17" s="579" t="str">
        <f>IF($B17="","",VLOOKUP($B17,'1MD ELO (3)'!$A$7:$O$22,4))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746" t="s">
        <v>177</v>
      </c>
      <c r="B19" s="652"/>
      <c r="C19" s="584" t="str">
        <f>IF($B19="","",VLOOKUP($B19,'1MD ELO (3)'!$A$7:$O$22,5))</f>
        <v/>
      </c>
      <c r="D19" s="584" t="str">
        <f>IF($B19="","",VLOOKUP($B19,'1MD ELO (3)'!$A$7:$O$22,15))</f>
        <v/>
      </c>
      <c r="E19" s="579" t="str">
        <f>UPPER(IF($B19="","",VLOOKUP($B19,'1MD ELO (3)'!$A$7:$O$22,2)))</f>
        <v/>
      </c>
      <c r="F19" s="585"/>
      <c r="G19" s="579" t="str">
        <f>IF($B19="","",VLOOKUP($B19,'1MD ELO (3)'!$A$7:$O$22,3))</f>
        <v/>
      </c>
      <c r="H19" s="585"/>
      <c r="I19" s="579" t="str">
        <f>IF($B19="","",VLOOKUP($B19,'1MD ELO (3)'!$A$7:$O$22,4))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5">
      <c r="A21" s="746" t="s">
        <v>216</v>
      </c>
      <c r="B21" s="652"/>
      <c r="C21" s="584" t="str">
        <f>IF($B21="","",VLOOKUP($B21,'1MD ELO (3)'!$A$7:$O$22,5))</f>
        <v/>
      </c>
      <c r="D21" s="584" t="str">
        <f>IF($B21="","",VLOOKUP($B21,'1MD ELO (3)'!$A$7:$O$22,15))</f>
        <v/>
      </c>
      <c r="E21" s="579" t="str">
        <f>UPPER(IF($B21="","",VLOOKUP($B21,'1MD ELO (3)'!$A$7:$O$22,2)))</f>
        <v/>
      </c>
      <c r="F21" s="585"/>
      <c r="G21" s="579" t="str">
        <f>IF($B21="","",VLOOKUP($B21,'1MD ELO (3)'!$A$7:$O$22,3))</f>
        <v/>
      </c>
      <c r="H21" s="585"/>
      <c r="I21" s="579" t="str">
        <f>IF($B21="","",VLOOKUP($B21,'1MD ELO (3)'!$A$7:$O$22,4))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5">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5">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5">
      <c r="A24" s="559"/>
      <c r="B24" s="937"/>
      <c r="C24" s="937"/>
      <c r="D24" s="938" t="str">
        <f>E7</f>
        <v/>
      </c>
      <c r="E24" s="938"/>
      <c r="F24" s="938" t="str">
        <f>E9</f>
        <v/>
      </c>
      <c r="G24" s="938"/>
      <c r="H24" s="938" t="str">
        <f>E11</f>
        <v/>
      </c>
      <c r="I24" s="938"/>
      <c r="J24" s="938" t="str">
        <f>E13</f>
        <v/>
      </c>
      <c r="K24" s="938"/>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5">
      <c r="A25" s="634" t="s">
        <v>164</v>
      </c>
      <c r="B25" s="941" t="str">
        <f>E7</f>
        <v/>
      </c>
      <c r="C25" s="941"/>
      <c r="D25" s="940"/>
      <c r="E25" s="940"/>
      <c r="F25" s="943"/>
      <c r="G25" s="943"/>
      <c r="H25" s="943"/>
      <c r="I25" s="943"/>
      <c r="J25" s="938"/>
      <c r="K25" s="938"/>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5">
      <c r="A26" s="634" t="s">
        <v>165</v>
      </c>
      <c r="B26" s="941" t="str">
        <f>E9</f>
        <v/>
      </c>
      <c r="C26" s="941"/>
      <c r="D26" s="943"/>
      <c r="E26" s="943"/>
      <c r="F26" s="940"/>
      <c r="G26" s="940"/>
      <c r="H26" s="943"/>
      <c r="I26" s="943"/>
      <c r="J26" s="943"/>
      <c r="K26" s="943"/>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5">
      <c r="A27" s="634" t="s">
        <v>166</v>
      </c>
      <c r="B27" s="941" t="str">
        <f>E11</f>
        <v/>
      </c>
      <c r="C27" s="941"/>
      <c r="D27" s="943"/>
      <c r="E27" s="943"/>
      <c r="F27" s="943"/>
      <c r="G27" s="943"/>
      <c r="H27" s="940"/>
      <c r="I27" s="940"/>
      <c r="J27" s="943"/>
      <c r="K27" s="943"/>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5">
      <c r="A28" s="745" t="s">
        <v>171</v>
      </c>
      <c r="B28" s="941" t="str">
        <f>E13</f>
        <v/>
      </c>
      <c r="C28" s="941"/>
      <c r="D28" s="943"/>
      <c r="E28" s="943"/>
      <c r="F28" s="943"/>
      <c r="G28" s="943"/>
      <c r="H28" s="938"/>
      <c r="I28" s="938"/>
      <c r="J28" s="940"/>
      <c r="K28" s="940"/>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x14ac:dyDescent="0.25">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5">
      <c r="A30" s="559"/>
      <c r="B30" s="937"/>
      <c r="C30" s="937"/>
      <c r="D30" s="938" t="str">
        <f>E15</f>
        <v/>
      </c>
      <c r="E30" s="938"/>
      <c r="F30" s="938" t="str">
        <f>E17</f>
        <v/>
      </c>
      <c r="G30" s="938"/>
      <c r="H30" s="955" t="str">
        <f>E19</f>
        <v/>
      </c>
      <c r="I30" s="956"/>
      <c r="J30" s="938" t="str">
        <f>E21</f>
        <v/>
      </c>
      <c r="K30" s="938"/>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5">
      <c r="A31" s="745" t="s">
        <v>172</v>
      </c>
      <c r="B31" s="953" t="str">
        <f>E15</f>
        <v/>
      </c>
      <c r="C31" s="954"/>
      <c r="D31" s="940"/>
      <c r="E31" s="940"/>
      <c r="F31" s="943"/>
      <c r="G31" s="943"/>
      <c r="H31" s="943"/>
      <c r="I31" s="943"/>
      <c r="J31" s="938"/>
      <c r="K31" s="938"/>
      <c r="L31" s="559"/>
      <c r="M31" s="638"/>
    </row>
    <row r="32" spans="1:37" ht="18.75" customHeight="1" x14ac:dyDescent="0.25">
      <c r="A32" s="745" t="s">
        <v>173</v>
      </c>
      <c r="B32" s="941" t="str">
        <f>E17</f>
        <v/>
      </c>
      <c r="C32" s="941"/>
      <c r="D32" s="943"/>
      <c r="E32" s="943"/>
      <c r="F32" s="940"/>
      <c r="G32" s="940"/>
      <c r="H32" s="943"/>
      <c r="I32" s="943"/>
      <c r="J32" s="943"/>
      <c r="K32" s="943"/>
      <c r="L32" s="559"/>
      <c r="M32" s="638"/>
    </row>
    <row r="33" spans="1:19" ht="18.75" customHeight="1" x14ac:dyDescent="0.25">
      <c r="A33" s="745" t="s">
        <v>177</v>
      </c>
      <c r="B33" s="941" t="str">
        <f>E19</f>
        <v/>
      </c>
      <c r="C33" s="941"/>
      <c r="D33" s="943"/>
      <c r="E33" s="943"/>
      <c r="F33" s="943"/>
      <c r="G33" s="943"/>
      <c r="H33" s="940"/>
      <c r="I33" s="940"/>
      <c r="J33" s="943"/>
      <c r="K33" s="943"/>
      <c r="L33" s="559"/>
      <c r="M33" s="638"/>
    </row>
    <row r="34" spans="1:19" ht="18.75" customHeight="1" x14ac:dyDescent="0.25">
      <c r="A34" s="745" t="s">
        <v>216</v>
      </c>
      <c r="B34" s="941" t="str">
        <f>E21</f>
        <v/>
      </c>
      <c r="C34" s="941"/>
      <c r="D34" s="943"/>
      <c r="E34" s="943"/>
      <c r="F34" s="943"/>
      <c r="G34" s="943"/>
      <c r="H34" s="938"/>
      <c r="I34" s="938"/>
      <c r="J34" s="940"/>
      <c r="K34" s="940"/>
      <c r="L34" s="559"/>
      <c r="M34" s="638"/>
    </row>
    <row r="35" spans="1:19" ht="18.75" customHeight="1" x14ac:dyDescent="0.25">
      <c r="A35" s="640"/>
      <c r="B35" s="641"/>
      <c r="C35" s="641"/>
      <c r="D35" s="640"/>
      <c r="E35" s="640"/>
      <c r="F35" s="640"/>
      <c r="G35" s="640"/>
      <c r="H35" s="640"/>
      <c r="I35" s="640"/>
      <c r="J35" s="559"/>
      <c r="K35" s="559"/>
      <c r="L35" s="559"/>
      <c r="M35" s="642"/>
    </row>
    <row r="36" spans="1:19" x14ac:dyDescent="0.25">
      <c r="A36" s="559"/>
      <c r="B36" s="559"/>
      <c r="C36" s="559"/>
      <c r="D36" s="559"/>
      <c r="E36" s="559"/>
      <c r="F36" s="559"/>
      <c r="G36" s="559"/>
      <c r="H36" s="559"/>
      <c r="I36" s="559"/>
      <c r="J36" s="559"/>
      <c r="K36" s="559"/>
      <c r="L36" s="559"/>
      <c r="M36" s="559"/>
    </row>
    <row r="37" spans="1:19" x14ac:dyDescent="0.25">
      <c r="A37" s="559" t="s">
        <v>129</v>
      </c>
      <c r="B37" s="559"/>
      <c r="C37" s="952" t="str">
        <f>IF(M25=1,B25,IF(M26=1,B26,IF(M27=1,B27,IF(M28=1,B28,""))))</f>
        <v/>
      </c>
      <c r="D37" s="952"/>
      <c r="E37" s="598" t="s">
        <v>175</v>
      </c>
      <c r="F37" s="952" t="str">
        <f>IF(M31=1,B31,IF(M32=1,B32,IF(M33=1,B33,IF(M34=1,B34,""))))</f>
        <v/>
      </c>
      <c r="G37" s="952"/>
      <c r="H37" s="559"/>
      <c r="I37" s="537"/>
      <c r="J37" s="559"/>
      <c r="K37" s="559"/>
      <c r="L37" s="559"/>
      <c r="M37" s="559"/>
    </row>
    <row r="38" spans="1:19" x14ac:dyDescent="0.25">
      <c r="A38" s="559"/>
      <c r="B38" s="559"/>
      <c r="C38" s="559"/>
      <c r="D38" s="559"/>
      <c r="E38" s="559"/>
      <c r="F38" s="598"/>
      <c r="G38" s="598"/>
      <c r="H38" s="559"/>
      <c r="I38" s="559"/>
      <c r="J38" s="559"/>
      <c r="K38" s="559"/>
      <c r="L38" s="559"/>
      <c r="M38" s="559"/>
    </row>
    <row r="39" spans="1:19" x14ac:dyDescent="0.25">
      <c r="A39" s="559" t="s">
        <v>174</v>
      </c>
      <c r="B39" s="559"/>
      <c r="C39" s="952" t="str">
        <f>IF(M25=2,B25,IF(M26=2,B26,IF(M27=2,B27,IF(M28=2,B28,""))))</f>
        <v/>
      </c>
      <c r="D39" s="952"/>
      <c r="E39" s="598" t="s">
        <v>175</v>
      </c>
      <c r="F39" s="952" t="str">
        <f>IF(M31=2,B31,IF(M32=2,B32,IF(M33=2,B33,IF(M34=2,B34,""))))</f>
        <v/>
      </c>
      <c r="G39" s="952"/>
      <c r="H39" s="559"/>
      <c r="I39" s="537"/>
      <c r="J39" s="559"/>
      <c r="K39" s="559"/>
      <c r="L39" s="559"/>
      <c r="M39" s="559"/>
    </row>
    <row r="40" spans="1:19" x14ac:dyDescent="0.25">
      <c r="A40" s="559"/>
      <c r="B40" s="559"/>
      <c r="C40" s="637"/>
      <c r="D40" s="637"/>
      <c r="E40" s="598"/>
      <c r="F40" s="637"/>
      <c r="G40" s="637"/>
      <c r="H40" s="559"/>
      <c r="I40" s="559"/>
      <c r="J40" s="559"/>
      <c r="K40" s="559"/>
      <c r="L40" s="559"/>
      <c r="M40" s="559"/>
    </row>
    <row r="41" spans="1:19" x14ac:dyDescent="0.25">
      <c r="A41" s="559" t="s">
        <v>176</v>
      </c>
      <c r="B41" s="559"/>
      <c r="C41" s="952" t="str">
        <f>IF(M25=3,B25,IF(M26=3,B26,IF(M27=3,B27,IF(M28=3,B28,""))))</f>
        <v/>
      </c>
      <c r="D41" s="952"/>
      <c r="E41" s="598" t="s">
        <v>175</v>
      </c>
      <c r="F41" s="952" t="str">
        <f>IF(M31=3,B31,IF(M32=3,B32,IF(M33=3,B33,IF(M34=3,B34,""))))</f>
        <v/>
      </c>
      <c r="G41" s="952"/>
      <c r="H41" s="559"/>
      <c r="I41" s="537"/>
      <c r="J41" s="559"/>
      <c r="K41" s="559"/>
      <c r="L41" s="559"/>
      <c r="M41" s="559"/>
    </row>
    <row r="42" spans="1:19" x14ac:dyDescent="0.25">
      <c r="A42" s="559"/>
      <c r="B42" s="559"/>
      <c r="C42" s="559"/>
      <c r="D42" s="559"/>
      <c r="E42" s="559"/>
      <c r="F42" s="559"/>
      <c r="G42" s="559"/>
      <c r="H42" s="559"/>
      <c r="I42" s="559"/>
      <c r="J42" s="559"/>
      <c r="K42" s="559"/>
      <c r="L42" s="559"/>
      <c r="M42" s="559"/>
    </row>
    <row r="43" spans="1:19" x14ac:dyDescent="0.25">
      <c r="A43" s="599" t="s">
        <v>217</v>
      </c>
      <c r="B43" s="559"/>
      <c r="C43" s="952">
        <f>IF(M25=4,B25,IF(M26=4,B26,IF(M27=4,B27,IF(M28=4,B28,))))</f>
        <v>0</v>
      </c>
      <c r="D43" s="952"/>
      <c r="E43" s="598" t="s">
        <v>175</v>
      </c>
      <c r="F43" s="952" t="str">
        <f>IF(M31=3,B31,IF(M32=3,B32,IF(M33=4,B33,IF(M34=4,B34,""))))</f>
        <v/>
      </c>
      <c r="G43" s="952"/>
      <c r="H43" s="559"/>
      <c r="I43" s="537"/>
      <c r="J43" s="559"/>
      <c r="K43" s="559"/>
      <c r="L43" s="559"/>
      <c r="M43" s="559"/>
      <c r="O43" s="590"/>
      <c r="P43" s="590"/>
      <c r="Q43" s="590"/>
      <c r="R43" s="590"/>
      <c r="S43" s="590"/>
    </row>
    <row r="44" spans="1:19" x14ac:dyDescent="0.25">
      <c r="A44" s="559"/>
      <c r="B44" s="559"/>
      <c r="C44" s="559"/>
      <c r="D44" s="559"/>
      <c r="E44" s="559"/>
      <c r="F44" s="559"/>
      <c r="G44" s="559"/>
      <c r="H44" s="559"/>
      <c r="I44" s="559"/>
      <c r="J44" s="559"/>
      <c r="K44" s="559"/>
      <c r="L44" s="537"/>
      <c r="M44" s="559"/>
      <c r="O44" s="590"/>
      <c r="P44" s="600"/>
      <c r="Q44" s="600"/>
      <c r="R44" s="601"/>
      <c r="S44" s="590"/>
    </row>
    <row r="45" spans="1:19" x14ac:dyDescent="0.25">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5">
      <c r="A46" s="570" t="s">
        <v>106</v>
      </c>
      <c r="B46" s="571"/>
      <c r="C46" s="573"/>
      <c r="D46" s="608">
        <v>1</v>
      </c>
      <c r="E46" s="951" t="str">
        <f>IF(D46&gt;$R$47,,UPPER(VLOOKUP(D46,'1MD ELO (3)'!$A$7:$Q$134,2)))</f>
        <v/>
      </c>
      <c r="F46" s="951"/>
      <c r="G46" s="619" t="s">
        <v>7</v>
      </c>
      <c r="H46" s="571"/>
      <c r="I46" s="609"/>
      <c r="J46" s="620"/>
      <c r="K46" s="565" t="s">
        <v>111</v>
      </c>
      <c r="L46" s="626"/>
      <c r="M46" s="610"/>
      <c r="O46" s="590"/>
      <c r="P46" s="603"/>
      <c r="Q46" s="604"/>
      <c r="R46" s="603"/>
      <c r="S46" s="590"/>
    </row>
    <row r="47" spans="1:19" x14ac:dyDescent="0.25">
      <c r="A47" s="574" t="s">
        <v>124</v>
      </c>
      <c r="B47" s="335"/>
      <c r="C47" s="576"/>
      <c r="D47" s="611">
        <v>2</v>
      </c>
      <c r="E47" s="950" t="str">
        <f>IF(D47&gt;$R$47,,UPPER(VLOOKUP(D47,'1MD ELO (3)'!$A$7:$Q$134,2)))</f>
        <v/>
      </c>
      <c r="F47" s="950"/>
      <c r="G47" s="621" t="s">
        <v>8</v>
      </c>
      <c r="H47" s="612"/>
      <c r="I47" s="613"/>
      <c r="J47" s="91"/>
      <c r="K47" s="623"/>
      <c r="L47" s="537"/>
      <c r="M47" s="618"/>
      <c r="O47" s="590"/>
      <c r="P47" s="602"/>
      <c r="Q47" s="602"/>
      <c r="R47" s="605">
        <f>MIN(4,'1MD ELO (3)'!Q2)</f>
        <v>4</v>
      </c>
      <c r="S47" s="590"/>
    </row>
    <row r="48" spans="1:19" x14ac:dyDescent="0.25">
      <c r="A48" s="379"/>
      <c r="B48" s="380"/>
      <c r="C48" s="381"/>
      <c r="D48" s="611"/>
      <c r="E48" s="615"/>
      <c r="F48" s="616"/>
      <c r="G48" s="621" t="s">
        <v>9</v>
      </c>
      <c r="H48" s="612"/>
      <c r="I48" s="613"/>
      <c r="J48" s="91"/>
      <c r="K48" s="565" t="s">
        <v>112</v>
      </c>
      <c r="L48" s="626"/>
      <c r="M48" s="610"/>
      <c r="O48" s="590"/>
      <c r="P48" s="603"/>
      <c r="Q48" s="604"/>
      <c r="R48" s="603"/>
      <c r="S48" s="590"/>
    </row>
    <row r="49" spans="1:19" x14ac:dyDescent="0.25">
      <c r="A49" s="238"/>
      <c r="B49" s="443"/>
      <c r="C49" s="239"/>
      <c r="D49" s="611"/>
      <c r="E49" s="615"/>
      <c r="F49" s="616"/>
      <c r="G49" s="621" t="s">
        <v>10</v>
      </c>
      <c r="H49" s="612"/>
      <c r="I49" s="613"/>
      <c r="J49" s="91"/>
      <c r="K49" s="624"/>
      <c r="L49" s="616"/>
      <c r="M49" s="614"/>
      <c r="O49" s="590"/>
      <c r="P49" s="603"/>
      <c r="Q49" s="604"/>
      <c r="R49" s="603"/>
      <c r="S49" s="590"/>
    </row>
    <row r="50" spans="1:19" x14ac:dyDescent="0.25">
      <c r="A50" s="366"/>
      <c r="B50" s="382"/>
      <c r="C50" s="450"/>
      <c r="D50" s="611"/>
      <c r="E50" s="615"/>
      <c r="F50" s="616"/>
      <c r="G50" s="621" t="s">
        <v>11</v>
      </c>
      <c r="H50" s="612"/>
      <c r="I50" s="613"/>
      <c r="J50" s="91"/>
      <c r="K50" s="574"/>
      <c r="L50" s="537"/>
      <c r="M50" s="618"/>
      <c r="O50" s="590"/>
      <c r="P50" s="602"/>
      <c r="Q50" s="602"/>
      <c r="R50" s="603"/>
      <c r="S50" s="590"/>
    </row>
    <row r="51" spans="1:19" x14ac:dyDescent="0.25">
      <c r="A51" s="367"/>
      <c r="B51" s="388"/>
      <c r="C51" s="239"/>
      <c r="D51" s="611"/>
      <c r="E51" s="615"/>
      <c r="F51" s="616"/>
      <c r="G51" s="621" t="s">
        <v>12</v>
      </c>
      <c r="H51" s="612"/>
      <c r="I51" s="613"/>
      <c r="J51" s="91"/>
      <c r="K51" s="565" t="s">
        <v>92</v>
      </c>
      <c r="L51" s="626"/>
      <c r="M51" s="610"/>
      <c r="O51" s="590"/>
      <c r="P51" s="603"/>
      <c r="Q51" s="604"/>
      <c r="R51" s="603"/>
      <c r="S51" s="590"/>
    </row>
    <row r="52" spans="1:19" x14ac:dyDescent="0.25">
      <c r="A52" s="367"/>
      <c r="B52" s="388"/>
      <c r="C52" s="377"/>
      <c r="D52" s="611"/>
      <c r="E52" s="615"/>
      <c r="F52" s="616"/>
      <c r="G52" s="621" t="s">
        <v>13</v>
      </c>
      <c r="H52" s="612"/>
      <c r="I52" s="613"/>
      <c r="J52" s="91"/>
      <c r="K52" s="624"/>
      <c r="L52" s="616"/>
      <c r="M52" s="614"/>
      <c r="O52" s="590"/>
      <c r="P52" s="603"/>
      <c r="Q52" s="604"/>
      <c r="R52" s="605"/>
      <c r="S52" s="590"/>
    </row>
    <row r="53" spans="1:19" x14ac:dyDescent="0.25">
      <c r="A53" s="368"/>
      <c r="B53" s="365"/>
      <c r="C53" s="378"/>
      <c r="D53" s="617"/>
      <c r="E53" s="241"/>
      <c r="F53" s="537"/>
      <c r="G53" s="622" t="s">
        <v>14</v>
      </c>
      <c r="H53" s="335"/>
      <c r="I53" s="567"/>
      <c r="J53" s="243"/>
      <c r="K53" s="574" t="str">
        <f>L4</f>
        <v>Dénes Tibor</v>
      </c>
      <c r="L53" s="537"/>
      <c r="M53" s="618"/>
      <c r="O53" s="590"/>
      <c r="P53" s="590"/>
      <c r="Q53" s="590"/>
      <c r="R53" s="590"/>
      <c r="S53" s="590"/>
    </row>
    <row r="54" spans="1:19" x14ac:dyDescent="0.25">
      <c r="O54" s="590"/>
      <c r="P54" s="590"/>
      <c r="Q54" s="590"/>
      <c r="R54" s="590"/>
      <c r="S54" s="590"/>
    </row>
  </sheetData>
  <mergeCells count="62">
    <mergeCell ref="A1:F1"/>
    <mergeCell ref="A4:C4"/>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28:C28"/>
    <mergeCell ref="D28:E28"/>
    <mergeCell ref="F28:G28"/>
    <mergeCell ref="H28:I28"/>
    <mergeCell ref="J28:K28"/>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C43:D43"/>
    <mergeCell ref="F43:G43"/>
    <mergeCell ref="E46:F46"/>
    <mergeCell ref="E47:F47"/>
    <mergeCell ref="C37:D37"/>
    <mergeCell ref="F37:G37"/>
    <mergeCell ref="C39:D39"/>
    <mergeCell ref="F39:G39"/>
    <mergeCell ref="C41:D41"/>
    <mergeCell ref="F41:G41"/>
  </mergeCells>
  <conditionalFormatting sqref="R52 R47">
    <cfRule type="expression" dxfId="460" priority="2" stopIfTrue="1">
      <formula>$O$1="CU"</formula>
    </cfRule>
  </conditionalFormatting>
  <conditionalFormatting sqref="E7 E9 E11 E13 E15 E17 E19:E21">
    <cfRule type="cellIs" dxfId="459"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8">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77" customWidth="1"/>
  </cols>
  <sheetData>
    <row r="1" spans="1:45" s="136" customFormat="1" ht="21.75" customHeight="1" x14ac:dyDescent="0.25">
      <c r="A1" s="507" t="str">
        <f>Altalanos!$A$6</f>
        <v>Diákolinmpia Pest Vármegye</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x14ac:dyDescent="0.25">
      <c r="A2" s="514" t="s">
        <v>122</v>
      </c>
      <c r="B2" s="515"/>
      <c r="C2" s="515"/>
      <c r="D2" s="515"/>
      <c r="E2" s="776">
        <f>Altalanos!$C$8</f>
        <v>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x14ac:dyDescent="0.25">
      <c r="A3" s="55" t="s">
        <v>82</v>
      </c>
      <c r="B3" s="55"/>
      <c r="C3" s="55"/>
      <c r="D3" s="55"/>
      <c r="E3" s="777"/>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x14ac:dyDescent="0.3">
      <c r="A4" s="936">
        <f>Altalanos!$A$10</f>
        <v>0</v>
      </c>
      <c r="B4" s="936"/>
      <c r="C4" s="936"/>
      <c r="D4" s="519"/>
      <c r="E4" s="520"/>
      <c r="F4" s="520"/>
      <c r="G4" s="520">
        <f>Altalanos!$C$10</f>
        <v>0</v>
      </c>
      <c r="H4" s="521"/>
      <c r="I4" s="520"/>
      <c r="J4" s="522"/>
      <c r="K4" s="523"/>
      <c r="L4" s="522"/>
      <c r="M4" s="524"/>
      <c r="N4" s="522"/>
      <c r="O4" s="520"/>
      <c r="P4" s="522"/>
      <c r="Q4" s="520"/>
      <c r="R4" s="525" t="str">
        <f>Altalanos!$E$10</f>
        <v>Dénes Tibor</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x14ac:dyDescent="0.25">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0" customFormat="1" ht="11.1" customHeight="1" thickBot="1" x14ac:dyDescent="0.3">
      <c r="A6" s="791"/>
      <c r="B6" s="792"/>
      <c r="C6" s="792"/>
      <c r="D6" s="792"/>
      <c r="E6" s="792"/>
      <c r="F6" s="791" t="str">
        <f>IF(Y3="","",CONCATENATE(VLOOKUP(Y3,AB1:AH1,4)," pont"))</f>
        <v/>
      </c>
      <c r="G6" s="793"/>
      <c r="H6" s="794"/>
      <c r="I6" s="793"/>
      <c r="J6" s="795"/>
      <c r="K6" s="792" t="str">
        <f>IF(Y3="","",CONCATENATE(VLOOKUP(Y3,AB1:AH1,3)," pont"))</f>
        <v/>
      </c>
      <c r="L6" s="795"/>
      <c r="M6" s="792" t="str">
        <f>IF(Y3="","",CONCATENATE(VLOOKUP(Y3,AB1:AH1,2)," pont"))</f>
        <v/>
      </c>
      <c r="N6" s="795"/>
      <c r="O6" s="792" t="str">
        <f>IF(Y3="","",CONCATENATE(VLOOKUP(Y3,AB1:AH1,1)," pont"))</f>
        <v/>
      </c>
      <c r="P6" s="795"/>
      <c r="Q6" s="792"/>
      <c r="R6" s="796"/>
      <c r="T6" s="797"/>
      <c r="U6" s="797"/>
      <c r="V6" s="797"/>
      <c r="W6" s="797"/>
      <c r="X6" s="797"/>
      <c r="Y6" s="798"/>
      <c r="Z6" s="798"/>
      <c r="AA6" s="798" t="s">
        <v>196</v>
      </c>
      <c r="AB6" s="799">
        <v>150</v>
      </c>
      <c r="AC6" s="799">
        <v>120</v>
      </c>
      <c r="AD6" s="799">
        <v>90</v>
      </c>
      <c r="AE6" s="799">
        <v>60</v>
      </c>
      <c r="AF6" s="799">
        <v>40</v>
      </c>
      <c r="AG6" s="799">
        <v>25</v>
      </c>
      <c r="AH6" s="799">
        <v>10</v>
      </c>
      <c r="AI6" s="800"/>
      <c r="AJ6" s="800"/>
      <c r="AK6" s="800"/>
      <c r="AL6" s="797"/>
      <c r="AM6" s="797"/>
      <c r="AN6" s="797"/>
      <c r="AO6" s="797"/>
      <c r="AP6" s="797"/>
      <c r="AQ6" s="797"/>
      <c r="AR6" s="797"/>
      <c r="AS6" s="797"/>
    </row>
    <row r="7" spans="1:45" s="38" customFormat="1" ht="12.9" customHeight="1" x14ac:dyDescent="0.25">
      <c r="A7" s="157">
        <v>1</v>
      </c>
      <c r="B7" s="526" t="str">
        <f>IF($E7="","",VLOOKUP($E7,'1MD ELO (3)'!$A$7:$O$22,14))</f>
        <v/>
      </c>
      <c r="C7" s="527" t="str">
        <f>IF($E7="","",VLOOKUP($E7,'1MD ELO (3)'!$A$7:$O$22,15))</f>
        <v/>
      </c>
      <c r="D7" s="527" t="str">
        <f>IF($E7="","",VLOOKUP($E7,'1MD ELO (3)'!$A$7:$O$22,5))</f>
        <v/>
      </c>
      <c r="E7" s="528"/>
      <c r="F7" s="529" t="str">
        <f>UPPER(IF($E7="","",VLOOKUP($E7,'1MD ELO (3)'!$A$7:$O$22,2)))</f>
        <v/>
      </c>
      <c r="G7" s="529" t="str">
        <f>IF($E7="","",VLOOKUP($E7,'1MD ELO (3)'!$A$7:$O$22,3))</f>
        <v/>
      </c>
      <c r="H7" s="529"/>
      <c r="I7" s="529" t="str">
        <f>IF($E7="","",VLOOKUP($E7,'1MD ELO (3)'!$A$7:$O$22,4))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 customHeight="1" x14ac:dyDescent="0.25">
      <c r="A8" s="171"/>
      <c r="B8" s="532"/>
      <c r="C8" s="533"/>
      <c r="D8" s="533"/>
      <c r="E8" s="328"/>
      <c r="F8" s="534"/>
      <c r="G8" s="534"/>
      <c r="H8" s="535"/>
      <c r="I8" s="741" t="s">
        <v>0</v>
      </c>
      <c r="J8" s="176"/>
      <c r="K8" s="536" t="str">
        <f>UPPER(IF(OR(J8="a",J8="as"),F7,IF(OR(J8="b",J8="bs"),F9,)))</f>
        <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 customHeight="1" x14ac:dyDescent="0.25">
      <c r="A9" s="171">
        <v>2</v>
      </c>
      <c r="B9" s="526" t="str">
        <f>IF($E9="","",VLOOKUP($E9,'1MD ELO (3)'!$A$7:$O$22,14))</f>
        <v/>
      </c>
      <c r="C9" s="527" t="str">
        <f>IF($E9="","",VLOOKUP($E9,'1MD ELO (3)'!$A$7:$O$22,15))</f>
        <v/>
      </c>
      <c r="D9" s="527" t="str">
        <f>IF($E9="","",VLOOKUP($E9,'1MD ELO (3)'!$A$7:$O$22,5))</f>
        <v/>
      </c>
      <c r="E9" s="721"/>
      <c r="F9" s="579" t="str">
        <f>UPPER(IF($E9="","",VLOOKUP($E9,'1MD ELO (3)'!$A$7:$O$22,2)))</f>
        <v/>
      </c>
      <c r="G9" s="579" t="str">
        <f>IF($E9="","",VLOOKUP($E9,'1MD ELO (3)'!$A$7:$O$22,3))</f>
        <v/>
      </c>
      <c r="H9" s="579"/>
      <c r="I9" s="579" t="str">
        <f>IF($E9="","",VLOOKUP($E9,'1MD ELO (3)'!$A$7:$O$22,4))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 customHeight="1" x14ac:dyDescent="0.25">
      <c r="A10" s="171"/>
      <c r="B10" s="532"/>
      <c r="C10" s="533"/>
      <c r="D10" s="533"/>
      <c r="E10" s="722"/>
      <c r="F10" s="723"/>
      <c r="G10" s="723"/>
      <c r="H10" s="724"/>
      <c r="I10" s="723"/>
      <c r="J10" s="540"/>
      <c r="K10" s="741" t="s">
        <v>0</v>
      </c>
      <c r="L10" s="184"/>
      <c r="M10" s="536" t="str">
        <f>UPPER(IF(OR(L10="a",L10="as"),K8,IF(OR(L10="b",L10="bs"),K12,)))</f>
        <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 customHeight="1" x14ac:dyDescent="0.25">
      <c r="A11" s="171">
        <v>3</v>
      </c>
      <c r="B11" s="526" t="str">
        <f>IF($E11="","",VLOOKUP($E11,'1MD ELO (3)'!$A$7:$O$22,14))</f>
        <v/>
      </c>
      <c r="C11" s="527" t="str">
        <f>IF($E11="","",VLOOKUP($E11,'1MD ELO (3)'!$A$7:$O$22,15))</f>
        <v/>
      </c>
      <c r="D11" s="527" t="str">
        <f>IF($E11="","",VLOOKUP($E11,'1MD ELO (3)'!$A$7:$O$22,5))</f>
        <v/>
      </c>
      <c r="E11" s="721"/>
      <c r="F11" s="579" t="str">
        <f>UPPER(IF($E11="","",VLOOKUP($E11,'1MD ELO (3)'!$A$7:$O$22,2)))</f>
        <v/>
      </c>
      <c r="G11" s="579" t="str">
        <f>IF($E11="","",VLOOKUP($E11,'1MD ELO (3)'!$A$7:$O$22,3))</f>
        <v/>
      </c>
      <c r="H11" s="579"/>
      <c r="I11" s="579" t="str">
        <f>IF($E11="","",VLOOKUP($E11,'1MD ELO (3)'!$A$7:$O$22,4))</f>
        <v/>
      </c>
      <c r="J11" s="530"/>
      <c r="K11" s="531"/>
      <c r="L11" s="543"/>
      <c r="M11" s="531"/>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 customHeight="1" x14ac:dyDescent="0.25">
      <c r="A12" s="171"/>
      <c r="B12" s="532"/>
      <c r="C12" s="533"/>
      <c r="D12" s="533"/>
      <c r="E12" s="722"/>
      <c r="F12" s="723"/>
      <c r="G12" s="723"/>
      <c r="H12" s="724"/>
      <c r="I12" s="741" t="s">
        <v>0</v>
      </c>
      <c r="J12" s="176"/>
      <c r="K12" s="536" t="str">
        <f>UPPER(IF(OR(J12="a",J12="as"),F11,IF(OR(J12="b",J12="bs"),F13,)))</f>
        <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 customHeight="1" x14ac:dyDescent="0.25">
      <c r="A13" s="171">
        <v>4</v>
      </c>
      <c r="B13" s="526" t="str">
        <f>IF($E13="","",VLOOKUP($E13,'1MD ELO (3)'!$A$7:$O$22,14))</f>
        <v/>
      </c>
      <c r="C13" s="527" t="str">
        <f>IF($E13="","",VLOOKUP($E13,'1MD ELO (3)'!$A$7:$O$22,15))</f>
        <v/>
      </c>
      <c r="D13" s="527" t="str">
        <f>IF($E13="","",VLOOKUP($E13,'1MD ELO (3)'!$A$7:$O$22,5))</f>
        <v/>
      </c>
      <c r="E13" s="721"/>
      <c r="F13" s="579" t="str">
        <f>UPPER(IF($E13="","",VLOOKUP($E13,'1MD ELO (3)'!$A$7:$O$22,2)))</f>
        <v/>
      </c>
      <c r="G13" s="579" t="str">
        <f>IF($E13="","",VLOOKUP($E13,'1MD ELO (3)'!$A$7:$O$22,3))</f>
        <v/>
      </c>
      <c r="H13" s="579"/>
      <c r="I13" s="579" t="str">
        <f>IF($E13="","",VLOOKUP($E13,'1MD ELO (3)'!$A$7:$O$22,4))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 customHeight="1" x14ac:dyDescent="0.25">
      <c r="A14" s="171"/>
      <c r="B14" s="532"/>
      <c r="C14" s="533"/>
      <c r="D14" s="533"/>
      <c r="E14" s="722"/>
      <c r="F14" s="723"/>
      <c r="G14" s="723"/>
      <c r="H14" s="724"/>
      <c r="I14" s="723"/>
      <c r="J14" s="540"/>
      <c r="K14" s="531"/>
      <c r="L14" s="531"/>
      <c r="M14" s="741" t="s">
        <v>0</v>
      </c>
      <c r="N14" s="184"/>
      <c r="O14" s="536" t="str">
        <f>UPPER(IF(OR(N14="a",N14="as"),M10,IF(OR(N14="b",N14="bs"),M18,)))</f>
        <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 customHeight="1" x14ac:dyDescent="0.25">
      <c r="A15" s="578">
        <v>5</v>
      </c>
      <c r="B15" s="526" t="str">
        <f>IF($E15="","",VLOOKUP($E15,'1MD ELO (3)'!$A$7:$O$22,14))</f>
        <v/>
      </c>
      <c r="C15" s="527" t="str">
        <f>IF($E15="","",VLOOKUP($E15,'1MD ELO (3)'!$A$7:$O$22,15))</f>
        <v/>
      </c>
      <c r="D15" s="527" t="str">
        <f>IF($E15="","",VLOOKUP($E15,'1MD ELO (3)'!$A$7:$O$22,5))</f>
        <v/>
      </c>
      <c r="E15" s="721"/>
      <c r="F15" s="579" t="str">
        <f>UPPER(IF($E15="","",VLOOKUP($E15,'1MD ELO (3)'!$A$7:$O$22,2)))</f>
        <v/>
      </c>
      <c r="G15" s="579" t="str">
        <f>IF($E15="","",VLOOKUP($E15,'1MD ELO (3)'!$A$7:$O$22,3))</f>
        <v/>
      </c>
      <c r="H15" s="579"/>
      <c r="I15" s="579" t="str">
        <f>IF($E15="","",VLOOKUP($E15,'1MD ELO (3)'!$A$7:$O$22,4))</f>
        <v/>
      </c>
      <c r="J15" s="548"/>
      <c r="K15" s="531"/>
      <c r="L15" s="531"/>
      <c r="M15" s="531"/>
      <c r="N15" s="544"/>
      <c r="O15" s="531"/>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 customHeight="1" thickBot="1" x14ac:dyDescent="0.3">
      <c r="A16" s="171"/>
      <c r="B16" s="532"/>
      <c r="C16" s="533"/>
      <c r="D16" s="533"/>
      <c r="E16" s="722"/>
      <c r="F16" s="723"/>
      <c r="G16" s="723"/>
      <c r="H16" s="724"/>
      <c r="I16" s="741" t="s">
        <v>0</v>
      </c>
      <c r="J16" s="176"/>
      <c r="K16" s="536" t="str">
        <f>UPPER(IF(OR(J16="a",J16="as"),F15,IF(OR(J16="b",J16="bs"),F17,)))</f>
        <v/>
      </c>
      <c r="L16" s="536"/>
      <c r="M16" s="531"/>
      <c r="N16" s="544"/>
      <c r="O16" s="741"/>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 customHeight="1" x14ac:dyDescent="0.25">
      <c r="A17" s="171">
        <v>6</v>
      </c>
      <c r="B17" s="526" t="str">
        <f>IF($E17="","",VLOOKUP($E17,'1MD ELO (3)'!$A$7:$O$22,14))</f>
        <v/>
      </c>
      <c r="C17" s="527" t="str">
        <f>IF($E17="","",VLOOKUP($E17,'1MD ELO (3)'!$A$7:$O$22,15))</f>
        <v/>
      </c>
      <c r="D17" s="527" t="str">
        <f>IF($E17="","",VLOOKUP($E17,'1MD ELO (3)'!$A$7:$O$22,5))</f>
        <v/>
      </c>
      <c r="E17" s="721"/>
      <c r="F17" s="579" t="str">
        <f>UPPER(IF($E17="","",VLOOKUP($E17,'1MD ELO (3)'!$A$7:$O$22,2)))</f>
        <v/>
      </c>
      <c r="G17" s="579" t="str">
        <f>IF($E17="","",VLOOKUP($E17,'1MD ELO (3)'!$A$7:$O$22,3))</f>
        <v/>
      </c>
      <c r="H17" s="579"/>
      <c r="I17" s="579" t="str">
        <f>IF($E17="","",VLOOKUP($E17,'1MD ELO (3)'!$A$7:$O$22,4))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 customHeight="1" x14ac:dyDescent="0.25">
      <c r="A18" s="171"/>
      <c r="B18" s="532"/>
      <c r="C18" s="533"/>
      <c r="D18" s="533"/>
      <c r="E18" s="722"/>
      <c r="F18" s="723"/>
      <c r="G18" s="723"/>
      <c r="H18" s="724"/>
      <c r="I18" s="723"/>
      <c r="J18" s="540"/>
      <c r="K18" s="741" t="s">
        <v>0</v>
      </c>
      <c r="L18" s="184"/>
      <c r="M18" s="536" t="str">
        <f>UPPER(IF(OR(L18="a",L18="as"),K16,IF(OR(L18="b",L18="bs"),K20,)))</f>
        <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 customHeight="1" x14ac:dyDescent="0.25">
      <c r="A19" s="171">
        <v>7</v>
      </c>
      <c r="B19" s="526" t="str">
        <f>IF($E19="","",VLOOKUP($E19,'1MD ELO (3)'!$A$7:$O$22,14))</f>
        <v/>
      </c>
      <c r="C19" s="527" t="str">
        <f>IF($E19="","",VLOOKUP($E19,'1MD ELO (3)'!$A$7:$O$22,15))</f>
        <v/>
      </c>
      <c r="D19" s="527" t="str">
        <f>IF($E19="","",VLOOKUP($E19,'1MD ELO (3)'!$A$7:$O$22,5))</f>
        <v/>
      </c>
      <c r="E19" s="721"/>
      <c r="F19" s="579" t="str">
        <f>UPPER(IF($E19="","",VLOOKUP($E19,'1MD ELO (3)'!$A$7:$O$22,2)))</f>
        <v/>
      </c>
      <c r="G19" s="579" t="str">
        <f>IF($E19="","",VLOOKUP($E19,'1MD ELO (3)'!$A$7:$O$22,3))</f>
        <v/>
      </c>
      <c r="H19" s="579"/>
      <c r="I19" s="579" t="str">
        <f>IF($E19="","",VLOOKUP($E19,'1MD ELO (3)'!$A$7:$O$22,4))</f>
        <v/>
      </c>
      <c r="J19" s="530"/>
      <c r="K19" s="531"/>
      <c r="L19" s="543"/>
      <c r="M19" s="531"/>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 customHeight="1" x14ac:dyDescent="0.25">
      <c r="A20" s="171"/>
      <c r="B20" s="532"/>
      <c r="C20" s="533"/>
      <c r="D20" s="533"/>
      <c r="E20" s="328"/>
      <c r="F20" s="534"/>
      <c r="G20" s="534"/>
      <c r="H20" s="535"/>
      <c r="I20" s="741" t="s">
        <v>0</v>
      </c>
      <c r="J20" s="176"/>
      <c r="K20" s="536" t="str">
        <f>UPPER(IF(OR(J20="a",J20="as"),F19,IF(OR(J20="b",J20="bs"),F21,)))</f>
        <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 customHeight="1" x14ac:dyDescent="0.25">
      <c r="A21" s="581">
        <v>8</v>
      </c>
      <c r="B21" s="526" t="str">
        <f>IF($E21="","",VLOOKUP($E21,'1MD ELO (3)'!$A$7:$O$22,14))</f>
        <v/>
      </c>
      <c r="C21" s="527" t="str">
        <f>IF($E21="","",VLOOKUP($E21,'1MD ELO (3)'!$A$7:$O$22,15))</f>
        <v/>
      </c>
      <c r="D21" s="527" t="str">
        <f>IF($E21="","",VLOOKUP($E21,'1MD ELO (3)'!$A$7:$O$22,5))</f>
        <v/>
      </c>
      <c r="E21" s="528"/>
      <c r="F21" s="580" t="str">
        <f>UPPER(IF($E21="","",VLOOKUP($E21,'1MD ELO (3)'!$A$7:$O$22,2)))</f>
        <v/>
      </c>
      <c r="G21" s="580" t="str">
        <f>IF($E21="","",VLOOKUP($E21,'1MD ELO (3)'!$A$7:$O$22,3))</f>
        <v/>
      </c>
      <c r="H21" s="580"/>
      <c r="I21" s="580" t="str">
        <f>IF($E21="","",VLOOKUP($E21,'1MD ELO (3)'!$A$7:$O$22,4))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x14ac:dyDescent="0.25">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x14ac:dyDescent="0.25">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x14ac:dyDescent="0.25">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x14ac:dyDescent="0.25">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x14ac:dyDescent="0.25">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x14ac:dyDescent="0.25">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x14ac:dyDescent="0.25">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x14ac:dyDescent="0.25">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x14ac:dyDescent="0.25">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x14ac:dyDescent="0.25">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x14ac:dyDescent="0.25">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x14ac:dyDescent="0.25">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x14ac:dyDescent="0.25">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x14ac:dyDescent="0.25">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x14ac:dyDescent="0.25">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x14ac:dyDescent="0.25">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x14ac:dyDescent="0.25">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x14ac:dyDescent="0.25">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x14ac:dyDescent="0.25">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x14ac:dyDescent="0.25">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x14ac:dyDescent="0.25">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x14ac:dyDescent="0.25">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x14ac:dyDescent="0.25">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x14ac:dyDescent="0.25">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x14ac:dyDescent="0.25">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x14ac:dyDescent="0.25">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x14ac:dyDescent="0.25">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x14ac:dyDescent="0.25">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x14ac:dyDescent="0.25">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x14ac:dyDescent="0.25">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x14ac:dyDescent="0.25">
      <c r="A52" s="561"/>
      <c r="B52" s="164"/>
      <c r="C52" s="164"/>
      <c r="D52" s="164"/>
      <c r="E52" s="328"/>
      <c r="F52" s="762"/>
      <c r="G52" s="762"/>
      <c r="H52" s="762"/>
      <c r="I52" s="762"/>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x14ac:dyDescent="0.25">
      <c r="A53" s="203"/>
      <c r="B53" s="203"/>
      <c r="C53" s="203"/>
      <c r="D53" s="203"/>
      <c r="E53" s="203"/>
      <c r="F53" s="763"/>
      <c r="G53" s="763"/>
      <c r="H53" s="763"/>
      <c r="I53" s="763"/>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x14ac:dyDescent="0.25">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x14ac:dyDescent="0.25">
      <c r="A55" s="570" t="s">
        <v>106</v>
      </c>
      <c r="B55" s="571"/>
      <c r="C55" s="572"/>
      <c r="D55" s="573"/>
      <c r="E55" s="225">
        <v>1</v>
      </c>
      <c r="F55" s="92" t="str">
        <f>IF(E55&gt;$R$62,,UPPER(VLOOKUP(E55,'1MD ELO (3)'!$A$7:$Q$134,2)))</f>
        <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x14ac:dyDescent="0.25">
      <c r="A56" s="574" t="s">
        <v>124</v>
      </c>
      <c r="B56" s="335"/>
      <c r="C56" s="575"/>
      <c r="D56" s="576"/>
      <c r="E56" s="225">
        <v>2</v>
      </c>
      <c r="F56" s="92" t="str">
        <f>IF(E56&gt;$R$62,,UPPER(VLOOKUP(E56,'1MD ELO (3)'!$A$7:$Q$134,2)))</f>
        <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x14ac:dyDescent="0.25">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x14ac:dyDescent="0.25">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x14ac:dyDescent="0.25">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x14ac:dyDescent="0.25">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x14ac:dyDescent="0.25">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x14ac:dyDescent="0.25">
      <c r="A62" s="368"/>
      <c r="B62" s="365"/>
      <c r="C62" s="445"/>
      <c r="D62" s="378"/>
      <c r="E62" s="242"/>
      <c r="F62" s="241"/>
      <c r="G62" s="242"/>
      <c r="H62" s="241"/>
      <c r="I62" s="243"/>
      <c r="J62" s="569" t="s">
        <v>14</v>
      </c>
      <c r="K62" s="335"/>
      <c r="L62" s="567"/>
      <c r="M62" s="335"/>
      <c r="N62" s="568"/>
      <c r="O62" s="335" t="str">
        <f>R4</f>
        <v>Dénes Tibor</v>
      </c>
      <c r="P62" s="567"/>
      <c r="Q62" s="335"/>
      <c r="R62" s="245">
        <f>MIN(4,'1MD ELO (3)'!Q5)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x14ac:dyDescent="0.25">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x14ac:dyDescent="0.25">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x14ac:dyDescent="0.25">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x14ac:dyDescent="0.25">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x14ac:dyDescent="0.25">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x14ac:dyDescent="0.25">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x14ac:dyDescent="0.25">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x14ac:dyDescent="0.25">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x14ac:dyDescent="0.25">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x14ac:dyDescent="0.25">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x14ac:dyDescent="0.25">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x14ac:dyDescent="0.25">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x14ac:dyDescent="0.25">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x14ac:dyDescent="0.25">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x14ac:dyDescent="0.25">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x14ac:dyDescent="0.25">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x14ac:dyDescent="0.25">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x14ac:dyDescent="0.25">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x14ac:dyDescent="0.25">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x14ac:dyDescent="0.25">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x14ac:dyDescent="0.25">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x14ac:dyDescent="0.25">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x14ac:dyDescent="0.25">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x14ac:dyDescent="0.25">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x14ac:dyDescent="0.25">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x14ac:dyDescent="0.25">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x14ac:dyDescent="0.25">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x14ac:dyDescent="0.25">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x14ac:dyDescent="0.25">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x14ac:dyDescent="0.25">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x14ac:dyDescent="0.25">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x14ac:dyDescent="0.25">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x14ac:dyDescent="0.25">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x14ac:dyDescent="0.25">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x14ac:dyDescent="0.25">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x14ac:dyDescent="0.25">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x14ac:dyDescent="0.25">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x14ac:dyDescent="0.25">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x14ac:dyDescent="0.25">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x14ac:dyDescent="0.25">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x14ac:dyDescent="0.25">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x14ac:dyDescent="0.25">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x14ac:dyDescent="0.25">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x14ac:dyDescent="0.25">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x14ac:dyDescent="0.25">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x14ac:dyDescent="0.25">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x14ac:dyDescent="0.25">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x14ac:dyDescent="0.25">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x14ac:dyDescent="0.25">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x14ac:dyDescent="0.25">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x14ac:dyDescent="0.25">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x14ac:dyDescent="0.25">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x14ac:dyDescent="0.25">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x14ac:dyDescent="0.25">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x14ac:dyDescent="0.25">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x14ac:dyDescent="0.25">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x14ac:dyDescent="0.25">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x14ac:dyDescent="0.25">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x14ac:dyDescent="0.25">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x14ac:dyDescent="0.25">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x14ac:dyDescent="0.25">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x14ac:dyDescent="0.25">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x14ac:dyDescent="0.25">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x14ac:dyDescent="0.25">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x14ac:dyDescent="0.25">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x14ac:dyDescent="0.25">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x14ac:dyDescent="0.25">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x14ac:dyDescent="0.25">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x14ac:dyDescent="0.25">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x14ac:dyDescent="0.25">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x14ac:dyDescent="0.25">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x14ac:dyDescent="0.25">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x14ac:dyDescent="0.25">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x14ac:dyDescent="0.25">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x14ac:dyDescent="0.25">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x14ac:dyDescent="0.25">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x14ac:dyDescent="0.25">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x14ac:dyDescent="0.25">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conditionalFormatting sqref="G50:I50 G34:I34 G36:I36 G22:I22 G24:I24 G26:I26 G28:I28 G30:I30 G32:I32 H21 G38:I38 G40:I40 G42:I42 G44:I44 G46:I46 G48:I48 H7 H9 H11 H13 H15 H17 H19">
    <cfRule type="expression" dxfId="458" priority="17" stopIfTrue="1">
      <formula>AND($E7&lt;9,$C7&gt;0)</formula>
    </cfRule>
  </conditionalFormatting>
  <conditionalFormatting sqref="I23 I43 K33 I31 K41 I51 I39 K49 I47 K10 M29 M45 I27 K25 I35 I8 I12 I16 I20 K18 M14">
    <cfRule type="expression" dxfId="457" priority="14" stopIfTrue="1">
      <formula>AND($O$1="CU",I8="Umpire")</formula>
    </cfRule>
    <cfRule type="expression" dxfId="456" priority="15" stopIfTrue="1">
      <formula>AND($O$1="CU",I8&lt;&gt;"Umpire",J8&lt;&gt;"")</formula>
    </cfRule>
    <cfRule type="expression" dxfId="455" priority="16" stopIfTrue="1">
      <formula>AND($O$1="CU",I8&lt;&gt;"Umpire")</formula>
    </cfRule>
  </conditionalFormatting>
  <conditionalFormatting sqref="E36 E30 E28 E26 E24 E22 E52 E50 E32 E48 E46 E44 E42 E40 E38 E34">
    <cfRule type="expression" dxfId="454" priority="13" stopIfTrue="1">
      <formula>AND($E22&lt;9,$C22&gt;0)</formula>
    </cfRule>
  </conditionalFormatting>
  <conditionalFormatting sqref="F38 F40 F42 F44 F46 F48 F50 F36 F22 F24 F26 F28 F30 F32 F34">
    <cfRule type="cellIs" dxfId="453" priority="11" stopIfTrue="1" operator="equal">
      <formula>"Bye"</formula>
    </cfRule>
    <cfRule type="expression" dxfId="452" priority="12" stopIfTrue="1">
      <formula>AND($E22&lt;9,$C22&gt;0)</formula>
    </cfRule>
  </conditionalFormatting>
  <conditionalFormatting sqref="M10 M18 O45 M41 M49 O14 O29 M25 M33 K8 K12 K16 K20 K39 K43 K47 K51 K23 K27 K31 K35">
    <cfRule type="expression" dxfId="451" priority="9" stopIfTrue="1">
      <formula>J8="as"</formula>
    </cfRule>
    <cfRule type="expression" dxfId="450" priority="10" stopIfTrue="1">
      <formula>J8="bs"</formula>
    </cfRule>
  </conditionalFormatting>
  <conditionalFormatting sqref="B40 B42 B44 B46 B48 B50 B52 B24 B26 B28 B30 B32 B34 B36 B38 B22">
    <cfRule type="cellIs" dxfId="449" priority="7" stopIfTrue="1" operator="equal">
      <formula>"QA"</formula>
    </cfRule>
    <cfRule type="cellIs" dxfId="448" priority="8" stopIfTrue="1" operator="equal">
      <formula>"DA"</formula>
    </cfRule>
  </conditionalFormatting>
  <conditionalFormatting sqref="R62 J8 J12 J16 J20 N14 L10 L18">
    <cfRule type="expression" dxfId="447" priority="6" stopIfTrue="1">
      <formula>$O$1="CU"</formula>
    </cfRule>
  </conditionalFormatting>
  <conditionalFormatting sqref="E21 E7">
    <cfRule type="expression" dxfId="446" priority="5" stopIfTrue="1">
      <formula>$E7&lt;5</formula>
    </cfRule>
  </conditionalFormatting>
  <conditionalFormatting sqref="F19 F21 F9 F17 F15 F13 F11 F7">
    <cfRule type="cellIs" dxfId="445" priority="4" stopIfTrue="1" operator="equal">
      <formula>"Bye"</formula>
    </cfRule>
  </conditionalFormatting>
  <conditionalFormatting sqref="O16">
    <cfRule type="expression" dxfId="444" priority="1" stopIfTrue="1">
      <formula>AND($O$1="CU",O16="Umpire")</formula>
    </cfRule>
    <cfRule type="expression" dxfId="443" priority="2" stopIfTrue="1">
      <formula>AND($O$1="CU",O16&lt;&gt;"Umpire",P16&lt;&gt;"")</formula>
    </cfRule>
    <cfRule type="expression" dxfId="442"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915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915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4">
    <tabColor indexed="11"/>
    <pageSetUpPr fitToPage="1"/>
  </sheetPr>
  <dimension ref="A1:AO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Diákolinmpia Pest Vármegye</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464">
        <f>Altalanos!$C$8</f>
        <v>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x14ac:dyDescent="0.3">
      <c r="A4" s="925">
        <f>Altalanos!$A$10</f>
        <v>0</v>
      </c>
      <c r="B4" s="925"/>
      <c r="C4" s="925"/>
      <c r="D4" s="432"/>
      <c r="E4" s="146"/>
      <c r="F4" s="146"/>
      <c r="G4" s="146">
        <f>Altalanos!$C$10</f>
        <v>0</v>
      </c>
      <c r="H4" s="100"/>
      <c r="I4" s="146"/>
      <c r="J4" s="147"/>
      <c r="K4" s="148"/>
      <c r="L4" s="147"/>
      <c r="M4" s="149"/>
      <c r="N4" s="147"/>
      <c r="O4" s="146"/>
      <c r="P4" s="147"/>
      <c r="Q4" s="146"/>
      <c r="R4" s="89" t="str">
        <f>Altalanos!$E$10</f>
        <v>Dénes Tibor</v>
      </c>
      <c r="Y4" s="656"/>
      <c r="Z4" s="656"/>
      <c r="AA4" s="672" t="s">
        <v>194</v>
      </c>
      <c r="AB4" s="673">
        <v>250</v>
      </c>
      <c r="AC4" s="673">
        <v>200</v>
      </c>
      <c r="AD4" s="673">
        <v>150</v>
      </c>
      <c r="AE4" s="673">
        <v>120</v>
      </c>
      <c r="AF4" s="673">
        <v>90</v>
      </c>
      <c r="AG4" s="673">
        <v>60</v>
      </c>
      <c r="AH4" s="673">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0" customFormat="1" ht="11.1" customHeight="1" thickBot="1" x14ac:dyDescent="0.3">
      <c r="A6" s="783"/>
      <c r="B6" s="792"/>
      <c r="C6" s="792"/>
      <c r="D6" s="792"/>
      <c r="E6" s="792"/>
      <c r="F6" s="791" t="str">
        <f>IF(Y3="","",CONCATENATE(AH1," / ",VLOOKUP(Y3,AB1:AH1,5)," pont"))</f>
        <v/>
      </c>
      <c r="G6" s="793"/>
      <c r="H6" s="794"/>
      <c r="I6" s="793"/>
      <c r="J6" s="795"/>
      <c r="K6" s="792" t="str">
        <f>IF(Y3="","",CONCATENATE(VLOOKUP(Y3,AB1:AH1,4)," pont"))</f>
        <v/>
      </c>
      <c r="L6" s="795"/>
      <c r="M6" s="792" t="str">
        <f>IF(Y3="","",CONCATENATE(VLOOKUP(Y3,AB1:AH1,3)," pont"))</f>
        <v/>
      </c>
      <c r="N6" s="795"/>
      <c r="O6" s="792" t="str">
        <f>IF(Y3="","",CONCATENATE(VLOOKUP(Y3,AB1:AH1,2)," pont"))</f>
        <v/>
      </c>
      <c r="P6" s="795"/>
      <c r="Q6" s="792" t="str">
        <f>IF(Y3="","",CONCATENATE(VLOOKUP(Y3,AB1:AH1,1)," pont"))</f>
        <v/>
      </c>
      <c r="R6" s="796"/>
      <c r="Y6" s="798"/>
      <c r="Z6" s="798"/>
      <c r="AA6" s="798" t="s">
        <v>196</v>
      </c>
      <c r="AB6" s="799">
        <v>150</v>
      </c>
      <c r="AC6" s="799">
        <v>120</v>
      </c>
      <c r="AD6" s="799">
        <v>90</v>
      </c>
      <c r="AE6" s="799">
        <v>60</v>
      </c>
      <c r="AF6" s="799">
        <v>40</v>
      </c>
      <c r="AG6" s="799">
        <v>25</v>
      </c>
      <c r="AH6" s="799">
        <v>10</v>
      </c>
      <c r="AI6" s="801"/>
      <c r="AJ6" s="801"/>
      <c r="AK6" s="801"/>
    </row>
    <row r="7" spans="1:37" s="38" customFormat="1" ht="12.9" customHeight="1" x14ac:dyDescent="0.25">
      <c r="A7" s="157">
        <v>1</v>
      </c>
      <c r="B7" s="390" t="str">
        <f>IF($E7="","",VLOOKUP($E7,'1MD ELO (3)'!$A$7:$O$22,14))</f>
        <v/>
      </c>
      <c r="C7" s="446" t="str">
        <f>IF($E7="","",VLOOKUP($E7,'1MD ELO (3)'!$A$7:$O$22,15))</f>
        <v/>
      </c>
      <c r="D7" s="446" t="str">
        <f>IF($E7="","",VLOOKUP($E7,'1MD ELO (3)'!$A$7:$O$22,5))</f>
        <v/>
      </c>
      <c r="E7" s="159"/>
      <c r="F7" s="160" t="str">
        <f>UPPER(IF($E7="","",VLOOKUP($E7,'1MD ELO (3)'!$A$7:$O$22,2)))</f>
        <v/>
      </c>
      <c r="G7" s="160" t="str">
        <f>IF($E7="","",VLOOKUP($E7,'1MD ELO (3)'!$A$7:$O$22,3))</f>
        <v/>
      </c>
      <c r="H7" s="160"/>
      <c r="I7" s="160" t="str">
        <f>IF($E7="","",VLOOKUP($E7,'1MD ELO (3)'!$A$7:$O$22,4))</f>
        <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 customHeight="1" x14ac:dyDescent="0.25">
      <c r="A8" s="171"/>
      <c r="B8" s="460"/>
      <c r="C8" s="456"/>
      <c r="D8" s="456"/>
      <c r="E8" s="172"/>
      <c r="F8" s="173"/>
      <c r="G8" s="173"/>
      <c r="H8" s="174"/>
      <c r="I8" s="719" t="s">
        <v>0</v>
      </c>
      <c r="J8" s="176"/>
      <c r="K8" s="177" t="str">
        <f>UPPER(IF(OR(J8="a",J8="as"),F7,IF(OR(J8="b",J8="bs"),F9,)))</f>
        <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 customHeight="1" x14ac:dyDescent="0.25">
      <c r="A9" s="171">
        <v>2</v>
      </c>
      <c r="B9" s="390" t="str">
        <f>IF($E9="","",VLOOKUP($E9,'1MD ELO (3)'!$A$7:$O$22,14))</f>
        <v/>
      </c>
      <c r="C9" s="446" t="str">
        <f>IF($E9="","",VLOOKUP($E9,'1MD ELO (3)'!$A$7:$O$22,15))</f>
        <v/>
      </c>
      <c r="D9" s="446" t="str">
        <f>IF($E9="","",VLOOKUP($E9,'1MD ELO (3)'!$A$7:$O$22,5))</f>
        <v/>
      </c>
      <c r="E9" s="159"/>
      <c r="F9" s="179" t="str">
        <f>UPPER(IF($E9="","",VLOOKUP($E9,'1MD ELO (3)'!$A$7:$O$22,2)))</f>
        <v/>
      </c>
      <c r="G9" s="179" t="str">
        <f>IF($E9="","",VLOOKUP($E9,'1MD ELO (3)'!$A$7:$O$22,3))</f>
        <v/>
      </c>
      <c r="H9" s="179"/>
      <c r="I9" s="160" t="str">
        <f>IF($E9="","",VLOOKUP($E9,'1MD ELO (3)'!$A$7:$O$22,4))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 customHeight="1" x14ac:dyDescent="0.25">
      <c r="A10" s="171"/>
      <c r="B10" s="460"/>
      <c r="C10" s="456"/>
      <c r="D10" s="456"/>
      <c r="E10" s="182"/>
      <c r="F10" s="173"/>
      <c r="G10" s="173"/>
      <c r="H10" s="174"/>
      <c r="I10" s="161"/>
      <c r="J10" s="183"/>
      <c r="K10" s="175" t="s">
        <v>0</v>
      </c>
      <c r="L10" s="184"/>
      <c r="M10" s="177" t="str">
        <f>UPPER(IF(OR(L10="a",L10="as"),K8,IF(OR(L10="b",L10="bs"),K12,)))</f>
        <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 customHeight="1" x14ac:dyDescent="0.25">
      <c r="A11" s="171">
        <v>3</v>
      </c>
      <c r="B11" s="390" t="str">
        <f>IF($E11="","",VLOOKUP($E11,'1MD ELO (3)'!$A$7:$O$22,14))</f>
        <v/>
      </c>
      <c r="C11" s="446" t="str">
        <f>IF($E11="","",VLOOKUP($E11,'1MD ELO (3)'!$A$7:$O$22,15))</f>
        <v/>
      </c>
      <c r="D11" s="446" t="str">
        <f>IF($E11="","",VLOOKUP($E11,'1MD ELO (3)'!$A$7:$O$22,5))</f>
        <v/>
      </c>
      <c r="E11" s="159"/>
      <c r="F11" s="179" t="str">
        <f>UPPER(IF($E11="","",VLOOKUP($E11,'1MD ELO (3)'!$A$7:$O$22,2)))</f>
        <v/>
      </c>
      <c r="G11" s="179" t="str">
        <f>IF($E11="","",VLOOKUP($E11,'1MD ELO (3)'!$A$7:$O$22,3))</f>
        <v/>
      </c>
      <c r="H11" s="179"/>
      <c r="I11" s="179" t="str">
        <f>IF($E11="","",VLOOKUP($E11,'1MD ELO (3)'!$A$7:$O$22,4))</f>
        <v/>
      </c>
      <c r="J11" s="162"/>
      <c r="K11" s="161"/>
      <c r="L11" s="187"/>
      <c r="M11" s="161"/>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 customHeight="1" x14ac:dyDescent="0.25">
      <c r="A12" s="171"/>
      <c r="B12" s="460"/>
      <c r="C12" s="456"/>
      <c r="D12" s="456"/>
      <c r="E12" s="182"/>
      <c r="F12" s="173"/>
      <c r="G12" s="173"/>
      <c r="H12" s="174"/>
      <c r="I12" s="719" t="s">
        <v>0</v>
      </c>
      <c r="J12" s="176"/>
      <c r="K12" s="177" t="str">
        <f>UPPER(IF(OR(J12="a",J12="as"),F11,IF(OR(J12="b",J12="bs"),F13,)))</f>
        <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 customHeight="1" x14ac:dyDescent="0.25">
      <c r="A13" s="171">
        <v>4</v>
      </c>
      <c r="B13" s="390" t="str">
        <f>IF($E13="","",VLOOKUP($E13,'1MD ELO (3)'!$A$7:$O$22,14))</f>
        <v/>
      </c>
      <c r="C13" s="446" t="str">
        <f>IF($E13="","",VLOOKUP($E13,'1MD ELO (3)'!$A$7:$O$22,15))</f>
        <v/>
      </c>
      <c r="D13" s="446" t="str">
        <f>IF($E13="","",VLOOKUP($E13,'1MD ELO (3)'!$A$7:$O$22,5))</f>
        <v/>
      </c>
      <c r="E13" s="159"/>
      <c r="F13" s="179" t="str">
        <f>UPPER(IF($E13="","",VLOOKUP($E13,'1MD ELO (3)'!$A$7:$O$22,2)))</f>
        <v/>
      </c>
      <c r="G13" s="179" t="str">
        <f>IF($E13="","",VLOOKUP($E13,'1MD ELO (3)'!$A$7:$O$22,3))</f>
        <v/>
      </c>
      <c r="H13" s="179"/>
      <c r="I13" s="179" t="str">
        <f>IF($E13="","",VLOOKUP($E13,'1MD ELO (3)'!$A$7:$O$22,4))</f>
        <v/>
      </c>
      <c r="J13" s="190"/>
      <c r="K13" s="161"/>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 customHeight="1" x14ac:dyDescent="0.25">
      <c r="A14" s="171"/>
      <c r="B14" s="460"/>
      <c r="C14" s="456"/>
      <c r="D14" s="456"/>
      <c r="E14" s="182"/>
      <c r="F14" s="161"/>
      <c r="G14" s="161"/>
      <c r="H14" s="70"/>
      <c r="I14" s="191"/>
      <c r="J14" s="183"/>
      <c r="K14" s="161"/>
      <c r="L14" s="161"/>
      <c r="M14" s="175" t="s">
        <v>0</v>
      </c>
      <c r="N14" s="184"/>
      <c r="O14" s="177" t="str">
        <f>UPPER(IF(OR(N14="a",N14="as"),M10,IF(OR(N14="b",N14="bs"),M18,)))</f>
        <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 customHeight="1" x14ac:dyDescent="0.25">
      <c r="A15" s="157">
        <v>5</v>
      </c>
      <c r="B15" s="390" t="str">
        <f>IF($E15="","",VLOOKUP($E15,'1MD ELO (3)'!$A$7:$O$22,14))</f>
        <v/>
      </c>
      <c r="C15" s="446" t="str">
        <f>IF($E15="","",VLOOKUP($E15,'1MD ELO (3)'!$A$7:$O$22,15))</f>
        <v/>
      </c>
      <c r="D15" s="446" t="str">
        <f>IF($E15="","",VLOOKUP($E15,'1MD ELO (3)'!$A$7:$O$22,5))</f>
        <v/>
      </c>
      <c r="E15" s="159"/>
      <c r="F15" s="160" t="str">
        <f>UPPER(IF($E15="","",VLOOKUP($E15,'1MD ELO (3)'!$A$7:$O$22,2)))</f>
        <v/>
      </c>
      <c r="G15" s="160" t="str">
        <f>IF($E15="","",VLOOKUP($E15,'1MD ELO (3)'!$A$7:$O$22,3))</f>
        <v/>
      </c>
      <c r="H15" s="160"/>
      <c r="I15" s="160" t="str">
        <f>IF($E15="","",VLOOKUP($E15,'1MD ELO (3)'!$A$7:$O$22,4))</f>
        <v/>
      </c>
      <c r="J15" s="192"/>
      <c r="K15" s="161"/>
      <c r="L15" s="161"/>
      <c r="M15" s="161"/>
      <c r="N15" s="188"/>
      <c r="O15" s="161"/>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 customHeight="1" thickBot="1" x14ac:dyDescent="0.3">
      <c r="A16" s="171"/>
      <c r="B16" s="460"/>
      <c r="C16" s="456"/>
      <c r="D16" s="456"/>
      <c r="E16" s="182"/>
      <c r="F16" s="173"/>
      <c r="G16" s="173"/>
      <c r="H16" s="174"/>
      <c r="I16" s="719" t="s">
        <v>0</v>
      </c>
      <c r="J16" s="176"/>
      <c r="K16" s="177" t="str">
        <f>UPPER(IF(OR(J16="a",J16="as"),F15,IF(OR(J16="b",J16="bs"),F17,)))</f>
        <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 customHeight="1" x14ac:dyDescent="0.25">
      <c r="A17" s="171">
        <v>6</v>
      </c>
      <c r="B17" s="390" t="str">
        <f>IF($E17="","",VLOOKUP($E17,'1MD ELO (3)'!$A$7:$O$22,14))</f>
        <v/>
      </c>
      <c r="C17" s="446" t="str">
        <f>IF($E17="","",VLOOKUP($E17,'1MD ELO (3)'!$A$7:$O$22,15))</f>
        <v/>
      </c>
      <c r="D17" s="446" t="str">
        <f>IF($E17="","",VLOOKUP($E17,'1MD ELO (3)'!$A$7:$O$22,5))</f>
        <v/>
      </c>
      <c r="E17" s="159"/>
      <c r="F17" s="179" t="str">
        <f>UPPER(IF($E17="","",VLOOKUP($E17,'1MD ELO (3)'!$A$7:$O$22,2)))</f>
        <v/>
      </c>
      <c r="G17" s="179" t="str">
        <f>IF($E17="","",VLOOKUP($E17,'1MD ELO (3)'!$A$7:$O$22,3))</f>
        <v/>
      </c>
      <c r="H17" s="179"/>
      <c r="I17" s="179" t="str">
        <f>IF($E17="","",VLOOKUP($E17,'1MD ELO (3)'!$A$7:$O$22,4))</f>
        <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 customHeight="1" x14ac:dyDescent="0.25">
      <c r="A18" s="171"/>
      <c r="B18" s="460"/>
      <c r="C18" s="456"/>
      <c r="D18" s="456"/>
      <c r="E18" s="182"/>
      <c r="F18" s="173"/>
      <c r="G18" s="173"/>
      <c r="H18" s="174"/>
      <c r="I18" s="161"/>
      <c r="J18" s="183"/>
      <c r="K18" s="175" t="s">
        <v>0</v>
      </c>
      <c r="L18" s="184"/>
      <c r="M18" s="177" t="str">
        <f>UPPER(IF(OR(L18="a",L18="as"),K16,IF(OR(L18="b",L18="bs"),K20,)))</f>
        <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 customHeight="1" x14ac:dyDescent="0.25">
      <c r="A19" s="171">
        <v>7</v>
      </c>
      <c r="B19" s="390" t="str">
        <f>IF($E19="","",VLOOKUP($E19,'1MD ELO (3)'!$A$7:$O$22,14))</f>
        <v/>
      </c>
      <c r="C19" s="446" t="str">
        <f>IF($E19="","",VLOOKUP($E19,'1MD ELO (3)'!$A$7:$O$22,15))</f>
        <v/>
      </c>
      <c r="D19" s="446" t="str">
        <f>IF($E19="","",VLOOKUP($E19,'1MD ELO (3)'!$A$7:$O$22,5))</f>
        <v/>
      </c>
      <c r="E19" s="159"/>
      <c r="F19" s="179" t="str">
        <f>UPPER(IF($E19="","",VLOOKUP($E19,'1MD ELO (3)'!$A$7:$O$22,2)))</f>
        <v/>
      </c>
      <c r="G19" s="179" t="str">
        <f>IF($E19="","",VLOOKUP($E19,'1MD ELO (3)'!$A$7:$O$22,3))</f>
        <v/>
      </c>
      <c r="H19" s="179"/>
      <c r="I19" s="179" t="str">
        <f>IF($E19="","",VLOOKUP($E19,'1MD ELO (3)'!$A$7:$O$22,4))</f>
        <v/>
      </c>
      <c r="J19" s="162"/>
      <c r="K19" s="161"/>
      <c r="L19" s="187"/>
      <c r="M19" s="161"/>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 customHeight="1" x14ac:dyDescent="0.25">
      <c r="A20" s="171"/>
      <c r="B20" s="460"/>
      <c r="C20" s="456"/>
      <c r="D20" s="456"/>
      <c r="E20" s="172"/>
      <c r="F20" s="173"/>
      <c r="G20" s="173"/>
      <c r="H20" s="174"/>
      <c r="I20" s="719" t="s">
        <v>0</v>
      </c>
      <c r="J20" s="176"/>
      <c r="K20" s="177" t="str">
        <f>UPPER(IF(OR(J20="a",J20="as"),F19,IF(OR(J20="b",J20="bs"),F21,)))</f>
        <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 customHeight="1" x14ac:dyDescent="0.25">
      <c r="A21" s="171">
        <v>8</v>
      </c>
      <c r="B21" s="390" t="str">
        <f>IF($E21="","",VLOOKUP($E21,'1MD ELO (3)'!$A$7:$O$22,14))</f>
        <v/>
      </c>
      <c r="C21" s="446" t="str">
        <f>IF($E21="","",VLOOKUP($E21,'1MD ELO (3)'!$A$7:$O$22,15))</f>
        <v/>
      </c>
      <c r="D21" s="446" t="str">
        <f>IF($E21="","",VLOOKUP($E21,'1MD ELO (3)'!$A$7:$O$22,5))</f>
        <v/>
      </c>
      <c r="E21" s="159"/>
      <c r="F21" s="179" t="str">
        <f>UPPER(IF($E21="","",VLOOKUP($E21,'1MD ELO (3)'!$A$7:$O$22,2)))</f>
        <v/>
      </c>
      <c r="G21" s="179" t="str">
        <f>IF($E21="","",VLOOKUP($E21,'1MD ELO (3)'!$A$7:$O$22,3))</f>
        <v/>
      </c>
      <c r="H21" s="179"/>
      <c r="I21" s="179" t="str">
        <f>IF($E21="","",VLOOKUP($E21,'1MD ELO (3)'!$A$7:$O$22,4))</f>
        <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 customHeight="1" x14ac:dyDescent="0.25">
      <c r="A22" s="171"/>
      <c r="B22" s="460"/>
      <c r="C22" s="456"/>
      <c r="D22" s="456"/>
      <c r="E22" s="172"/>
      <c r="F22" s="191"/>
      <c r="G22" s="191"/>
      <c r="H22" s="195"/>
      <c r="I22" s="191"/>
      <c r="J22" s="183"/>
      <c r="K22" s="161"/>
      <c r="L22" s="161"/>
      <c r="M22" s="161"/>
      <c r="N22" s="186"/>
      <c r="O22" s="175" t="s">
        <v>0</v>
      </c>
      <c r="P22" s="184"/>
      <c r="Q22" s="177" t="str">
        <f>UPPER(IF(OR(P22="a",P22="as"),O14,IF(OR(P22="b",P22="bs"),O30,)))</f>
        <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 customHeight="1" x14ac:dyDescent="0.25">
      <c r="A23" s="171">
        <v>9</v>
      </c>
      <c r="B23" s="390" t="str">
        <f>IF($E23="","",VLOOKUP($E23,'1MD ELO (3)'!$A$7:$O$22,14))</f>
        <v/>
      </c>
      <c r="C23" s="446" t="str">
        <f>IF($E23="","",VLOOKUP($E23,'1MD ELO (3)'!$A$7:$O$22,15))</f>
        <v/>
      </c>
      <c r="D23" s="446" t="str">
        <f>IF($E23="","",VLOOKUP($E23,'1MD ELO (3)'!$A$7:$O$22,5))</f>
        <v/>
      </c>
      <c r="E23" s="159"/>
      <c r="F23" s="179" t="str">
        <f>UPPER(IF($E23="","",VLOOKUP($E23,'1MD ELO (3)'!$A$7:$O$22,2)))</f>
        <v/>
      </c>
      <c r="G23" s="179" t="str">
        <f>IF($E23="","",VLOOKUP($E23,'1MD ELO (3)'!$A$7:$O$22,3))</f>
        <v/>
      </c>
      <c r="H23" s="179"/>
      <c r="I23" s="179" t="str">
        <f>IF($E23="","",VLOOKUP($E23,'1MD ELO (3)'!$A$7:$O$22,4))</f>
        <v/>
      </c>
      <c r="J23" s="162"/>
      <c r="K23" s="161"/>
      <c r="L23" s="161"/>
      <c r="M23" s="161"/>
      <c r="N23" s="186"/>
      <c r="O23" s="161"/>
      <c r="P23" s="188"/>
      <c r="Q23" s="161"/>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 customHeight="1" x14ac:dyDescent="0.25">
      <c r="A24" s="171"/>
      <c r="B24" s="460"/>
      <c r="C24" s="456"/>
      <c r="D24" s="456"/>
      <c r="E24" s="172"/>
      <c r="F24" s="173"/>
      <c r="G24" s="173"/>
      <c r="H24" s="174"/>
      <c r="I24" s="719" t="s">
        <v>0</v>
      </c>
      <c r="J24" s="176"/>
      <c r="K24" s="177" t="str">
        <f>UPPER(IF(OR(J24="a",J24="as"),F23,IF(OR(J24="b",J24="bs"),F25,)))</f>
        <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 customHeight="1" x14ac:dyDescent="0.25">
      <c r="A25" s="171">
        <v>10</v>
      </c>
      <c r="B25" s="390" t="str">
        <f>IF($E25="","",VLOOKUP($E25,'1MD ELO (3)'!$A$7:$O$22,14))</f>
        <v/>
      </c>
      <c r="C25" s="446" t="str">
        <f>IF($E25="","",VLOOKUP($E25,'1MD ELO (3)'!$A$7:$O$22,15))</f>
        <v/>
      </c>
      <c r="D25" s="446" t="str">
        <f>IF($E25="","",VLOOKUP($E25,'1MD ELO (3)'!$A$7:$O$22,5))</f>
        <v/>
      </c>
      <c r="E25" s="159"/>
      <c r="F25" s="179" t="str">
        <f>UPPER(IF($E25="","",VLOOKUP($E25,'1MD ELO (3)'!$A$7:$O$22,2)))</f>
        <v/>
      </c>
      <c r="G25" s="179" t="str">
        <f>IF($E25="","",VLOOKUP($E25,'1MD ELO (3)'!$A$7:$O$22,3))</f>
        <v/>
      </c>
      <c r="H25" s="179"/>
      <c r="I25" s="179" t="str">
        <f>IF($E25="","",VLOOKUP($E25,'1MD ELO (3)'!$A$7:$O$22,4))</f>
        <v/>
      </c>
      <c r="J25" s="180"/>
      <c r="K25" s="161"/>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 customHeight="1" x14ac:dyDescent="0.25">
      <c r="A26" s="171"/>
      <c r="B26" s="460"/>
      <c r="C26" s="456"/>
      <c r="D26" s="456"/>
      <c r="E26" s="182"/>
      <c r="F26" s="173"/>
      <c r="G26" s="173"/>
      <c r="H26" s="174"/>
      <c r="I26" s="161"/>
      <c r="J26" s="183"/>
      <c r="K26" s="175" t="s">
        <v>0</v>
      </c>
      <c r="L26" s="184"/>
      <c r="M26" s="177" t="str">
        <f>UPPER(IF(OR(L26="a",L26="as"),K24,IF(OR(L26="b",L26="bs"),K28,)))</f>
        <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 customHeight="1" x14ac:dyDescent="0.25">
      <c r="A27" s="171">
        <v>11</v>
      </c>
      <c r="B27" s="390" t="str">
        <f>IF($E27="","",VLOOKUP($E27,'1MD ELO (3)'!$A$7:$O$22,14))</f>
        <v/>
      </c>
      <c r="C27" s="446" t="str">
        <f>IF($E27="","",VLOOKUP($E27,'1MD ELO (3)'!$A$7:$O$22,15))</f>
        <v/>
      </c>
      <c r="D27" s="446" t="str">
        <f>IF($E27="","",VLOOKUP($E27,'1MD ELO (3)'!$A$7:$O$22,5))</f>
        <v/>
      </c>
      <c r="E27" s="159"/>
      <c r="F27" s="179" t="str">
        <f>UPPER(IF($E27="","",VLOOKUP($E27,'1MD ELO (3)'!$A$7:$O$22,2)))</f>
        <v/>
      </c>
      <c r="G27" s="179" t="str">
        <f>IF($E27="","",VLOOKUP($E27,'1MD ELO (3)'!$A$7:$O$22,3))</f>
        <v/>
      </c>
      <c r="H27" s="179"/>
      <c r="I27" s="179" t="str">
        <f>IF($E27="","",VLOOKUP($E27,'1MD ELO (3)'!$A$7:$O$22,4))</f>
        <v/>
      </c>
      <c r="J27" s="162"/>
      <c r="K27" s="161"/>
      <c r="L27" s="187"/>
      <c r="M27" s="161"/>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 customHeight="1" x14ac:dyDescent="0.25">
      <c r="A28" s="196"/>
      <c r="B28" s="460"/>
      <c r="C28" s="456"/>
      <c r="D28" s="456"/>
      <c r="E28" s="182"/>
      <c r="F28" s="173"/>
      <c r="G28" s="173"/>
      <c r="H28" s="174"/>
      <c r="I28" s="719" t="s">
        <v>0</v>
      </c>
      <c r="J28" s="176"/>
      <c r="K28" s="177" t="str">
        <f>UPPER(IF(OR(J28="a",J28="as"),F27,IF(OR(J28="b",J28="bs"),F29,)))</f>
        <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 customHeight="1" x14ac:dyDescent="0.25">
      <c r="A29" s="157">
        <v>12</v>
      </c>
      <c r="B29" s="390" t="str">
        <f>IF($E29="","",VLOOKUP($E29,'1MD ELO (3)'!$A$7:$O$22,14))</f>
        <v/>
      </c>
      <c r="C29" s="446" t="str">
        <f>IF($E29="","",VLOOKUP($E29,'1MD ELO (3)'!$A$7:$O$22,15))</f>
        <v/>
      </c>
      <c r="D29" s="446" t="str">
        <f>IF($E29="","",VLOOKUP($E29,'1MD ELO (3)'!$A$7:$O$22,5))</f>
        <v/>
      </c>
      <c r="E29" s="159"/>
      <c r="F29" s="160" t="str">
        <f>UPPER(IF($E29="","",VLOOKUP($E29,'1MD ELO (3)'!$A$7:$O$22,2)))</f>
        <v/>
      </c>
      <c r="G29" s="160" t="str">
        <f>IF($E29="","",VLOOKUP($E29,'1MD ELO (3)'!$A$7:$O$22,3))</f>
        <v/>
      </c>
      <c r="H29" s="160"/>
      <c r="I29" s="160" t="str">
        <f>IF($E29="","",VLOOKUP($E29,'1MD ELO (3)'!$A$7:$O$22,4))</f>
        <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 customHeight="1" x14ac:dyDescent="0.25">
      <c r="A30" s="171"/>
      <c r="B30" s="460"/>
      <c r="C30" s="456"/>
      <c r="D30" s="456"/>
      <c r="E30" s="182"/>
      <c r="F30" s="161"/>
      <c r="G30" s="161"/>
      <c r="H30" s="70"/>
      <c r="I30" s="191"/>
      <c r="J30" s="183"/>
      <c r="K30" s="161"/>
      <c r="L30" s="161"/>
      <c r="M30" s="175" t="s">
        <v>0</v>
      </c>
      <c r="N30" s="184"/>
      <c r="O30" s="177" t="str">
        <f>UPPER(IF(OR(N30="a",N30="as"),M26,IF(OR(N30="b",N30="bs"),M34,)))</f>
        <v/>
      </c>
      <c r="P30" s="194"/>
      <c r="Q30" s="167"/>
      <c r="R30" s="168"/>
      <c r="S30" s="169"/>
      <c r="AI30" s="668"/>
      <c r="AJ30" s="668"/>
      <c r="AK30" s="668"/>
    </row>
    <row r="31" spans="1:41" s="38" customFormat="1" ht="12.9" customHeight="1" x14ac:dyDescent="0.25">
      <c r="A31" s="171">
        <v>13</v>
      </c>
      <c r="B31" s="390" t="str">
        <f>IF($E31="","",VLOOKUP($E31,'1MD ELO (3)'!$A$7:$O$22,14))</f>
        <v/>
      </c>
      <c r="C31" s="446" t="str">
        <f>IF($E31="","",VLOOKUP($E31,'1MD ELO (3)'!$A$7:$O$22,15))</f>
        <v/>
      </c>
      <c r="D31" s="446" t="str">
        <f>IF($E31="","",VLOOKUP($E31,'1MD ELO (3)'!$A$7:$O$22,5))</f>
        <v/>
      </c>
      <c r="E31" s="159"/>
      <c r="F31" s="179" t="str">
        <f>UPPER(IF($E31="","",VLOOKUP($E31,'1MD ELO (3)'!$A$7:$O$22,2)))</f>
        <v/>
      </c>
      <c r="G31" s="179" t="str">
        <f>IF($E31="","",VLOOKUP($E31,'1MD ELO (3)'!$A$7:$O$22,3))</f>
        <v/>
      </c>
      <c r="H31" s="179"/>
      <c r="I31" s="179" t="str">
        <f>IF($E31="","",VLOOKUP($E31,'1MD ELO (3)'!$A$7:$O$22,4))</f>
        <v/>
      </c>
      <c r="J31" s="192"/>
      <c r="K31" s="161"/>
      <c r="L31" s="161"/>
      <c r="M31" s="161"/>
      <c r="N31" s="188"/>
      <c r="O31" s="161"/>
      <c r="P31" s="186"/>
      <c r="Q31" s="167"/>
      <c r="R31" s="168"/>
      <c r="S31" s="169"/>
      <c r="AI31" s="668"/>
      <c r="AJ31" s="668"/>
      <c r="AK31" s="668"/>
    </row>
    <row r="32" spans="1:41" s="38" customFormat="1" ht="12.9" customHeight="1" x14ac:dyDescent="0.25">
      <c r="A32" s="171"/>
      <c r="B32" s="460"/>
      <c r="C32" s="456"/>
      <c r="D32" s="456"/>
      <c r="E32" s="182"/>
      <c r="F32" s="173"/>
      <c r="G32" s="173"/>
      <c r="H32" s="174"/>
      <c r="I32" s="175" t="s">
        <v>0</v>
      </c>
      <c r="J32" s="176"/>
      <c r="K32" s="177" t="str">
        <f>UPPER(IF(OR(J32="a",J32="as"),F31,IF(OR(J32="b",J32="bs"),F33,)))</f>
        <v/>
      </c>
      <c r="L32" s="177"/>
      <c r="M32" s="161"/>
      <c r="N32" s="188"/>
      <c r="O32" s="186"/>
      <c r="P32" s="186"/>
      <c r="Q32" s="167"/>
      <c r="R32" s="168"/>
      <c r="S32" s="169"/>
      <c r="AI32" s="668"/>
      <c r="AJ32" s="668"/>
      <c r="AK32" s="668"/>
    </row>
    <row r="33" spans="1:37" s="38" customFormat="1" ht="12.9" customHeight="1" x14ac:dyDescent="0.25">
      <c r="A33" s="171">
        <v>14</v>
      </c>
      <c r="B33" s="390" t="str">
        <f>IF($E33="","",VLOOKUP($E33,'1MD ELO (3)'!$A$7:$O$22,14))</f>
        <v/>
      </c>
      <c r="C33" s="446" t="str">
        <f>IF($E33="","",VLOOKUP($E33,'1MD ELO (3)'!$A$7:$O$22,15))</f>
        <v/>
      </c>
      <c r="D33" s="446" t="str">
        <f>IF($E33="","",VLOOKUP($E33,'1MD ELO (3)'!$A$7:$O$22,5))</f>
        <v/>
      </c>
      <c r="E33" s="159"/>
      <c r="F33" s="179" t="str">
        <f>UPPER(IF($E33="","",VLOOKUP($E33,'1MD ELO (3)'!$A$7:$O$22,2)))</f>
        <v/>
      </c>
      <c r="G33" s="179" t="str">
        <f>IF($E33="","",VLOOKUP($E33,'1MD ELO (3)'!$A$7:$O$22,3))</f>
        <v/>
      </c>
      <c r="H33" s="179"/>
      <c r="I33" s="179" t="str">
        <f>IF($E33="","",VLOOKUP($E33,'1MD ELO (3)'!$A$7:$O$22,4))</f>
        <v/>
      </c>
      <c r="J33" s="180"/>
      <c r="K33" s="161"/>
      <c r="L33" s="181"/>
      <c r="M33" s="161"/>
      <c r="N33" s="188"/>
      <c r="O33" s="186"/>
      <c r="P33" s="186"/>
      <c r="Q33" s="167"/>
      <c r="R33" s="168"/>
      <c r="S33" s="169"/>
      <c r="AI33" s="668"/>
      <c r="AJ33" s="668"/>
      <c r="AK33" s="668"/>
    </row>
    <row r="34" spans="1:37" s="38" customFormat="1" ht="12.9" customHeight="1" x14ac:dyDescent="0.25">
      <c r="A34" s="171"/>
      <c r="B34" s="460"/>
      <c r="C34" s="456"/>
      <c r="D34" s="456"/>
      <c r="E34" s="182"/>
      <c r="F34" s="173"/>
      <c r="G34" s="173"/>
      <c r="H34" s="174"/>
      <c r="I34" s="161"/>
      <c r="J34" s="183"/>
      <c r="K34" s="175" t="s">
        <v>0</v>
      </c>
      <c r="L34" s="184"/>
      <c r="M34" s="177" t="str">
        <f>UPPER(IF(OR(L34="a",L34="as"),K32,IF(OR(L34="b",L34="bs"),K36,)))</f>
        <v/>
      </c>
      <c r="N34" s="194"/>
      <c r="O34" s="186"/>
      <c r="P34" s="186"/>
      <c r="Q34" s="167"/>
      <c r="R34" s="168"/>
      <c r="S34" s="169"/>
      <c r="AI34" s="668"/>
      <c r="AJ34" s="668"/>
      <c r="AK34" s="668"/>
    </row>
    <row r="35" spans="1:37" s="38" customFormat="1" ht="12.9" customHeight="1" x14ac:dyDescent="0.25">
      <c r="A35" s="171">
        <v>15</v>
      </c>
      <c r="B35" s="390" t="str">
        <f>IF($E35="","",VLOOKUP($E35,'1MD ELO (3)'!$A$7:$O$22,14))</f>
        <v/>
      </c>
      <c r="C35" s="446" t="str">
        <f>IF($E35="","",VLOOKUP($E35,'1MD ELO (3)'!$A$7:$O$22,15))</f>
        <v/>
      </c>
      <c r="D35" s="446" t="str">
        <f>IF($E35="","",VLOOKUP($E35,'1MD ELO (3)'!$A$7:$O$22,5))</f>
        <v/>
      </c>
      <c r="E35" s="159"/>
      <c r="F35" s="179" t="str">
        <f>UPPER(IF($E35="","",VLOOKUP($E35,'1MD ELO (3)'!$A$7:$O$22,2)))</f>
        <v/>
      </c>
      <c r="G35" s="179" t="str">
        <f>IF($E35="","",VLOOKUP($E35,'1MD ELO (3)'!$A$7:$O$22,3))</f>
        <v/>
      </c>
      <c r="H35" s="179"/>
      <c r="I35" s="179" t="str">
        <f>IF($E35="","",VLOOKUP($E35,'1MD ELO (3)'!$A$7:$O$22,4))</f>
        <v/>
      </c>
      <c r="J35" s="162"/>
      <c r="K35" s="161"/>
      <c r="L35" s="187"/>
      <c r="M35" s="161"/>
      <c r="N35" s="186"/>
      <c r="O35" s="186"/>
      <c r="P35" s="186"/>
      <c r="Q35" s="167"/>
      <c r="R35" s="168"/>
      <c r="S35" s="169"/>
      <c r="AI35" s="668"/>
      <c r="AJ35" s="668"/>
      <c r="AK35" s="668"/>
    </row>
    <row r="36" spans="1:37" s="38" customFormat="1" ht="12.9" customHeight="1" x14ac:dyDescent="0.25">
      <c r="A36" s="171"/>
      <c r="B36" s="460"/>
      <c r="C36" s="456"/>
      <c r="D36" s="456"/>
      <c r="E36" s="172"/>
      <c r="F36" s="173"/>
      <c r="G36" s="173"/>
      <c r="H36" s="174"/>
      <c r="I36" s="175" t="s">
        <v>0</v>
      </c>
      <c r="J36" s="176"/>
      <c r="K36" s="177" t="str">
        <f>UPPER(IF(OR(J36="a",J36="as"),F35,IF(OR(J36="b",J36="bs"),F37,)))</f>
        <v/>
      </c>
      <c r="L36" s="189"/>
      <c r="M36" s="161"/>
      <c r="N36" s="186"/>
      <c r="O36" s="186"/>
      <c r="P36" s="186"/>
      <c r="Q36" s="167"/>
      <c r="R36" s="168"/>
      <c r="S36" s="169"/>
      <c r="AI36" s="668"/>
      <c r="AJ36" s="668"/>
      <c r="AK36" s="668"/>
    </row>
    <row r="37" spans="1:37" s="38" customFormat="1" ht="12.9" customHeight="1" x14ac:dyDescent="0.25">
      <c r="A37" s="157">
        <v>16</v>
      </c>
      <c r="B37" s="390" t="str">
        <f>IF($E37="","",VLOOKUP($E37,'1MD ELO (3)'!$A$7:$O$22,14))</f>
        <v/>
      </c>
      <c r="C37" s="446" t="str">
        <f>IF($E37="","",VLOOKUP($E37,'1MD ELO (3)'!$A$7:$O$22,15))</f>
        <v/>
      </c>
      <c r="D37" s="446" t="str">
        <f>IF($E37="","",VLOOKUP($E37,'1MD ELO (3)'!$A$7:$O$22,5))</f>
        <v/>
      </c>
      <c r="E37" s="159"/>
      <c r="F37" s="160" t="str">
        <f>UPPER(IF($E37="","",VLOOKUP($E37,'1MD ELO (3)'!$A$7:$O$22,2)))</f>
        <v/>
      </c>
      <c r="G37" s="160" t="str">
        <f>IF($E37="","",VLOOKUP($E37,'1MD ELO (3)'!$A$7:$O$22,3))</f>
        <v/>
      </c>
      <c r="H37" s="179"/>
      <c r="I37" s="160" t="str">
        <f>IF($E37="","",VLOOKUP($E37,'1MD ELO (3)'!$A$7:$O$22,4))</f>
        <v/>
      </c>
      <c r="J37" s="190"/>
      <c r="K37" s="161"/>
      <c r="L37" s="161"/>
      <c r="M37" s="161"/>
      <c r="N37" s="186"/>
      <c r="O37" s="186"/>
      <c r="P37" s="186"/>
      <c r="Q37" s="167"/>
      <c r="R37" s="168"/>
      <c r="S37" s="169"/>
      <c r="AI37" s="668"/>
      <c r="AJ37" s="668"/>
      <c r="AK37" s="668"/>
    </row>
    <row r="38" spans="1:37" s="38" customFormat="1" ht="9.6" customHeight="1" x14ac:dyDescent="0.25">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x14ac:dyDescent="0.25">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x14ac:dyDescent="0.25">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x14ac:dyDescent="0.25">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x14ac:dyDescent="0.25">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x14ac:dyDescent="0.25">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x14ac:dyDescent="0.25">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x14ac:dyDescent="0.25">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x14ac:dyDescent="0.25">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x14ac:dyDescent="0.25">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x14ac:dyDescent="0.25">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x14ac:dyDescent="0.25">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x14ac:dyDescent="0.25">
      <c r="A50" s="452" t="s">
        <v>106</v>
      </c>
      <c r="B50" s="453"/>
      <c r="C50" s="454"/>
      <c r="D50" s="455"/>
      <c r="E50" s="224">
        <v>1</v>
      </c>
      <c r="F50" s="92" t="str">
        <f>IF(E50&gt;$R$57,,UPPER(VLOOKUP(E50,'1MD ELO (3)'!$A$7:$Q$134,2)))</f>
        <v/>
      </c>
      <c r="G50" s="225"/>
      <c r="H50" s="92"/>
      <c r="I50" s="91"/>
      <c r="J50" s="226" t="s">
        <v>7</v>
      </c>
      <c r="K50" s="221"/>
      <c r="L50" s="227"/>
      <c r="M50" s="221"/>
      <c r="N50" s="228"/>
      <c r="O50" s="229" t="s">
        <v>111</v>
      </c>
      <c r="P50" s="230"/>
      <c r="Q50" s="230"/>
      <c r="R50" s="231"/>
      <c r="AI50" s="670"/>
      <c r="AJ50" s="670"/>
      <c r="AK50" s="670"/>
    </row>
    <row r="51" spans="1:37" s="18" customFormat="1" ht="9" customHeight="1" x14ac:dyDescent="0.25">
      <c r="A51" s="236" t="s">
        <v>124</v>
      </c>
      <c r="B51" s="234"/>
      <c r="C51" s="448"/>
      <c r="D51" s="237"/>
      <c r="E51" s="224">
        <v>2</v>
      </c>
      <c r="F51" s="92" t="str">
        <f>IF(E51&gt;$R$57,,UPPER(VLOOKUP(E51,'1MD ELO (3)'!$A$7:$Q$134,2)))</f>
        <v/>
      </c>
      <c r="G51" s="225"/>
      <c r="H51" s="92"/>
      <c r="I51" s="91"/>
      <c r="J51" s="226" t="s">
        <v>8</v>
      </c>
      <c r="K51" s="221"/>
      <c r="L51" s="227"/>
      <c r="M51" s="221"/>
      <c r="N51" s="228"/>
      <c r="O51" s="232"/>
      <c r="P51" s="233"/>
      <c r="Q51" s="234"/>
      <c r="R51" s="235"/>
      <c r="AI51" s="670"/>
      <c r="AJ51" s="670"/>
      <c r="AK51" s="670"/>
    </row>
    <row r="52" spans="1:37" s="18" customFormat="1" ht="9" customHeight="1" x14ac:dyDescent="0.25">
      <c r="A52" s="379"/>
      <c r="B52" s="380"/>
      <c r="C52" s="449"/>
      <c r="D52" s="381"/>
      <c r="E52" s="224">
        <v>3</v>
      </c>
      <c r="F52" s="92" t="str">
        <f>IF(E52&gt;$R$57,,UPPER(VLOOKUP(E52,'1MD ELO (3)'!$A$7:$Q$134,2)))</f>
        <v/>
      </c>
      <c r="G52" s="225"/>
      <c r="H52" s="92"/>
      <c r="I52" s="91"/>
      <c r="J52" s="226" t="s">
        <v>9</v>
      </c>
      <c r="K52" s="221"/>
      <c r="L52" s="227"/>
      <c r="M52" s="221"/>
      <c r="N52" s="228"/>
      <c r="O52" s="229" t="s">
        <v>112</v>
      </c>
      <c r="P52" s="230"/>
      <c r="Q52" s="230"/>
      <c r="R52" s="231"/>
      <c r="AI52" s="670"/>
      <c r="AJ52" s="670"/>
      <c r="AK52" s="670"/>
    </row>
    <row r="53" spans="1:37" s="18" customFormat="1" ht="9" customHeight="1" x14ac:dyDescent="0.25">
      <c r="A53" s="238"/>
      <c r="B53" s="443"/>
      <c r="C53" s="443"/>
      <c r="D53" s="239"/>
      <c r="E53" s="224">
        <v>4</v>
      </c>
      <c r="F53" s="92" t="str">
        <f>IF(E53&gt;$R$57,,UPPER(VLOOKUP(E53,'1MD ELO (3)'!$A$7:$Q$134,2)))</f>
        <v/>
      </c>
      <c r="G53" s="225"/>
      <c r="H53" s="92"/>
      <c r="I53" s="91"/>
      <c r="J53" s="226" t="s">
        <v>10</v>
      </c>
      <c r="K53" s="221"/>
      <c r="L53" s="227"/>
      <c r="M53" s="221"/>
      <c r="N53" s="228"/>
      <c r="O53" s="221"/>
      <c r="P53" s="227"/>
      <c r="Q53" s="221"/>
      <c r="R53" s="228"/>
      <c r="AI53" s="670"/>
      <c r="AJ53" s="670"/>
      <c r="AK53" s="670"/>
    </row>
    <row r="54" spans="1:37" s="18" customFormat="1" ht="9" customHeight="1" x14ac:dyDescent="0.25">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x14ac:dyDescent="0.25">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x14ac:dyDescent="0.25">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x14ac:dyDescent="0.25">
      <c r="A57" s="368"/>
      <c r="B57" s="365"/>
      <c r="C57" s="445"/>
      <c r="D57" s="378"/>
      <c r="E57" s="240"/>
      <c r="F57" s="241"/>
      <c r="G57" s="242"/>
      <c r="H57" s="241"/>
      <c r="I57" s="243"/>
      <c r="J57" s="244" t="s">
        <v>14</v>
      </c>
      <c r="K57" s="234"/>
      <c r="L57" s="233"/>
      <c r="M57" s="234"/>
      <c r="N57" s="235"/>
      <c r="O57" s="234" t="str">
        <f>R4</f>
        <v>Dénes Tibor</v>
      </c>
      <c r="P57" s="233"/>
      <c r="Q57" s="234"/>
      <c r="R57" s="245">
        <f>MIN(4,'1MD ELO (3)'!Q5)</f>
        <v>4</v>
      </c>
      <c r="AI57" s="670"/>
      <c r="AJ57" s="670"/>
      <c r="AK57" s="670"/>
    </row>
  </sheetData>
  <mergeCells count="1">
    <mergeCell ref="A4:C4"/>
  </mergeCells>
  <conditionalFormatting sqref="G45:I45 G39:I39 H23 H25 H27 H29 H31 H33 H35 H37 G47:I47 G41:I41 G43:I43 H7 H9 H11 H13 H15 H17 H19 H21">
    <cfRule type="expression" dxfId="441" priority="14" stopIfTrue="1">
      <formula>AND($E7&lt;9,$C7&gt;0)</formula>
    </cfRule>
  </conditionalFormatting>
  <conditionalFormatting sqref="I32 I46 I36 K44 I42 K10 M14 K18 K26 K34 M30 M40 O22 I8 I12 I16 I20 I24 I28">
    <cfRule type="expression" dxfId="440" priority="11" stopIfTrue="1">
      <formula>AND($O$1="CU",I8="Umpire")</formula>
    </cfRule>
    <cfRule type="expression" dxfId="439" priority="12" stopIfTrue="1">
      <formula>AND($O$1="CU",I8&lt;&gt;"Umpire",J8&lt;&gt;"")</formula>
    </cfRule>
    <cfRule type="expression" dxfId="438" priority="13" stopIfTrue="1">
      <formula>AND($O$1="CU",I8&lt;&gt;"Umpire")</formula>
    </cfRule>
  </conditionalFormatting>
  <conditionalFormatting sqref="E39 E47 E45 E43 E41">
    <cfRule type="expression" dxfId="437" priority="10" stopIfTrue="1">
      <formula>AND($E39&lt;9,$C39&gt;0)</formula>
    </cfRule>
  </conditionalFormatting>
  <conditionalFormatting sqref="F41 F43 F45 F47 F39">
    <cfRule type="cellIs" dxfId="436" priority="8" stopIfTrue="1" operator="equal">
      <formula>"Bye"</formula>
    </cfRule>
    <cfRule type="expression" dxfId="435" priority="9" stopIfTrue="1">
      <formula>AND($E39&lt;9,$C39&gt;0)</formula>
    </cfRule>
  </conditionalFormatting>
  <conditionalFormatting sqref="M10 M18 M26 M34 O30 O40 M44 O14 Q22 K8 K12 K16 K20 K24 K28 K32 K36 K42 K46">
    <cfRule type="expression" dxfId="434" priority="6" stopIfTrue="1">
      <formula>J8="as"</formula>
    </cfRule>
    <cfRule type="expression" dxfId="433" priority="7" stopIfTrue="1">
      <formula>J8="bs"</formula>
    </cfRule>
  </conditionalFormatting>
  <conditionalFormatting sqref="B41 B43 B45 B47 B39">
    <cfRule type="cellIs" dxfId="432" priority="4" stopIfTrue="1" operator="equal">
      <formula>"QA"</formula>
    </cfRule>
    <cfRule type="cellIs" dxfId="431" priority="5" stopIfTrue="1" operator="equal">
      <formula>"DA"</formula>
    </cfRule>
  </conditionalFormatting>
  <conditionalFormatting sqref="R57 J8 J12 J16 J20 J24 J28 J32 J36 N30 N14 L10 L34 L18 L26 P22">
    <cfRule type="expression" dxfId="430" priority="3" stopIfTrue="1">
      <formula>$O$1="CU"</formula>
    </cfRule>
  </conditionalFormatting>
  <conditionalFormatting sqref="E9 E7 E11 E13 E15 E17 E19 E21 E23 E25 E27 E29 E31 E33 E35 E37">
    <cfRule type="expression" dxfId="429" priority="2" stopIfTrue="1">
      <formula>$E7&lt;5</formula>
    </cfRule>
  </conditionalFormatting>
  <conditionalFormatting sqref="F35 F37 F25 F33 F31 F29 F27 F23 F19 F21 F9 F17 F15 F13 F11 F7">
    <cfRule type="cellIs" dxfId="428" priority="1"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5">
    <tabColor indexed="11"/>
    <pageSetUpPr fitToPage="1"/>
  </sheetPr>
  <dimension ref="A1:AM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Diákolinmpia Pest Vármegye</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E2" s="464">
        <f>Altalanos!$C$8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925">
        <f>Altalanos!$A$10</f>
        <v>0</v>
      </c>
      <c r="B4" s="925"/>
      <c r="C4" s="925"/>
      <c r="D4" s="432"/>
      <c r="E4" s="146"/>
      <c r="F4" s="146"/>
      <c r="G4" s="146">
        <f>Altalanos!$C$10</f>
        <v>0</v>
      </c>
      <c r="H4" s="100"/>
      <c r="I4" s="146"/>
      <c r="J4" s="147"/>
      <c r="K4" s="148"/>
      <c r="L4" s="147"/>
      <c r="M4" s="149"/>
      <c r="N4" s="147"/>
      <c r="O4" s="146"/>
      <c r="P4" s="147"/>
      <c r="Q4" s="146"/>
      <c r="R4" s="89" t="str">
        <f>Altalanos!$E$10</f>
        <v>Dénes Tibor</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0" customFormat="1" ht="11.1" customHeight="1" thickBot="1" x14ac:dyDescent="0.3">
      <c r="A6" s="783"/>
      <c r="B6" s="792"/>
      <c r="C6" s="792"/>
      <c r="D6" s="792"/>
      <c r="E6" s="792"/>
      <c r="F6" s="791" t="str">
        <f>IF(Y3="","",CONCATENATE(AH1," / ",AG1," pont"))</f>
        <v/>
      </c>
      <c r="G6" s="793"/>
      <c r="H6" s="794"/>
      <c r="I6" s="793"/>
      <c r="J6" s="795"/>
      <c r="K6" s="792" t="str">
        <f>IF(Y3="","",CONCATENATE(AF1," pont"))</f>
        <v/>
      </c>
      <c r="L6" s="795"/>
      <c r="M6" s="792" t="str">
        <f>IF(Y3="","",CONCATENATE(AE1," pont"))</f>
        <v/>
      </c>
      <c r="N6" s="795"/>
      <c r="O6" s="792" t="str">
        <f>IF(Y3="","",CONCATENATE(AD1," pont"))</f>
        <v/>
      </c>
      <c r="P6" s="795"/>
      <c r="Q6" s="792" t="str">
        <f>IF(Y3="","",CONCATENATE(AC1," pont"))</f>
        <v/>
      </c>
      <c r="R6" s="802"/>
      <c r="Y6" s="798"/>
      <c r="Z6" s="798"/>
      <c r="AA6" s="798" t="s">
        <v>196</v>
      </c>
      <c r="AB6" s="799">
        <v>150</v>
      </c>
      <c r="AC6" s="799">
        <v>120</v>
      </c>
      <c r="AD6" s="799">
        <v>90</v>
      </c>
      <c r="AE6" s="799">
        <v>60</v>
      </c>
      <c r="AF6" s="799">
        <v>40</v>
      </c>
      <c r="AG6" s="799">
        <v>25</v>
      </c>
      <c r="AH6" s="799">
        <v>10</v>
      </c>
      <c r="AI6" s="801"/>
      <c r="AJ6" s="801"/>
      <c r="AK6" s="801"/>
    </row>
    <row r="7" spans="1:37" s="38" customFormat="1" ht="10.5" customHeight="1" x14ac:dyDescent="0.25">
      <c r="A7" s="157">
        <v>1</v>
      </c>
      <c r="B7" s="390" t="str">
        <f>IF($E7="","",VLOOKUP($E7,'1MD ELO (3)'!$A$7:$O$48,14))</f>
        <v/>
      </c>
      <c r="C7" s="390" t="str">
        <f>IF($E7="","",VLOOKUP($E7,'1MD ELO (3)'!$A$7:$O$48,15))</f>
        <v/>
      </c>
      <c r="D7" s="471" t="str">
        <f>IF($E7="","",VLOOKUP($E7,'1MD ELO (3)'!$A$7:$O$48,5))</f>
        <v/>
      </c>
      <c r="E7" s="159"/>
      <c r="F7" s="160" t="str">
        <f>UPPER(IF($E7="","",VLOOKUP($E7,'1MD ELO (3)'!$A$7:$O$48,2)))</f>
        <v/>
      </c>
      <c r="G7" s="160" t="str">
        <f>IF($E7="","",VLOOKUP($E7,'1MD ELO (3)'!$A$7:$O$48,3))</f>
        <v/>
      </c>
      <c r="H7" s="160"/>
      <c r="I7" s="160" t="str">
        <f>IF($E7="","",VLOOKUP($E7,'1MD ELO (3)'!$A$7:$O$48,4))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x14ac:dyDescent="0.25">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x14ac:dyDescent="0.25">
      <c r="A9" s="171">
        <v>2</v>
      </c>
      <c r="B9" s="390" t="str">
        <f>IF($E9="","",VLOOKUP($E9,'1MD ELO (3)'!$A$7:$O$48,14))</f>
        <v/>
      </c>
      <c r="C9" s="390" t="str">
        <f>IF($E9="","",VLOOKUP($E9,'1MD ELO (3)'!$A$7:$O$48,15))</f>
        <v/>
      </c>
      <c r="D9" s="471" t="str">
        <f>IF($E9="","",VLOOKUP($E9,'1MD ELO (3)'!$A$7:$O$48,5))</f>
        <v/>
      </c>
      <c r="E9" s="159"/>
      <c r="F9" s="487" t="str">
        <f>UPPER(IF($E9="","",VLOOKUP($E9,'1MD ELO (3)'!$A$7:$O$48,2)))</f>
        <v/>
      </c>
      <c r="G9" s="487" t="str">
        <f>IF($E9="","",VLOOKUP($E9,'1MD ELO (3)'!$A$7:$O$48,3))</f>
        <v/>
      </c>
      <c r="H9" s="487"/>
      <c r="I9" s="487" t="str">
        <f>IF($E9="","",VLOOKUP($E9,'1MD ELO (3)'!$A$7:$O$48,4))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x14ac:dyDescent="0.25">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v>3</v>
      </c>
      <c r="B11" s="390" t="str">
        <f>IF($E11="","",VLOOKUP($E11,'1MD ELO (3)'!$A$7:$O$48,14))</f>
        <v/>
      </c>
      <c r="C11" s="390" t="str">
        <f>IF($E11="","",VLOOKUP($E11,'1MD ELO (3)'!$A$7:$O$48,15))</f>
        <v/>
      </c>
      <c r="D11" s="471" t="str">
        <f>IF($E11="","",VLOOKUP($E11,'1MD ELO (3)'!$A$7:$O$48,5))</f>
        <v/>
      </c>
      <c r="E11" s="159"/>
      <c r="F11" s="487" t="str">
        <f>UPPER(IF($E11="","",VLOOKUP($E11,'1MD ELO (3)'!$A$7:$O$48,2)))</f>
        <v/>
      </c>
      <c r="G11" s="487" t="str">
        <f>IF($E11="","",VLOOKUP($E11,'1MD ELO (3)'!$A$7:$O$48,3))</f>
        <v/>
      </c>
      <c r="H11" s="487"/>
      <c r="I11" s="487" t="str">
        <f>IF($E11="","",VLOOKUP($E11,'1MD ELO (3)'!$A$7:$O$48,4))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171">
        <v>4</v>
      </c>
      <c r="B13" s="390" t="str">
        <f>IF($E13="","",VLOOKUP($E13,'1MD ELO (3)'!$A$7:$O$48,14))</f>
        <v/>
      </c>
      <c r="C13" s="390" t="str">
        <f>IF($E13="","",VLOOKUP($E13,'1MD ELO (3)'!$A$7:$O$48,15))</f>
        <v/>
      </c>
      <c r="D13" s="471" t="str">
        <f>IF($E13="","",VLOOKUP($E13,'1MD ELO (3)'!$A$7:$O$48,5))</f>
        <v/>
      </c>
      <c r="E13" s="159"/>
      <c r="F13" s="487" t="str">
        <f>UPPER(IF($E13="","",VLOOKUP($E13,'1MD ELO (3)'!$A$7:$O$48,2)))</f>
        <v/>
      </c>
      <c r="G13" s="487" t="str">
        <f>IF($E13="","",VLOOKUP($E13,'1MD ELO (3)'!$A$7:$O$48,3))</f>
        <v/>
      </c>
      <c r="H13" s="487"/>
      <c r="I13" s="487" t="str">
        <f>IF($E13="","",VLOOKUP($E13,'1MD ELO (3)'!$A$7:$O$48,4))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71">
        <v>5</v>
      </c>
      <c r="B15" s="390" t="str">
        <f>IF($E15="","",VLOOKUP($E15,'1MD ELO (3)'!$A$7:$O$48,14))</f>
        <v/>
      </c>
      <c r="C15" s="390" t="str">
        <f>IF($E15="","",VLOOKUP($E15,'1MD ELO (3)'!$A$7:$O$48,15))</f>
        <v/>
      </c>
      <c r="D15" s="471" t="str">
        <f>IF($E15="","",VLOOKUP($E15,'1MD ELO (3)'!$A$7:$O$48,5))</f>
        <v/>
      </c>
      <c r="E15" s="159"/>
      <c r="F15" s="487" t="str">
        <f>UPPER(IF($E15="","",VLOOKUP($E15,'1MD ELO (3)'!$A$7:$O$48,2)))</f>
        <v/>
      </c>
      <c r="G15" s="487" t="str">
        <f>IF($E15="","",VLOOKUP($E15,'1MD ELO (3)'!$A$7:$O$48,3))</f>
        <v/>
      </c>
      <c r="H15" s="487"/>
      <c r="I15" s="487" t="str">
        <f>IF($E15="","",VLOOKUP($E15,'1MD ELO (3)'!$A$7:$O$48,4))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x14ac:dyDescent="0.25">
      <c r="A17" s="171">
        <v>6</v>
      </c>
      <c r="B17" s="390" t="str">
        <f>IF($E17="","",VLOOKUP($E17,'1MD ELO (3)'!$A$7:$O$48,14))</f>
        <v/>
      </c>
      <c r="C17" s="390" t="str">
        <f>IF($E17="","",VLOOKUP($E17,'1MD ELO (3)'!$A$7:$O$48,15))</f>
        <v/>
      </c>
      <c r="D17" s="471" t="str">
        <f>IF($E17="","",VLOOKUP($E17,'1MD ELO (3)'!$A$7:$O$48,5))</f>
        <v/>
      </c>
      <c r="E17" s="159"/>
      <c r="F17" s="487" t="str">
        <f>UPPER(IF($E17="","",VLOOKUP($E17,'1MD ELO (3)'!$A$7:$O$48,2)))</f>
        <v/>
      </c>
      <c r="G17" s="487" t="str">
        <f>IF($E17="","",VLOOKUP($E17,'1MD ELO (3)'!$A$7:$O$48,3))</f>
        <v/>
      </c>
      <c r="H17" s="487"/>
      <c r="I17" s="487" t="str">
        <f>IF($E17="","",VLOOKUP($E17,'1MD ELO (3)'!$A$7:$O$48,4))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x14ac:dyDescent="0.25">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x14ac:dyDescent="0.25">
      <c r="A19" s="171">
        <v>7</v>
      </c>
      <c r="B19" s="390" t="str">
        <f>IF($E19="","",VLOOKUP($E19,'1MD ELO (3)'!$A$7:$O$48,14))</f>
        <v/>
      </c>
      <c r="C19" s="390" t="str">
        <f>IF($E19="","",VLOOKUP($E19,'1MD ELO (3)'!$A$7:$O$48,15))</f>
        <v/>
      </c>
      <c r="D19" s="471" t="str">
        <f>IF($E19="","",VLOOKUP($E19,'1MD ELO (3)'!$A$7:$O$48,5))</f>
        <v/>
      </c>
      <c r="E19" s="159"/>
      <c r="F19" s="487" t="str">
        <f>UPPER(IF($E19="","",VLOOKUP($E19,'1MD ELO (3)'!$A$7:$O$48,2)))</f>
        <v/>
      </c>
      <c r="G19" s="487" t="str">
        <f>IF($E19="","",VLOOKUP($E19,'1MD ELO (3)'!$A$7:$O$48,3))</f>
        <v/>
      </c>
      <c r="H19" s="487"/>
      <c r="I19" s="487" t="str">
        <f>IF($E19="","",VLOOKUP($E19,'1MD ELO (3)'!$A$7:$O$48,4))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x14ac:dyDescent="0.25">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x14ac:dyDescent="0.25">
      <c r="A21" s="157">
        <v>8</v>
      </c>
      <c r="B21" s="390" t="str">
        <f>IF($E21="","",VLOOKUP($E21,'1MD ELO (3)'!$A$7:$O$48,14))</f>
        <v/>
      </c>
      <c r="C21" s="390" t="str">
        <f>IF($E21="","",VLOOKUP($E21,'1MD ELO (3)'!$A$7:$O$48,15))</f>
        <v/>
      </c>
      <c r="D21" s="471" t="str">
        <f>IF($E21="","",VLOOKUP($E21,'1MD ELO (3)'!$A$7:$O$48,5))</f>
        <v/>
      </c>
      <c r="E21" s="159"/>
      <c r="F21" s="160" t="str">
        <f>UPPER(IF($E21="","",VLOOKUP($E21,'1MD ELO (3)'!$A$7:$O$48,2)))</f>
        <v/>
      </c>
      <c r="G21" s="160" t="str">
        <f>IF($E21="","",VLOOKUP($E21,'1MD ELO (3)'!$A$7:$O$48,3))</f>
        <v/>
      </c>
      <c r="H21" s="160"/>
      <c r="I21" s="160" t="str">
        <f>IF($E21="","",VLOOKUP($E21,'1MD ELO (3)'!$A$7:$O$48,4))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x14ac:dyDescent="0.25">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x14ac:dyDescent="0.25">
      <c r="A23" s="157">
        <v>9</v>
      </c>
      <c r="B23" s="390" t="str">
        <f>IF($E23="","",VLOOKUP($E23,'1MD ELO (3)'!$A$7:$O$48,14))</f>
        <v/>
      </c>
      <c r="C23" s="390" t="str">
        <f>IF($E23="","",VLOOKUP($E23,'1MD ELO (3)'!$A$7:$O$48,15))</f>
        <v/>
      </c>
      <c r="D23" s="471" t="str">
        <f>IF($E23="","",VLOOKUP($E23,'1MD ELO (3)'!$A$7:$O$48,5))</f>
        <v/>
      </c>
      <c r="E23" s="159"/>
      <c r="F23" s="160" t="str">
        <f>UPPER(IF($E23="","",VLOOKUP($E23,'1MD ELO (3)'!$A$7:$O$48,2)))</f>
        <v/>
      </c>
      <c r="G23" s="160" t="str">
        <f>IF($E23="","",VLOOKUP($E23,'1MD ELO (3)'!$A$7:$O$48,3))</f>
        <v/>
      </c>
      <c r="H23" s="160"/>
      <c r="I23" s="160" t="str">
        <f>IF($E23="","",VLOOKUP($E23,'1MD ELO (3)'!$A$7:$O$48,4))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x14ac:dyDescent="0.25">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x14ac:dyDescent="0.25">
      <c r="A25" s="171">
        <v>10</v>
      </c>
      <c r="B25" s="390" t="str">
        <f>IF($E25="","",VLOOKUP($E25,'1MD ELO (3)'!$A$7:$O$48,14))</f>
        <v/>
      </c>
      <c r="C25" s="390" t="str">
        <f>IF($E25="","",VLOOKUP($E25,'1MD ELO (3)'!$A$7:$O$48,15))</f>
        <v/>
      </c>
      <c r="D25" s="471" t="str">
        <f>IF($E25="","",VLOOKUP($E25,'1MD ELO (3)'!$A$7:$O$48,5))</f>
        <v/>
      </c>
      <c r="E25" s="159"/>
      <c r="F25" s="487" t="str">
        <f>UPPER(IF($E25="","",VLOOKUP($E25,'1MD ELO (3)'!$A$7:$O$48,2)))</f>
        <v/>
      </c>
      <c r="G25" s="487" t="str">
        <f>IF($E25="","",VLOOKUP($E25,'1MD ELO (3)'!$A$7:$O$48,3))</f>
        <v/>
      </c>
      <c r="H25" s="487"/>
      <c r="I25" s="487" t="str">
        <f>IF($E25="","",VLOOKUP($E25,'1MD ELO (3)'!$A$7:$O$48,4))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x14ac:dyDescent="0.25">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x14ac:dyDescent="0.25">
      <c r="A27" s="171">
        <v>11</v>
      </c>
      <c r="B27" s="390" t="str">
        <f>IF($E27="","",VLOOKUP($E27,'1MD ELO (3)'!$A$7:$O$48,14))</f>
        <v/>
      </c>
      <c r="C27" s="390" t="str">
        <f>IF($E27="","",VLOOKUP($E27,'1MD ELO (3)'!$A$7:$O$48,15))</f>
        <v/>
      </c>
      <c r="D27" s="471" t="str">
        <f>IF($E27="","",VLOOKUP($E27,'1MD ELO (3)'!$A$7:$O$48,5))</f>
        <v/>
      </c>
      <c r="E27" s="159"/>
      <c r="F27" s="487" t="str">
        <f>UPPER(IF($E27="","",VLOOKUP($E27,'1MD ELO (3)'!$A$7:$O$48,2)))</f>
        <v/>
      </c>
      <c r="G27" s="487" t="str">
        <f>IF($E27="","",VLOOKUP($E27,'1MD ELO (3)'!$A$7:$O$48,3))</f>
        <v/>
      </c>
      <c r="H27" s="487"/>
      <c r="I27" s="487" t="str">
        <f>IF($E27="","",VLOOKUP($E27,'1MD ELO (3)'!$A$7:$O$48,4))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x14ac:dyDescent="0.25">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x14ac:dyDescent="0.25">
      <c r="A29" s="171">
        <v>12</v>
      </c>
      <c r="B29" s="390" t="str">
        <f>IF($E29="","",VLOOKUP($E29,'1MD ELO (3)'!$A$7:$O$48,14))</f>
        <v/>
      </c>
      <c r="C29" s="390" t="str">
        <f>IF($E29="","",VLOOKUP($E29,'1MD ELO (3)'!$A$7:$O$48,15))</f>
        <v/>
      </c>
      <c r="D29" s="471" t="str">
        <f>IF($E29="","",VLOOKUP($E29,'1MD ELO (3)'!$A$7:$O$48,5))</f>
        <v/>
      </c>
      <c r="E29" s="159"/>
      <c r="F29" s="487" t="str">
        <f>UPPER(IF($E29="","",VLOOKUP($E29,'1MD ELO (3)'!$A$7:$O$48,2)))</f>
        <v/>
      </c>
      <c r="G29" s="487" t="str">
        <f>IF($E29="","",VLOOKUP($E29,'1MD ELO (3)'!$A$7:$O$48,3))</f>
        <v/>
      </c>
      <c r="H29" s="487"/>
      <c r="I29" s="487" t="str">
        <f>IF($E29="","",VLOOKUP($E29,'1MD ELO (3)'!$A$7:$O$48,4))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x14ac:dyDescent="0.25">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x14ac:dyDescent="0.25">
      <c r="A31" s="171">
        <v>13</v>
      </c>
      <c r="B31" s="390" t="str">
        <f>IF($E31="","",VLOOKUP($E31,'1MD ELO (3)'!$A$7:$O$48,14))</f>
        <v/>
      </c>
      <c r="C31" s="390" t="str">
        <f>IF($E31="","",VLOOKUP($E31,'1MD ELO (3)'!$A$7:$O$48,15))</f>
        <v/>
      </c>
      <c r="D31" s="471" t="str">
        <f>IF($E31="","",VLOOKUP($E31,'1MD ELO (3)'!$A$7:$O$48,5))</f>
        <v/>
      </c>
      <c r="E31" s="159"/>
      <c r="F31" s="487" t="str">
        <f>UPPER(IF($E31="","",VLOOKUP($E31,'1MD ELO (3)'!$A$7:$O$48,2)))</f>
        <v/>
      </c>
      <c r="G31" s="487" t="str">
        <f>IF($E31="","",VLOOKUP($E31,'1MD ELO (3)'!$A$7:$O$48,3))</f>
        <v/>
      </c>
      <c r="H31" s="487"/>
      <c r="I31" s="487" t="str">
        <f>IF($E31="","",VLOOKUP($E31,'1MD ELO (3)'!$A$7:$O$48,4))</f>
        <v/>
      </c>
      <c r="J31" s="192"/>
      <c r="K31" s="161"/>
      <c r="L31" s="161"/>
      <c r="M31" s="161"/>
      <c r="N31" s="188"/>
      <c r="O31" s="161"/>
      <c r="P31" s="166"/>
      <c r="Q31" s="164"/>
      <c r="R31" s="246"/>
      <c r="S31" s="169"/>
      <c r="AI31" s="668"/>
      <c r="AJ31" s="668"/>
      <c r="AK31" s="668"/>
    </row>
    <row r="32" spans="1:39" s="38" customFormat="1" ht="9.6" customHeight="1" x14ac:dyDescent="0.25">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x14ac:dyDescent="0.25">
      <c r="A33" s="171">
        <v>14</v>
      </c>
      <c r="B33" s="390" t="str">
        <f>IF($E33="","",VLOOKUP($E33,'1MD ELO (3)'!$A$7:$O$48,14))</f>
        <v/>
      </c>
      <c r="C33" s="390" t="str">
        <f>IF($E33="","",VLOOKUP($E33,'1MD ELO (3)'!$A$7:$O$48,15))</f>
        <v/>
      </c>
      <c r="D33" s="471" t="str">
        <f>IF($E33="","",VLOOKUP($E33,'1MD ELO (3)'!$A$7:$O$48,5))</f>
        <v/>
      </c>
      <c r="E33" s="159"/>
      <c r="F33" s="487" t="str">
        <f>UPPER(IF($E33="","",VLOOKUP($E33,'1MD ELO (3)'!$A$7:$O$48,2)))</f>
        <v/>
      </c>
      <c r="G33" s="487" t="str">
        <f>IF($E33="","",VLOOKUP($E33,'1MD ELO (3)'!$A$7:$O$48,3))</f>
        <v/>
      </c>
      <c r="H33" s="487"/>
      <c r="I33" s="487" t="str">
        <f>IF($E33="","",VLOOKUP($E33,'1MD ELO (3)'!$A$7:$O$48,4))</f>
        <v/>
      </c>
      <c r="J33" s="180"/>
      <c r="K33" s="161"/>
      <c r="L33" s="181"/>
      <c r="M33" s="161"/>
      <c r="N33" s="188"/>
      <c r="O33" s="164"/>
      <c r="P33" s="166"/>
      <c r="Q33" s="164"/>
      <c r="R33" s="246"/>
      <c r="S33" s="169"/>
      <c r="AI33" s="668"/>
      <c r="AJ33" s="668"/>
      <c r="AK33" s="668"/>
    </row>
    <row r="34" spans="1:37" s="38" customFormat="1" ht="9.6" customHeight="1" x14ac:dyDescent="0.25">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x14ac:dyDescent="0.25">
      <c r="A35" s="171">
        <v>15</v>
      </c>
      <c r="B35" s="390" t="str">
        <f>IF($E35="","",VLOOKUP($E35,'1MD ELO (3)'!$A$7:$O$48,14))</f>
        <v/>
      </c>
      <c r="C35" s="390" t="str">
        <f>IF($E35="","",VLOOKUP($E35,'1MD ELO (3)'!$A$7:$O$48,15))</f>
        <v/>
      </c>
      <c r="D35" s="471" t="str">
        <f>IF($E35="","",VLOOKUP($E35,'1MD ELO (3)'!$A$7:$O$48,5))</f>
        <v/>
      </c>
      <c r="E35" s="159"/>
      <c r="F35" s="487" t="str">
        <f>UPPER(IF($E35="","",VLOOKUP($E35,'1MD ELO (3)'!$A$7:$O$48,2)))</f>
        <v/>
      </c>
      <c r="G35" s="487" t="str">
        <f>IF($E35="","",VLOOKUP($E35,'1MD ELO (3)'!$A$7:$O$48,3))</f>
        <v/>
      </c>
      <c r="H35" s="487"/>
      <c r="I35" s="487" t="str">
        <f>IF($E35="","",VLOOKUP($E35,'1MD ELO (3)'!$A$7:$O$48,4))</f>
        <v/>
      </c>
      <c r="J35" s="162"/>
      <c r="K35" s="161"/>
      <c r="L35" s="187"/>
      <c r="M35" s="161"/>
      <c r="N35" s="186"/>
      <c r="O35" s="164"/>
      <c r="P35" s="166"/>
      <c r="Q35" s="164"/>
      <c r="R35" s="246"/>
      <c r="S35" s="169"/>
      <c r="AI35" s="668"/>
      <c r="AJ35" s="668"/>
      <c r="AK35" s="668"/>
    </row>
    <row r="36" spans="1:37" s="38" customFormat="1" ht="9.6" customHeight="1" x14ac:dyDescent="0.25">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x14ac:dyDescent="0.25">
      <c r="A37" s="157">
        <v>16</v>
      </c>
      <c r="B37" s="390" t="str">
        <f>IF($E37="","",VLOOKUP($E37,'1MD ELO (3)'!$A$7:$O$48,14))</f>
        <v/>
      </c>
      <c r="C37" s="390" t="str">
        <f>IF($E37="","",VLOOKUP($E37,'1MD ELO (3)'!$A$7:$O$48,15))</f>
        <v/>
      </c>
      <c r="D37" s="471" t="str">
        <f>IF($E37="","",VLOOKUP($E37,'1MD ELO (3)'!$A$7:$O$48,5))</f>
        <v/>
      </c>
      <c r="E37" s="159"/>
      <c r="F37" s="160" t="str">
        <f>UPPER(IF($E37="","",VLOOKUP($E37,'1MD ELO (3)'!$A$7:$O$48,2)))</f>
        <v/>
      </c>
      <c r="G37" s="160" t="str">
        <f>IF($E37="","",VLOOKUP($E37,'1MD ELO (3)'!$A$7:$O$48,3))</f>
        <v/>
      </c>
      <c r="H37" s="160"/>
      <c r="I37" s="160" t="str">
        <f>IF($E37="","",VLOOKUP($E37,'1MD ELO (3)'!$A$7:$O$48,4))</f>
        <v/>
      </c>
      <c r="J37" s="190"/>
      <c r="K37" s="161"/>
      <c r="L37" s="161"/>
      <c r="M37" s="161"/>
      <c r="N37" s="186"/>
      <c r="O37" s="166"/>
      <c r="P37" s="166"/>
      <c r="Q37" s="164"/>
      <c r="R37" s="246"/>
      <c r="S37" s="169"/>
      <c r="AI37" s="668"/>
      <c r="AJ37" s="668"/>
      <c r="AK37" s="668"/>
    </row>
    <row r="38" spans="1:37" s="38" customFormat="1" ht="9.6" customHeight="1" x14ac:dyDescent="0.25">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x14ac:dyDescent="0.25">
      <c r="A39" s="157">
        <v>17</v>
      </c>
      <c r="B39" s="390" t="str">
        <f>IF($E39="","",VLOOKUP($E39,'1MD ELO (3)'!$A$7:$O$48,14))</f>
        <v/>
      </c>
      <c r="C39" s="390" t="str">
        <f>IF($E39="","",VLOOKUP($E39,'1MD ELO (3)'!$A$7:$O$48,15))</f>
        <v/>
      </c>
      <c r="D39" s="471" t="str">
        <f>IF($E39="","",VLOOKUP($E39,'1MD ELO (3)'!$A$7:$O$48,5))</f>
        <v/>
      </c>
      <c r="E39" s="159"/>
      <c r="F39" s="160" t="str">
        <f>UPPER(IF($E39="","",VLOOKUP($E39,'1MD ELO (3)'!$A$7:$O$48,2)))</f>
        <v/>
      </c>
      <c r="G39" s="160" t="str">
        <f>IF($E39="","",VLOOKUP($E39,'1MD ELO (3)'!$A$7:$O$48,3))</f>
        <v/>
      </c>
      <c r="H39" s="160"/>
      <c r="I39" s="160" t="str">
        <f>IF($E39="","",VLOOKUP($E39,'1MD ELO (3)'!$A$7:$O$48,4))</f>
        <v/>
      </c>
      <c r="J39" s="162"/>
      <c r="K39" s="161"/>
      <c r="L39" s="161"/>
      <c r="M39" s="161"/>
      <c r="N39" s="186"/>
      <c r="O39" s="175" t="s">
        <v>0</v>
      </c>
      <c r="P39" s="252"/>
      <c r="Q39" s="161"/>
      <c r="R39" s="246"/>
      <c r="S39" s="169"/>
      <c r="AI39" s="668"/>
      <c r="AJ39" s="668"/>
      <c r="AK39" s="668"/>
    </row>
    <row r="40" spans="1:37" s="38" customFormat="1" ht="9.6" customHeight="1" x14ac:dyDescent="0.25">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x14ac:dyDescent="0.25">
      <c r="A41" s="171">
        <v>18</v>
      </c>
      <c r="B41" s="390" t="str">
        <f>IF($E41="","",VLOOKUP($E41,'1MD ELO (3)'!$A$7:$O$48,14))</f>
        <v/>
      </c>
      <c r="C41" s="390" t="str">
        <f>IF($E41="","",VLOOKUP($E41,'1MD ELO (3)'!$A$7:$O$48,15))</f>
        <v/>
      </c>
      <c r="D41" s="471" t="str">
        <f>IF($E41="","",VLOOKUP($E41,'1MD ELO (3)'!$A$7:$O$48,5))</f>
        <v/>
      </c>
      <c r="E41" s="159"/>
      <c r="F41" s="487" t="str">
        <f>UPPER(IF($E41="","",VLOOKUP($E41,'1MD ELO (3)'!$A$7:$O$48,2)))</f>
        <v/>
      </c>
      <c r="G41" s="487" t="str">
        <f>IF($E41="","",VLOOKUP($E41,'1MD ELO (3)'!$A$7:$O$48,3))</f>
        <v/>
      </c>
      <c r="H41" s="487"/>
      <c r="I41" s="487" t="str">
        <f>IF($E41="","",VLOOKUP($E41,'1MD ELO (3)'!$A$7:$O$48,4))</f>
        <v/>
      </c>
      <c r="J41" s="180"/>
      <c r="K41" s="161"/>
      <c r="L41" s="181"/>
      <c r="M41" s="161"/>
      <c r="N41" s="186"/>
      <c r="O41" s="164"/>
      <c r="P41" s="166"/>
      <c r="Q41" s="957" t="str">
        <f>IF(Y3="","",CONCATENATE(AB1," pont"))</f>
        <v/>
      </c>
      <c r="R41" s="958"/>
      <c r="S41" s="169"/>
      <c r="AI41" s="668"/>
      <c r="AJ41" s="668"/>
      <c r="AK41" s="668"/>
    </row>
    <row r="42" spans="1:37" s="38" customFormat="1" ht="9.6" customHeight="1" x14ac:dyDescent="0.25">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x14ac:dyDescent="0.25">
      <c r="A43" s="171">
        <v>19</v>
      </c>
      <c r="B43" s="390" t="str">
        <f>IF($E43="","",VLOOKUP($E43,'1MD ELO (3)'!$A$7:$O$48,14))</f>
        <v/>
      </c>
      <c r="C43" s="390" t="str">
        <f>IF($E43="","",VLOOKUP($E43,'1MD ELO (3)'!$A$7:$O$48,15))</f>
        <v/>
      </c>
      <c r="D43" s="471" t="str">
        <f>IF($E43="","",VLOOKUP($E43,'1MD ELO (3)'!$A$7:$O$48,5))</f>
        <v/>
      </c>
      <c r="E43" s="159"/>
      <c r="F43" s="487" t="str">
        <f>UPPER(IF($E43="","",VLOOKUP($E43,'1MD ELO (3)'!$A$7:$O$48,2)))</f>
        <v/>
      </c>
      <c r="G43" s="487" t="str">
        <f>IF($E43="","",VLOOKUP($E43,'1MD ELO (3)'!$A$7:$O$48,3))</f>
        <v/>
      </c>
      <c r="H43" s="487"/>
      <c r="I43" s="487" t="str">
        <f>IF($E43="","",VLOOKUP($E43,'1MD ELO (3)'!$A$7:$O$48,4))</f>
        <v/>
      </c>
      <c r="J43" s="162"/>
      <c r="K43" s="161"/>
      <c r="L43" s="187"/>
      <c r="M43" s="161"/>
      <c r="N43" s="188"/>
      <c r="O43" s="164"/>
      <c r="P43" s="166"/>
      <c r="Q43" s="164"/>
      <c r="R43" s="246"/>
      <c r="S43" s="169"/>
      <c r="AI43" s="668"/>
      <c r="AJ43" s="668"/>
      <c r="AK43" s="668"/>
    </row>
    <row r="44" spans="1:37" s="38" customFormat="1" ht="9.6" customHeight="1" x14ac:dyDescent="0.25">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x14ac:dyDescent="0.25">
      <c r="A45" s="171">
        <v>20</v>
      </c>
      <c r="B45" s="390" t="str">
        <f>IF($E45="","",VLOOKUP($E45,'1MD ELO (3)'!$A$7:$O$48,14))</f>
        <v/>
      </c>
      <c r="C45" s="390" t="str">
        <f>IF($E45="","",VLOOKUP($E45,'1MD ELO (3)'!$A$7:$O$48,15))</f>
        <v/>
      </c>
      <c r="D45" s="471" t="str">
        <f>IF($E45="","",VLOOKUP($E45,'1MD ELO (3)'!$A$7:$O$48,5))</f>
        <v/>
      </c>
      <c r="E45" s="159"/>
      <c r="F45" s="487" t="str">
        <f>UPPER(IF($E45="","",VLOOKUP($E45,'1MD ELO (3)'!$A$7:$O$48,2)))</f>
        <v/>
      </c>
      <c r="G45" s="487" t="str">
        <f>IF($E45="","",VLOOKUP($E45,'1MD ELO (3)'!$A$7:$O$48,3))</f>
        <v/>
      </c>
      <c r="H45" s="487"/>
      <c r="I45" s="487" t="str">
        <f>IF($E45="","",VLOOKUP($E45,'1MD ELO (3)'!$A$7:$O$48,4))</f>
        <v/>
      </c>
      <c r="J45" s="190"/>
      <c r="K45" s="161"/>
      <c r="L45" s="161"/>
      <c r="M45" s="161"/>
      <c r="N45" s="188"/>
      <c r="O45" s="164"/>
      <c r="P45" s="166"/>
      <c r="Q45" s="164"/>
      <c r="R45" s="246"/>
      <c r="S45" s="169"/>
      <c r="AI45" s="668"/>
      <c r="AJ45" s="668"/>
      <c r="AK45" s="668"/>
    </row>
    <row r="46" spans="1:37" s="38" customFormat="1" ht="9.6" customHeight="1" x14ac:dyDescent="0.25">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x14ac:dyDescent="0.25">
      <c r="A47" s="171">
        <v>21</v>
      </c>
      <c r="B47" s="390" t="str">
        <f>IF($E47="","",VLOOKUP($E47,'1MD ELO (3)'!$A$7:$O$48,14))</f>
        <v/>
      </c>
      <c r="C47" s="390" t="str">
        <f>IF($E47="","",VLOOKUP($E47,'1MD ELO (3)'!$A$7:$O$48,15))</f>
        <v/>
      </c>
      <c r="D47" s="471" t="str">
        <f>IF($E47="","",VLOOKUP($E47,'1MD ELO (3)'!$A$7:$O$48,5))</f>
        <v/>
      </c>
      <c r="E47" s="159"/>
      <c r="F47" s="487" t="str">
        <f>UPPER(IF($E47="","",VLOOKUP($E47,'1MD ELO (3)'!$A$7:$O$48,2)))</f>
        <v/>
      </c>
      <c r="G47" s="487" t="str">
        <f>IF($E47="","",VLOOKUP($E47,'1MD ELO (3)'!$A$7:$O$48,3))</f>
        <v/>
      </c>
      <c r="H47" s="487"/>
      <c r="I47" s="487" t="str">
        <f>IF($E47="","",VLOOKUP($E47,'1MD ELO (3)'!$A$7:$O$48,4))</f>
        <v/>
      </c>
      <c r="J47" s="192"/>
      <c r="K47" s="161"/>
      <c r="L47" s="161"/>
      <c r="M47" s="161"/>
      <c r="N47" s="188"/>
      <c r="O47" s="161"/>
      <c r="P47" s="246"/>
      <c r="Q47" s="164"/>
      <c r="R47" s="246"/>
      <c r="S47" s="169"/>
      <c r="AI47" s="668"/>
      <c r="AJ47" s="668"/>
      <c r="AK47" s="668"/>
    </row>
    <row r="48" spans="1:37" s="38" customFormat="1" ht="9.6" customHeight="1" x14ac:dyDescent="0.25">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x14ac:dyDescent="0.25">
      <c r="A49" s="171">
        <v>22</v>
      </c>
      <c r="B49" s="390" t="str">
        <f>IF($E49="","",VLOOKUP($E49,'1MD ELO (3)'!$A$7:$O$48,14))</f>
        <v/>
      </c>
      <c r="C49" s="390" t="str">
        <f>IF($E49="","",VLOOKUP($E49,'1MD ELO (3)'!$A$7:$O$48,15))</f>
        <v/>
      </c>
      <c r="D49" s="471" t="str">
        <f>IF($E49="","",VLOOKUP($E49,'1MD ELO (3)'!$A$7:$O$48,5))</f>
        <v/>
      </c>
      <c r="E49" s="159"/>
      <c r="F49" s="487" t="str">
        <f>UPPER(IF($E49="","",VLOOKUP($E49,'1MD ELO (3)'!$A$7:$O$48,2)))</f>
        <v/>
      </c>
      <c r="G49" s="487" t="str">
        <f>IF($E49="","",VLOOKUP($E49,'1MD ELO (3)'!$A$7:$O$48,3))</f>
        <v/>
      </c>
      <c r="H49" s="487"/>
      <c r="I49" s="487" t="str">
        <f>IF($E49="","",VLOOKUP($E49,'1MD ELO (3)'!$A$7:$O$48,4))</f>
        <v/>
      </c>
      <c r="J49" s="180"/>
      <c r="K49" s="161"/>
      <c r="L49" s="181"/>
      <c r="M49" s="161"/>
      <c r="N49" s="188"/>
      <c r="O49" s="164"/>
      <c r="P49" s="246"/>
      <c r="Q49" s="164"/>
      <c r="R49" s="246"/>
      <c r="S49" s="169"/>
      <c r="AI49" s="668"/>
      <c r="AJ49" s="668"/>
      <c r="AK49" s="668"/>
    </row>
    <row r="50" spans="1:37" s="38" customFormat="1" ht="9.6" customHeight="1" x14ac:dyDescent="0.25">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x14ac:dyDescent="0.25">
      <c r="A51" s="171">
        <v>23</v>
      </c>
      <c r="B51" s="390" t="str">
        <f>IF($E51="","",VLOOKUP($E51,'1MD ELO (3)'!$A$7:$O$48,14))</f>
        <v/>
      </c>
      <c r="C51" s="390" t="str">
        <f>IF($E51="","",VLOOKUP($E51,'1MD ELO (3)'!$A$7:$O$48,15))</f>
        <v/>
      </c>
      <c r="D51" s="471" t="str">
        <f>IF($E51="","",VLOOKUP($E51,'1MD ELO (3)'!$A$7:$O$48,5))</f>
        <v/>
      </c>
      <c r="E51" s="159"/>
      <c r="F51" s="487" t="str">
        <f>UPPER(IF($E51="","",VLOOKUP($E51,'1MD ELO (3)'!$A$7:$O$48,2)))</f>
        <v/>
      </c>
      <c r="G51" s="487" t="str">
        <f>IF($E51="","",VLOOKUP($E51,'1MD ELO (3)'!$A$7:$O$48,3))</f>
        <v/>
      </c>
      <c r="H51" s="487"/>
      <c r="I51" s="487" t="str">
        <f>IF($E51="","",VLOOKUP($E51,'1MD ELO (3)'!$A$7:$O$48,4))</f>
        <v/>
      </c>
      <c r="J51" s="162"/>
      <c r="K51" s="161"/>
      <c r="L51" s="187"/>
      <c r="M51" s="161"/>
      <c r="N51" s="186"/>
      <c r="O51" s="164"/>
      <c r="P51" s="246"/>
      <c r="Q51" s="164"/>
      <c r="R51" s="246"/>
      <c r="S51" s="169"/>
      <c r="AI51" s="668"/>
      <c r="AJ51" s="668"/>
      <c r="AK51" s="668"/>
    </row>
    <row r="52" spans="1:37" s="38" customFormat="1" ht="9.6" customHeight="1" x14ac:dyDescent="0.25">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x14ac:dyDescent="0.25">
      <c r="A53" s="157">
        <v>24</v>
      </c>
      <c r="B53" s="390" t="str">
        <f>IF($E53="","",VLOOKUP($E53,'1MD ELO (3)'!$A$7:$O$48,14))</f>
        <v/>
      </c>
      <c r="C53" s="390" t="str">
        <f>IF($E53="","",VLOOKUP($E53,'1MD ELO (3)'!$A$7:$O$48,15))</f>
        <v/>
      </c>
      <c r="D53" s="471" t="str">
        <f>IF($E53="","",VLOOKUP($E53,'1MD ELO (3)'!$A$7:$O$48,5))</f>
        <v/>
      </c>
      <c r="E53" s="159"/>
      <c r="F53" s="160" t="str">
        <f>UPPER(IF($E53="","",VLOOKUP($E53,'1MD ELO (3)'!$A$7:$O$48,2)))</f>
        <v/>
      </c>
      <c r="G53" s="160" t="str">
        <f>IF($E53="","",VLOOKUP($E53,'1MD ELO (3)'!$A$7:$O$48,3))</f>
        <v/>
      </c>
      <c r="H53" s="160"/>
      <c r="I53" s="160" t="str">
        <f>IF($E53="","",VLOOKUP($E53,'1MD ELO (3)'!$A$7:$O$48,4))</f>
        <v/>
      </c>
      <c r="J53" s="190"/>
      <c r="K53" s="161"/>
      <c r="L53" s="161"/>
      <c r="M53" s="161"/>
      <c r="N53" s="186"/>
      <c r="O53" s="164"/>
      <c r="P53" s="246"/>
      <c r="Q53" s="164"/>
      <c r="R53" s="246"/>
      <c r="S53" s="169"/>
      <c r="AI53" s="668"/>
      <c r="AJ53" s="668"/>
      <c r="AK53" s="668"/>
    </row>
    <row r="54" spans="1:37" s="38" customFormat="1" ht="9.6" customHeight="1" x14ac:dyDescent="0.25">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x14ac:dyDescent="0.25">
      <c r="A55" s="157">
        <v>25</v>
      </c>
      <c r="B55" s="390" t="str">
        <f>IF($E55="","",VLOOKUP($E55,'1MD ELO (3)'!$A$7:$O$48,14))</f>
        <v/>
      </c>
      <c r="C55" s="390" t="str">
        <f>IF($E55="","",VLOOKUP($E55,'1MD ELO (3)'!$A$7:$O$48,15))</f>
        <v/>
      </c>
      <c r="D55" s="471" t="str">
        <f>IF($E55="","",VLOOKUP($E55,'1MD ELO (3)'!$A$7:$O$48,5))</f>
        <v/>
      </c>
      <c r="E55" s="159"/>
      <c r="F55" s="160" t="str">
        <f>UPPER(IF($E55="","",VLOOKUP($E55,'1MD ELO (3)'!$A$7:$O$48,2)))</f>
        <v/>
      </c>
      <c r="G55" s="160" t="str">
        <f>IF($E55="","",VLOOKUP($E55,'1MD ELO (3)'!$A$7:$O$48,3))</f>
        <v/>
      </c>
      <c r="H55" s="160"/>
      <c r="I55" s="160" t="str">
        <f>IF($E55="","",VLOOKUP($E55,'1MD ELO (3)'!$A$7:$O$48,4))</f>
        <v/>
      </c>
      <c r="J55" s="162"/>
      <c r="K55" s="161"/>
      <c r="L55" s="161"/>
      <c r="M55" s="161"/>
      <c r="N55" s="186"/>
      <c r="O55" s="164"/>
      <c r="P55" s="246"/>
      <c r="Q55" s="161"/>
      <c r="R55" s="166"/>
      <c r="S55" s="169"/>
      <c r="AI55" s="668"/>
      <c r="AJ55" s="668"/>
      <c r="AK55" s="668"/>
    </row>
    <row r="56" spans="1:37" s="38" customFormat="1" ht="9.6" customHeight="1" x14ac:dyDescent="0.25">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x14ac:dyDescent="0.25">
      <c r="A57" s="171">
        <v>26</v>
      </c>
      <c r="B57" s="390" t="str">
        <f>IF($E57="","",VLOOKUP($E57,'1MD ELO (3)'!$A$7:$O$48,14))</f>
        <v/>
      </c>
      <c r="C57" s="390" t="str">
        <f>IF($E57="","",VLOOKUP($E57,'1MD ELO (3)'!$A$7:$O$48,15))</f>
        <v/>
      </c>
      <c r="D57" s="471" t="str">
        <f>IF($E57="","",VLOOKUP($E57,'1MD ELO (3)'!$A$7:$O$48,5))</f>
        <v/>
      </c>
      <c r="E57" s="159"/>
      <c r="F57" s="487" t="str">
        <f>UPPER(IF($E57="","",VLOOKUP($E57,'1MD ELO (3)'!$A$7:$O$48,2)))</f>
        <v/>
      </c>
      <c r="G57" s="487" t="str">
        <f>IF($E57="","",VLOOKUP($E57,'1MD ELO (3)'!$A$7:$O$48,3))</f>
        <v/>
      </c>
      <c r="H57" s="487"/>
      <c r="I57" s="487" t="str">
        <f>IF($E57="","",VLOOKUP($E57,'1MD ELO (3)'!$A$7:$O$48,4))</f>
        <v/>
      </c>
      <c r="J57" s="180"/>
      <c r="K57" s="161"/>
      <c r="L57" s="181"/>
      <c r="M57" s="161"/>
      <c r="N57" s="186"/>
      <c r="O57" s="164"/>
      <c r="P57" s="246"/>
      <c r="Q57" s="164"/>
      <c r="R57" s="166"/>
      <c r="S57" s="169"/>
      <c r="AI57" s="668"/>
      <c r="AJ57" s="668"/>
      <c r="AK57" s="668"/>
    </row>
    <row r="58" spans="1:37" s="38" customFormat="1" ht="9.6" customHeight="1" x14ac:dyDescent="0.25">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x14ac:dyDescent="0.25">
      <c r="A59" s="171">
        <v>27</v>
      </c>
      <c r="B59" s="390" t="str">
        <f>IF($E59="","",VLOOKUP($E59,'1MD ELO (3)'!$A$7:$O$48,14))</f>
        <v/>
      </c>
      <c r="C59" s="390" t="str">
        <f>IF($E59="","",VLOOKUP($E59,'1MD ELO (3)'!$A$7:$O$48,15))</f>
        <v/>
      </c>
      <c r="D59" s="471" t="str">
        <f>IF($E59="","",VLOOKUP($E59,'1MD ELO (3)'!$A$7:$O$48,5))</f>
        <v/>
      </c>
      <c r="E59" s="159"/>
      <c r="F59" s="487" t="str">
        <f>UPPER(IF($E59="","",VLOOKUP($E59,'1MD ELO (3)'!$A$7:$O$48,2)))</f>
        <v/>
      </c>
      <c r="G59" s="487" t="str">
        <f>IF($E59="","",VLOOKUP($E59,'1MD ELO (3)'!$A$7:$O$48,3))</f>
        <v/>
      </c>
      <c r="H59" s="487"/>
      <c r="I59" s="487" t="str">
        <f>IF($E59="","",VLOOKUP($E59,'1MD ELO (3)'!$A$7:$O$48,4))</f>
        <v/>
      </c>
      <c r="J59" s="162"/>
      <c r="K59" s="161"/>
      <c r="L59" s="187"/>
      <c r="M59" s="161"/>
      <c r="N59" s="188"/>
      <c r="O59" s="164"/>
      <c r="P59" s="246"/>
      <c r="Q59" s="164"/>
      <c r="R59" s="166"/>
      <c r="S59" s="202"/>
      <c r="AI59" s="668"/>
      <c r="AJ59" s="668"/>
      <c r="AK59" s="668"/>
    </row>
    <row r="60" spans="1:37" s="38" customFormat="1" ht="9.6" customHeight="1" x14ac:dyDescent="0.25">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x14ac:dyDescent="0.25">
      <c r="A61" s="171">
        <v>28</v>
      </c>
      <c r="B61" s="390" t="str">
        <f>IF($E61="","",VLOOKUP($E61,'1MD ELO (3)'!$A$7:$O$48,14))</f>
        <v/>
      </c>
      <c r="C61" s="390" t="str">
        <f>IF($E61="","",VLOOKUP($E61,'1MD ELO (3)'!$A$7:$O$48,15))</f>
        <v/>
      </c>
      <c r="D61" s="471" t="str">
        <f>IF($E61="","",VLOOKUP($E61,'1MD ELO (3)'!$A$7:$O$48,5))</f>
        <v/>
      </c>
      <c r="E61" s="159"/>
      <c r="F61" s="487" t="str">
        <f>UPPER(IF($E61="","",VLOOKUP($E61,'1MD ELO (3)'!$A$7:$O$48,2)))</f>
        <v/>
      </c>
      <c r="G61" s="487" t="str">
        <f>IF($E61="","",VLOOKUP($E61,'1MD ELO (3)'!$A$7:$O$48,3))</f>
        <v/>
      </c>
      <c r="H61" s="487"/>
      <c r="I61" s="487" t="str">
        <f>IF($E61="","",VLOOKUP($E61,'1MD ELO (3)'!$A$7:$O$48,4))</f>
        <v/>
      </c>
      <c r="J61" s="190"/>
      <c r="K61" s="161"/>
      <c r="L61" s="161"/>
      <c r="M61" s="161"/>
      <c r="N61" s="188"/>
      <c r="O61" s="164"/>
      <c r="P61" s="246"/>
      <c r="Q61" s="164"/>
      <c r="R61" s="166"/>
      <c r="S61" s="169"/>
      <c r="AI61" s="668"/>
      <c r="AJ61" s="668"/>
      <c r="AK61" s="668"/>
    </row>
    <row r="62" spans="1:37" s="38" customFormat="1" ht="9.6" customHeight="1" x14ac:dyDescent="0.25">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x14ac:dyDescent="0.25">
      <c r="A63" s="171">
        <v>29</v>
      </c>
      <c r="B63" s="390" t="str">
        <f>IF($E63="","",VLOOKUP($E63,'1MD ELO (3)'!$A$7:$O$48,14))</f>
        <v/>
      </c>
      <c r="C63" s="390" t="str">
        <f>IF($E63="","",VLOOKUP($E63,'1MD ELO (3)'!$A$7:$O$48,15))</f>
        <v/>
      </c>
      <c r="D63" s="471" t="str">
        <f>IF($E63="","",VLOOKUP($E63,'1MD ELO (3)'!$A$7:$O$48,5))</f>
        <v/>
      </c>
      <c r="E63" s="159"/>
      <c r="F63" s="487" t="str">
        <f>UPPER(IF($E63="","",VLOOKUP($E63,'1MD ELO (3)'!$A$7:$O$48,2)))</f>
        <v/>
      </c>
      <c r="G63" s="487" t="str">
        <f>IF($E63="","",VLOOKUP($E63,'1MD ELO (3)'!$A$7:$O$48,3))</f>
        <v/>
      </c>
      <c r="H63" s="487"/>
      <c r="I63" s="487" t="str">
        <f>IF($E63="","",VLOOKUP($E63,'1MD ELO (3)'!$A$7:$O$48,4))</f>
        <v/>
      </c>
      <c r="J63" s="192"/>
      <c r="K63" s="161"/>
      <c r="L63" s="161"/>
      <c r="M63" s="161"/>
      <c r="N63" s="188"/>
      <c r="O63" s="161"/>
      <c r="P63" s="186"/>
      <c r="Q63" s="167"/>
      <c r="R63" s="168"/>
      <c r="S63" s="169"/>
      <c r="AI63" s="668"/>
      <c r="AJ63" s="668"/>
      <c r="AK63" s="668"/>
    </row>
    <row r="64" spans="1:37" s="38" customFormat="1" ht="9.6" customHeight="1" x14ac:dyDescent="0.25">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x14ac:dyDescent="0.25">
      <c r="A65" s="171">
        <v>30</v>
      </c>
      <c r="B65" s="390" t="str">
        <f>IF($E65="","",VLOOKUP($E65,'1MD ELO (3)'!$A$7:$O$48,14))</f>
        <v/>
      </c>
      <c r="C65" s="390" t="str">
        <f>IF($E65="","",VLOOKUP($E65,'1MD ELO (3)'!$A$7:$O$48,15))</f>
        <v/>
      </c>
      <c r="D65" s="471" t="str">
        <f>IF($E65="","",VLOOKUP($E65,'1MD ELO (3)'!$A$7:$O$48,5))</f>
        <v/>
      </c>
      <c r="E65" s="159"/>
      <c r="F65" s="487" t="str">
        <f>UPPER(IF($E65="","",VLOOKUP($E65,'1MD ELO (3)'!$A$7:$O$48,2)))</f>
        <v/>
      </c>
      <c r="G65" s="487" t="str">
        <f>IF($E65="","",VLOOKUP($E65,'1MD ELO (3)'!$A$7:$O$48,3))</f>
        <v/>
      </c>
      <c r="H65" s="487"/>
      <c r="I65" s="487" t="str">
        <f>IF($E65="","",VLOOKUP($E65,'1MD ELO (3)'!$A$7:$O$48,4))</f>
        <v/>
      </c>
      <c r="J65" s="180"/>
      <c r="K65" s="161"/>
      <c r="L65" s="181"/>
      <c r="M65" s="161"/>
      <c r="N65" s="188"/>
      <c r="O65" s="186"/>
      <c r="P65" s="186"/>
      <c r="Q65" s="167"/>
      <c r="R65" s="168"/>
      <c r="S65" s="169"/>
      <c r="AI65" s="668"/>
      <c r="AJ65" s="668"/>
      <c r="AK65" s="668"/>
    </row>
    <row r="66" spans="1:37" s="38" customFormat="1" ht="9.6" customHeight="1" x14ac:dyDescent="0.25">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x14ac:dyDescent="0.25">
      <c r="A67" s="171">
        <v>31</v>
      </c>
      <c r="B67" s="390" t="str">
        <f>IF($E67="","",VLOOKUP($E67,'1MD ELO (3)'!$A$7:$O$48,14))</f>
        <v/>
      </c>
      <c r="C67" s="390" t="str">
        <f>IF($E67="","",VLOOKUP($E67,'1MD ELO (3)'!$A$7:$O$48,15))</f>
        <v/>
      </c>
      <c r="D67" s="471" t="str">
        <f>IF($E67="","",VLOOKUP($E67,'1MD ELO (3)'!$A$7:$O$48,5))</f>
        <v/>
      </c>
      <c r="E67" s="159"/>
      <c r="F67" s="487" t="str">
        <f>UPPER(IF($E67="","",VLOOKUP($E67,'1MD ELO (3)'!$A$7:$O$48,2)))</f>
        <v/>
      </c>
      <c r="G67" s="487" t="str">
        <f>IF($E67="","",VLOOKUP($E67,'1MD ELO (3)'!$A$7:$O$48,3))</f>
        <v/>
      </c>
      <c r="H67" s="487"/>
      <c r="I67" s="487" t="str">
        <f>IF($E67="","",VLOOKUP($E67,'1MD ELO (3)'!$A$7:$O$48,4))</f>
        <v/>
      </c>
      <c r="J67" s="162"/>
      <c r="K67" s="161"/>
      <c r="L67" s="187"/>
      <c r="M67" s="161"/>
      <c r="N67" s="186"/>
      <c r="O67" s="186"/>
      <c r="P67" s="186"/>
      <c r="Q67" s="167"/>
      <c r="R67" s="168"/>
      <c r="S67" s="169"/>
      <c r="AI67" s="668"/>
      <c r="AJ67" s="668"/>
      <c r="AK67" s="668"/>
    </row>
    <row r="68" spans="1:37" s="38" customFormat="1" ht="9.6" customHeight="1" x14ac:dyDescent="0.25">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x14ac:dyDescent="0.25">
      <c r="A69" s="157">
        <v>32</v>
      </c>
      <c r="B69" s="390" t="str">
        <f>IF($E69="","",VLOOKUP($E69,'1MD ELO (3)'!$A$7:$O$48,14))</f>
        <v/>
      </c>
      <c r="C69" s="390" t="str">
        <f>IF($E69="","",VLOOKUP($E69,'1MD ELO (3)'!$A$7:$O$48,15))</f>
        <v/>
      </c>
      <c r="D69" s="471" t="str">
        <f>IF($E69="","",VLOOKUP($E69,'1MD ELO (3)'!$A$7:$O$48,5))</f>
        <v/>
      </c>
      <c r="E69" s="159"/>
      <c r="F69" s="160" t="str">
        <f>UPPER(IF($E69="","",VLOOKUP($E69,'1MD ELO (3)'!$A$7:$O$48,2)))</f>
        <v/>
      </c>
      <c r="G69" s="160" t="str">
        <f>IF($E69="","",VLOOKUP($E69,'1MD ELO (3)'!$A$7:$O$48,3))</f>
        <v/>
      </c>
      <c r="H69" s="160"/>
      <c r="I69" s="160" t="str">
        <f>IF($E69="","",VLOOKUP($E69,'1MD ELO (3)'!$A$7:$O$48,4))</f>
        <v/>
      </c>
      <c r="J69" s="190"/>
      <c r="K69" s="161"/>
      <c r="L69" s="161"/>
      <c r="M69" s="161"/>
      <c r="N69" s="161"/>
      <c r="O69" s="164"/>
      <c r="P69" s="166"/>
      <c r="Q69" s="167"/>
      <c r="R69" s="168"/>
      <c r="S69" s="169"/>
      <c r="AI69" s="668"/>
      <c r="AJ69" s="668"/>
      <c r="AK69" s="668"/>
    </row>
    <row r="70" spans="1:37" s="2" customFormat="1" ht="6.75" customHeight="1" x14ac:dyDescent="0.25">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x14ac:dyDescent="0.25">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x14ac:dyDescent="0.25">
      <c r="A72" s="452" t="s">
        <v>106</v>
      </c>
      <c r="B72" s="453"/>
      <c r="C72" s="454"/>
      <c r="D72" s="455"/>
      <c r="E72" s="224">
        <v>1</v>
      </c>
      <c r="F72" s="92" t="str">
        <f>IF(E72&gt;$R$79,,UPPER(VLOOKUP(E72,'1MD ELO (3)'!$A$7:$Q$134,2)))</f>
        <v/>
      </c>
      <c r="G72" s="225"/>
      <c r="H72" s="92"/>
      <c r="I72" s="91"/>
      <c r="J72" s="226" t="s">
        <v>7</v>
      </c>
      <c r="K72" s="221"/>
      <c r="L72" s="227"/>
      <c r="M72" s="221"/>
      <c r="N72" s="228"/>
      <c r="O72" s="229" t="s">
        <v>111</v>
      </c>
      <c r="P72" s="230"/>
      <c r="Q72" s="230"/>
      <c r="R72" s="231"/>
      <c r="AI72" s="670"/>
      <c r="AJ72" s="670"/>
      <c r="AK72" s="670"/>
    </row>
    <row r="73" spans="1:37" s="18" customFormat="1" ht="9" customHeight="1" x14ac:dyDescent="0.25">
      <c r="A73" s="236" t="s">
        <v>124</v>
      </c>
      <c r="B73" s="234"/>
      <c r="C73" s="448"/>
      <c r="D73" s="237"/>
      <c r="E73" s="224">
        <v>2</v>
      </c>
      <c r="F73" s="92" t="str">
        <f>IF(E73&gt;$R$79,,UPPER(VLOOKUP(E73,'1MD ELO (3)'!$A$7:$Q$134,2)))</f>
        <v/>
      </c>
      <c r="G73" s="225"/>
      <c r="H73" s="92"/>
      <c r="I73" s="91"/>
      <c r="J73" s="226" t="s">
        <v>8</v>
      </c>
      <c r="K73" s="221"/>
      <c r="L73" s="227"/>
      <c r="M73" s="221"/>
      <c r="N73" s="228"/>
      <c r="O73" s="232"/>
      <c r="P73" s="233"/>
      <c r="Q73" s="234"/>
      <c r="R73" s="235"/>
      <c r="AI73" s="670"/>
      <c r="AJ73" s="670"/>
      <c r="AK73" s="670"/>
    </row>
    <row r="74" spans="1:37" s="18" customFormat="1" ht="9" customHeight="1" x14ac:dyDescent="0.25">
      <c r="A74" s="379"/>
      <c r="B74" s="380"/>
      <c r="C74" s="449"/>
      <c r="D74" s="381"/>
      <c r="E74" s="224">
        <v>3</v>
      </c>
      <c r="F74" s="92" t="str">
        <f>IF(E74&gt;$R$79,,UPPER(VLOOKUP(E74,'1MD ELO (3)'!$A$7:$Q$134,2)))</f>
        <v/>
      </c>
      <c r="G74" s="225"/>
      <c r="H74" s="92"/>
      <c r="I74" s="91"/>
      <c r="J74" s="226" t="s">
        <v>9</v>
      </c>
      <c r="K74" s="221"/>
      <c r="L74" s="227"/>
      <c r="M74" s="221"/>
      <c r="N74" s="228"/>
      <c r="O74" s="229" t="s">
        <v>112</v>
      </c>
      <c r="P74" s="230"/>
      <c r="Q74" s="230"/>
      <c r="R74" s="231"/>
      <c r="AI74" s="670"/>
      <c r="AJ74" s="670"/>
      <c r="AK74" s="670"/>
    </row>
    <row r="75" spans="1:37" s="18" customFormat="1" ht="9" customHeight="1" x14ac:dyDescent="0.25">
      <c r="A75" s="238"/>
      <c r="B75" s="443"/>
      <c r="C75" s="443"/>
      <c r="D75" s="239"/>
      <c r="E75" s="224">
        <v>4</v>
      </c>
      <c r="F75" s="92" t="str">
        <f>IF(E75&gt;$R$79,,UPPER(VLOOKUP(E75,'1MD ELO (3)'!$A$7:$Q$134,2)))</f>
        <v/>
      </c>
      <c r="G75" s="225"/>
      <c r="H75" s="92"/>
      <c r="I75" s="91"/>
      <c r="J75" s="226" t="s">
        <v>10</v>
      </c>
      <c r="K75" s="221"/>
      <c r="L75" s="227"/>
      <c r="M75" s="221"/>
      <c r="N75" s="228"/>
      <c r="O75" s="221"/>
      <c r="P75" s="227"/>
      <c r="Q75" s="221"/>
      <c r="R75" s="228"/>
      <c r="AI75" s="670"/>
      <c r="AJ75" s="670"/>
      <c r="AK75" s="670"/>
    </row>
    <row r="76" spans="1:37" s="18" customFormat="1" ht="9" customHeight="1" x14ac:dyDescent="0.25">
      <c r="A76" s="366"/>
      <c r="B76" s="382"/>
      <c r="C76" s="382"/>
      <c r="D76" s="450"/>
      <c r="E76" s="224">
        <v>5</v>
      </c>
      <c r="F76" s="92" t="str">
        <f>IF(E76&gt;$R$79,,UPPER(VLOOKUP(E76,'1MD ELO (3)'!$A$7:$Q$134,2)))</f>
        <v/>
      </c>
      <c r="G76" s="225"/>
      <c r="H76" s="92"/>
      <c r="I76" s="91"/>
      <c r="J76" s="226" t="s">
        <v>11</v>
      </c>
      <c r="K76" s="221"/>
      <c r="L76" s="227"/>
      <c r="M76" s="221"/>
      <c r="N76" s="228"/>
      <c r="O76" s="234"/>
      <c r="P76" s="233"/>
      <c r="Q76" s="234"/>
      <c r="R76" s="235"/>
      <c r="AI76" s="670"/>
      <c r="AJ76" s="670"/>
      <c r="AK76" s="670"/>
    </row>
    <row r="77" spans="1:37" s="18" customFormat="1" ht="9" customHeight="1" x14ac:dyDescent="0.25">
      <c r="A77" s="367"/>
      <c r="B77" s="388"/>
      <c r="C77" s="443"/>
      <c r="D77" s="239"/>
      <c r="E77" s="224">
        <v>6</v>
      </c>
      <c r="F77" s="92" t="str">
        <f>IF(E77&gt;$R$79,,UPPER(VLOOKUP(E77,'1MD ELO (3)'!$A$7:$Q$134,2)))</f>
        <v/>
      </c>
      <c r="G77" s="225"/>
      <c r="H77" s="92"/>
      <c r="I77" s="91"/>
      <c r="J77" s="226" t="s">
        <v>12</v>
      </c>
      <c r="K77" s="221"/>
      <c r="L77" s="227"/>
      <c r="M77" s="221"/>
      <c r="N77" s="228"/>
      <c r="O77" s="229" t="s">
        <v>92</v>
      </c>
      <c r="P77" s="230"/>
      <c r="Q77" s="230"/>
      <c r="R77" s="231"/>
      <c r="AI77" s="670"/>
      <c r="AJ77" s="670"/>
      <c r="AK77" s="670"/>
    </row>
    <row r="78" spans="1:37" s="18" customFormat="1" ht="9" customHeight="1" x14ac:dyDescent="0.25">
      <c r="A78" s="367"/>
      <c r="B78" s="388"/>
      <c r="C78" s="444"/>
      <c r="D78" s="377"/>
      <c r="E78" s="224">
        <v>7</v>
      </c>
      <c r="F78" s="92" t="str">
        <f>IF(E78&gt;$R$79,,UPPER(VLOOKUP(E78,'1MD ELO (3)'!$A$7:$Q$134,2)))</f>
        <v/>
      </c>
      <c r="G78" s="225"/>
      <c r="H78" s="92"/>
      <c r="I78" s="91"/>
      <c r="J78" s="226" t="s">
        <v>13</v>
      </c>
      <c r="K78" s="221"/>
      <c r="L78" s="227"/>
      <c r="M78" s="221"/>
      <c r="N78" s="228"/>
      <c r="O78" s="221"/>
      <c r="P78" s="227"/>
      <c r="Q78" s="221"/>
      <c r="R78" s="228"/>
      <c r="AI78" s="670"/>
      <c r="AJ78" s="670"/>
      <c r="AK78" s="670"/>
    </row>
    <row r="79" spans="1:37" s="18" customFormat="1" ht="9" customHeight="1" x14ac:dyDescent="0.25">
      <c r="A79" s="368"/>
      <c r="B79" s="365"/>
      <c r="C79" s="445"/>
      <c r="D79" s="378"/>
      <c r="E79" s="240">
        <v>8</v>
      </c>
      <c r="F79" s="241" t="str">
        <f>IF(E79&gt;$R$79,,UPPER(VLOOKUP(E79,'1MD ELO (3)'!$A$7:$Q$134,2)))</f>
        <v/>
      </c>
      <c r="G79" s="242"/>
      <c r="H79" s="241"/>
      <c r="I79" s="243"/>
      <c r="J79" s="244" t="s">
        <v>14</v>
      </c>
      <c r="K79" s="234"/>
      <c r="L79" s="233"/>
      <c r="M79" s="234"/>
      <c r="N79" s="235"/>
      <c r="O79" s="234" t="str">
        <f>R4</f>
        <v>Dénes Tibor</v>
      </c>
      <c r="P79" s="233"/>
      <c r="Q79" s="234"/>
      <c r="R79" s="245">
        <f>MIN(8,'1MD ELO (3)'!Q5)</f>
        <v>8</v>
      </c>
      <c r="AI79" s="670"/>
      <c r="AJ79" s="670"/>
      <c r="AK79" s="670"/>
    </row>
  </sheetData>
  <mergeCells count="2">
    <mergeCell ref="A4:C4"/>
    <mergeCell ref="Q41:R41"/>
  </mergeCells>
  <conditionalFormatting sqref="H37 H39 H7 H67 H9 H11 H13 H15 H17 H21 H41 H43 H45 H47 H49 H51 H19 H23 H25 H27 H29 H31 H33 H35 H53 H55 H57 H59 H61 H63 H65 H69">
    <cfRule type="expression" dxfId="427" priority="11" stopIfTrue="1">
      <formula>AND($E7&lt;9,$C7&gt;0)</formula>
    </cfRule>
  </conditionalFormatting>
  <conditionalFormatting sqref="I8 I40 I16 M14 I20 M30 I24 I48 M46 I52 I32 I44 I36 I12 M62 I28 K18 K26 K34 K42 K50 K58 K66 K10 I56 I64 I68 I60 O22 O39 O54">
    <cfRule type="expression" dxfId="426" priority="8" stopIfTrue="1">
      <formula>AND($O$1="CU",I8="Umpire")</formula>
    </cfRule>
    <cfRule type="expression" dxfId="425" priority="9" stopIfTrue="1">
      <formula>AND($O$1="CU",I8&lt;&gt;"Umpire",J8&lt;&gt;"")</formula>
    </cfRule>
    <cfRule type="expression" dxfId="424" priority="10" stopIfTrue="1">
      <formula>AND($O$1="CU",I8&lt;&gt;"Umpire")</formula>
    </cfRule>
  </conditionalFormatting>
  <conditionalFormatting sqref="E67 E65 E63 E13 E61 E15 E17 E21 E19 E23 E25 E27 E29 E31 E33 E37 E35 E39 E41 E43 E47 E49 E45 E51 E53 E55 E57 E59 E69">
    <cfRule type="expression" dxfId="423" priority="7" stopIfTrue="1">
      <formula>AND($E13&lt;9,$C13&gt;0)</formula>
    </cfRule>
  </conditionalFormatting>
  <conditionalFormatting sqref="M10 M18 M26 M34 M42 M50 M58 M66 O14 O30 O46 O62 Q22 Q54 K8 K12 K16 K20 K24 K28 K32 K36 K40 K44 K48 K52 K56 K60 K64 K68">
    <cfRule type="expression" dxfId="422" priority="5" stopIfTrue="1">
      <formula>J8="as"</formula>
    </cfRule>
    <cfRule type="expression" dxfId="421" priority="6" stopIfTrue="1">
      <formula>J8="bs"</formula>
    </cfRule>
  </conditionalFormatting>
  <conditionalFormatting sqref="J8 J12 J16 J20 J24 J28 J32 J36 J40 J44 J48 J52 J56 J60 J64 J68 L66 L58 L50 L42 L34 L26 L18 L10 N14 N30 N46 N62 R79 P54 P39 P22">
    <cfRule type="expression" dxfId="420" priority="4" stopIfTrue="1">
      <formula>$O$1="CU"</formula>
    </cfRule>
  </conditionalFormatting>
  <conditionalFormatting sqref="Q38">
    <cfRule type="expression" dxfId="419" priority="2" stopIfTrue="1">
      <formula>P39="as"</formula>
    </cfRule>
    <cfRule type="expression" dxfId="418" priority="3" stopIfTrue="1">
      <formula>P39="bs"</formula>
    </cfRule>
  </conditionalFormatting>
  <conditionalFormatting sqref="E7 E9 E11">
    <cfRule type="expression" dxfId="417" priority="1" stopIfTrue="1">
      <formula>$E7&lt;9</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8">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33203125" customWidth="1"/>
    <col min="21" max="21" width="11.44140625" hidden="1" customWidth="1"/>
    <col min="25" max="34" width="9.109375" hidden="1" customWidth="1"/>
  </cols>
  <sheetData>
    <row r="1" spans="1:37" s="136" customFormat="1" ht="21.75" customHeight="1" x14ac:dyDescent="0.25">
      <c r="A1" s="93" t="str">
        <f>Altalanos!$A$6</f>
        <v>Diákolinmpia Pest Vármegye</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464">
        <f>Altalanos!$C$8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925">
        <f>Altalanos!$A$10</f>
        <v>0</v>
      </c>
      <c r="B4" s="925"/>
      <c r="C4" s="925"/>
      <c r="D4" s="432"/>
      <c r="E4" s="146"/>
      <c r="F4" s="146"/>
      <c r="G4" s="146">
        <f>Altalanos!$C$10</f>
        <v>0</v>
      </c>
      <c r="H4" s="100"/>
      <c r="I4" s="146"/>
      <c r="J4" s="147"/>
      <c r="K4" s="148"/>
      <c r="L4" s="147"/>
      <c r="M4" s="104"/>
      <c r="N4" s="147"/>
      <c r="O4" s="146"/>
      <c r="P4" s="147"/>
      <c r="Q4" s="146"/>
      <c r="R4" s="89" t="str">
        <f>Altalanos!$E$10</f>
        <v>Dénes Tibor</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0" customFormat="1" ht="12.75" customHeight="1" thickBot="1" x14ac:dyDescent="0.3">
      <c r="A6" s="783"/>
      <c r="B6" s="803"/>
      <c r="C6" s="804"/>
      <c r="D6" s="804"/>
      <c r="E6" s="803"/>
      <c r="F6" s="791" t="str">
        <f>IF(Y3="","",CONCATENATE(AH1," pont"))</f>
        <v/>
      </c>
      <c r="G6" s="793"/>
      <c r="H6" s="794"/>
      <c r="I6" s="793"/>
      <c r="J6" s="795"/>
      <c r="K6" s="792" t="str">
        <f>IF(Y3="","",CONCATENATE(AG1," pont"))</f>
        <v/>
      </c>
      <c r="L6" s="795"/>
      <c r="M6" s="792" t="str">
        <f>IF(Y3="","",CONCATENATE(AF1," pont"))</f>
        <v/>
      </c>
      <c r="N6" s="795"/>
      <c r="O6" s="792" t="str">
        <f>IF(Y3="","",CONCATENATE(AE1," pont"))</f>
        <v/>
      </c>
      <c r="P6" s="795"/>
      <c r="Q6" s="792" t="str">
        <f>IF(Y3="","",CONCATENATE(AD1," pont"))</f>
        <v/>
      </c>
      <c r="R6" s="796"/>
      <c r="Y6" s="798"/>
      <c r="Z6" s="798"/>
      <c r="AA6" s="798" t="s">
        <v>196</v>
      </c>
      <c r="AB6" s="799">
        <v>150</v>
      </c>
      <c r="AC6" s="799">
        <v>120</v>
      </c>
      <c r="AD6" s="799">
        <v>90</v>
      </c>
      <c r="AE6" s="799">
        <v>60</v>
      </c>
      <c r="AF6" s="799">
        <v>40</v>
      </c>
      <c r="AG6" s="799">
        <v>25</v>
      </c>
      <c r="AH6" s="799">
        <v>10</v>
      </c>
      <c r="AI6" s="801"/>
      <c r="AJ6" s="801"/>
      <c r="AK6" s="801"/>
    </row>
    <row r="7" spans="1:37" s="38" customFormat="1" ht="9" customHeight="1" x14ac:dyDescent="0.25">
      <c r="A7" s="157" t="s">
        <v>7</v>
      </c>
      <c r="B7" s="390" t="str">
        <f>IF($E7="","",VLOOKUP($E7,'1MD ELO (3)'!$A$7:$O$80,14))</f>
        <v/>
      </c>
      <c r="C7" s="390" t="str">
        <f>IF($E7="","",VLOOKUP($E7,'1MD ELO (3)'!$A$7:$O$80,15))</f>
        <v/>
      </c>
      <c r="D7" s="446" t="str">
        <f>IF($E7="","",VLOOKUP($E7,'1MD ELO (3)'!$A$7:$O$80,5))</f>
        <v/>
      </c>
      <c r="E7" s="159"/>
      <c r="F7" s="160" t="str">
        <f>UPPER(IF($E7="","",VLOOKUP($E7,'1MD ELO (3)'!$A$7:$O$80,2)))</f>
        <v/>
      </c>
      <c r="G7" s="160" t="str">
        <f>IF($E7="","",VLOOKUP($E7,'1MD ELO (3)'!$A$7:$O$80,3))</f>
        <v/>
      </c>
      <c r="H7" s="160"/>
      <c r="I7" s="160" t="str">
        <f>IF($E7="","",VLOOKUP($E7,'1MD ELO (3)'!$A$7:$O$80,4))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x14ac:dyDescent="0.25">
      <c r="A8" s="254" t="s">
        <v>8</v>
      </c>
      <c r="B8" s="390" t="str">
        <f>IF($E8="","",VLOOKUP($E8,'1MD ELO (3)'!$A$7:$O$80,14))</f>
        <v/>
      </c>
      <c r="C8" s="390" t="str">
        <f>IF($E8="","",VLOOKUP($E8,'1MD ELO (3)'!$A$7:$O$80,15))</f>
        <v/>
      </c>
      <c r="D8" s="446" t="str">
        <f>IF($E8="","",VLOOKUP($E8,'1MD ELO (3)'!$A$7:$O$80,5))</f>
        <v/>
      </c>
      <c r="E8" s="159"/>
      <c r="F8" s="487" t="str">
        <f>UPPER(IF($E8="","",VLOOKUP($E8,'1MD ELO (3)'!$A$7:$O$80,2)))</f>
        <v/>
      </c>
      <c r="G8" s="487" t="str">
        <f>IF($E8="","",VLOOKUP($E8,'1MD ELO (3)'!$A$7:$O$80,3))</f>
        <v/>
      </c>
      <c r="H8" s="487"/>
      <c r="I8" s="487" t="str">
        <f>IF($E8="","",VLOOKUP($E8,'1MD ELO (3)'!$A$7:$O$80,4))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x14ac:dyDescent="0.25">
      <c r="A9" s="171" t="s">
        <v>9</v>
      </c>
      <c r="B9" s="390" t="str">
        <f>IF($E9="","",VLOOKUP($E9,'1MD ELO (3)'!$A$7:$O$80,14))</f>
        <v/>
      </c>
      <c r="C9" s="390" t="str">
        <f>IF($E9="","",VLOOKUP($E9,'1MD ELO (3)'!$A$7:$O$80,15))</f>
        <v/>
      </c>
      <c r="D9" s="446" t="str">
        <f>IF($E9="","",VLOOKUP($E9,'1MD ELO (3)'!$A$7:$O$80,5))</f>
        <v/>
      </c>
      <c r="E9" s="159"/>
      <c r="F9" s="487" t="str">
        <f>UPPER(IF($E9="","",VLOOKUP($E9,'1MD ELO (3)'!$A$7:$O$80,2)))</f>
        <v/>
      </c>
      <c r="G9" s="487" t="str">
        <f>IF($E9="","",VLOOKUP($E9,'1MD ELO (3)'!$A$7:$O$80,3))</f>
        <v/>
      </c>
      <c r="H9" s="487"/>
      <c r="I9" s="487" t="str">
        <f>IF($E9="","",VLOOKUP($E9,'1MD ELO (3)'!$A$7:$O$80,4))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x14ac:dyDescent="0.25">
      <c r="A10" s="171" t="s">
        <v>10</v>
      </c>
      <c r="B10" s="390" t="str">
        <f>IF($E10="","",VLOOKUP($E10,'1MD ELO (3)'!$A$7:$O$80,14))</f>
        <v/>
      </c>
      <c r="C10" s="390" t="str">
        <f>IF($E10="","",VLOOKUP($E10,'1MD ELO (3)'!$A$7:$O$80,15))</f>
        <v/>
      </c>
      <c r="D10" s="446" t="str">
        <f>IF($E10="","",VLOOKUP($E10,'1MD ELO (3)'!$A$7:$O$80,5))</f>
        <v/>
      </c>
      <c r="E10" s="159"/>
      <c r="F10" s="487" t="str">
        <f>UPPER(IF($E10="","",VLOOKUP($E10,'1MD ELO (3)'!$A$7:$O$80,2)))</f>
        <v/>
      </c>
      <c r="G10" s="487" t="str">
        <f>IF($E10="","",VLOOKUP($E10,'1MD ELO (3)'!$A$7:$O$80,3))</f>
        <v/>
      </c>
      <c r="H10" s="487"/>
      <c r="I10" s="487" t="str">
        <f>IF($E10="","",VLOOKUP($E10,'1MD ELO (3)'!$A$7:$O$80,4))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t="s">
        <v>11</v>
      </c>
      <c r="B11" s="390" t="str">
        <f>IF($E11="","",VLOOKUP($E11,'1MD ELO (3)'!$A$7:$O$80,14))</f>
        <v/>
      </c>
      <c r="C11" s="390" t="str">
        <f>IF($E11="","",VLOOKUP($E11,'1MD ELO (3)'!$A$7:$O$80,15))</f>
        <v/>
      </c>
      <c r="D11" s="446" t="str">
        <f>IF($E11="","",VLOOKUP($E11,'1MD ELO (3)'!$A$7:$O$80,5))</f>
        <v/>
      </c>
      <c r="E11" s="159"/>
      <c r="F11" s="487" t="str">
        <f>UPPER(IF($E11="","",VLOOKUP($E11,'1MD ELO (3)'!$A$7:$O$80,2)))</f>
        <v/>
      </c>
      <c r="G11" s="487" t="str">
        <f>IF($E11="","",VLOOKUP($E11,'1MD ELO (3)'!$A$7:$O$80,3))</f>
        <v/>
      </c>
      <c r="H11" s="487"/>
      <c r="I11" s="487" t="str">
        <f>IF($E11="","",VLOOKUP($E11,'1MD ELO (3)'!$A$7:$O$80,4))</f>
        <v/>
      </c>
      <c r="J11" s="253"/>
      <c r="K11" s="177" t="str">
        <f>UPPER(IF(OR(J12="a",J12="as"),F11,IF(OR(J12="b",J12="bs"),F12,)))</f>
        <v/>
      </c>
      <c r="L11" s="185"/>
      <c r="M11" s="257"/>
      <c r="N11" s="258"/>
      <c r="O11" s="161"/>
      <c r="P11" s="188"/>
      <c r="Q11" s="778"/>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t="s">
        <v>12</v>
      </c>
      <c r="B12" s="390" t="str">
        <f>IF($E12="","",VLOOKUP($E12,'1MD ELO (3)'!$A$7:$O$80,14))</f>
        <v/>
      </c>
      <c r="C12" s="390" t="str">
        <f>IF($E12="","",VLOOKUP($E12,'1MD ELO (3)'!$A$7:$O$80,15))</f>
        <v/>
      </c>
      <c r="D12" s="446" t="str">
        <f>IF($E12="","",VLOOKUP($E12,'1MD ELO (3)'!$A$7:$O$80,5))</f>
        <v/>
      </c>
      <c r="E12" s="159"/>
      <c r="F12" s="487" t="str">
        <f>UPPER(IF($E12="","",VLOOKUP($E12,'1MD ELO (3)'!$A$7:$O$80,2)))</f>
        <v/>
      </c>
      <c r="G12" s="487" t="str">
        <f>IF($E12="","",VLOOKUP($E12,'1MD ELO (3)'!$A$7:$O$80,3))</f>
        <v/>
      </c>
      <c r="H12" s="487"/>
      <c r="I12" s="487" t="str">
        <f>IF($E12="","",VLOOKUP($E12,'1MD ELO (3)'!$A$7:$O$80,4))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254" t="s">
        <v>13</v>
      </c>
      <c r="B13" s="390" t="str">
        <f>IF($E13="","",VLOOKUP($E13,'1MD ELO (3)'!$A$7:$O$80,14))</f>
        <v/>
      </c>
      <c r="C13" s="390" t="str">
        <f>IF($E13="","",VLOOKUP($E13,'1MD ELO (3)'!$A$7:$O$80,15))</f>
        <v/>
      </c>
      <c r="D13" s="446" t="str">
        <f>IF($E13="","",VLOOKUP($E13,'1MD ELO (3)'!$A$7:$O$80,5))</f>
        <v/>
      </c>
      <c r="E13" s="159"/>
      <c r="F13" s="487" t="str">
        <f>UPPER(IF($E13="","",VLOOKUP($E13,'1MD ELO (3)'!$A$7:$O$80,2)))</f>
        <v/>
      </c>
      <c r="G13" s="487" t="str">
        <f>IF($E13="","",VLOOKUP($E13,'1MD ELO (3)'!$A$7:$O$80,3))</f>
        <v/>
      </c>
      <c r="H13" s="487"/>
      <c r="I13" s="487" t="str">
        <f>IF($E13="","",VLOOKUP($E13,'1MD ELO (3)'!$A$7:$O$80,4))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96" t="s">
        <v>14</v>
      </c>
      <c r="B14" s="390" t="str">
        <f>IF($E14="","",VLOOKUP($E14,'1MD ELO (3)'!$A$7:$O$80,14))</f>
        <v/>
      </c>
      <c r="C14" s="390" t="str">
        <f>IF($E14="","",VLOOKUP($E14,'1MD ELO (3)'!$A$7:$O$80,15))</f>
        <v/>
      </c>
      <c r="D14" s="446" t="str">
        <f>IF($E14="","",VLOOKUP($E14,'1MD ELO (3)'!$A$7:$O$80,5))</f>
        <v/>
      </c>
      <c r="E14" s="159"/>
      <c r="F14" s="160" t="str">
        <f>UPPER(IF($E14="","",VLOOKUP($E14,'1MD ELO (3)'!$A$7:$O$80,2)))</f>
        <v/>
      </c>
      <c r="G14" s="160" t="str">
        <f>IF($E14="","",VLOOKUP($E14,'1MD ELO (3)'!$A$7:$O$80,3))</f>
        <v/>
      </c>
      <c r="H14" s="160"/>
      <c r="I14" s="160" t="str">
        <f>IF($E14="","",VLOOKUP($E14,'1MD ELO (3)'!$A$7:$O$80,4))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57" t="s">
        <v>15</v>
      </c>
      <c r="B15" s="390" t="str">
        <f>IF($E15="","",VLOOKUP($E15,'1MD ELO (3)'!$A$7:$O$80,14))</f>
        <v/>
      </c>
      <c r="C15" s="390" t="str">
        <f>IF($E15="","",VLOOKUP($E15,'1MD ELO (3)'!$A$7:$O$80,15))</f>
        <v/>
      </c>
      <c r="D15" s="446" t="str">
        <f>IF($E15="","",VLOOKUP($E15,'1MD ELO (3)'!$A$7:$O$80,5))</f>
        <v/>
      </c>
      <c r="E15" s="159"/>
      <c r="F15" s="160" t="str">
        <f>UPPER(IF($E15="","",VLOOKUP($E15,'1MD ELO (3)'!$A$7:$O$80,2)))</f>
        <v/>
      </c>
      <c r="G15" s="160" t="str">
        <f>IF($E15="","",VLOOKUP($E15,'1MD ELO (3)'!$A$7:$O$80,3))</f>
        <v/>
      </c>
      <c r="H15" s="160"/>
      <c r="I15" s="160" t="str">
        <f>IF($E15="","",VLOOKUP($E15,'1MD ELO (3)'!$A$7:$O$80,4))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254" t="s">
        <v>16</v>
      </c>
      <c r="B16" s="390" t="str">
        <f>IF($E16="","",VLOOKUP($E16,'1MD ELO (3)'!$A$7:$O$80,14))</f>
        <v/>
      </c>
      <c r="C16" s="390" t="str">
        <f>IF($E16="","",VLOOKUP($E16,'1MD ELO (3)'!$A$7:$O$80,15))</f>
        <v/>
      </c>
      <c r="D16" s="446" t="str">
        <f>IF($E16="","",VLOOKUP($E16,'1MD ELO (3)'!$A$7:$O$80,5))</f>
        <v/>
      </c>
      <c r="E16" s="159"/>
      <c r="F16" s="487" t="str">
        <f>UPPER(IF($E16="","",VLOOKUP($E16,'1MD ELO (3)'!$A$7:$O$80,2)))</f>
        <v/>
      </c>
      <c r="G16" s="487" t="str">
        <f>IF($E16="","",VLOOKUP($E16,'1MD ELO (3)'!$A$7:$O$80,3))</f>
        <v/>
      </c>
      <c r="H16" s="487"/>
      <c r="I16" s="487" t="str">
        <f>IF($E16="","",VLOOKUP($E16,'1MD ELO (3)'!$A$7:$O$80,4))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x14ac:dyDescent="0.25">
      <c r="A17" s="171" t="s">
        <v>17</v>
      </c>
      <c r="B17" s="390" t="str">
        <f>IF($E17="","",VLOOKUP($E17,'1MD ELO (3)'!$A$7:$O$80,14))</f>
        <v/>
      </c>
      <c r="C17" s="390" t="str">
        <f>IF($E17="","",VLOOKUP($E17,'1MD ELO (3)'!$A$7:$O$80,15))</f>
        <v/>
      </c>
      <c r="D17" s="446" t="str">
        <f>IF($E17="","",VLOOKUP($E17,'1MD ELO (3)'!$A$7:$O$80,5))</f>
        <v/>
      </c>
      <c r="E17" s="159"/>
      <c r="F17" s="487" t="str">
        <f>UPPER(IF($E17="","",VLOOKUP($E17,'1MD ELO (3)'!$A$7:$O$80,2)))</f>
        <v/>
      </c>
      <c r="G17" s="487" t="str">
        <f>IF($E17="","",VLOOKUP($E17,'1MD ELO (3)'!$A$7:$O$80,3))</f>
        <v/>
      </c>
      <c r="H17" s="487"/>
      <c r="I17" s="487" t="str">
        <f>IF($E17="","",VLOOKUP($E17,'1MD ELO (3)'!$A$7:$O$80,4))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x14ac:dyDescent="0.25">
      <c r="A18" s="171" t="s">
        <v>18</v>
      </c>
      <c r="B18" s="390" t="str">
        <f>IF($E18="","",VLOOKUP($E18,'1MD ELO (3)'!$A$7:$O$80,14))</f>
        <v/>
      </c>
      <c r="C18" s="390" t="str">
        <f>IF($E18="","",VLOOKUP($E18,'1MD ELO (3)'!$A$7:$O$80,15))</f>
        <v/>
      </c>
      <c r="D18" s="446" t="str">
        <f>IF($E18="","",VLOOKUP($E18,'1MD ELO (3)'!$A$7:$O$80,5))</f>
        <v/>
      </c>
      <c r="E18" s="159"/>
      <c r="F18" s="487" t="str">
        <f>UPPER(IF($E18="","",VLOOKUP($E18,'1MD ELO (3)'!$A$7:$O$80,2)))</f>
        <v/>
      </c>
      <c r="G18" s="487" t="str">
        <f>IF($E18="","",VLOOKUP($E18,'1MD ELO (3)'!$A$7:$O$80,3))</f>
        <v/>
      </c>
      <c r="H18" s="487"/>
      <c r="I18" s="487" t="str">
        <f>IF($E18="","",VLOOKUP($E18,'1MD ELO (3)'!$A$7:$O$80,4))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x14ac:dyDescent="0.25">
      <c r="A19" s="171" t="s">
        <v>19</v>
      </c>
      <c r="B19" s="390" t="str">
        <f>IF($E19="","",VLOOKUP($E19,'1MD ELO (3)'!$A$7:$O$80,14))</f>
        <v/>
      </c>
      <c r="C19" s="390" t="str">
        <f>IF($E19="","",VLOOKUP($E19,'1MD ELO (3)'!$A$7:$O$80,15))</f>
        <v/>
      </c>
      <c r="D19" s="446" t="str">
        <f>IF($E19="","",VLOOKUP($E19,'1MD ELO (3)'!$A$7:$O$80,5))</f>
        <v/>
      </c>
      <c r="E19" s="159"/>
      <c r="F19" s="487" t="str">
        <f>UPPER(IF($E19="","",VLOOKUP($E19,'1MD ELO (3)'!$A$7:$O$80,2)))</f>
        <v/>
      </c>
      <c r="G19" s="487" t="str">
        <f>IF($E19="","",VLOOKUP($E19,'1MD ELO (3)'!$A$7:$O$80,3))</f>
        <v/>
      </c>
      <c r="H19" s="487"/>
      <c r="I19" s="487" t="str">
        <f>IF($E19="","",VLOOKUP($E19,'1MD ELO (3)'!$A$7:$O$80,4))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x14ac:dyDescent="0.25">
      <c r="A20" s="171" t="s">
        <v>20</v>
      </c>
      <c r="B20" s="390" t="str">
        <f>IF($E20="","",VLOOKUP($E20,'1MD ELO (3)'!$A$7:$O$80,14))</f>
        <v/>
      </c>
      <c r="C20" s="390" t="str">
        <f>IF($E20="","",VLOOKUP($E20,'1MD ELO (3)'!$A$7:$O$80,15))</f>
        <v/>
      </c>
      <c r="D20" s="446" t="str">
        <f>IF($E20="","",VLOOKUP($E20,'1MD ELO (3)'!$A$7:$O$80,5))</f>
        <v/>
      </c>
      <c r="E20" s="159"/>
      <c r="F20" s="487" t="str">
        <f>UPPER(IF($E20="","",VLOOKUP($E20,'1MD ELO (3)'!$A$7:$O$80,2)))</f>
        <v/>
      </c>
      <c r="G20" s="487" t="str">
        <f>IF($E20="","",VLOOKUP($E20,'1MD ELO (3)'!$A$7:$O$80,3))</f>
        <v/>
      </c>
      <c r="H20" s="487"/>
      <c r="I20" s="487" t="str">
        <f>IF($E20="","",VLOOKUP($E20,'1MD ELO (3)'!$A$7:$O$80,4))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x14ac:dyDescent="0.25">
      <c r="A21" s="254" t="s">
        <v>21</v>
      </c>
      <c r="B21" s="390" t="str">
        <f>IF($E21="","",VLOOKUP($E21,'1MD ELO (3)'!$A$7:$O$80,14))</f>
        <v/>
      </c>
      <c r="C21" s="390" t="str">
        <f>IF($E21="","",VLOOKUP($E21,'1MD ELO (3)'!$A$7:$O$80,15))</f>
        <v/>
      </c>
      <c r="D21" s="446" t="str">
        <f>IF($E21="","",VLOOKUP($E21,'1MD ELO (3)'!$A$7:$O$80,5))</f>
        <v/>
      </c>
      <c r="E21" s="159"/>
      <c r="F21" s="487" t="str">
        <f>UPPER(IF($E21="","",VLOOKUP($E21,'1MD ELO (3)'!$A$7:$O$80,2)))</f>
        <v/>
      </c>
      <c r="G21" s="487" t="str">
        <f>IF($E21="","",VLOOKUP($E21,'1MD ELO (3)'!$A$7:$O$80,3))</f>
        <v/>
      </c>
      <c r="H21" s="487"/>
      <c r="I21" s="487" t="str">
        <f>IF($E21="","",VLOOKUP($E21,'1MD ELO (3)'!$A$7:$O$80,4))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x14ac:dyDescent="0.25">
      <c r="A22" s="196" t="s">
        <v>22</v>
      </c>
      <c r="B22" s="390" t="str">
        <f>IF($E22="","",VLOOKUP($E22,'1MD ELO (3)'!$A$7:$O$80,14))</f>
        <v/>
      </c>
      <c r="C22" s="390" t="str">
        <f>IF($E22="","",VLOOKUP($E22,'1MD ELO (3)'!$A$7:$O$80,15))</f>
        <v/>
      </c>
      <c r="D22" s="446" t="str">
        <f>IF($E22="","",VLOOKUP($E22,'1MD ELO (3)'!$A$7:$O$80,5))</f>
        <v/>
      </c>
      <c r="E22" s="159"/>
      <c r="F22" s="160" t="str">
        <f>UPPER(IF($E22="","",VLOOKUP($E22,'1MD ELO (3)'!$A$7:$O$80,2)))</f>
        <v/>
      </c>
      <c r="G22" s="160" t="str">
        <f>IF($E22="","",VLOOKUP($E22,'1MD ELO (3)'!$A$7:$O$80,3))</f>
        <v/>
      </c>
      <c r="H22" s="160"/>
      <c r="I22" s="160" t="str">
        <f>IF($E22="","",VLOOKUP($E22,'1MD ELO (3)'!$A$7:$O$80,4))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x14ac:dyDescent="0.25">
      <c r="A23" s="157" t="s">
        <v>23</v>
      </c>
      <c r="B23" s="390" t="str">
        <f>IF($E23="","",VLOOKUP($E23,'1MD ELO (3)'!$A$7:$O$80,14))</f>
        <v/>
      </c>
      <c r="C23" s="390" t="str">
        <f>IF($E23="","",VLOOKUP($E23,'1MD ELO (3)'!$A$7:$O$80,15))</f>
        <v/>
      </c>
      <c r="D23" s="446" t="str">
        <f>IF($E23="","",VLOOKUP($E23,'1MD ELO (3)'!$A$7:$O$80,5))</f>
        <v/>
      </c>
      <c r="E23" s="159"/>
      <c r="F23" s="160" t="str">
        <f>UPPER(IF($E23="","",VLOOKUP($E23,'1MD ELO (3)'!$A$7:$O$80,2)))</f>
        <v/>
      </c>
      <c r="G23" s="160" t="str">
        <f>IF($E23="","",VLOOKUP($E23,'1MD ELO (3)'!$A$7:$O$80,3))</f>
        <v/>
      </c>
      <c r="H23" s="160"/>
      <c r="I23" s="160" t="str">
        <f>IF($E23="","",VLOOKUP($E23,'1MD ELO (3)'!$A$7:$O$80,4))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x14ac:dyDescent="0.25">
      <c r="A24" s="254" t="s">
        <v>24</v>
      </c>
      <c r="B24" s="390" t="str">
        <f>IF($E24="","",VLOOKUP($E24,'1MD ELO (3)'!$A$7:$O$80,14))</f>
        <v/>
      </c>
      <c r="C24" s="390" t="str">
        <f>IF($E24="","",VLOOKUP($E24,'1MD ELO (3)'!$A$7:$O$80,15))</f>
        <v/>
      </c>
      <c r="D24" s="446" t="str">
        <f>IF($E24="","",VLOOKUP($E24,'1MD ELO (3)'!$A$7:$O$80,5))</f>
        <v/>
      </c>
      <c r="E24" s="159"/>
      <c r="F24" s="487" t="str">
        <f>UPPER(IF($E24="","",VLOOKUP($E24,'1MD ELO (3)'!$A$7:$O$80,2)))</f>
        <v/>
      </c>
      <c r="G24" s="487" t="str">
        <f>IF($E24="","",VLOOKUP($E24,'1MD ELO (3)'!$A$7:$O$80,3))</f>
        <v/>
      </c>
      <c r="H24" s="487"/>
      <c r="I24" s="487" t="str">
        <f>IF($E24="","",VLOOKUP($E24,'1MD ELO (3)'!$A$7:$O$80,4))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x14ac:dyDescent="0.25">
      <c r="A25" s="171" t="s">
        <v>25</v>
      </c>
      <c r="B25" s="390" t="str">
        <f>IF($E25="","",VLOOKUP($E25,'1MD ELO (3)'!$A$7:$O$80,14))</f>
        <v/>
      </c>
      <c r="C25" s="390" t="str">
        <f>IF($E25="","",VLOOKUP($E25,'1MD ELO (3)'!$A$7:$O$80,15))</f>
        <v/>
      </c>
      <c r="D25" s="446" t="str">
        <f>IF($E25="","",VLOOKUP($E25,'1MD ELO (3)'!$A$7:$O$80,5))</f>
        <v/>
      </c>
      <c r="E25" s="159"/>
      <c r="F25" s="487" t="str">
        <f>UPPER(IF($E25="","",VLOOKUP($E25,'1MD ELO (3)'!$A$7:$O$80,2)))</f>
        <v/>
      </c>
      <c r="G25" s="487" t="str">
        <f>IF($E25="","",VLOOKUP($E25,'1MD ELO (3)'!$A$7:$O$80,3))</f>
        <v/>
      </c>
      <c r="H25" s="487"/>
      <c r="I25" s="487" t="str">
        <f>IF($E25="","",VLOOKUP($E25,'1MD ELO (3)'!$A$7:$O$80,4))</f>
        <v/>
      </c>
      <c r="J25" s="253"/>
      <c r="K25" s="177" t="str">
        <f>UPPER(IF(OR(J26="a",J26="as"),F25,IF(OR(J26="b",J26="bs"),F26,)))</f>
        <v/>
      </c>
      <c r="L25" s="256"/>
      <c r="M25" s="161"/>
      <c r="N25" s="188"/>
      <c r="O25" s="186"/>
      <c r="P25" s="186"/>
      <c r="Q25" s="959" t="str">
        <f>IF(Y3="","",CONCATENATE(AC1," pont"))</f>
        <v/>
      </c>
      <c r="R25" s="960"/>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x14ac:dyDescent="0.25">
      <c r="A26" s="171" t="s">
        <v>26</v>
      </c>
      <c r="B26" s="390" t="str">
        <f>IF($E26="","",VLOOKUP($E26,'1MD ELO (3)'!$A$7:$O$80,14))</f>
        <v/>
      </c>
      <c r="C26" s="390" t="str">
        <f>IF($E26="","",VLOOKUP($E26,'1MD ELO (3)'!$A$7:$O$80,15))</f>
        <v/>
      </c>
      <c r="D26" s="446" t="str">
        <f>IF($E26="","",VLOOKUP($E26,'1MD ELO (3)'!$A$7:$O$80,5))</f>
        <v/>
      </c>
      <c r="E26" s="159"/>
      <c r="F26" s="487" t="str">
        <f>UPPER(IF($E26="","",VLOOKUP($E26,'1MD ELO (3)'!$A$7:$O$80,2)))</f>
        <v/>
      </c>
      <c r="G26" s="487" t="str">
        <f>IF($E26="","",VLOOKUP($E26,'1MD ELO (3)'!$A$7:$O$80,3))</f>
        <v/>
      </c>
      <c r="H26" s="487"/>
      <c r="I26" s="487" t="str">
        <f>IF($E26="","",VLOOKUP($E26,'1MD ELO (3)'!$A$7:$O$80,4))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x14ac:dyDescent="0.25">
      <c r="A27" s="171" t="s">
        <v>27</v>
      </c>
      <c r="B27" s="390" t="str">
        <f>IF($E27="","",VLOOKUP($E27,'1MD ELO (3)'!$A$7:$O$80,14))</f>
        <v/>
      </c>
      <c r="C27" s="390" t="str">
        <f>IF($E27="","",VLOOKUP($E27,'1MD ELO (3)'!$A$7:$O$80,15))</f>
        <v/>
      </c>
      <c r="D27" s="446" t="str">
        <f>IF($E27="","",VLOOKUP($E27,'1MD ELO (3)'!$A$7:$O$80,5))</f>
        <v/>
      </c>
      <c r="E27" s="159"/>
      <c r="F27" s="487" t="str">
        <f>UPPER(IF($E27="","",VLOOKUP($E27,'1MD ELO (3)'!$A$7:$O$80,2)))</f>
        <v/>
      </c>
      <c r="G27" s="487" t="str">
        <f>IF($E27="","",VLOOKUP($E27,'1MD ELO (3)'!$A$7:$O$80,3))</f>
        <v/>
      </c>
      <c r="H27" s="487"/>
      <c r="I27" s="487" t="str">
        <f>IF($E27="","",VLOOKUP($E27,'1MD ELO (3)'!$A$7:$O$80,4))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x14ac:dyDescent="0.25">
      <c r="A28" s="171" t="s">
        <v>28</v>
      </c>
      <c r="B28" s="390" t="str">
        <f>IF($E28="","",VLOOKUP($E28,'1MD ELO (3)'!$A$7:$O$80,14))</f>
        <v/>
      </c>
      <c r="C28" s="390" t="str">
        <f>IF($E28="","",VLOOKUP($E28,'1MD ELO (3)'!$A$7:$O$80,15))</f>
        <v/>
      </c>
      <c r="D28" s="446" t="str">
        <f>IF($E28="","",VLOOKUP($E28,'1MD ELO (3)'!$A$7:$O$80,5))</f>
        <v/>
      </c>
      <c r="E28" s="159"/>
      <c r="F28" s="487" t="str">
        <f>UPPER(IF($E28="","",VLOOKUP($E28,'1MD ELO (3)'!$A$7:$O$80,2)))</f>
        <v/>
      </c>
      <c r="G28" s="487" t="str">
        <f>IF($E28="","",VLOOKUP($E28,'1MD ELO (3)'!$A$7:$O$80,3))</f>
        <v/>
      </c>
      <c r="H28" s="487"/>
      <c r="I28" s="487" t="str">
        <f>IF($E28="","",VLOOKUP($E28,'1MD ELO (3)'!$A$7:$O$80,4))</f>
        <v/>
      </c>
      <c r="J28" s="255"/>
      <c r="K28" s="161"/>
      <c r="L28" s="176"/>
      <c r="M28" s="177" t="str">
        <f>UPPER(IF(OR(L28="a",L28="as"),K27,IF(OR(L28="b",L28="bs"),K29,)))</f>
        <v/>
      </c>
      <c r="N28" s="259"/>
      <c r="O28" s="186"/>
      <c r="P28" s="188"/>
      <c r="Q28" s="186"/>
      <c r="R28" s="188"/>
      <c r="S28" s="169"/>
      <c r="AI28" s="668"/>
      <c r="AJ28" s="668"/>
      <c r="AK28" s="668"/>
    </row>
    <row r="29" spans="1:37" s="38" customFormat="1" ht="9.6" customHeight="1" x14ac:dyDescent="0.25">
      <c r="A29" s="254" t="s">
        <v>29</v>
      </c>
      <c r="B29" s="390" t="str">
        <f>IF($E29="","",VLOOKUP($E29,'1MD ELO (3)'!$A$7:$O$80,14))</f>
        <v/>
      </c>
      <c r="C29" s="390" t="str">
        <f>IF($E29="","",VLOOKUP($E29,'1MD ELO (3)'!$A$7:$O$80,15))</f>
        <v/>
      </c>
      <c r="D29" s="446" t="str">
        <f>IF($E29="","",VLOOKUP($E29,'1MD ELO (3)'!$A$7:$O$80,5))</f>
        <v/>
      </c>
      <c r="E29" s="159"/>
      <c r="F29" s="487" t="str">
        <f>UPPER(IF($E29="","",VLOOKUP($E29,'1MD ELO (3)'!$A$7:$O$80,2)))</f>
        <v/>
      </c>
      <c r="G29" s="487" t="str">
        <f>IF($E29="","",VLOOKUP($E29,'1MD ELO (3)'!$A$7:$O$80,3))</f>
        <v/>
      </c>
      <c r="H29" s="487"/>
      <c r="I29" s="487" t="str">
        <f>IF($E29="","",VLOOKUP($E29,'1MD ELO (3)'!$A$7:$O$80,4))</f>
        <v/>
      </c>
      <c r="J29" s="253"/>
      <c r="K29" s="177" t="str">
        <f>UPPER(IF(OR(J30="a",J30="as"),F29,IF(OR(J30="b",J30="bs"),F30,)))</f>
        <v/>
      </c>
      <c r="L29" s="194"/>
      <c r="M29" s="161"/>
      <c r="N29" s="186"/>
      <c r="O29" s="186"/>
      <c r="P29" s="188"/>
      <c r="Q29" s="186"/>
      <c r="R29" s="188"/>
      <c r="S29" s="169"/>
      <c r="AI29" s="668"/>
      <c r="AJ29" s="668"/>
      <c r="AK29" s="668"/>
    </row>
    <row r="30" spans="1:37" s="38" customFormat="1" ht="9.6" customHeight="1" x14ac:dyDescent="0.25">
      <c r="A30" s="196" t="s">
        <v>30</v>
      </c>
      <c r="B30" s="390" t="str">
        <f>IF($E30="","",VLOOKUP($E30,'1MD ELO (3)'!$A$7:$O$80,14))</f>
        <v/>
      </c>
      <c r="C30" s="390" t="str">
        <f>IF($E30="","",VLOOKUP($E30,'1MD ELO (3)'!$A$7:$O$80,15))</f>
        <v/>
      </c>
      <c r="D30" s="446" t="str">
        <f>IF($E30="","",VLOOKUP($E30,'1MD ELO (3)'!$A$7:$O$80,5))</f>
        <v/>
      </c>
      <c r="E30" s="159"/>
      <c r="F30" s="160" t="str">
        <f>UPPER(IF($E30="","",VLOOKUP($E30,'1MD ELO (3)'!$A$7:$O$80,2)))</f>
        <v/>
      </c>
      <c r="G30" s="160" t="str">
        <f>IF($E30="","",VLOOKUP($E30,'1MD ELO (3)'!$A$7:$O$80,3))</f>
        <v/>
      </c>
      <c r="H30" s="160"/>
      <c r="I30" s="160" t="str">
        <f>IF($E30="","",VLOOKUP($E30,'1MD ELO (3)'!$A$7:$O$80,4))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x14ac:dyDescent="0.25">
      <c r="A31" s="157" t="s">
        <v>31</v>
      </c>
      <c r="B31" s="390" t="str">
        <f>IF($E31="","",VLOOKUP($E31,'1MD ELO (3)'!$A$7:$O$80,14))</f>
        <v/>
      </c>
      <c r="C31" s="390" t="str">
        <f>IF($E31="","",VLOOKUP($E31,'1MD ELO (3)'!$A$7:$O$80,15))</f>
        <v/>
      </c>
      <c r="D31" s="446" t="str">
        <f>IF($E31="","",VLOOKUP($E31,'1MD ELO (3)'!$A$7:$O$80,5))</f>
        <v/>
      </c>
      <c r="E31" s="159"/>
      <c r="F31" s="160" t="str">
        <f>UPPER(IF($E31="","",VLOOKUP($E31,'1MD ELO (3)'!$A$7:$O$80,2)))</f>
        <v/>
      </c>
      <c r="G31" s="160" t="str">
        <f>IF($E31="","",VLOOKUP($E31,'1MD ELO (3)'!$A$7:$O$80,3))</f>
        <v/>
      </c>
      <c r="H31" s="160"/>
      <c r="I31" s="160" t="str">
        <f>IF($E31="","",VLOOKUP($E31,'1MD ELO (3)'!$A$7:$O$80,4))</f>
        <v/>
      </c>
      <c r="J31" s="253"/>
      <c r="K31" s="177" t="str">
        <f>UPPER(IF(OR(J32="a",J32="as"),F31,IF(OR(J32="b",J32="bs"),F32,)))</f>
        <v/>
      </c>
      <c r="L31" s="185"/>
      <c r="M31" s="186"/>
      <c r="N31" s="186"/>
      <c r="O31" s="186"/>
      <c r="P31" s="188"/>
      <c r="Q31" s="161"/>
      <c r="R31" s="186"/>
      <c r="S31" s="169"/>
      <c r="AI31" s="668"/>
      <c r="AJ31" s="668"/>
      <c r="AK31" s="668"/>
    </row>
    <row r="32" spans="1:37" s="38" customFormat="1" ht="9.6" customHeight="1" x14ac:dyDescent="0.25">
      <c r="A32" s="254" t="s">
        <v>32</v>
      </c>
      <c r="B32" s="390" t="str">
        <f>IF($E32="","",VLOOKUP($E32,'1MD ELO (3)'!$A$7:$O$80,14))</f>
        <v/>
      </c>
      <c r="C32" s="390" t="str">
        <f>IF($E32="","",VLOOKUP($E32,'1MD ELO (3)'!$A$7:$O$80,15))</f>
        <v/>
      </c>
      <c r="D32" s="446" t="str">
        <f>IF($E32="","",VLOOKUP($E32,'1MD ELO (3)'!$A$7:$O$80,5))</f>
        <v/>
      </c>
      <c r="E32" s="159"/>
      <c r="F32" s="487" t="str">
        <f>UPPER(IF($E32="","",VLOOKUP($E32,'1MD ELO (3)'!$A$7:$O$80,2)))</f>
        <v/>
      </c>
      <c r="G32" s="487" t="str">
        <f>IF($E32="","",VLOOKUP($E32,'1MD ELO (3)'!$A$7:$O$80,3))</f>
        <v/>
      </c>
      <c r="H32" s="487"/>
      <c r="I32" s="487" t="str">
        <f>IF($E32="","",VLOOKUP($E32,'1MD ELO (3)'!$A$7:$O$80,4))</f>
        <v/>
      </c>
      <c r="J32" s="255"/>
      <c r="K32" s="161"/>
      <c r="L32" s="176"/>
      <c r="M32" s="177" t="str">
        <f>UPPER(IF(OR(L32="a",L32="as"),K31,IF(OR(L32="b",L32="bs"),K33,)))</f>
        <v/>
      </c>
      <c r="N32" s="185"/>
      <c r="O32" s="186"/>
      <c r="P32" s="188"/>
      <c r="Q32" s="186"/>
      <c r="R32" s="186"/>
      <c r="S32" s="169"/>
    </row>
    <row r="33" spans="1:19" s="38" customFormat="1" ht="9.6" customHeight="1" x14ac:dyDescent="0.25">
      <c r="A33" s="171" t="s">
        <v>33</v>
      </c>
      <c r="B33" s="390" t="str">
        <f>IF($E33="","",VLOOKUP($E33,'1MD ELO (3)'!$A$7:$O$80,14))</f>
        <v/>
      </c>
      <c r="C33" s="390" t="str">
        <f>IF($E33="","",VLOOKUP($E33,'1MD ELO (3)'!$A$7:$O$80,15))</f>
        <v/>
      </c>
      <c r="D33" s="446" t="str">
        <f>IF($E33="","",VLOOKUP($E33,'1MD ELO (3)'!$A$7:$O$80,5))</f>
        <v/>
      </c>
      <c r="E33" s="159"/>
      <c r="F33" s="487" t="str">
        <f>UPPER(IF($E33="","",VLOOKUP($E33,'1MD ELO (3)'!$A$7:$O$80,2)))</f>
        <v/>
      </c>
      <c r="G33" s="487" t="str">
        <f>IF($E33="","",VLOOKUP($E33,'1MD ELO (3)'!$A$7:$O$80,3))</f>
        <v/>
      </c>
      <c r="H33" s="487"/>
      <c r="I33" s="487" t="str">
        <f>IF($E33="","",VLOOKUP($E33,'1MD ELO (3)'!$A$7:$O$80,4))</f>
        <v/>
      </c>
      <c r="J33" s="253"/>
      <c r="K33" s="177" t="str">
        <f>UPPER(IF(OR(J34="a",J34="as"),F33,IF(OR(J34="b",J34="bs"),F34,)))</f>
        <v/>
      </c>
      <c r="L33" s="256"/>
      <c r="M33" s="161"/>
      <c r="N33" s="188"/>
      <c r="O33" s="186"/>
      <c r="P33" s="188"/>
      <c r="Q33" s="186"/>
      <c r="R33" s="186"/>
      <c r="S33" s="169"/>
    </row>
    <row r="34" spans="1:19" s="38" customFormat="1" ht="9.6" customHeight="1" x14ac:dyDescent="0.25">
      <c r="A34" s="171" t="s">
        <v>34</v>
      </c>
      <c r="B34" s="390" t="str">
        <f>IF($E34="","",VLOOKUP($E34,'1MD ELO (3)'!$A$7:$O$80,14))</f>
        <v/>
      </c>
      <c r="C34" s="390" t="str">
        <f>IF($E34="","",VLOOKUP($E34,'1MD ELO (3)'!$A$7:$O$80,15))</f>
        <v/>
      </c>
      <c r="D34" s="446" t="str">
        <f>IF($E34="","",VLOOKUP($E34,'1MD ELO (3)'!$A$7:$O$80,5))</f>
        <v/>
      </c>
      <c r="E34" s="159"/>
      <c r="F34" s="487" t="str">
        <f>UPPER(IF($E34="","",VLOOKUP($E34,'1MD ELO (3)'!$A$7:$O$80,2)))</f>
        <v/>
      </c>
      <c r="G34" s="487" t="str">
        <f>IF($E34="","",VLOOKUP($E34,'1MD ELO (3)'!$A$7:$O$80,3))</f>
        <v/>
      </c>
      <c r="H34" s="487"/>
      <c r="I34" s="487" t="str">
        <f>IF($E34="","",VLOOKUP($E34,'1MD ELO (3)'!$A$7:$O$80,4))</f>
        <v/>
      </c>
      <c r="J34" s="255"/>
      <c r="K34" s="161"/>
      <c r="L34" s="186"/>
      <c r="M34" s="175" t="s">
        <v>0</v>
      </c>
      <c r="N34" s="184"/>
      <c r="O34" s="177" t="str">
        <f>UPPER(IF(OR(N34="a",N34="as"),M32,IF(OR(N34="b",N34="bs"),M36,)))</f>
        <v/>
      </c>
      <c r="P34" s="194"/>
      <c r="Q34" s="186"/>
      <c r="R34" s="186"/>
      <c r="S34" s="169"/>
    </row>
    <row r="35" spans="1:19" s="38" customFormat="1" ht="9.6" customHeight="1" x14ac:dyDescent="0.25">
      <c r="A35" s="171" t="s">
        <v>35</v>
      </c>
      <c r="B35" s="390" t="str">
        <f>IF($E35="","",VLOOKUP($E35,'1MD ELO (3)'!$A$7:$O$80,14))</f>
        <v/>
      </c>
      <c r="C35" s="390" t="str">
        <f>IF($E35="","",VLOOKUP($E35,'1MD ELO (3)'!$A$7:$O$80,15))</f>
        <v/>
      </c>
      <c r="D35" s="446" t="str">
        <f>IF($E35="","",VLOOKUP($E35,'1MD ELO (3)'!$A$7:$O$80,5))</f>
        <v/>
      </c>
      <c r="E35" s="159"/>
      <c r="F35" s="487" t="str">
        <f>UPPER(IF($E35="","",VLOOKUP($E35,'1MD ELO (3)'!$A$7:$O$80,2)))</f>
        <v/>
      </c>
      <c r="G35" s="487" t="str">
        <f>IF($E35="","",VLOOKUP($E35,'1MD ELO (3)'!$A$7:$O$80,3))</f>
        <v/>
      </c>
      <c r="H35" s="487"/>
      <c r="I35" s="487" t="str">
        <f>IF($E35="","",VLOOKUP($E35,'1MD ELO (3)'!$A$7:$O$80,4))</f>
        <v/>
      </c>
      <c r="J35" s="253"/>
      <c r="K35" s="177" t="str">
        <f>UPPER(IF(OR(J36="a",J36="as"),F35,IF(OR(J36="b",J36="bs"),F36,)))</f>
        <v/>
      </c>
      <c r="L35" s="185"/>
      <c r="M35" s="257"/>
      <c r="N35" s="258"/>
      <c r="O35" s="161"/>
      <c r="P35" s="186"/>
      <c r="Q35" s="186"/>
      <c r="R35" s="186"/>
      <c r="S35" s="169"/>
    </row>
    <row r="36" spans="1:19" s="38" customFormat="1" ht="9.6" customHeight="1" x14ac:dyDescent="0.25">
      <c r="A36" s="171" t="s">
        <v>36</v>
      </c>
      <c r="B36" s="390" t="str">
        <f>IF($E36="","",VLOOKUP($E36,'1MD ELO (3)'!$A$7:$O$80,14))</f>
        <v/>
      </c>
      <c r="C36" s="390" t="str">
        <f>IF($E36="","",VLOOKUP($E36,'1MD ELO (3)'!$A$7:$O$80,15))</f>
        <v/>
      </c>
      <c r="D36" s="446" t="str">
        <f>IF($E36="","",VLOOKUP($E36,'1MD ELO (3)'!$A$7:$O$80,5))</f>
        <v/>
      </c>
      <c r="E36" s="159"/>
      <c r="F36" s="487" t="str">
        <f>UPPER(IF($E36="","",VLOOKUP($E36,'1MD ELO (3)'!$A$7:$O$80,2)))</f>
        <v/>
      </c>
      <c r="G36" s="487" t="str">
        <f>IF($E36="","",VLOOKUP($E36,'1MD ELO (3)'!$A$7:$O$80,3))</f>
        <v/>
      </c>
      <c r="H36" s="487"/>
      <c r="I36" s="487" t="str">
        <f>IF($E36="","",VLOOKUP($E36,'1MD ELO (3)'!$A$7:$O$80,4))</f>
        <v/>
      </c>
      <c r="J36" s="255"/>
      <c r="K36" s="161"/>
      <c r="L36" s="176"/>
      <c r="M36" s="177" t="str">
        <f>UPPER(IF(OR(L36="a",L36="as"),K35,IF(OR(L36="b",L36="bs"),K37,)))</f>
        <v/>
      </c>
      <c r="N36" s="259"/>
      <c r="O36" s="262" t="s">
        <v>129</v>
      </c>
      <c r="P36" s="263"/>
      <c r="Q36" s="262" t="s">
        <v>128</v>
      </c>
      <c r="R36" s="263"/>
      <c r="S36" s="169"/>
    </row>
    <row r="37" spans="1:19" s="38" customFormat="1" ht="9.6" customHeight="1" x14ac:dyDescent="0.25">
      <c r="A37" s="254" t="s">
        <v>37</v>
      </c>
      <c r="B37" s="390" t="str">
        <f>IF($E37="","",VLOOKUP($E37,'1MD ELO (3)'!$A$7:$O$80,14))</f>
        <v/>
      </c>
      <c r="C37" s="390" t="str">
        <f>IF($E37="","",VLOOKUP($E37,'1MD ELO (3)'!$A$7:$O$80,15))</f>
        <v/>
      </c>
      <c r="D37" s="446" t="str">
        <f>IF($E37="","",VLOOKUP($E37,'1MD ELO (3)'!$A$7:$O$80,5))</f>
        <v/>
      </c>
      <c r="E37" s="159"/>
      <c r="F37" s="487" t="str">
        <f>UPPER(IF($E37="","",VLOOKUP($E37,'1MD ELO (3)'!$A$7:$O$80,2)))</f>
        <v/>
      </c>
      <c r="G37" s="487" t="str">
        <f>IF($E37="","",VLOOKUP($E37,'1MD ELO (3)'!$A$7:$O$80,3))</f>
        <v/>
      </c>
      <c r="H37" s="487"/>
      <c r="I37" s="487" t="str">
        <f>IF($E37="","",VLOOKUP($E37,'1MD ELO (3)'!$A$7:$O$80,4))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x14ac:dyDescent="0.25">
      <c r="A38" s="196" t="s">
        <v>38</v>
      </c>
      <c r="B38" s="390" t="str">
        <f>IF($E38="","",VLOOKUP($E38,'1MD ELO (3)'!$A$7:$O$80,14))</f>
        <v/>
      </c>
      <c r="C38" s="390" t="str">
        <f>IF($E38="","",VLOOKUP($E38,'1MD ELO (3)'!$A$7:$O$80,15))</f>
        <v/>
      </c>
      <c r="D38" s="446" t="str">
        <f>IF($E38="","",VLOOKUP($E38,'1MD ELO (3)'!$A$7:$O$80,5))</f>
        <v/>
      </c>
      <c r="E38" s="159"/>
      <c r="F38" s="160" t="str">
        <f>UPPER(IF($E38="","",VLOOKUP($E38,'1MD ELO (3)'!$A$7:$O$80,2)))</f>
        <v/>
      </c>
      <c r="G38" s="160" t="str">
        <f>IF($E38="","",VLOOKUP($E38,'1MD ELO (3)'!$A$7:$O$80,3))</f>
        <v/>
      </c>
      <c r="H38" s="160"/>
      <c r="I38" s="160" t="str">
        <f>IF($E38="","",VLOOKUP($E38,'1MD ELO (3)'!$A$7:$O$80,4))</f>
        <v/>
      </c>
      <c r="J38" s="255"/>
      <c r="K38" s="161"/>
      <c r="L38" s="186"/>
      <c r="M38" s="186"/>
      <c r="N38" s="266"/>
      <c r="O38" s="267" t="s">
        <v>0</v>
      </c>
      <c r="P38" s="268"/>
      <c r="Q38" s="264" t="str">
        <f>UPPER(IF(OR(P38="a",P38="as"),O37,IF(OR(P38="b",P38="bs"),O39,)))</f>
        <v/>
      </c>
      <c r="R38" s="265"/>
      <c r="S38" s="169"/>
    </row>
    <row r="39" spans="1:19" s="38" customFormat="1" ht="9.6" customHeight="1" x14ac:dyDescent="0.25">
      <c r="A39" s="157" t="s">
        <v>39</v>
      </c>
      <c r="B39" s="390" t="str">
        <f>IF($E39="","",VLOOKUP($E39,'1MD ELO (3)'!$A$7:$O$80,14))</f>
        <v/>
      </c>
      <c r="C39" s="390" t="str">
        <f>IF($E39="","",VLOOKUP($E39,'1MD ELO (3)'!$A$7:$O$80,15))</f>
        <v/>
      </c>
      <c r="D39" s="446" t="str">
        <f>IF($E39="","",VLOOKUP($E39,'1MD ELO (3)'!$A$7:$O$80,5))</f>
        <v/>
      </c>
      <c r="E39" s="159"/>
      <c r="F39" s="160" t="str">
        <f>UPPER(IF($E39="","",VLOOKUP($E39,'1MD ELO (3)'!$A$7:$O$80,2)))</f>
        <v/>
      </c>
      <c r="G39" s="160" t="str">
        <f>IF($E39="","",VLOOKUP($E39,'1MD ELO (3)'!$A$7:$O$80,3))</f>
        <v/>
      </c>
      <c r="H39" s="160"/>
      <c r="I39" s="160" t="str">
        <f>IF($E39="","",VLOOKUP($E39,'1MD ELO (3)'!$A$7:$O$80,4))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x14ac:dyDescent="0.25">
      <c r="A40" s="254" t="s">
        <v>40</v>
      </c>
      <c r="B40" s="390" t="str">
        <f>IF($E40="","",VLOOKUP($E40,'1MD ELO (3)'!$A$7:$O$80,14))</f>
        <v/>
      </c>
      <c r="C40" s="390" t="str">
        <f>IF($E40="","",VLOOKUP($E40,'1MD ELO (3)'!$A$7:$O$80,15))</f>
        <v/>
      </c>
      <c r="D40" s="446" t="str">
        <f>IF($E40="","",VLOOKUP($E40,'1MD ELO (3)'!$A$7:$O$80,5))</f>
        <v/>
      </c>
      <c r="E40" s="159"/>
      <c r="F40" s="487" t="str">
        <f>UPPER(IF($E40="","",VLOOKUP($E40,'1MD ELO (3)'!$A$7:$O$80,2)))</f>
        <v/>
      </c>
      <c r="G40" s="487" t="str">
        <f>IF($E40="","",VLOOKUP($E40,'1MD ELO (3)'!$A$7:$O$80,3))</f>
        <v/>
      </c>
      <c r="H40" s="487"/>
      <c r="I40" s="487" t="str">
        <f>IF($E40="","",VLOOKUP($E40,'1MD ELO (3)'!$A$7:$O$80,4))</f>
        <v/>
      </c>
      <c r="J40" s="255"/>
      <c r="K40" s="161"/>
      <c r="L40" s="176"/>
      <c r="M40" s="177" t="str">
        <f>UPPER(IF(OR(L40="a",L40="as"),K39,IF(OR(L40="b",L40="bs"),K41,)))</f>
        <v/>
      </c>
      <c r="N40" s="185"/>
      <c r="O40" s="263"/>
      <c r="P40" s="263"/>
      <c r="Q40" s="263"/>
      <c r="R40" s="263"/>
      <c r="S40" s="169"/>
    </row>
    <row r="41" spans="1:19" s="38" customFormat="1" ht="9.6" customHeight="1" x14ac:dyDescent="0.25">
      <c r="A41" s="171" t="s">
        <v>41</v>
      </c>
      <c r="B41" s="390" t="str">
        <f>IF($E41="","",VLOOKUP($E41,'1MD ELO (3)'!$A$7:$O$80,14))</f>
        <v/>
      </c>
      <c r="C41" s="390" t="str">
        <f>IF($E41="","",VLOOKUP($E41,'1MD ELO (3)'!$A$7:$O$80,15))</f>
        <v/>
      </c>
      <c r="D41" s="446" t="str">
        <f>IF($E41="","",VLOOKUP($E41,'1MD ELO (3)'!$A$7:$O$80,5))</f>
        <v/>
      </c>
      <c r="E41" s="159"/>
      <c r="F41" s="487" t="str">
        <f>UPPER(IF($E41="","",VLOOKUP($E41,'1MD ELO (3)'!$A$7:$O$80,2)))</f>
        <v/>
      </c>
      <c r="G41" s="487" t="str">
        <f>IF($E41="","",VLOOKUP($E41,'1MD ELO (3)'!$A$7:$O$80,3))</f>
        <v/>
      </c>
      <c r="H41" s="487"/>
      <c r="I41" s="487" t="str">
        <f>IF($E41="","",VLOOKUP($E41,'1MD ELO (3)'!$A$7:$O$80,4))</f>
        <v/>
      </c>
      <c r="J41" s="253"/>
      <c r="K41" s="177" t="str">
        <f>UPPER(IF(OR(J42="a",J42="as"),F41,IF(OR(J42="b",J42="bs"),F42,)))</f>
        <v/>
      </c>
      <c r="L41" s="256"/>
      <c r="M41" s="161"/>
      <c r="N41" s="188"/>
      <c r="O41" s="263"/>
      <c r="P41" s="263"/>
      <c r="Q41" s="959" t="str">
        <f>IF(Y3="","",CONCATENATE(AB1," pont"))</f>
        <v/>
      </c>
      <c r="R41" s="959"/>
      <c r="S41" s="169"/>
    </row>
    <row r="42" spans="1:19" s="38" customFormat="1" ht="9.6" customHeight="1" x14ac:dyDescent="0.25">
      <c r="A42" s="171" t="s">
        <v>42</v>
      </c>
      <c r="B42" s="390" t="str">
        <f>IF($E42="","",VLOOKUP($E42,'1MD ELO (3)'!$A$7:$O$80,14))</f>
        <v/>
      </c>
      <c r="C42" s="390" t="str">
        <f>IF($E42="","",VLOOKUP($E42,'1MD ELO (3)'!$A$7:$O$80,15))</f>
        <v/>
      </c>
      <c r="D42" s="446" t="str">
        <f>IF($E42="","",VLOOKUP($E42,'1MD ELO (3)'!$A$7:$O$80,5))</f>
        <v/>
      </c>
      <c r="E42" s="159"/>
      <c r="F42" s="487" t="str">
        <f>UPPER(IF($E42="","",VLOOKUP($E42,'1MD ELO (3)'!$A$7:$O$80,2)))</f>
        <v/>
      </c>
      <c r="G42" s="487" t="str">
        <f>IF($E42="","",VLOOKUP($E42,'1MD ELO (3)'!$A$7:$O$80,3))</f>
        <v/>
      </c>
      <c r="H42" s="487"/>
      <c r="I42" s="487" t="str">
        <f>IF($E42="","",VLOOKUP($E42,'1MD ELO (3)'!$A$7:$O$80,4))</f>
        <v/>
      </c>
      <c r="J42" s="255"/>
      <c r="K42" s="161"/>
      <c r="L42" s="186"/>
      <c r="M42" s="175" t="s">
        <v>0</v>
      </c>
      <c r="N42" s="184"/>
      <c r="O42" s="177" t="str">
        <f>UPPER(IF(OR(N42="a",N42="as"),M40,IF(OR(N42="b",N42="bs"),M44,)))</f>
        <v/>
      </c>
      <c r="P42" s="185"/>
      <c r="Q42" s="186"/>
      <c r="R42" s="186"/>
      <c r="S42" s="169"/>
    </row>
    <row r="43" spans="1:19" s="38" customFormat="1" ht="9.6" customHeight="1" x14ac:dyDescent="0.25">
      <c r="A43" s="171" t="s">
        <v>43</v>
      </c>
      <c r="B43" s="390" t="str">
        <f>IF($E43="","",VLOOKUP($E43,'1MD ELO (3)'!$A$7:$O$80,14))</f>
        <v/>
      </c>
      <c r="C43" s="390" t="str">
        <f>IF($E43="","",VLOOKUP($E43,'1MD ELO (3)'!$A$7:$O$80,15))</f>
        <v/>
      </c>
      <c r="D43" s="446" t="str">
        <f>IF($E43="","",VLOOKUP($E43,'1MD ELO (3)'!$A$7:$O$80,5))</f>
        <v/>
      </c>
      <c r="E43" s="159"/>
      <c r="F43" s="487" t="str">
        <f>UPPER(IF($E43="","",VLOOKUP($E43,'1MD ELO (3)'!$A$7:$O$80,2)))</f>
        <v/>
      </c>
      <c r="G43" s="487" t="str">
        <f>IF($E43="","",VLOOKUP($E43,'1MD ELO (3)'!$A$7:$O$80,3))</f>
        <v/>
      </c>
      <c r="H43" s="487"/>
      <c r="I43" s="487" t="str">
        <f>IF($E43="","",VLOOKUP($E43,'1MD ELO (3)'!$A$7:$O$80,4))</f>
        <v/>
      </c>
      <c r="J43" s="253"/>
      <c r="K43" s="177" t="str">
        <f>UPPER(IF(OR(J44="a",J44="as"),F43,IF(OR(J44="b",J44="bs"),F44,)))</f>
        <v/>
      </c>
      <c r="L43" s="185"/>
      <c r="M43" s="257"/>
      <c r="N43" s="258"/>
      <c r="O43" s="161"/>
      <c r="P43" s="188"/>
      <c r="Q43" s="186"/>
      <c r="R43" s="186"/>
      <c r="S43" s="169"/>
    </row>
    <row r="44" spans="1:19" s="38" customFormat="1" ht="9.6" customHeight="1" x14ac:dyDescent="0.25">
      <c r="A44" s="171" t="s">
        <v>44</v>
      </c>
      <c r="B44" s="390" t="str">
        <f>IF($E44="","",VLOOKUP($E44,'1MD ELO (3)'!$A$7:$O$80,14))</f>
        <v/>
      </c>
      <c r="C44" s="390" t="str">
        <f>IF($E44="","",VLOOKUP($E44,'1MD ELO (3)'!$A$7:$O$80,15))</f>
        <v/>
      </c>
      <c r="D44" s="446" t="str">
        <f>IF($E44="","",VLOOKUP($E44,'1MD ELO (3)'!$A$7:$O$80,5))</f>
        <v/>
      </c>
      <c r="E44" s="159"/>
      <c r="F44" s="487" t="str">
        <f>UPPER(IF($E44="","",VLOOKUP($E44,'1MD ELO (3)'!$A$7:$O$80,2)))</f>
        <v/>
      </c>
      <c r="G44" s="487" t="str">
        <f>IF($E44="","",VLOOKUP($E44,'1MD ELO (3)'!$A$7:$O$80,3))</f>
        <v/>
      </c>
      <c r="H44" s="487"/>
      <c r="I44" s="487" t="str">
        <f>IF($E44="","",VLOOKUP($E44,'1MD ELO (3)'!$A$7:$O$80,4))</f>
        <v/>
      </c>
      <c r="J44" s="255"/>
      <c r="K44" s="161"/>
      <c r="L44" s="176"/>
      <c r="M44" s="177" t="str">
        <f>UPPER(IF(OR(L44="a",L44="as"),K43,IF(OR(L44="b",L44="bs"),K45,)))</f>
        <v/>
      </c>
      <c r="N44" s="259"/>
      <c r="O44" s="186"/>
      <c r="P44" s="188"/>
      <c r="Q44" s="186"/>
      <c r="R44" s="186"/>
      <c r="S44" s="169"/>
    </row>
    <row r="45" spans="1:19" s="38" customFormat="1" ht="9.6" customHeight="1" x14ac:dyDescent="0.25">
      <c r="A45" s="254" t="s">
        <v>45</v>
      </c>
      <c r="B45" s="390" t="str">
        <f>IF($E45="","",VLOOKUP($E45,'1MD ELO (3)'!$A$7:$O$80,14))</f>
        <v/>
      </c>
      <c r="C45" s="390" t="str">
        <f>IF($E45="","",VLOOKUP($E45,'1MD ELO (3)'!$A$7:$O$80,15))</f>
        <v/>
      </c>
      <c r="D45" s="446" t="str">
        <f>IF($E45="","",VLOOKUP($E45,'1MD ELO (3)'!$A$7:$O$80,5))</f>
        <v/>
      </c>
      <c r="E45" s="159"/>
      <c r="F45" s="487" t="str">
        <f>UPPER(IF($E45="","",VLOOKUP($E45,'1MD ELO (3)'!$A$7:$O$80,2)))</f>
        <v/>
      </c>
      <c r="G45" s="487" t="str">
        <f>IF($E45="","",VLOOKUP($E45,'1MD ELO (3)'!$A$7:$O$80,3))</f>
        <v/>
      </c>
      <c r="H45" s="487"/>
      <c r="I45" s="487" t="str">
        <f>IF($E45="","",VLOOKUP($E45,'1MD ELO (3)'!$A$7:$O$80,4))</f>
        <v/>
      </c>
      <c r="J45" s="253"/>
      <c r="K45" s="177" t="str">
        <f>UPPER(IF(OR(J46="a",J46="as"),F45,IF(OR(J46="b",J46="bs"),F46,)))</f>
        <v/>
      </c>
      <c r="L45" s="194"/>
      <c r="M45" s="161"/>
      <c r="N45" s="186"/>
      <c r="O45" s="186"/>
      <c r="P45" s="188"/>
      <c r="Q45" s="186"/>
      <c r="R45" s="186"/>
      <c r="S45" s="169"/>
    </row>
    <row r="46" spans="1:19" s="38" customFormat="1" ht="9.6" customHeight="1" x14ac:dyDescent="0.25">
      <c r="A46" s="196" t="s">
        <v>46</v>
      </c>
      <c r="B46" s="390" t="str">
        <f>IF($E46="","",VLOOKUP($E46,'1MD ELO (3)'!$A$7:$O$80,14))</f>
        <v/>
      </c>
      <c r="C46" s="390" t="str">
        <f>IF($E46="","",VLOOKUP($E46,'1MD ELO (3)'!$A$7:$O$80,15))</f>
        <v/>
      </c>
      <c r="D46" s="446" t="str">
        <f>IF($E46="","",VLOOKUP($E46,'1MD ELO (3)'!$A$7:$O$80,5))</f>
        <v/>
      </c>
      <c r="E46" s="159"/>
      <c r="F46" s="160" t="str">
        <f>UPPER(IF($E46="","",VLOOKUP($E46,'1MD ELO (3)'!$A$7:$O$80,2)))</f>
        <v/>
      </c>
      <c r="G46" s="160" t="str">
        <f>IF($E46="","",VLOOKUP($E46,'1MD ELO (3)'!$A$7:$O$80,3))</f>
        <v/>
      </c>
      <c r="H46" s="160"/>
      <c r="I46" s="160" t="str">
        <f>IF($E46="","",VLOOKUP($E46,'1MD ELO (3)'!$A$7:$O$80,4))</f>
        <v/>
      </c>
      <c r="J46" s="255"/>
      <c r="K46" s="161"/>
      <c r="L46" s="186"/>
      <c r="M46" s="186"/>
      <c r="N46" s="260"/>
      <c r="O46" s="175" t="s">
        <v>0</v>
      </c>
      <c r="P46" s="184"/>
      <c r="Q46" s="177" t="str">
        <f>UPPER(IF(OR(P46="a",P46="as"),O42,IF(OR(P46="b",P46="bs"),O50,)))</f>
        <v/>
      </c>
      <c r="R46" s="185"/>
      <c r="S46" s="169"/>
    </row>
    <row r="47" spans="1:19" s="38" customFormat="1" ht="9.6" customHeight="1" x14ac:dyDescent="0.25">
      <c r="A47" s="157" t="s">
        <v>47</v>
      </c>
      <c r="B47" s="390" t="str">
        <f>IF($E47="","",VLOOKUP($E47,'1MD ELO (3)'!$A$7:$O$80,14))</f>
        <v/>
      </c>
      <c r="C47" s="390" t="str">
        <f>IF($E47="","",VLOOKUP($E47,'1MD ELO (3)'!$A$7:$O$80,15))</f>
        <v/>
      </c>
      <c r="D47" s="446" t="str">
        <f>IF($E47="","",VLOOKUP($E47,'1MD ELO (3)'!$A$7:$O$80,5))</f>
        <v/>
      </c>
      <c r="E47" s="159"/>
      <c r="F47" s="160" t="str">
        <f>UPPER(IF($E47="","",VLOOKUP($E47,'1MD ELO (3)'!$A$7:$O$80,2)))</f>
        <v/>
      </c>
      <c r="G47" s="160" t="str">
        <f>IF($E47="","",VLOOKUP($E47,'1MD ELO (3)'!$A$7:$O$80,3))</f>
        <v/>
      </c>
      <c r="H47" s="160"/>
      <c r="I47" s="160" t="str">
        <f>IF($E47="","",VLOOKUP($E47,'1MD ELO (3)'!$A$7:$O$80,4))</f>
        <v/>
      </c>
      <c r="J47" s="253"/>
      <c r="K47" s="177" t="str">
        <f>UPPER(IF(OR(J48="a",J48="as"),F47,IF(OR(J48="b",J48="bs"),F48,)))</f>
        <v/>
      </c>
      <c r="L47" s="185"/>
      <c r="M47" s="186"/>
      <c r="N47" s="186"/>
      <c r="O47" s="186"/>
      <c r="P47" s="188"/>
      <c r="Q47" s="161"/>
      <c r="R47" s="188"/>
      <c r="S47" s="169"/>
    </row>
    <row r="48" spans="1:19" s="38" customFormat="1" ht="9.6" customHeight="1" x14ac:dyDescent="0.25">
      <c r="A48" s="254" t="s">
        <v>48</v>
      </c>
      <c r="B48" s="390" t="str">
        <f>IF($E48="","",VLOOKUP($E48,'1MD ELO (3)'!$A$7:$O$80,14))</f>
        <v/>
      </c>
      <c r="C48" s="390" t="str">
        <f>IF($E48="","",VLOOKUP($E48,'1MD ELO (3)'!$A$7:$O$80,15))</f>
        <v/>
      </c>
      <c r="D48" s="446" t="str">
        <f>IF($E48="","",VLOOKUP($E48,'1MD ELO (3)'!$A$7:$O$80,5))</f>
        <v/>
      </c>
      <c r="E48" s="159"/>
      <c r="F48" s="487" t="str">
        <f>UPPER(IF($E48="","",VLOOKUP($E48,'1MD ELO (3)'!$A$7:$O$80,2)))</f>
        <v/>
      </c>
      <c r="G48" s="487" t="str">
        <f>IF($E48="","",VLOOKUP($E48,'1MD ELO (3)'!$A$7:$O$80,3))</f>
        <v/>
      </c>
      <c r="H48" s="487"/>
      <c r="I48" s="487" t="str">
        <f>IF($E48="","",VLOOKUP($E48,'1MD ELO (3)'!$A$7:$O$80,4))</f>
        <v/>
      </c>
      <c r="J48" s="255"/>
      <c r="K48" s="161"/>
      <c r="L48" s="176"/>
      <c r="M48" s="177" t="str">
        <f>UPPER(IF(OR(L48="a",L48="as"),K47,IF(OR(L48="b",L48="bs"),K49,)))</f>
        <v/>
      </c>
      <c r="N48" s="185"/>
      <c r="O48" s="186"/>
      <c r="P48" s="188"/>
      <c r="Q48" s="186"/>
      <c r="R48" s="188"/>
      <c r="S48" s="169"/>
    </row>
    <row r="49" spans="1:19" s="38" customFormat="1" ht="9.6" customHeight="1" x14ac:dyDescent="0.25">
      <c r="A49" s="171" t="s">
        <v>49</v>
      </c>
      <c r="B49" s="390" t="str">
        <f>IF($E49="","",VLOOKUP($E49,'1MD ELO (3)'!$A$7:$O$80,14))</f>
        <v/>
      </c>
      <c r="C49" s="390" t="str">
        <f>IF($E49="","",VLOOKUP($E49,'1MD ELO (3)'!$A$7:$O$80,15))</f>
        <v/>
      </c>
      <c r="D49" s="446" t="str">
        <f>IF($E49="","",VLOOKUP($E49,'1MD ELO (3)'!$A$7:$O$80,5))</f>
        <v/>
      </c>
      <c r="E49" s="159"/>
      <c r="F49" s="487" t="str">
        <f>UPPER(IF($E49="","",VLOOKUP($E49,'1MD ELO (3)'!$A$7:$O$80,2)))</f>
        <v/>
      </c>
      <c r="G49" s="487" t="str">
        <f>IF($E49="","",VLOOKUP($E49,'1MD ELO (3)'!$A$7:$O$80,3))</f>
        <v/>
      </c>
      <c r="H49" s="487"/>
      <c r="I49" s="487" t="str">
        <f>IF($E49="","",VLOOKUP($E49,'1MD ELO (3)'!$A$7:$O$80,4))</f>
        <v/>
      </c>
      <c r="J49" s="253"/>
      <c r="K49" s="177" t="str">
        <f>UPPER(IF(OR(J50="a",J50="as"),F49,IF(OR(J50="b",J50="bs"),F50,)))</f>
        <v/>
      </c>
      <c r="L49" s="256"/>
      <c r="M49" s="161"/>
      <c r="N49" s="188"/>
      <c r="O49" s="186"/>
      <c r="P49" s="188"/>
      <c r="Q49" s="186"/>
      <c r="R49" s="188"/>
      <c r="S49" s="169"/>
    </row>
    <row r="50" spans="1:19" s="38" customFormat="1" ht="9.6" customHeight="1" x14ac:dyDescent="0.25">
      <c r="A50" s="171" t="s">
        <v>50</v>
      </c>
      <c r="B50" s="390" t="str">
        <f>IF($E50="","",VLOOKUP($E50,'1MD ELO (3)'!$A$7:$O$80,14))</f>
        <v/>
      </c>
      <c r="C50" s="390" t="str">
        <f>IF($E50="","",VLOOKUP($E50,'1MD ELO (3)'!$A$7:$O$80,15))</f>
        <v/>
      </c>
      <c r="D50" s="446" t="str">
        <f>IF($E50="","",VLOOKUP($E50,'1MD ELO (3)'!$A$7:$O$80,5))</f>
        <v/>
      </c>
      <c r="E50" s="159"/>
      <c r="F50" s="487" t="str">
        <f>UPPER(IF($E50="","",VLOOKUP($E50,'1MD ELO (3)'!$A$7:$O$80,2)))</f>
        <v/>
      </c>
      <c r="G50" s="487" t="str">
        <f>IF($E50="","",VLOOKUP($E50,'1MD ELO (3)'!$A$7:$O$80,3))</f>
        <v/>
      </c>
      <c r="H50" s="487"/>
      <c r="I50" s="487" t="str">
        <f>IF($E50="","",VLOOKUP($E50,'1MD ELO (3)'!$A$7:$O$80,4))</f>
        <v/>
      </c>
      <c r="J50" s="255"/>
      <c r="K50" s="161"/>
      <c r="L50" s="186"/>
      <c r="M50" s="175" t="s">
        <v>0</v>
      </c>
      <c r="N50" s="184"/>
      <c r="O50" s="177" t="str">
        <f>UPPER(IF(OR(N50="a",N50="as"),M48,IF(OR(N50="b",N50="bs"),M52,)))</f>
        <v/>
      </c>
      <c r="P50" s="194"/>
      <c r="Q50" s="186"/>
      <c r="R50" s="188"/>
      <c r="S50" s="169"/>
    </row>
    <row r="51" spans="1:19" s="38" customFormat="1" ht="9.6" customHeight="1" x14ac:dyDescent="0.25">
      <c r="A51" s="171" t="s">
        <v>51</v>
      </c>
      <c r="B51" s="390" t="str">
        <f>IF($E51="","",VLOOKUP($E51,'1MD ELO (3)'!$A$7:$O$80,14))</f>
        <v/>
      </c>
      <c r="C51" s="390" t="str">
        <f>IF($E51="","",VLOOKUP($E51,'1MD ELO (3)'!$A$7:$O$80,15))</f>
        <v/>
      </c>
      <c r="D51" s="446" t="str">
        <f>IF($E51="","",VLOOKUP($E51,'1MD ELO (3)'!$A$7:$O$80,5))</f>
        <v/>
      </c>
      <c r="E51" s="159"/>
      <c r="F51" s="487" t="str">
        <f>UPPER(IF($E51="","",VLOOKUP($E51,'1MD ELO (3)'!$A$7:$O$80,2)))</f>
        <v/>
      </c>
      <c r="G51" s="487" t="str">
        <f>IF($E51="","",VLOOKUP($E51,'1MD ELO (3)'!$A$7:$O$80,3))</f>
        <v/>
      </c>
      <c r="H51" s="487"/>
      <c r="I51" s="487" t="str">
        <f>IF($E51="","",VLOOKUP($E51,'1MD ELO (3)'!$A$7:$O$80,4))</f>
        <v/>
      </c>
      <c r="J51" s="253"/>
      <c r="K51" s="177" t="str">
        <f>UPPER(IF(OR(J52="a",J52="as"),F51,IF(OR(J52="b",J52="bs"),F52,)))</f>
        <v/>
      </c>
      <c r="L51" s="185"/>
      <c r="M51" s="257"/>
      <c r="N51" s="258"/>
      <c r="O51" s="161"/>
      <c r="P51" s="186"/>
      <c r="Q51" s="186"/>
      <c r="R51" s="188"/>
      <c r="S51" s="169"/>
    </row>
    <row r="52" spans="1:19" s="38" customFormat="1" ht="9.6" customHeight="1" x14ac:dyDescent="0.25">
      <c r="A52" s="171" t="s">
        <v>52</v>
      </c>
      <c r="B52" s="390" t="str">
        <f>IF($E52="","",VLOOKUP($E52,'1MD ELO (3)'!$A$7:$O$80,14))</f>
        <v/>
      </c>
      <c r="C52" s="390" t="str">
        <f>IF($E52="","",VLOOKUP($E52,'1MD ELO (3)'!$A$7:$O$80,15))</f>
        <v/>
      </c>
      <c r="D52" s="446" t="str">
        <f>IF($E52="","",VLOOKUP($E52,'1MD ELO (3)'!$A$7:$O$80,5))</f>
        <v/>
      </c>
      <c r="E52" s="159"/>
      <c r="F52" s="487" t="str">
        <f>UPPER(IF($E52="","",VLOOKUP($E52,'1MD ELO (3)'!$A$7:$O$80,2)))</f>
        <v/>
      </c>
      <c r="G52" s="487" t="str">
        <f>IF($E52="","",VLOOKUP($E52,'1MD ELO (3)'!$A$7:$O$80,3))</f>
        <v/>
      </c>
      <c r="H52" s="487"/>
      <c r="I52" s="487" t="str">
        <f>IF($E52="","",VLOOKUP($E52,'1MD ELO (3)'!$A$7:$O$80,4))</f>
        <v/>
      </c>
      <c r="J52" s="255"/>
      <c r="K52" s="161"/>
      <c r="L52" s="176"/>
      <c r="M52" s="177" t="str">
        <f>UPPER(IF(OR(L52="a",L52="as"),K51,IF(OR(L52="b",L52="bs"),K53,)))</f>
        <v/>
      </c>
      <c r="N52" s="259"/>
      <c r="O52" s="186"/>
      <c r="P52" s="186"/>
      <c r="Q52" s="186"/>
      <c r="R52" s="188"/>
      <c r="S52" s="169"/>
    </row>
    <row r="53" spans="1:19" s="38" customFormat="1" ht="9.6" customHeight="1" x14ac:dyDescent="0.25">
      <c r="A53" s="254" t="s">
        <v>53</v>
      </c>
      <c r="B53" s="390" t="str">
        <f>IF($E53="","",VLOOKUP($E53,'1MD ELO (3)'!$A$7:$O$80,14))</f>
        <v/>
      </c>
      <c r="C53" s="390" t="str">
        <f>IF($E53="","",VLOOKUP($E53,'1MD ELO (3)'!$A$7:$O$80,15))</f>
        <v/>
      </c>
      <c r="D53" s="446" t="str">
        <f>IF($E53="","",VLOOKUP($E53,'1MD ELO (3)'!$A$7:$O$80,5))</f>
        <v/>
      </c>
      <c r="E53" s="159"/>
      <c r="F53" s="487" t="str">
        <f>UPPER(IF($E53="","",VLOOKUP($E53,'1MD ELO (3)'!$A$7:$O$80,2)))</f>
        <v/>
      </c>
      <c r="G53" s="487" t="str">
        <f>IF($E53="","",VLOOKUP($E53,'1MD ELO (3)'!$A$7:$O$80,3))</f>
        <v/>
      </c>
      <c r="H53" s="487"/>
      <c r="I53" s="487" t="str">
        <f>IF($E53="","",VLOOKUP($E53,'1MD ELO (3)'!$A$7:$O$80,4))</f>
        <v/>
      </c>
      <c r="J53" s="253"/>
      <c r="K53" s="177" t="str">
        <f>UPPER(IF(OR(J54="a",J54="as"),F53,IF(OR(J54="b",J54="bs"),F54,)))</f>
        <v/>
      </c>
      <c r="L53" s="194"/>
      <c r="M53" s="161"/>
      <c r="N53" s="186"/>
      <c r="O53" s="186"/>
      <c r="P53" s="186"/>
      <c r="Q53" s="186"/>
      <c r="R53" s="188"/>
      <c r="S53" s="169"/>
    </row>
    <row r="54" spans="1:19" s="38" customFormat="1" ht="9.6" customHeight="1" x14ac:dyDescent="0.25">
      <c r="A54" s="196" t="s">
        <v>54</v>
      </c>
      <c r="B54" s="390" t="str">
        <f>IF($E54="","",VLOOKUP($E54,'1MD ELO (3)'!$A$7:$O$80,14))</f>
        <v/>
      </c>
      <c r="C54" s="390" t="str">
        <f>IF($E54="","",VLOOKUP($E54,'1MD ELO (3)'!$A$7:$O$80,15))</f>
        <v/>
      </c>
      <c r="D54" s="446" t="str">
        <f>IF($E54="","",VLOOKUP($E54,'1MD ELO (3)'!$A$7:$O$80,5))</f>
        <v/>
      </c>
      <c r="E54" s="159"/>
      <c r="F54" s="160" t="str">
        <f>UPPER(IF($E54="","",VLOOKUP($E54,'1MD ELO (3)'!$A$7:$O$80,2)))</f>
        <v/>
      </c>
      <c r="G54" s="160" t="str">
        <f>IF($E54="","",VLOOKUP($E54,'1MD ELO (3)'!$A$7:$O$80,3))</f>
        <v/>
      </c>
      <c r="H54" s="160"/>
      <c r="I54" s="160" t="str">
        <f>IF($E54="","",VLOOKUP($E54,'1MD ELO (3)'!$A$7:$O$80,4))</f>
        <v/>
      </c>
      <c r="J54" s="255"/>
      <c r="K54" s="161"/>
      <c r="L54" s="186"/>
      <c r="M54" s="186"/>
      <c r="N54" s="260"/>
      <c r="O54" s="261" t="s">
        <v>136</v>
      </c>
      <c r="P54" s="250"/>
      <c r="Q54" s="177" t="str">
        <f>UPPER(IF(OR(P55="a",P55="as"),Q46,IF(OR(P55="b",P55="bs"),Q62,)))</f>
        <v/>
      </c>
      <c r="R54" s="251"/>
      <c r="S54" s="169"/>
    </row>
    <row r="55" spans="1:19" s="38" customFormat="1" ht="9.6" customHeight="1" x14ac:dyDescent="0.25">
      <c r="A55" s="157" t="s">
        <v>55</v>
      </c>
      <c r="B55" s="390" t="str">
        <f>IF($E55="","",VLOOKUP($E55,'1MD ELO (3)'!$A$7:$O$80,14))</f>
        <v/>
      </c>
      <c r="C55" s="390" t="str">
        <f>IF($E55="","",VLOOKUP($E55,'1MD ELO (3)'!$A$7:$O$80,15))</f>
        <v/>
      </c>
      <c r="D55" s="446" t="str">
        <f>IF($E55="","",VLOOKUP($E55,'1MD ELO (3)'!$A$7:$O$80,5))</f>
        <v/>
      </c>
      <c r="E55" s="159"/>
      <c r="F55" s="160" t="str">
        <f>UPPER(IF($E55="","",VLOOKUP($E55,'1MD ELO (3)'!$A$7:$O$80,2)))</f>
        <v/>
      </c>
      <c r="G55" s="160" t="str">
        <f>IF($E55="","",VLOOKUP($E55,'1MD ELO (3)'!$A$7:$O$80,3))</f>
        <v/>
      </c>
      <c r="H55" s="160"/>
      <c r="I55" s="160" t="str">
        <f>IF($E55="","",VLOOKUP($E55,'1MD ELO (3)'!$A$7:$O$80,4))</f>
        <v/>
      </c>
      <c r="J55" s="253"/>
      <c r="K55" s="177" t="str">
        <f>UPPER(IF(OR(J56="a",J56="as"),F55,IF(OR(J56="b",J56="bs"),F56,)))</f>
        <v/>
      </c>
      <c r="L55" s="185"/>
      <c r="M55" s="186"/>
      <c r="N55" s="186"/>
      <c r="O55" s="175" t="s">
        <v>0</v>
      </c>
      <c r="P55" s="252"/>
      <c r="Q55" s="161"/>
      <c r="R55" s="246"/>
      <c r="S55" s="169"/>
    </row>
    <row r="56" spans="1:19" s="38" customFormat="1" ht="9.6" customHeight="1" x14ac:dyDescent="0.25">
      <c r="A56" s="254" t="s">
        <v>56</v>
      </c>
      <c r="B56" s="390" t="str">
        <f>IF($E56="","",VLOOKUP($E56,'1MD ELO (3)'!$A$7:$O$80,14))</f>
        <v/>
      </c>
      <c r="C56" s="390" t="str">
        <f>IF($E56="","",VLOOKUP($E56,'1MD ELO (3)'!$A$7:$O$80,15))</f>
        <v/>
      </c>
      <c r="D56" s="446" t="str">
        <f>IF($E56="","",VLOOKUP($E56,'1MD ELO (3)'!$A$7:$O$80,5))</f>
        <v/>
      </c>
      <c r="E56" s="159"/>
      <c r="F56" s="487" t="str">
        <f>UPPER(IF($E56="","",VLOOKUP($E56,'1MD ELO (3)'!$A$7:$O$80,2)))</f>
        <v/>
      </c>
      <c r="G56" s="487" t="str">
        <f>IF($E56="","",VLOOKUP($E56,'1MD ELO (3)'!$A$7:$O$80,3))</f>
        <v/>
      </c>
      <c r="H56" s="487"/>
      <c r="I56" s="487" t="str">
        <f>IF($E56="","",VLOOKUP($E56,'1MD ELO (3)'!$A$7:$O$80,4))</f>
        <v/>
      </c>
      <c r="J56" s="255"/>
      <c r="K56" s="161"/>
      <c r="L56" s="176"/>
      <c r="M56" s="177" t="str">
        <f>UPPER(IF(OR(L56="a",L56="as"),K55,IF(OR(L56="b",L56="bs"),K57,)))</f>
        <v/>
      </c>
      <c r="N56" s="185"/>
      <c r="O56" s="186"/>
      <c r="P56" s="186"/>
      <c r="Q56" s="186"/>
      <c r="R56" s="188"/>
      <c r="S56" s="169"/>
    </row>
    <row r="57" spans="1:19" s="38" customFormat="1" ht="9.6" customHeight="1" x14ac:dyDescent="0.25">
      <c r="A57" s="171" t="s">
        <v>57</v>
      </c>
      <c r="B57" s="390" t="str">
        <f>IF($E57="","",VLOOKUP($E57,'1MD ELO (3)'!$A$7:$O$80,14))</f>
        <v/>
      </c>
      <c r="C57" s="390" t="str">
        <f>IF($E57="","",VLOOKUP($E57,'1MD ELO (3)'!$A$7:$O$80,15))</f>
        <v/>
      </c>
      <c r="D57" s="446" t="str">
        <f>IF($E57="","",VLOOKUP($E57,'1MD ELO (3)'!$A$7:$O$80,5))</f>
        <v/>
      </c>
      <c r="E57" s="159"/>
      <c r="F57" s="487" t="str">
        <f>UPPER(IF($E57="","",VLOOKUP($E57,'1MD ELO (3)'!$A$7:$O$80,2)))</f>
        <v/>
      </c>
      <c r="G57" s="487" t="str">
        <f>IF($E57="","",VLOOKUP($E57,'1MD ELO (3)'!$A$7:$O$80,3))</f>
        <v/>
      </c>
      <c r="H57" s="487"/>
      <c r="I57" s="487" t="str">
        <f>IF($E57="","",VLOOKUP($E57,'1MD ELO (3)'!$A$7:$O$80,4))</f>
        <v/>
      </c>
      <c r="J57" s="253"/>
      <c r="K57" s="177" t="str">
        <f>UPPER(IF(OR(J58="a",J58="as"),F57,IF(OR(J58="b",J58="bs"),F58,)))</f>
        <v/>
      </c>
      <c r="L57" s="256"/>
      <c r="M57" s="161"/>
      <c r="N57" s="188"/>
      <c r="O57" s="186"/>
      <c r="P57" s="186"/>
      <c r="Q57" s="959" t="str">
        <f>IF(Y3="","",CONCATENATE(AC1," pont"))</f>
        <v/>
      </c>
      <c r="R57" s="960"/>
      <c r="S57" s="169"/>
    </row>
    <row r="58" spans="1:19" s="38" customFormat="1" ht="9.6" customHeight="1" x14ac:dyDescent="0.25">
      <c r="A58" s="171" t="s">
        <v>58</v>
      </c>
      <c r="B58" s="390" t="str">
        <f>IF($E58="","",VLOOKUP($E58,'1MD ELO (3)'!$A$7:$O$80,14))</f>
        <v/>
      </c>
      <c r="C58" s="390" t="str">
        <f>IF($E58="","",VLOOKUP($E58,'1MD ELO (3)'!$A$7:$O$80,15))</f>
        <v/>
      </c>
      <c r="D58" s="446" t="str">
        <f>IF($E58="","",VLOOKUP($E58,'1MD ELO (3)'!$A$7:$O$80,5))</f>
        <v/>
      </c>
      <c r="E58" s="159"/>
      <c r="F58" s="487" t="str">
        <f>UPPER(IF($E58="","",VLOOKUP($E58,'1MD ELO (3)'!$A$7:$O$80,2)))</f>
        <v/>
      </c>
      <c r="G58" s="487" t="str">
        <f>IF($E58="","",VLOOKUP($E58,'1MD ELO (3)'!$A$7:$O$80,3))</f>
        <v/>
      </c>
      <c r="H58" s="487"/>
      <c r="I58" s="487" t="str">
        <f>IF($E58="","",VLOOKUP($E58,'1MD ELO (3)'!$A$7:$O$80,4))</f>
        <v/>
      </c>
      <c r="J58" s="255"/>
      <c r="K58" s="161"/>
      <c r="L58" s="186"/>
      <c r="M58" s="175" t="s">
        <v>0</v>
      </c>
      <c r="N58" s="184"/>
      <c r="O58" s="177" t="str">
        <f>UPPER(IF(OR(N58="a",N58="as"),M56,IF(OR(N58="b",N58="bs"),M60,)))</f>
        <v/>
      </c>
      <c r="P58" s="185"/>
      <c r="Q58" s="186"/>
      <c r="R58" s="188"/>
      <c r="S58" s="169"/>
    </row>
    <row r="59" spans="1:19" s="38" customFormat="1" ht="9.6" customHeight="1" x14ac:dyDescent="0.25">
      <c r="A59" s="171" t="s">
        <v>59</v>
      </c>
      <c r="B59" s="390" t="str">
        <f>IF($E59="","",VLOOKUP($E59,'1MD ELO (3)'!$A$7:$O$80,14))</f>
        <v/>
      </c>
      <c r="C59" s="390" t="str">
        <f>IF($E59="","",VLOOKUP($E59,'1MD ELO (3)'!$A$7:$O$80,15))</f>
        <v/>
      </c>
      <c r="D59" s="446" t="str">
        <f>IF($E59="","",VLOOKUP($E59,'1MD ELO (3)'!$A$7:$O$80,5))</f>
        <v/>
      </c>
      <c r="E59" s="159"/>
      <c r="F59" s="487" t="str">
        <f>UPPER(IF($E59="","",VLOOKUP($E59,'1MD ELO (3)'!$A$7:$O$80,2)))</f>
        <v/>
      </c>
      <c r="G59" s="487" t="str">
        <f>IF($E59="","",VLOOKUP($E59,'1MD ELO (3)'!$A$7:$O$80,3))</f>
        <v/>
      </c>
      <c r="H59" s="487"/>
      <c r="I59" s="487" t="str">
        <f>IF($E59="","",VLOOKUP($E59,'1MD ELO (3)'!$A$7:$O$80,4))</f>
        <v/>
      </c>
      <c r="J59" s="253"/>
      <c r="K59" s="177" t="str">
        <f>UPPER(IF(OR(J60="a",J60="as"),F59,IF(OR(J60="b",J60="bs"),F60,)))</f>
        <v/>
      </c>
      <c r="L59" s="185"/>
      <c r="M59" s="257"/>
      <c r="N59" s="258"/>
      <c r="O59" s="161"/>
      <c r="P59" s="188"/>
      <c r="Q59" s="186"/>
      <c r="R59" s="188"/>
      <c r="S59" s="169"/>
    </row>
    <row r="60" spans="1:19" s="38" customFormat="1" ht="9.6" customHeight="1" x14ac:dyDescent="0.25">
      <c r="A60" s="171" t="s">
        <v>60</v>
      </c>
      <c r="B60" s="390" t="str">
        <f>IF($E60="","",VLOOKUP($E60,'1MD ELO (3)'!$A$7:$O$80,14))</f>
        <v/>
      </c>
      <c r="C60" s="390" t="str">
        <f>IF($E60="","",VLOOKUP($E60,'1MD ELO (3)'!$A$7:$O$80,15))</f>
        <v/>
      </c>
      <c r="D60" s="446" t="str">
        <f>IF($E60="","",VLOOKUP($E60,'1MD ELO (3)'!$A$7:$O$80,5))</f>
        <v/>
      </c>
      <c r="E60" s="159"/>
      <c r="F60" s="487" t="str">
        <f>UPPER(IF($E60="","",VLOOKUP($E60,'1MD ELO (3)'!$A$7:$O$80,2)))</f>
        <v/>
      </c>
      <c r="G60" s="487" t="str">
        <f>IF($E60="","",VLOOKUP($E60,'1MD ELO (3)'!$A$7:$O$80,3))</f>
        <v/>
      </c>
      <c r="H60" s="487"/>
      <c r="I60" s="487" t="str">
        <f>IF($E60="","",VLOOKUP($E60,'1MD ELO (3)'!$A$7:$O$80,4))</f>
        <v/>
      </c>
      <c r="J60" s="255"/>
      <c r="K60" s="161"/>
      <c r="L60" s="176"/>
      <c r="M60" s="177" t="str">
        <f>UPPER(IF(OR(L60="a",L60="as"),K59,IF(OR(L60="b",L60="bs"),K61,)))</f>
        <v/>
      </c>
      <c r="N60" s="259"/>
      <c r="O60" s="186"/>
      <c r="P60" s="188"/>
      <c r="Q60" s="186"/>
      <c r="R60" s="188"/>
      <c r="S60" s="169"/>
    </row>
    <row r="61" spans="1:19" s="38" customFormat="1" ht="9.6" customHeight="1" x14ac:dyDescent="0.25">
      <c r="A61" s="254" t="s">
        <v>61</v>
      </c>
      <c r="B61" s="390" t="str">
        <f>IF($E61="","",VLOOKUP($E61,'1MD ELO (3)'!$A$7:$O$80,14))</f>
        <v/>
      </c>
      <c r="C61" s="390" t="str">
        <f>IF($E61="","",VLOOKUP($E61,'1MD ELO (3)'!$A$7:$O$80,15))</f>
        <v/>
      </c>
      <c r="D61" s="446" t="str">
        <f>IF($E61="","",VLOOKUP($E61,'1MD ELO (3)'!$A$7:$O$80,5))</f>
        <v/>
      </c>
      <c r="E61" s="159"/>
      <c r="F61" s="487" t="str">
        <f>UPPER(IF($E61="","",VLOOKUP($E61,'1MD ELO (3)'!$A$7:$O$80,2)))</f>
        <v/>
      </c>
      <c r="G61" s="487" t="str">
        <f>IF($E61="","",VLOOKUP($E61,'1MD ELO (3)'!$A$7:$O$80,3))</f>
        <v/>
      </c>
      <c r="H61" s="487"/>
      <c r="I61" s="487" t="str">
        <f>IF($E61="","",VLOOKUP($E61,'1MD ELO (3)'!$A$7:$O$80,4))</f>
        <v/>
      </c>
      <c r="J61" s="253"/>
      <c r="K61" s="177" t="str">
        <f>UPPER(IF(OR(J62="a",J62="as"),F61,IF(OR(J62="b",J62="bs"),F62,)))</f>
        <v/>
      </c>
      <c r="L61" s="194"/>
      <c r="M61" s="161"/>
      <c r="N61" s="186"/>
      <c r="O61" s="186"/>
      <c r="P61" s="188"/>
      <c r="Q61" s="186"/>
      <c r="R61" s="188"/>
      <c r="S61" s="169"/>
    </row>
    <row r="62" spans="1:19" s="38" customFormat="1" ht="9.6" customHeight="1" x14ac:dyDescent="0.25">
      <c r="A62" s="196" t="s">
        <v>62</v>
      </c>
      <c r="B62" s="390" t="str">
        <f>IF($E62="","",VLOOKUP($E62,'1MD ELO (3)'!$A$7:$O$80,14))</f>
        <v/>
      </c>
      <c r="C62" s="390" t="str">
        <f>IF($E62="","",VLOOKUP($E62,'1MD ELO (3)'!$A$7:$O$80,15))</f>
        <v/>
      </c>
      <c r="D62" s="446" t="str">
        <f>IF($E62="","",VLOOKUP($E62,'1MD ELO (3)'!$A$7:$O$80,5))</f>
        <v/>
      </c>
      <c r="E62" s="159"/>
      <c r="F62" s="160" t="str">
        <f>UPPER(IF($E62="","",VLOOKUP($E62,'1MD ELO (3)'!$A$7:$O$80,2)))</f>
        <v/>
      </c>
      <c r="G62" s="160" t="str">
        <f>IF($E62="","",VLOOKUP($E62,'1MD ELO (3)'!$A$7:$O$80,3))</f>
        <v/>
      </c>
      <c r="H62" s="160"/>
      <c r="I62" s="160" t="str">
        <f>IF($E62="","",VLOOKUP($E62,'1MD ELO (3)'!$A$7:$O$80,4))</f>
        <v/>
      </c>
      <c r="J62" s="255"/>
      <c r="K62" s="161"/>
      <c r="L62" s="186"/>
      <c r="M62" s="186"/>
      <c r="N62" s="260"/>
      <c r="O62" s="175" t="s">
        <v>0</v>
      </c>
      <c r="P62" s="184"/>
      <c r="Q62" s="177" t="str">
        <f>UPPER(IF(OR(P62="a",P62="as"),O58,IF(OR(P62="b",P62="bs"),O66,)))</f>
        <v/>
      </c>
      <c r="R62" s="194"/>
      <c r="S62" s="169"/>
    </row>
    <row r="63" spans="1:19" s="38" customFormat="1" ht="9.6" customHeight="1" x14ac:dyDescent="0.25">
      <c r="A63" s="157" t="s">
        <v>63</v>
      </c>
      <c r="B63" s="390" t="str">
        <f>IF($E63="","",VLOOKUP($E63,'1MD ELO (3)'!$A$7:$O$80,14))</f>
        <v/>
      </c>
      <c r="C63" s="390" t="str">
        <f>IF($E63="","",VLOOKUP($E63,'1MD ELO (3)'!$A$7:$O$80,15))</f>
        <v/>
      </c>
      <c r="D63" s="446" t="str">
        <f>IF($E63="","",VLOOKUP($E63,'1MD ELO (3)'!$A$7:$O$80,5))</f>
        <v/>
      </c>
      <c r="E63" s="159"/>
      <c r="F63" s="160" t="str">
        <f>UPPER(IF($E63="","",VLOOKUP($E63,'1MD ELO (3)'!$A$7:$O$80,2)))</f>
        <v/>
      </c>
      <c r="G63" s="160" t="str">
        <f>IF($E63="","",VLOOKUP($E63,'1MD ELO (3)'!$A$7:$O$80,3))</f>
        <v/>
      </c>
      <c r="H63" s="160"/>
      <c r="I63" s="160" t="str">
        <f>IF($E63="","",VLOOKUP($E63,'1MD ELO (3)'!$A$7:$O$80,4))</f>
        <v/>
      </c>
      <c r="J63" s="253"/>
      <c r="K63" s="177" t="str">
        <f>UPPER(IF(OR(J64="a",J64="as"),F63,IF(OR(J64="b",J64="bs"),F64,)))</f>
        <v/>
      </c>
      <c r="L63" s="185"/>
      <c r="M63" s="186"/>
      <c r="N63" s="186"/>
      <c r="O63" s="186"/>
      <c r="P63" s="188"/>
      <c r="Q63" s="161"/>
      <c r="R63" s="186"/>
      <c r="S63" s="169"/>
    </row>
    <row r="64" spans="1:19" s="38" customFormat="1" ht="9.6" customHeight="1" x14ac:dyDescent="0.25">
      <c r="A64" s="254" t="s">
        <v>64</v>
      </c>
      <c r="B64" s="390" t="str">
        <f>IF($E64="","",VLOOKUP($E64,'1MD ELO (3)'!$A$7:$O$80,14))</f>
        <v/>
      </c>
      <c r="C64" s="390" t="str">
        <f>IF($E64="","",VLOOKUP($E64,'1MD ELO (3)'!$A$7:$O$80,15))</f>
        <v/>
      </c>
      <c r="D64" s="446" t="str">
        <f>IF($E64="","",VLOOKUP($E64,'1MD ELO (3)'!$A$7:$O$80,5))</f>
        <v/>
      </c>
      <c r="E64" s="159"/>
      <c r="F64" s="487" t="str">
        <f>UPPER(IF($E64="","",VLOOKUP($E64,'1MD ELO (3)'!$A$7:$O$80,2)))</f>
        <v/>
      </c>
      <c r="G64" s="487" t="str">
        <f>IF($E64="","",VLOOKUP($E64,'1MD ELO (3)'!$A$7:$O$80,3))</f>
        <v/>
      </c>
      <c r="H64" s="487"/>
      <c r="I64" s="487" t="str">
        <f>IF($E64="","",VLOOKUP($E64,'1MD ELO (3)'!$A$7:$O$80,4))</f>
        <v/>
      </c>
      <c r="J64" s="255"/>
      <c r="K64" s="161"/>
      <c r="L64" s="176"/>
      <c r="M64" s="177" t="str">
        <f>UPPER(IF(OR(L64="a",L64="as"),K63,IF(OR(L64="b",L64="bs"),K65,)))</f>
        <v/>
      </c>
      <c r="N64" s="185"/>
      <c r="O64" s="186"/>
      <c r="P64" s="188"/>
      <c r="Q64" s="186"/>
      <c r="R64" s="186"/>
      <c r="S64" s="169"/>
    </row>
    <row r="65" spans="1:19" s="38" customFormat="1" ht="9.6" customHeight="1" x14ac:dyDescent="0.25">
      <c r="A65" s="171" t="s">
        <v>65</v>
      </c>
      <c r="B65" s="390" t="str">
        <f>IF($E65="","",VLOOKUP($E65,'1MD ELO (3)'!$A$7:$O$80,14))</f>
        <v/>
      </c>
      <c r="C65" s="390" t="str">
        <f>IF($E65="","",VLOOKUP($E65,'1MD ELO (3)'!$A$7:$O$80,15))</f>
        <v/>
      </c>
      <c r="D65" s="446" t="str">
        <f>IF($E65="","",VLOOKUP($E65,'1MD ELO (3)'!$A$7:$O$80,5))</f>
        <v/>
      </c>
      <c r="E65" s="159"/>
      <c r="F65" s="487" t="str">
        <f>UPPER(IF($E65="","",VLOOKUP($E65,'1MD ELO (3)'!$A$7:$O$80,2)))</f>
        <v/>
      </c>
      <c r="G65" s="487" t="str">
        <f>IF($E65="","",VLOOKUP($E65,'1MD ELO (3)'!$A$7:$O$80,3))</f>
        <v/>
      </c>
      <c r="H65" s="487"/>
      <c r="I65" s="487" t="str">
        <f>IF($E65="","",VLOOKUP($E65,'1MD ELO (3)'!$A$7:$O$80,4))</f>
        <v/>
      </c>
      <c r="J65" s="253"/>
      <c r="K65" s="177" t="str">
        <f>UPPER(IF(OR(J66="a",J66="as"),F65,IF(OR(J66="b",J66="bs"),F66,)))</f>
        <v/>
      </c>
      <c r="L65" s="256"/>
      <c r="M65" s="161"/>
      <c r="N65" s="188"/>
      <c r="O65" s="186"/>
      <c r="P65" s="188"/>
      <c r="Q65" s="186"/>
      <c r="R65" s="186"/>
      <c r="S65" s="169"/>
    </row>
    <row r="66" spans="1:19" s="38" customFormat="1" ht="9.6" customHeight="1" x14ac:dyDescent="0.25">
      <c r="A66" s="171" t="s">
        <v>66</v>
      </c>
      <c r="B66" s="390" t="str">
        <f>IF($E66="","",VLOOKUP($E66,'1MD ELO (3)'!$A$7:$O$80,14))</f>
        <v/>
      </c>
      <c r="C66" s="390" t="str">
        <f>IF($E66="","",VLOOKUP($E66,'1MD ELO (3)'!$A$7:$O$80,15))</f>
        <v/>
      </c>
      <c r="D66" s="446" t="str">
        <f>IF($E66="","",VLOOKUP($E66,'1MD ELO (3)'!$A$7:$O$80,5))</f>
        <v/>
      </c>
      <c r="E66" s="159"/>
      <c r="F66" s="487" t="str">
        <f>UPPER(IF($E66="","",VLOOKUP($E66,'1MD ELO (3)'!$A$7:$O$80,2)))</f>
        <v/>
      </c>
      <c r="G66" s="487" t="str">
        <f>IF($E66="","",VLOOKUP($E66,'1MD ELO (3)'!$A$7:$O$80,3))</f>
        <v/>
      </c>
      <c r="H66" s="487"/>
      <c r="I66" s="487" t="str">
        <f>IF($E66="","",VLOOKUP($E66,'1MD ELO (3)'!$A$7:$O$80,4))</f>
        <v/>
      </c>
      <c r="J66" s="255"/>
      <c r="K66" s="161"/>
      <c r="L66" s="186"/>
      <c r="M66" s="175" t="s">
        <v>0</v>
      </c>
      <c r="N66" s="184"/>
      <c r="O66" s="177" t="str">
        <f>UPPER(IF(OR(N66="a",N66="as"),M64,IF(OR(N66="b",N66="bs"),M68,)))</f>
        <v/>
      </c>
      <c r="P66" s="194"/>
      <c r="Q66" s="186"/>
      <c r="R66" s="186"/>
      <c r="S66" s="169"/>
    </row>
    <row r="67" spans="1:19" s="38" customFormat="1" ht="9.6" customHeight="1" x14ac:dyDescent="0.25">
      <c r="A67" s="171" t="s">
        <v>67</v>
      </c>
      <c r="B67" s="390" t="str">
        <f>IF($E67="","",VLOOKUP($E67,'1MD ELO (3)'!$A$7:$O$80,14))</f>
        <v/>
      </c>
      <c r="C67" s="390" t="str">
        <f>IF($E67="","",VLOOKUP($E67,'1MD ELO (3)'!$A$7:$O$80,15))</f>
        <v/>
      </c>
      <c r="D67" s="446" t="str">
        <f>IF($E67="","",VLOOKUP($E67,'1MD ELO (3)'!$A$7:$O$80,5))</f>
        <v/>
      </c>
      <c r="E67" s="159"/>
      <c r="F67" s="487" t="str">
        <f>UPPER(IF($E67="","",VLOOKUP($E67,'1MD ELO (3)'!$A$7:$O$80,2)))</f>
        <v/>
      </c>
      <c r="G67" s="487" t="str">
        <f>IF($E67="","",VLOOKUP($E67,'1MD ELO (3)'!$A$7:$O$80,3))</f>
        <v/>
      </c>
      <c r="H67" s="487"/>
      <c r="I67" s="487" t="str">
        <f>IF($E67="","",VLOOKUP($E67,'1MD ELO (3)'!$A$7:$O$80,4))</f>
        <v/>
      </c>
      <c r="J67" s="253"/>
      <c r="K67" s="177" t="str">
        <f>UPPER(IF(OR(J68="a",J68="as"),F67,IF(OR(J68="b",J68="bs"),F68,)))</f>
        <v/>
      </c>
      <c r="L67" s="185"/>
      <c r="M67" s="257"/>
      <c r="N67" s="258"/>
      <c r="O67" s="161"/>
      <c r="P67" s="186"/>
      <c r="Q67" s="186"/>
      <c r="R67" s="186"/>
      <c r="S67" s="169"/>
    </row>
    <row r="68" spans="1:19" s="38" customFormat="1" ht="9.6" customHeight="1" x14ac:dyDescent="0.25">
      <c r="A68" s="171" t="s">
        <v>68</v>
      </c>
      <c r="B68" s="390" t="str">
        <f>IF($E68="","",VLOOKUP($E68,'1MD ELO (3)'!$A$7:$O$80,14))</f>
        <v/>
      </c>
      <c r="C68" s="390" t="str">
        <f>IF($E68="","",VLOOKUP($E68,'1MD ELO (3)'!$A$7:$O$80,15))</f>
        <v/>
      </c>
      <c r="D68" s="446" t="str">
        <f>IF($E68="","",VLOOKUP($E68,'1MD ELO (3)'!$A$7:$O$80,5))</f>
        <v/>
      </c>
      <c r="E68" s="159"/>
      <c r="F68" s="487" t="str">
        <f>UPPER(IF($E68="","",VLOOKUP($E68,'1MD ELO (3)'!$A$7:$O$80,2)))</f>
        <v/>
      </c>
      <c r="G68" s="487" t="str">
        <f>IF($E68="","",VLOOKUP($E68,'1MD ELO (3)'!$A$7:$O$80,3))</f>
        <v/>
      </c>
      <c r="H68" s="487"/>
      <c r="I68" s="487" t="str">
        <f>IF($E68="","",VLOOKUP($E68,'1MD ELO (3)'!$A$7:$O$80,4))</f>
        <v/>
      </c>
      <c r="J68" s="255"/>
      <c r="K68" s="161"/>
      <c r="L68" s="176"/>
      <c r="M68" s="177" t="str">
        <f>UPPER(IF(OR(L68="a",L68="as"),K67,IF(OR(L68="b",L68="bs"),K69,)))</f>
        <v/>
      </c>
      <c r="N68" s="259"/>
      <c r="O68" s="186"/>
      <c r="P68" s="186"/>
      <c r="Q68" s="186"/>
      <c r="R68" s="186"/>
      <c r="S68" s="169"/>
    </row>
    <row r="69" spans="1:19" s="38" customFormat="1" ht="9.6" customHeight="1" x14ac:dyDescent="0.25">
      <c r="A69" s="254" t="s">
        <v>69</v>
      </c>
      <c r="B69" s="390" t="str">
        <f>IF($E69="","",VLOOKUP($E69,'1MD ELO (3)'!$A$7:$O$80,14))</f>
        <v/>
      </c>
      <c r="C69" s="390" t="str">
        <f>IF($E69="","",VLOOKUP($E69,'1MD ELO (3)'!$A$7:$O$80,15))</f>
        <v/>
      </c>
      <c r="D69" s="446" t="str">
        <f>IF($E69="","",VLOOKUP($E69,'1MD ELO (3)'!$A$7:$O$80,5))</f>
        <v/>
      </c>
      <c r="E69" s="159"/>
      <c r="F69" s="487" t="str">
        <f>UPPER(IF($E69="","",VLOOKUP($E69,'1MD ELO (3)'!$A$7:$O$80,2)))</f>
        <v/>
      </c>
      <c r="G69" s="487" t="str">
        <f>IF($E69="","",VLOOKUP($E69,'1MD ELO (3)'!$A$7:$O$80,3))</f>
        <v/>
      </c>
      <c r="H69" s="487"/>
      <c r="I69" s="487" t="str">
        <f>IF($E69="","",VLOOKUP($E69,'1MD ELO (3)'!$A$7:$O$80,4))</f>
        <v/>
      </c>
      <c r="J69" s="253"/>
      <c r="K69" s="177" t="str">
        <f>UPPER(IF(OR(J70="a",J70="as"),F69,IF(OR(J70="b",J70="bs"),F70,)))</f>
        <v/>
      </c>
      <c r="L69" s="194"/>
      <c r="M69" s="161"/>
      <c r="N69" s="186"/>
      <c r="O69" s="186"/>
      <c r="P69" s="186"/>
      <c r="Q69" s="186"/>
      <c r="R69" s="186"/>
      <c r="S69" s="169"/>
    </row>
    <row r="70" spans="1:19" s="38" customFormat="1" ht="9.6" customHeight="1" x14ac:dyDescent="0.25">
      <c r="A70" s="196" t="s">
        <v>70</v>
      </c>
      <c r="B70" s="390" t="str">
        <f>IF($E70="","",VLOOKUP($E70,'1MD ELO (3)'!$A$7:$O$80,14))</f>
        <v/>
      </c>
      <c r="C70" s="390" t="str">
        <f>IF($E70="","",VLOOKUP($E70,'1MD ELO (3)'!$A$7:$O$80,15))</f>
        <v/>
      </c>
      <c r="D70" s="446" t="str">
        <f>IF($E70="","",VLOOKUP($E70,'1MD ELO (3)'!$A$7:$O$80,5))</f>
        <v/>
      </c>
      <c r="E70" s="159"/>
      <c r="F70" s="160" t="str">
        <f>UPPER(IF($E70="","",VLOOKUP($E70,'1MD ELO (3)'!$A$7:$O$80,2)))</f>
        <v/>
      </c>
      <c r="G70" s="160" t="str">
        <f>IF($E70="","",VLOOKUP($E70,'1MD ELO (3)'!$A$7:$O$80,3))</f>
        <v/>
      </c>
      <c r="H70" s="160"/>
      <c r="I70" s="160" t="str">
        <f>IF($E70="","",VLOOKUP($E70,'1MD ELO (3)'!$A$7:$O$80,4))</f>
        <v/>
      </c>
      <c r="J70" s="255"/>
      <c r="K70" s="161"/>
      <c r="L70" s="186"/>
      <c r="M70" s="186"/>
      <c r="N70" s="260"/>
      <c r="O70" s="186"/>
      <c r="P70" s="186"/>
      <c r="Q70" s="186"/>
      <c r="R70" s="186"/>
      <c r="S70" s="169"/>
    </row>
    <row r="71" spans="1:19" s="38" customFormat="1" ht="6" customHeight="1" x14ac:dyDescent="0.25">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x14ac:dyDescent="0.25">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x14ac:dyDescent="0.25">
      <c r="A73" s="452" t="s">
        <v>106</v>
      </c>
      <c r="B73" s="453"/>
      <c r="C73" s="454"/>
      <c r="D73" s="455"/>
      <c r="E73" s="224">
        <v>1</v>
      </c>
      <c r="F73" s="278" t="str">
        <f>IF(E73&gt;$R$80,,UPPER(VLOOKUP(E73,'1MD ELO (3)'!$A$7:$Q$134,2)))</f>
        <v/>
      </c>
      <c r="G73" s="224">
        <v>9</v>
      </c>
      <c r="H73" s="92" t="str">
        <f>IF(G73&gt;$R$80,,UPPER(VLOOKUP(G73,'1MD ELO (3)'!$A$7:$Q$134,2)))</f>
        <v/>
      </c>
      <c r="I73" s="91"/>
      <c r="J73" s="226" t="s">
        <v>7</v>
      </c>
      <c r="K73" s="221"/>
      <c r="L73" s="227"/>
      <c r="M73" s="221"/>
      <c r="N73" s="228"/>
      <c r="O73" s="229" t="s">
        <v>111</v>
      </c>
      <c r="P73" s="230"/>
      <c r="Q73" s="230"/>
      <c r="R73" s="231"/>
    </row>
    <row r="74" spans="1:19" s="18" customFormat="1" ht="9" customHeight="1" x14ac:dyDescent="0.25">
      <c r="A74" s="236" t="s">
        <v>124</v>
      </c>
      <c r="B74" s="234"/>
      <c r="C74" s="448"/>
      <c r="D74" s="237"/>
      <c r="E74" s="224">
        <v>2</v>
      </c>
      <c r="F74" s="278" t="str">
        <f>IF(E74&gt;$R$80,,UPPER(VLOOKUP(E74,'1MD ELO (3)'!$A$7:$Q$134,2)))</f>
        <v/>
      </c>
      <c r="G74" s="224">
        <v>10</v>
      </c>
      <c r="H74" s="92" t="str">
        <f>IF(G74&gt;$R$80,,UPPER(VLOOKUP(G74,'1MD ELO (3)'!$A$7:$Q$134,2)))</f>
        <v/>
      </c>
      <c r="I74" s="91"/>
      <c r="J74" s="226" t="s">
        <v>8</v>
      </c>
      <c r="K74" s="221"/>
      <c r="L74" s="227"/>
      <c r="M74" s="221"/>
      <c r="N74" s="228"/>
      <c r="O74" s="232"/>
      <c r="P74" s="233"/>
      <c r="Q74" s="234"/>
      <c r="R74" s="235"/>
    </row>
    <row r="75" spans="1:19" s="18" customFormat="1" ht="9" customHeight="1" x14ac:dyDescent="0.25">
      <c r="A75" s="379"/>
      <c r="B75" s="380"/>
      <c r="C75" s="449"/>
      <c r="D75" s="381"/>
      <c r="E75" s="224">
        <v>3</v>
      </c>
      <c r="F75" s="278" t="str">
        <f>IF(E75&gt;$R$80,,UPPER(VLOOKUP(E75,'1MD ELO (3)'!$A$7:$Q$134,2)))</f>
        <v/>
      </c>
      <c r="G75" s="224">
        <v>11</v>
      </c>
      <c r="H75" s="92" t="str">
        <f>IF(G75&gt;$R$80,,UPPER(VLOOKUP(G75,'1MD ELO (3)'!$A$7:$Q$134,2)))</f>
        <v/>
      </c>
      <c r="I75" s="91"/>
      <c r="J75" s="226" t="s">
        <v>9</v>
      </c>
      <c r="K75" s="221"/>
      <c r="L75" s="227"/>
      <c r="M75" s="221"/>
      <c r="N75" s="228"/>
      <c r="O75" s="229" t="s">
        <v>112</v>
      </c>
      <c r="P75" s="230"/>
      <c r="Q75" s="230"/>
      <c r="R75" s="231"/>
    </row>
    <row r="76" spans="1:19" s="18" customFormat="1" ht="9" customHeight="1" x14ac:dyDescent="0.25">
      <c r="A76" s="238"/>
      <c r="B76" s="443"/>
      <c r="C76" s="443"/>
      <c r="D76" s="239"/>
      <c r="E76" s="224">
        <v>4</v>
      </c>
      <c r="F76" s="278" t="str">
        <f>IF(E76&gt;$R$80,,UPPER(VLOOKUP(E76,'1MD ELO (3)'!$A$7:$Q$134,2)))</f>
        <v/>
      </c>
      <c r="G76" s="224">
        <v>12</v>
      </c>
      <c r="H76" s="92" t="str">
        <f>IF(G76&gt;$R$80,,UPPER(VLOOKUP(G76,'1MD ELO (3)'!$A$7:$Q$134,2)))</f>
        <v/>
      </c>
      <c r="I76" s="91"/>
      <c r="J76" s="226" t="s">
        <v>10</v>
      </c>
      <c r="K76" s="221"/>
      <c r="L76" s="227"/>
      <c r="M76" s="221"/>
      <c r="N76" s="228"/>
      <c r="O76" s="221"/>
      <c r="P76" s="227"/>
      <c r="Q76" s="221"/>
      <c r="R76" s="228"/>
    </row>
    <row r="77" spans="1:19" s="18" customFormat="1" ht="9" customHeight="1" x14ac:dyDescent="0.25">
      <c r="A77" s="366"/>
      <c r="B77" s="382"/>
      <c r="C77" s="382"/>
      <c r="D77" s="450"/>
      <c r="E77" s="224">
        <v>5</v>
      </c>
      <c r="F77" s="278" t="str">
        <f>IF(E77&gt;$R$80,,UPPER(VLOOKUP(E77,'1MD ELO (3)'!$A$7:$Q$134,2)))</f>
        <v/>
      </c>
      <c r="G77" s="224">
        <v>13</v>
      </c>
      <c r="H77" s="92" t="str">
        <f>IF(G77&gt;$R$80,,UPPER(VLOOKUP(G77,'1MD ELO (3)'!$A$7:$Q$134,2)))</f>
        <v/>
      </c>
      <c r="I77" s="91"/>
      <c r="J77" s="226" t="s">
        <v>11</v>
      </c>
      <c r="K77" s="221"/>
      <c r="L77" s="227"/>
      <c r="M77" s="221"/>
      <c r="N77" s="228"/>
      <c r="O77" s="234"/>
      <c r="P77" s="233"/>
      <c r="Q77" s="234"/>
      <c r="R77" s="235"/>
    </row>
    <row r="78" spans="1:19" s="18" customFormat="1" ht="9" customHeight="1" x14ac:dyDescent="0.25">
      <c r="A78" s="367"/>
      <c r="B78" s="388"/>
      <c r="C78" s="443"/>
      <c r="D78" s="239"/>
      <c r="E78" s="224">
        <v>6</v>
      </c>
      <c r="F78" s="278" t="str">
        <f>IF(E78&gt;$R$80,,UPPER(VLOOKUP(E78,'1MD ELO (3)'!$A$7:$Q$134,2)))</f>
        <v/>
      </c>
      <c r="G78" s="224">
        <v>14</v>
      </c>
      <c r="H78" s="92" t="str">
        <f>IF(G78&gt;$R$80,,UPPER(VLOOKUP(G78,'1MD ELO (3)'!$A$7:$Q$134,2)))</f>
        <v/>
      </c>
      <c r="I78" s="91"/>
      <c r="J78" s="226" t="s">
        <v>12</v>
      </c>
      <c r="K78" s="221"/>
      <c r="L78" s="227"/>
      <c r="M78" s="221"/>
      <c r="N78" s="228"/>
      <c r="O78" s="229" t="s">
        <v>92</v>
      </c>
      <c r="P78" s="230"/>
      <c r="Q78" s="230"/>
      <c r="R78" s="231"/>
    </row>
    <row r="79" spans="1:19" s="18" customFormat="1" ht="9" customHeight="1" x14ac:dyDescent="0.25">
      <c r="A79" s="367"/>
      <c r="B79" s="388"/>
      <c r="C79" s="444"/>
      <c r="D79" s="377"/>
      <c r="E79" s="224">
        <v>7</v>
      </c>
      <c r="F79" s="278" t="str">
        <f>IF(E79&gt;$R$80,,UPPER(VLOOKUP(E79,'1MD ELO (3)'!$A$7:$Q$134,2)))</f>
        <v/>
      </c>
      <c r="G79" s="224">
        <v>15</v>
      </c>
      <c r="H79" s="92" t="str">
        <f>IF(G79&gt;$R$80,,UPPER(VLOOKUP(G79,'1MD ELO (3)'!$A$7:$Q$134,2)))</f>
        <v/>
      </c>
      <c r="I79" s="91"/>
      <c r="J79" s="226" t="s">
        <v>13</v>
      </c>
      <c r="K79" s="221"/>
      <c r="L79" s="227"/>
      <c r="M79" s="221"/>
      <c r="N79" s="228"/>
      <c r="O79" s="221"/>
      <c r="P79" s="227"/>
      <c r="Q79" s="221"/>
      <c r="R79" s="228"/>
    </row>
    <row r="80" spans="1:19" s="18" customFormat="1" ht="9" customHeight="1" x14ac:dyDescent="0.25">
      <c r="A80" s="368"/>
      <c r="B80" s="365"/>
      <c r="C80" s="445"/>
      <c r="D80" s="378"/>
      <c r="E80" s="240">
        <v>8</v>
      </c>
      <c r="F80" s="279" t="str">
        <f>IF(E80&gt;$R$80,,UPPER(VLOOKUP(E80,'1MD ELO (3)'!$A$7:$Q$134,2)))</f>
        <v/>
      </c>
      <c r="G80" s="240">
        <v>16</v>
      </c>
      <c r="H80" s="241" t="str">
        <f>IF(G80&gt;$R$80,,UPPER(VLOOKUP(G80,'1MD ELO (3)'!$A$7:$Q$134,2)))</f>
        <v/>
      </c>
      <c r="I80" s="243"/>
      <c r="J80" s="244" t="s">
        <v>14</v>
      </c>
      <c r="K80" s="234"/>
      <c r="L80" s="233"/>
      <c r="M80" s="234"/>
      <c r="N80" s="235"/>
      <c r="O80" s="234" t="str">
        <f>R4</f>
        <v>Dénes Tibor</v>
      </c>
      <c r="P80" s="233"/>
      <c r="Q80" s="234"/>
      <c r="R80" s="245">
        <f>MIN(16,'1MD ELO (3)'!Q5)</f>
        <v>16</v>
      </c>
    </row>
    <row r="81" ht="15.75" customHeight="1" x14ac:dyDescent="0.25"/>
    <row r="82" ht="9" customHeight="1" x14ac:dyDescent="0.25"/>
  </sheetData>
  <mergeCells count="4">
    <mergeCell ref="A4:C4"/>
    <mergeCell ref="Q25:R25"/>
    <mergeCell ref="Q41:R41"/>
    <mergeCell ref="Q57:R57"/>
  </mergeCells>
  <conditionalFormatting sqref="H7:H70">
    <cfRule type="expression" dxfId="416" priority="15" stopIfTrue="1">
      <formula>AND($E7&lt;9,$C7&gt;0)</formula>
    </cfRule>
  </conditionalFormatting>
  <conditionalFormatting sqref="G7:G70 I7:I70">
    <cfRule type="expression" dxfId="415" priority="14" stopIfTrue="1">
      <formula>AND($E7&lt;17,$C7&gt;0)</formula>
    </cfRule>
  </conditionalFormatting>
  <conditionalFormatting sqref="M58 M42 M26 M10 M50 M34 M18 M66 O14 O30 O46 O62 O55 O23 O38">
    <cfRule type="expression" dxfId="414" priority="11" stopIfTrue="1">
      <formula>AND($O$1="CU",M10="Umpire")</formula>
    </cfRule>
    <cfRule type="expression" dxfId="413" priority="12" stopIfTrue="1">
      <formula>AND($O$1="CU",M10&lt;&gt;"Umpire",N10&lt;&gt;"")</formula>
    </cfRule>
    <cfRule type="expression" dxfId="412" priority="13" stopIfTrue="1">
      <formula>AND($O$1="CU",M10&lt;&gt;"Umpire")</formula>
    </cfRule>
  </conditionalFormatting>
  <conditionalFormatting sqref="M8 M12 M16 M20 M24 M28 M32 M36 M40 M44 M48 M52 M56 M60 M64 M68 O18 O26 O34 O42 O50 O58 O66 Q14 Q30 Q46 Q62 O10 Q38">
    <cfRule type="expression" dxfId="411" priority="9" stopIfTrue="1">
      <formula>L8="as"</formula>
    </cfRule>
    <cfRule type="expression" dxfId="410" priority="10" stopIfTrue="1">
      <formula>L8="bs"</formula>
    </cfRule>
  </conditionalFormatting>
  <conditionalFormatting sqref="K7 K9 K11 K13 K15 K17 K19 K21 K23 K25 K27 K29 K31 K33 K35 K37 K39 K41 K43 K45 K47 K49 K51 K53 K55 K57 K59 K61 K63 K65 K67 K69 Q22 Q54">
    <cfRule type="expression" dxfId="409" priority="7" stopIfTrue="1">
      <formula>J8="as"</formula>
    </cfRule>
    <cfRule type="expression" dxfId="408"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407" priority="6" stopIfTrue="1">
      <formula>$O$1="CU"</formula>
    </cfRule>
  </conditionalFormatting>
  <conditionalFormatting sqref="E7:E70">
    <cfRule type="expression" dxfId="406" priority="5" stopIfTrue="1">
      <formula>$E7&lt;17</formula>
    </cfRule>
  </conditionalFormatting>
  <conditionalFormatting sqref="O37">
    <cfRule type="expression" dxfId="405" priority="3" stopIfTrue="1">
      <formula>P23="as"</formula>
    </cfRule>
    <cfRule type="expression" dxfId="404" priority="4" stopIfTrue="1">
      <formula>P23="bs"</formula>
    </cfRule>
  </conditionalFormatting>
  <conditionalFormatting sqref="O39">
    <cfRule type="expression" dxfId="403" priority="1" stopIfTrue="1">
      <formula>P55="as"</formula>
    </cfRule>
    <cfRule type="expression" dxfId="402" priority="2"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692225"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692226"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tabColor indexed="42"/>
  </sheetPr>
  <dimension ref="A1:P87"/>
  <sheetViews>
    <sheetView showGridLines="0" showZeros="0" zoomScale="86" workbookViewId="0">
      <pane ySplit="7" topLeftCell="A8" activePane="bottomLeft" state="frozen"/>
      <selection activeCell="F3" sqref="F3"/>
      <selection pane="bottomLeft" activeCell="R15" sqref="R15"/>
    </sheetView>
  </sheetViews>
  <sheetFormatPr defaultRowHeight="13.2" x14ac:dyDescent="0.25"/>
  <cols>
    <col min="1" max="1" width="4.33203125" customWidth="1"/>
    <col min="2" max="2" width="11.6640625" customWidth="1"/>
    <col min="3" max="3" width="13" customWidth="1"/>
    <col min="4" max="4" width="12.109375" style="45" customWidth="1"/>
    <col min="5" max="5" width="12.44140625" style="45" customWidth="1"/>
    <col min="6" max="6" width="5.88671875" style="45" customWidth="1"/>
    <col min="7" max="7" width="2.6640625" style="45" customWidth="1"/>
    <col min="8" max="8" width="12.6640625" style="102" customWidth="1"/>
    <col min="9" max="9" width="11.33203125" style="45" customWidth="1"/>
    <col min="10" max="10" width="12.109375" style="45" customWidth="1"/>
    <col min="11" max="11" width="10.5546875" style="45" customWidth="1"/>
    <col min="12" max="12" width="5.88671875" style="45" customWidth="1"/>
    <col min="13" max="13" width="11.33203125" style="45" customWidth="1"/>
    <col min="14" max="16" width="5.88671875" style="45" customWidth="1"/>
  </cols>
  <sheetData>
    <row r="1" spans="1:16" ht="24.6" x14ac:dyDescent="0.4">
      <c r="A1" s="93" t="str">
        <f>Altalanos!$A$6</f>
        <v>Diákolinmpia Pest Vármegye</v>
      </c>
      <c r="B1" s="93"/>
      <c r="C1" s="93"/>
      <c r="D1" s="94"/>
      <c r="E1" s="94"/>
      <c r="F1" s="385"/>
      <c r="G1" s="385"/>
      <c r="H1" s="438" t="s">
        <v>137</v>
      </c>
      <c r="I1" s="94"/>
      <c r="J1" s="95"/>
      <c r="K1" s="95"/>
      <c r="L1" s="95"/>
      <c r="M1" s="95"/>
      <c r="N1" s="95"/>
      <c r="O1" s="286"/>
      <c r="P1" s="109"/>
    </row>
    <row r="2" spans="1:16" ht="13.8" thickBot="1" x14ac:dyDescent="0.3">
      <c r="A2" s="96">
        <f>Altalanos!$A$8</f>
        <v>0</v>
      </c>
      <c r="B2" s="96" t="s">
        <v>122</v>
      </c>
      <c r="C2" s="464">
        <f>Altalanos!$C$8</f>
        <v>0</v>
      </c>
      <c r="D2" s="287"/>
      <c r="E2" s="287"/>
      <c r="F2" s="287"/>
      <c r="G2" s="287"/>
      <c r="H2" s="438" t="s">
        <v>138</v>
      </c>
      <c r="I2" s="103"/>
      <c r="J2" s="103"/>
      <c r="K2" s="86"/>
      <c r="L2" s="86"/>
      <c r="M2" s="86"/>
      <c r="N2" s="86"/>
      <c r="O2" s="288"/>
      <c r="P2" s="111"/>
    </row>
    <row r="3" spans="1:16" s="2" customFormat="1" x14ac:dyDescent="0.25">
      <c r="A3" s="477" t="s">
        <v>144</v>
      </c>
      <c r="B3" s="478"/>
      <c r="C3" s="479"/>
      <c r="D3" s="480"/>
      <c r="E3" s="481"/>
      <c r="F3" s="23"/>
      <c r="G3" s="23"/>
      <c r="H3" s="121"/>
      <c r="I3" s="23"/>
      <c r="J3" s="30"/>
      <c r="K3" s="30"/>
      <c r="L3" s="30"/>
      <c r="M3" s="289" t="s">
        <v>92</v>
      </c>
      <c r="N3" s="124"/>
      <c r="O3" s="124"/>
      <c r="P3" s="290"/>
    </row>
    <row r="4" spans="1:16" s="2" customFormat="1" x14ac:dyDescent="0.25">
      <c r="A4" s="55" t="s">
        <v>82</v>
      </c>
      <c r="B4" s="55"/>
      <c r="C4" s="53" t="s">
        <v>79</v>
      </c>
      <c r="D4" s="53"/>
      <c r="E4" s="53"/>
      <c r="F4" s="53"/>
      <c r="G4" s="53"/>
      <c r="H4" s="53" t="s">
        <v>87</v>
      </c>
      <c r="I4" s="55"/>
      <c r="J4" s="56"/>
      <c r="K4" s="56"/>
      <c r="L4" s="56" t="s">
        <v>88</v>
      </c>
      <c r="M4" s="283"/>
      <c r="N4" s="291"/>
      <c r="O4" s="291"/>
      <c r="P4" s="128"/>
    </row>
    <row r="5" spans="1:16" s="2" customFormat="1" ht="13.8" thickBot="1" x14ac:dyDescent="0.3">
      <c r="A5" s="925">
        <f>Altalanos!$A$10</f>
        <v>0</v>
      </c>
      <c r="B5" s="925"/>
      <c r="C5" s="146">
        <f>Altalanos!$C$10</f>
        <v>0</v>
      </c>
      <c r="D5" s="98"/>
      <c r="E5" s="98"/>
      <c r="F5" s="98"/>
      <c r="G5" s="98"/>
      <c r="H5" s="148"/>
      <c r="I5" s="104"/>
      <c r="J5" s="89"/>
      <c r="K5" s="89"/>
      <c r="L5" s="89" t="str">
        <f>Altalanos!$E$10</f>
        <v>Dénes Tibor</v>
      </c>
      <c r="M5" s="129"/>
      <c r="N5" s="104"/>
      <c r="O5" s="104"/>
      <c r="P5" s="130">
        <f>COUNTA(P8:P87)</f>
        <v>0</v>
      </c>
    </row>
    <row r="6" spans="1:16" s="292" customFormat="1" ht="12" customHeight="1" x14ac:dyDescent="0.25">
      <c r="A6" s="293"/>
      <c r="B6" s="961" t="s">
        <v>139</v>
      </c>
      <c r="C6" s="962"/>
      <c r="D6" s="962"/>
      <c r="E6" s="962"/>
      <c r="F6" s="962"/>
      <c r="G6" s="684"/>
      <c r="H6" s="963" t="s">
        <v>140</v>
      </c>
      <c r="I6" s="962"/>
      <c r="J6" s="962"/>
      <c r="K6" s="962"/>
      <c r="L6" s="964"/>
      <c r="M6" s="963" t="s">
        <v>141</v>
      </c>
      <c r="N6" s="962"/>
      <c r="O6" s="962"/>
      <c r="P6" s="964"/>
    </row>
    <row r="7" spans="1:16" ht="47.25" customHeight="1" thickBot="1" x14ac:dyDescent="0.3">
      <c r="A7" s="114" t="s">
        <v>89</v>
      </c>
      <c r="B7" s="115" t="s">
        <v>85</v>
      </c>
      <c r="C7" s="115" t="s">
        <v>86</v>
      </c>
      <c r="D7" s="115" t="s">
        <v>90</v>
      </c>
      <c r="E7" s="115" t="s">
        <v>91</v>
      </c>
      <c r="F7" s="744" t="s">
        <v>214</v>
      </c>
      <c r="G7" s="492" t="s">
        <v>213</v>
      </c>
      <c r="H7" s="114" t="s">
        <v>85</v>
      </c>
      <c r="I7" s="115" t="s">
        <v>86</v>
      </c>
      <c r="J7" s="115" t="s">
        <v>90</v>
      </c>
      <c r="K7" s="115" t="s">
        <v>91</v>
      </c>
      <c r="L7" s="116" t="s">
        <v>215</v>
      </c>
      <c r="M7" s="114" t="s">
        <v>213</v>
      </c>
      <c r="N7" s="284" t="s">
        <v>142</v>
      </c>
      <c r="O7" s="115" t="s">
        <v>143</v>
      </c>
      <c r="P7" s="116" t="s">
        <v>100</v>
      </c>
    </row>
    <row r="8" spans="1:16" s="11" customFormat="1" ht="18.899999999999999" customHeight="1" x14ac:dyDescent="0.25">
      <c r="A8" s="751">
        <v>1</v>
      </c>
      <c r="B8" s="496"/>
      <c r="C8" s="105"/>
      <c r="D8" s="106"/>
      <c r="E8" s="106"/>
      <c r="F8" s="119"/>
      <c r="G8" s="742"/>
      <c r="H8" s="493"/>
      <c r="I8" s="295"/>
      <c r="J8" s="106"/>
      <c r="K8" s="106"/>
      <c r="L8" s="107"/>
      <c r="M8" s="106"/>
      <c r="N8" s="107"/>
      <c r="O8" s="491">
        <f t="shared" ref="O8:O26" si="0">SUM(F8,L8)</f>
        <v>0</v>
      </c>
      <c r="P8" s="107"/>
    </row>
    <row r="9" spans="1:16" s="11" customFormat="1" ht="18.899999999999999" customHeight="1" x14ac:dyDescent="0.25">
      <c r="A9" s="752">
        <v>2</v>
      </c>
      <c r="B9" s="496"/>
      <c r="C9" s="105"/>
      <c r="D9" s="106"/>
      <c r="E9" s="106"/>
      <c r="F9" s="119"/>
      <c r="G9" s="742"/>
      <c r="H9" s="493"/>
      <c r="I9" s="295"/>
      <c r="J9" s="106"/>
      <c r="K9" s="106"/>
      <c r="L9" s="119"/>
      <c r="M9" s="106"/>
      <c r="N9" s="107"/>
      <c r="O9" s="491">
        <f t="shared" si="0"/>
        <v>0</v>
      </c>
      <c r="P9" s="107"/>
    </row>
    <row r="10" spans="1:16" s="11" customFormat="1" ht="18.899999999999999" customHeight="1" x14ac:dyDescent="0.25">
      <c r="A10" s="752">
        <v>3</v>
      </c>
      <c r="B10" s="496"/>
      <c r="C10" s="105"/>
      <c r="D10" s="106"/>
      <c r="E10" s="106"/>
      <c r="F10" s="119"/>
      <c r="G10" s="742"/>
      <c r="H10" s="493"/>
      <c r="I10" s="295"/>
      <c r="J10" s="106"/>
      <c r="K10" s="106"/>
      <c r="L10" s="119"/>
      <c r="M10" s="106"/>
      <c r="N10" s="107"/>
      <c r="O10" s="491">
        <f t="shared" si="0"/>
        <v>0</v>
      </c>
      <c r="P10" s="107"/>
    </row>
    <row r="11" spans="1:16" s="11" customFormat="1" ht="18.899999999999999" customHeight="1" x14ac:dyDescent="0.25">
      <c r="A11" s="752">
        <v>4</v>
      </c>
      <c r="B11" s="496"/>
      <c r="C11" s="105"/>
      <c r="D11" s="106"/>
      <c r="E11" s="768"/>
      <c r="F11" s="107"/>
      <c r="G11" s="742"/>
      <c r="H11" s="496"/>
      <c r="I11" s="105"/>
      <c r="J11" s="106"/>
      <c r="K11" s="768"/>
      <c r="L11" s="107"/>
      <c r="M11" s="106"/>
      <c r="N11" s="107"/>
      <c r="O11" s="491">
        <f t="shared" si="0"/>
        <v>0</v>
      </c>
      <c r="P11" s="107"/>
    </row>
    <row r="12" spans="1:16" s="11" customFormat="1" ht="18.899999999999999" customHeight="1" x14ac:dyDescent="0.25">
      <c r="A12" s="752">
        <v>5</v>
      </c>
      <c r="B12" s="496"/>
      <c r="C12" s="105"/>
      <c r="D12" s="106"/>
      <c r="E12" s="106"/>
      <c r="F12" s="119"/>
      <c r="G12" s="742"/>
      <c r="H12" s="493"/>
      <c r="I12" s="295"/>
      <c r="J12" s="106"/>
      <c r="K12" s="106"/>
      <c r="L12" s="119"/>
      <c r="M12" s="106"/>
      <c r="N12" s="107"/>
      <c r="O12" s="491">
        <f t="shared" si="0"/>
        <v>0</v>
      </c>
      <c r="P12" s="107"/>
    </row>
    <row r="13" spans="1:16" s="11" customFormat="1" ht="18.899999999999999" customHeight="1" x14ac:dyDescent="0.25">
      <c r="A13" s="752">
        <v>6</v>
      </c>
      <c r="B13" s="496"/>
      <c r="C13" s="105"/>
      <c r="D13" s="106"/>
      <c r="E13" s="768"/>
      <c r="F13" s="107"/>
      <c r="G13" s="742"/>
      <c r="H13" s="496"/>
      <c r="I13" s="105"/>
      <c r="J13" s="106"/>
      <c r="K13" s="768"/>
      <c r="L13" s="107"/>
      <c r="M13" s="106"/>
      <c r="N13" s="107"/>
      <c r="O13" s="491">
        <f t="shared" si="0"/>
        <v>0</v>
      </c>
      <c r="P13" s="107"/>
    </row>
    <row r="14" spans="1:16" s="11" customFormat="1" ht="18.899999999999999" customHeight="1" x14ac:dyDescent="0.25">
      <c r="A14" s="752">
        <v>7</v>
      </c>
      <c r="B14" s="496"/>
      <c r="C14" s="105"/>
      <c r="D14" s="106"/>
      <c r="E14" s="768"/>
      <c r="F14" s="107"/>
      <c r="G14" s="742"/>
      <c r="H14" s="496"/>
      <c r="I14" s="105"/>
      <c r="J14" s="106"/>
      <c r="K14" s="768"/>
      <c r="L14" s="107"/>
      <c r="M14" s="106"/>
      <c r="N14" s="107"/>
      <c r="O14" s="491">
        <f t="shared" si="0"/>
        <v>0</v>
      </c>
      <c r="P14" s="107"/>
    </row>
    <row r="15" spans="1:16" s="11" customFormat="1" ht="18.899999999999999" customHeight="1" x14ac:dyDescent="0.25">
      <c r="A15" s="752">
        <v>8</v>
      </c>
      <c r="B15" s="496"/>
      <c r="C15" s="105"/>
      <c r="D15" s="106"/>
      <c r="E15" s="768"/>
      <c r="F15" s="107"/>
      <c r="G15" s="742"/>
      <c r="H15" s="496"/>
      <c r="I15" s="105"/>
      <c r="J15" s="106"/>
      <c r="K15" s="768"/>
      <c r="L15" s="107"/>
      <c r="M15" s="106"/>
      <c r="N15" s="107"/>
      <c r="O15" s="491">
        <f t="shared" si="0"/>
        <v>0</v>
      </c>
      <c r="P15" s="107"/>
    </row>
    <row r="16" spans="1:16" s="11" customFormat="1" ht="18.899999999999999" customHeight="1" x14ac:dyDescent="0.25">
      <c r="A16" s="752">
        <v>9</v>
      </c>
      <c r="B16" s="496"/>
      <c r="C16" s="105"/>
      <c r="D16" s="106"/>
      <c r="E16" s="768"/>
      <c r="F16" s="107"/>
      <c r="G16" s="742"/>
      <c r="H16" s="496"/>
      <c r="I16" s="105"/>
      <c r="J16" s="106"/>
      <c r="K16" s="768"/>
      <c r="L16" s="107"/>
      <c r="M16" s="106"/>
      <c r="N16" s="296"/>
      <c r="O16" s="491">
        <f t="shared" si="0"/>
        <v>0</v>
      </c>
      <c r="P16" s="107"/>
    </row>
    <row r="17" spans="1:16" s="11" customFormat="1" ht="18.899999999999999" customHeight="1" x14ac:dyDescent="0.25">
      <c r="A17" s="752">
        <v>10</v>
      </c>
      <c r="B17" s="496"/>
      <c r="C17" s="105"/>
      <c r="D17" s="106"/>
      <c r="E17" s="768"/>
      <c r="F17" s="107"/>
      <c r="G17" s="742"/>
      <c r="H17" s="496"/>
      <c r="I17" s="105"/>
      <c r="J17" s="106"/>
      <c r="K17" s="768"/>
      <c r="L17" s="107"/>
      <c r="M17" s="106"/>
      <c r="N17" s="107"/>
      <c r="O17" s="491">
        <f t="shared" si="0"/>
        <v>0</v>
      </c>
      <c r="P17" s="107"/>
    </row>
    <row r="18" spans="1:16" s="11" customFormat="1" ht="18.899999999999999" customHeight="1" x14ac:dyDescent="0.25">
      <c r="A18" s="752">
        <v>11</v>
      </c>
      <c r="B18" s="496"/>
      <c r="C18" s="105"/>
      <c r="D18" s="106"/>
      <c r="E18" s="768"/>
      <c r="F18" s="107"/>
      <c r="G18" s="742"/>
      <c r="H18" s="496"/>
      <c r="I18" s="105"/>
      <c r="J18" s="106"/>
      <c r="K18" s="769"/>
      <c r="L18" s="107"/>
      <c r="M18" s="106"/>
      <c r="N18" s="107"/>
      <c r="O18" s="491">
        <f t="shared" si="0"/>
        <v>0</v>
      </c>
      <c r="P18" s="107"/>
    </row>
    <row r="19" spans="1:16" s="11" customFormat="1" ht="18.899999999999999" customHeight="1" x14ac:dyDescent="0.25">
      <c r="A19" s="752">
        <v>12</v>
      </c>
      <c r="B19" s="496"/>
      <c r="C19" s="105"/>
      <c r="D19" s="106"/>
      <c r="E19" s="768"/>
      <c r="F19" s="107"/>
      <c r="G19" s="742"/>
      <c r="H19" s="496"/>
      <c r="I19" s="105"/>
      <c r="J19" s="106"/>
      <c r="K19" s="768"/>
      <c r="L19" s="107"/>
      <c r="M19" s="106"/>
      <c r="N19" s="107"/>
      <c r="O19" s="491">
        <f t="shared" si="0"/>
        <v>0</v>
      </c>
      <c r="P19" s="107"/>
    </row>
    <row r="20" spans="1:16" s="11" customFormat="1" ht="18.899999999999999" customHeight="1" x14ac:dyDescent="0.25">
      <c r="A20" s="752">
        <v>13</v>
      </c>
      <c r="B20" s="496"/>
      <c r="C20" s="105"/>
      <c r="D20" s="106"/>
      <c r="E20" s="768"/>
      <c r="F20" s="107"/>
      <c r="G20" s="742"/>
      <c r="H20" s="496"/>
      <c r="I20" s="105"/>
      <c r="J20" s="106"/>
      <c r="K20" s="768"/>
      <c r="L20" s="107"/>
      <c r="M20" s="106"/>
      <c r="N20" s="107"/>
      <c r="O20" s="491">
        <f t="shared" si="0"/>
        <v>0</v>
      </c>
      <c r="P20" s="107"/>
    </row>
    <row r="21" spans="1:16" s="11" customFormat="1" ht="18.899999999999999" customHeight="1" x14ac:dyDescent="0.25">
      <c r="A21" s="752">
        <v>14</v>
      </c>
      <c r="B21" s="496"/>
      <c r="C21" s="105"/>
      <c r="D21" s="106"/>
      <c r="E21" s="768"/>
      <c r="F21" s="107"/>
      <c r="G21" s="742"/>
      <c r="H21" s="496"/>
      <c r="I21" s="105"/>
      <c r="J21" s="106"/>
      <c r="K21" s="770"/>
      <c r="L21" s="107"/>
      <c r="M21" s="106"/>
      <c r="N21" s="107"/>
      <c r="O21" s="491">
        <f t="shared" si="0"/>
        <v>0</v>
      </c>
      <c r="P21" s="107"/>
    </row>
    <row r="22" spans="1:16" s="11" customFormat="1" ht="18.899999999999999" customHeight="1" x14ac:dyDescent="0.25">
      <c r="A22" s="752">
        <v>15</v>
      </c>
      <c r="B22" s="496"/>
      <c r="C22" s="105"/>
      <c r="D22" s="106"/>
      <c r="E22" s="768"/>
      <c r="F22" s="107"/>
      <c r="G22" s="742"/>
      <c r="H22" s="496"/>
      <c r="I22" s="105"/>
      <c r="J22" s="106"/>
      <c r="K22" s="768"/>
      <c r="L22" s="107"/>
      <c r="M22" s="106"/>
      <c r="N22" s="107"/>
      <c r="O22" s="491">
        <f t="shared" si="0"/>
        <v>0</v>
      </c>
      <c r="P22" s="107"/>
    </row>
    <row r="23" spans="1:16" s="11" customFormat="1" ht="18.899999999999999" customHeight="1" x14ac:dyDescent="0.25">
      <c r="A23" s="495">
        <v>16</v>
      </c>
      <c r="B23" s="496"/>
      <c r="C23" s="105"/>
      <c r="D23" s="106"/>
      <c r="E23" s="768"/>
      <c r="F23" s="107"/>
      <c r="G23" s="742"/>
      <c r="H23" s="496"/>
      <c r="I23" s="105"/>
      <c r="J23" s="106"/>
      <c r="K23" s="768"/>
      <c r="L23" s="107"/>
      <c r="M23" s="106"/>
      <c r="N23" s="107"/>
      <c r="O23" s="491">
        <f t="shared" si="0"/>
        <v>0</v>
      </c>
      <c r="P23" s="107"/>
    </row>
    <row r="24" spans="1:16" s="35" customFormat="1" ht="18.899999999999999" customHeight="1" x14ac:dyDescent="0.2">
      <c r="A24" s="495">
        <v>17</v>
      </c>
      <c r="B24" s="496"/>
      <c r="C24" s="105"/>
      <c r="D24" s="106"/>
      <c r="E24" s="768"/>
      <c r="F24" s="107"/>
      <c r="G24" s="742"/>
      <c r="H24" s="496"/>
      <c r="I24" s="105"/>
      <c r="J24" s="106"/>
      <c r="K24" s="768"/>
      <c r="L24" s="107"/>
      <c r="M24" s="106"/>
      <c r="N24" s="107"/>
      <c r="O24" s="491">
        <f t="shared" si="0"/>
        <v>0</v>
      </c>
      <c r="P24" s="107"/>
    </row>
    <row r="25" spans="1:16" s="35" customFormat="1" ht="18.899999999999999" customHeight="1" x14ac:dyDescent="0.2">
      <c r="A25" s="495">
        <v>18</v>
      </c>
      <c r="B25" s="496"/>
      <c r="C25" s="105"/>
      <c r="D25" s="106"/>
      <c r="E25" s="768"/>
      <c r="F25" s="107"/>
      <c r="G25" s="742"/>
      <c r="H25" s="496"/>
      <c r="I25" s="105"/>
      <c r="J25" s="106"/>
      <c r="K25" s="768"/>
      <c r="L25" s="107"/>
      <c r="M25" s="106"/>
      <c r="N25" s="107"/>
      <c r="O25" s="491">
        <f t="shared" si="0"/>
        <v>0</v>
      </c>
      <c r="P25" s="107"/>
    </row>
    <row r="26" spans="1:16" s="35" customFormat="1" ht="18.899999999999999" customHeight="1" x14ac:dyDescent="0.2">
      <c r="A26" s="495">
        <v>19</v>
      </c>
      <c r="B26" s="496"/>
      <c r="C26" s="105"/>
      <c r="D26" s="106"/>
      <c r="E26" s="768"/>
      <c r="F26" s="107"/>
      <c r="G26" s="742"/>
      <c r="H26" s="496"/>
      <c r="I26" s="105"/>
      <c r="J26" s="106"/>
      <c r="K26" s="768"/>
      <c r="L26" s="107"/>
      <c r="M26" s="106"/>
      <c r="N26" s="107"/>
      <c r="O26" s="491">
        <f t="shared" si="0"/>
        <v>0</v>
      </c>
      <c r="P26" s="107"/>
    </row>
    <row r="27" spans="1:16" s="35" customFormat="1" ht="18.899999999999999" customHeight="1" x14ac:dyDescent="0.2">
      <c r="A27" s="495">
        <v>20</v>
      </c>
      <c r="B27" s="496"/>
      <c r="C27" s="105"/>
      <c r="D27" s="106"/>
      <c r="E27" s="106"/>
      <c r="F27" s="119"/>
      <c r="G27" s="742"/>
      <c r="H27" s="493"/>
      <c r="I27" s="295"/>
      <c r="J27" s="106"/>
      <c r="K27" s="106"/>
      <c r="L27" s="119"/>
      <c r="M27" s="106"/>
      <c r="N27" s="107"/>
      <c r="O27" s="491"/>
      <c r="P27" s="107"/>
    </row>
    <row r="28" spans="1:16" s="35" customFormat="1" ht="18.899999999999999" customHeight="1" thickBot="1" x14ac:dyDescent="0.25">
      <c r="A28" s="495">
        <v>21</v>
      </c>
      <c r="B28" s="496"/>
      <c r="C28" s="105"/>
      <c r="D28" s="106"/>
      <c r="E28" s="106"/>
      <c r="F28" s="119"/>
      <c r="G28" s="742"/>
      <c r="H28" s="493"/>
      <c r="I28" s="295"/>
      <c r="J28" s="106"/>
      <c r="K28" s="106"/>
      <c r="L28" s="119"/>
      <c r="M28" s="106"/>
      <c r="N28" s="107"/>
      <c r="O28" s="491"/>
      <c r="P28" s="107"/>
    </row>
    <row r="29" spans="1:16" s="35" customFormat="1" ht="18.899999999999999" customHeight="1" x14ac:dyDescent="0.2">
      <c r="A29" s="751">
        <v>22</v>
      </c>
      <c r="B29" s="496"/>
      <c r="C29" s="105"/>
      <c r="D29" s="106"/>
      <c r="E29" s="106"/>
      <c r="F29" s="119"/>
      <c r="G29" s="742"/>
      <c r="H29" s="493"/>
      <c r="I29" s="295"/>
      <c r="J29" s="106"/>
      <c r="K29" s="106"/>
      <c r="L29" s="119"/>
      <c r="M29" s="106"/>
      <c r="N29" s="107"/>
      <c r="O29" s="491"/>
      <c r="P29" s="107"/>
    </row>
    <row r="30" spans="1:16" s="35" customFormat="1" ht="18.899999999999999" customHeight="1" x14ac:dyDescent="0.2">
      <c r="A30" s="752">
        <v>23</v>
      </c>
      <c r="B30" s="496"/>
      <c r="C30" s="105"/>
      <c r="D30" s="106"/>
      <c r="E30" s="106"/>
      <c r="F30" s="119"/>
      <c r="G30" s="742"/>
      <c r="H30" s="493"/>
      <c r="I30" s="295"/>
      <c r="J30" s="106"/>
      <c r="K30" s="106"/>
      <c r="L30" s="119"/>
      <c r="M30" s="106"/>
      <c r="N30" s="107"/>
      <c r="O30" s="491"/>
      <c r="P30" s="107"/>
    </row>
    <row r="31" spans="1:16" s="35" customFormat="1" ht="18.899999999999999" customHeight="1" x14ac:dyDescent="0.2">
      <c r="A31" s="752">
        <v>24</v>
      </c>
      <c r="B31" s="496"/>
      <c r="C31" s="105"/>
      <c r="D31" s="106"/>
      <c r="E31" s="106"/>
      <c r="F31" s="119"/>
      <c r="G31" s="742"/>
      <c r="H31" s="493"/>
      <c r="I31" s="295"/>
      <c r="J31" s="106"/>
      <c r="K31" s="106"/>
      <c r="L31" s="119"/>
      <c r="M31" s="106"/>
      <c r="N31" s="107"/>
      <c r="O31" s="491"/>
      <c r="P31" s="107"/>
    </row>
    <row r="32" spans="1:16" ht="18.899999999999999" customHeight="1" thickBot="1" x14ac:dyDescent="0.3">
      <c r="A32" s="752">
        <v>25</v>
      </c>
      <c r="B32" s="496"/>
      <c r="C32" s="105"/>
      <c r="D32" s="106"/>
      <c r="E32" s="106"/>
      <c r="F32" s="119"/>
      <c r="G32" s="742"/>
      <c r="H32" s="493"/>
      <c r="I32" s="295"/>
      <c r="J32" s="106"/>
      <c r="K32" s="106"/>
      <c r="L32" s="119"/>
      <c r="M32" s="106"/>
      <c r="N32" s="107"/>
      <c r="O32" s="491"/>
      <c r="P32" s="107"/>
    </row>
    <row r="33" spans="1:16" ht="18.899999999999999" customHeight="1" x14ac:dyDescent="0.25">
      <c r="A33" s="751">
        <v>26</v>
      </c>
      <c r="B33" s="496"/>
      <c r="C33" s="105"/>
      <c r="D33" s="106"/>
      <c r="E33" s="106"/>
      <c r="F33" s="119"/>
      <c r="G33" s="742"/>
      <c r="H33" s="493"/>
      <c r="I33" s="295"/>
      <c r="J33" s="106"/>
      <c r="K33" s="106"/>
      <c r="L33" s="119"/>
      <c r="M33" s="106"/>
      <c r="N33" s="107"/>
      <c r="O33" s="491"/>
      <c r="P33" s="107"/>
    </row>
    <row r="34" spans="1:16" ht="18.899999999999999" customHeight="1" x14ac:dyDescent="0.25">
      <c r="A34" s="752">
        <v>27</v>
      </c>
      <c r="B34" s="496"/>
      <c r="C34" s="105"/>
      <c r="D34" s="106"/>
      <c r="E34" s="106"/>
      <c r="F34" s="119"/>
      <c r="G34" s="742"/>
      <c r="H34" s="493"/>
      <c r="I34" s="295"/>
      <c r="J34" s="106"/>
      <c r="K34" s="106"/>
      <c r="L34" s="119"/>
      <c r="M34" s="106"/>
      <c r="N34" s="107"/>
      <c r="O34" s="491"/>
      <c r="P34" s="107"/>
    </row>
    <row r="35" spans="1:16" ht="18.899999999999999" customHeight="1" x14ac:dyDescent="0.25">
      <c r="A35" s="752">
        <v>28</v>
      </c>
      <c r="B35" s="496"/>
      <c r="C35" s="105"/>
      <c r="D35" s="106"/>
      <c r="E35" s="106"/>
      <c r="F35" s="119"/>
      <c r="G35" s="742"/>
      <c r="H35" s="493"/>
      <c r="I35" s="295"/>
      <c r="J35" s="106"/>
      <c r="K35" s="106"/>
      <c r="L35" s="119"/>
      <c r="M35" s="106"/>
      <c r="N35" s="107"/>
      <c r="O35" s="491"/>
      <c r="P35" s="107"/>
    </row>
    <row r="36" spans="1:16" ht="18.899999999999999" customHeight="1" x14ac:dyDescent="0.25">
      <c r="A36" s="752">
        <v>29</v>
      </c>
      <c r="B36" s="496"/>
      <c r="C36" s="105"/>
      <c r="D36" s="106"/>
      <c r="E36" s="106"/>
      <c r="F36" s="119"/>
      <c r="G36" s="742"/>
      <c r="H36" s="493"/>
      <c r="I36" s="295"/>
      <c r="J36" s="106"/>
      <c r="K36" s="106"/>
      <c r="L36" s="119"/>
      <c r="M36" s="106"/>
      <c r="N36" s="107"/>
      <c r="O36" s="491"/>
      <c r="P36" s="107"/>
    </row>
    <row r="37" spans="1:16" ht="18.899999999999999" customHeight="1" x14ac:dyDescent="0.25">
      <c r="A37" s="752">
        <v>30</v>
      </c>
      <c r="B37" s="496"/>
      <c r="C37" s="105"/>
      <c r="D37" s="106"/>
      <c r="E37" s="106"/>
      <c r="F37" s="119"/>
      <c r="G37" s="742"/>
      <c r="H37" s="493"/>
      <c r="I37" s="295"/>
      <c r="J37" s="106"/>
      <c r="K37" s="106"/>
      <c r="L37" s="119"/>
      <c r="M37" s="106"/>
      <c r="N37" s="107"/>
      <c r="O37" s="491"/>
      <c r="P37" s="107"/>
    </row>
    <row r="38" spans="1:16" ht="18.899999999999999" customHeight="1" x14ac:dyDescent="0.25">
      <c r="A38" s="752">
        <v>31</v>
      </c>
      <c r="B38" s="496"/>
      <c r="C38" s="105"/>
      <c r="D38" s="106"/>
      <c r="E38" s="106"/>
      <c r="F38" s="119"/>
      <c r="G38" s="742"/>
      <c r="H38" s="493"/>
      <c r="I38" s="295"/>
      <c r="J38" s="106"/>
      <c r="K38" s="106"/>
      <c r="L38" s="119"/>
      <c r="M38" s="106"/>
      <c r="N38" s="107"/>
      <c r="O38" s="491"/>
      <c r="P38" s="107"/>
    </row>
    <row r="39" spans="1:16" ht="18.899999999999999" customHeight="1" x14ac:dyDescent="0.25">
      <c r="A39" s="752">
        <v>32</v>
      </c>
      <c r="B39" s="496"/>
      <c r="C39" s="105"/>
      <c r="D39" s="106"/>
      <c r="E39" s="106"/>
      <c r="F39" s="119"/>
      <c r="G39" s="742"/>
      <c r="H39" s="493"/>
      <c r="I39" s="295"/>
      <c r="J39" s="106"/>
      <c r="K39" s="106"/>
      <c r="L39" s="119"/>
      <c r="M39" s="106"/>
      <c r="N39" s="107"/>
      <c r="O39" s="491"/>
      <c r="P39" s="107"/>
    </row>
    <row r="40" spans="1:16" ht="18.899999999999999" customHeight="1" x14ac:dyDescent="0.25">
      <c r="A40" s="495"/>
      <c r="B40" s="496"/>
      <c r="C40" s="105"/>
      <c r="D40" s="106"/>
      <c r="E40" s="106"/>
      <c r="F40" s="119"/>
      <c r="G40" s="742"/>
      <c r="H40" s="493"/>
      <c r="I40" s="295"/>
      <c r="J40" s="106"/>
      <c r="K40" s="106"/>
      <c r="L40" s="119"/>
      <c r="M40" s="106"/>
      <c r="N40" s="107"/>
      <c r="O40" s="491"/>
      <c r="P40" s="107"/>
    </row>
    <row r="41" spans="1:16" ht="18.899999999999999" customHeight="1" x14ac:dyDescent="0.25">
      <c r="A41" s="495"/>
      <c r="B41" s="496"/>
      <c r="C41" s="105"/>
      <c r="D41" s="106"/>
      <c r="E41" s="106"/>
      <c r="F41" s="119"/>
      <c r="G41" s="742"/>
      <c r="H41" s="493"/>
      <c r="I41" s="295"/>
      <c r="J41" s="106"/>
      <c r="K41" s="106"/>
      <c r="L41" s="119"/>
      <c r="M41" s="106"/>
      <c r="N41" s="107"/>
      <c r="O41" s="491"/>
      <c r="P41" s="107"/>
    </row>
    <row r="42" spans="1:16" ht="18.899999999999999" customHeight="1" x14ac:dyDescent="0.25">
      <c r="A42" s="495"/>
      <c r="B42" s="496"/>
      <c r="C42" s="105"/>
      <c r="D42" s="106"/>
      <c r="E42" s="106"/>
      <c r="F42" s="119"/>
      <c r="G42" s="742"/>
      <c r="H42" s="493"/>
      <c r="I42" s="295"/>
      <c r="J42" s="106"/>
      <c r="K42" s="106"/>
      <c r="L42" s="119"/>
      <c r="M42" s="106"/>
      <c r="N42" s="107"/>
      <c r="O42" s="491"/>
      <c r="P42" s="107"/>
    </row>
    <row r="43" spans="1:16" ht="18.899999999999999" customHeight="1" x14ac:dyDescent="0.25">
      <c r="A43" s="495"/>
      <c r="B43" s="496"/>
      <c r="C43" s="105"/>
      <c r="D43" s="106"/>
      <c r="E43" s="106"/>
      <c r="F43" s="119"/>
      <c r="G43" s="742"/>
      <c r="H43" s="493"/>
      <c r="I43" s="295"/>
      <c r="J43" s="106"/>
      <c r="K43" s="106"/>
      <c r="L43" s="119"/>
      <c r="M43" s="106"/>
      <c r="N43" s="107"/>
      <c r="O43" s="491"/>
      <c r="P43" s="107"/>
    </row>
    <row r="44" spans="1:16" ht="18.899999999999999" customHeight="1" x14ac:dyDescent="0.25">
      <c r="A44" s="495"/>
      <c r="B44" s="496"/>
      <c r="C44" s="105"/>
      <c r="D44" s="106"/>
      <c r="E44" s="106"/>
      <c r="F44" s="119"/>
      <c r="G44" s="742"/>
      <c r="H44" s="493"/>
      <c r="I44" s="295"/>
      <c r="J44" s="106"/>
      <c r="K44" s="106"/>
      <c r="L44" s="119"/>
      <c r="M44" s="106"/>
      <c r="N44" s="107"/>
      <c r="O44" s="491"/>
      <c r="P44" s="107"/>
    </row>
    <row r="45" spans="1:16" ht="18.899999999999999" customHeight="1" x14ac:dyDescent="0.25">
      <c r="A45" s="495"/>
      <c r="B45" s="496"/>
      <c r="C45" s="105"/>
      <c r="D45" s="106"/>
      <c r="E45" s="106"/>
      <c r="F45" s="119"/>
      <c r="G45" s="742"/>
      <c r="H45" s="493"/>
      <c r="I45" s="295"/>
      <c r="J45" s="106"/>
      <c r="K45" s="106"/>
      <c r="L45" s="119"/>
      <c r="M45" s="106"/>
      <c r="N45" s="107"/>
      <c r="O45" s="491"/>
      <c r="P45" s="107"/>
    </row>
    <row r="46" spans="1:16" ht="18.899999999999999" customHeight="1" x14ac:dyDescent="0.25">
      <c r="A46" s="495"/>
      <c r="B46" s="496"/>
      <c r="C46" s="105"/>
      <c r="D46" s="106"/>
      <c r="E46" s="106"/>
      <c r="F46" s="119"/>
      <c r="G46" s="742"/>
      <c r="H46" s="493"/>
      <c r="I46" s="295"/>
      <c r="J46" s="106"/>
      <c r="K46" s="106"/>
      <c r="L46" s="119"/>
      <c r="M46" s="106"/>
      <c r="N46" s="107"/>
      <c r="O46" s="491"/>
      <c r="P46" s="107"/>
    </row>
    <row r="47" spans="1:16" ht="18.899999999999999" customHeight="1" x14ac:dyDescent="0.25">
      <c r="A47" s="495"/>
      <c r="B47" s="496"/>
      <c r="C47" s="105"/>
      <c r="D47" s="106"/>
      <c r="E47" s="106"/>
      <c r="F47" s="119"/>
      <c r="G47" s="742"/>
      <c r="H47" s="493"/>
      <c r="I47" s="295"/>
      <c r="J47" s="106"/>
      <c r="K47" s="106"/>
      <c r="L47" s="119"/>
      <c r="M47" s="106"/>
      <c r="N47" s="107"/>
      <c r="O47" s="491"/>
      <c r="P47" s="107"/>
    </row>
    <row r="48" spans="1:16" ht="18.899999999999999" customHeight="1" x14ac:dyDescent="0.25">
      <c r="A48" s="495"/>
      <c r="B48" s="496"/>
      <c r="C48" s="105"/>
      <c r="D48" s="106"/>
      <c r="E48" s="106"/>
      <c r="F48" s="119"/>
      <c r="G48" s="742"/>
      <c r="H48" s="493"/>
      <c r="I48" s="295"/>
      <c r="J48" s="106"/>
      <c r="K48" s="106"/>
      <c r="L48" s="119"/>
      <c r="M48" s="106"/>
      <c r="N48" s="107"/>
      <c r="O48" s="491"/>
      <c r="P48" s="107"/>
    </row>
    <row r="49" spans="1:16" ht="18.899999999999999" customHeight="1" x14ac:dyDescent="0.25">
      <c r="A49" s="495"/>
      <c r="B49" s="496"/>
      <c r="C49" s="105"/>
      <c r="D49" s="106"/>
      <c r="E49" s="106"/>
      <c r="F49" s="119"/>
      <c r="G49" s="742"/>
      <c r="H49" s="493"/>
      <c r="I49" s="295"/>
      <c r="J49" s="106"/>
      <c r="K49" s="106"/>
      <c r="L49" s="119"/>
      <c r="M49" s="106"/>
      <c r="N49" s="107"/>
      <c r="O49" s="491"/>
      <c r="P49" s="107"/>
    </row>
    <row r="50" spans="1:16" ht="18.899999999999999" customHeight="1" x14ac:dyDescent="0.25">
      <c r="A50" s="495"/>
      <c r="B50" s="496"/>
      <c r="C50" s="105"/>
      <c r="D50" s="106"/>
      <c r="E50" s="106"/>
      <c r="F50" s="119"/>
      <c r="G50" s="742"/>
      <c r="H50" s="493"/>
      <c r="I50" s="295"/>
      <c r="J50" s="106"/>
      <c r="K50" s="106"/>
      <c r="L50" s="119"/>
      <c r="M50" s="106"/>
      <c r="N50" s="107"/>
      <c r="O50" s="491"/>
      <c r="P50" s="107"/>
    </row>
    <row r="51" spans="1:16" ht="18.899999999999999" customHeight="1" x14ac:dyDescent="0.25">
      <c r="A51" s="495"/>
      <c r="B51" s="496"/>
      <c r="C51" s="105"/>
      <c r="D51" s="106"/>
      <c r="E51" s="106"/>
      <c r="F51" s="119"/>
      <c r="G51" s="742"/>
      <c r="H51" s="493"/>
      <c r="I51" s="295"/>
      <c r="J51" s="106"/>
      <c r="K51" s="106"/>
      <c r="L51" s="119"/>
      <c r="M51" s="106"/>
      <c r="N51" s="107"/>
      <c r="O51" s="491"/>
      <c r="P51" s="107"/>
    </row>
    <row r="52" spans="1:16" ht="18.899999999999999" customHeight="1" x14ac:dyDescent="0.25">
      <c r="A52" s="495"/>
      <c r="B52" s="496"/>
      <c r="C52" s="105"/>
      <c r="D52" s="106"/>
      <c r="E52" s="106"/>
      <c r="F52" s="119"/>
      <c r="G52" s="742"/>
      <c r="H52" s="493"/>
      <c r="I52" s="295"/>
      <c r="J52" s="106"/>
      <c r="K52" s="106"/>
      <c r="L52" s="119"/>
      <c r="M52" s="106"/>
      <c r="N52" s="107"/>
      <c r="O52" s="491"/>
      <c r="P52" s="107"/>
    </row>
    <row r="53" spans="1:16" ht="18.899999999999999" customHeight="1" x14ac:dyDescent="0.25">
      <c r="A53" s="495"/>
      <c r="B53" s="496"/>
      <c r="C53" s="105"/>
      <c r="D53" s="106"/>
      <c r="E53" s="106"/>
      <c r="F53" s="119"/>
      <c r="G53" s="742"/>
      <c r="H53" s="493"/>
      <c r="I53" s="295"/>
      <c r="J53" s="106"/>
      <c r="K53" s="106"/>
      <c r="L53" s="119"/>
      <c r="M53" s="106"/>
      <c r="N53" s="107"/>
      <c r="O53" s="491"/>
      <c r="P53" s="107"/>
    </row>
    <row r="54" spans="1:16" ht="18.899999999999999" customHeight="1" x14ac:dyDescent="0.25">
      <c r="A54" s="495"/>
      <c r="B54" s="496"/>
      <c r="C54" s="105"/>
      <c r="D54" s="106"/>
      <c r="E54" s="106"/>
      <c r="F54" s="119"/>
      <c r="G54" s="742"/>
      <c r="H54" s="493"/>
      <c r="I54" s="295"/>
      <c r="J54" s="106"/>
      <c r="K54" s="106"/>
      <c r="L54" s="119"/>
      <c r="M54" s="106"/>
      <c r="N54" s="107"/>
      <c r="O54" s="491"/>
      <c r="P54" s="107"/>
    </row>
    <row r="55" spans="1:16" ht="18.899999999999999" customHeight="1" x14ac:dyDescent="0.25">
      <c r="A55" s="495"/>
      <c r="B55" s="496"/>
      <c r="C55" s="105"/>
      <c r="D55" s="106"/>
      <c r="E55" s="106"/>
      <c r="F55" s="119"/>
      <c r="G55" s="742"/>
      <c r="H55" s="493"/>
      <c r="I55" s="295"/>
      <c r="J55" s="106"/>
      <c r="K55" s="106"/>
      <c r="L55" s="107"/>
      <c r="M55" s="106"/>
      <c r="N55" s="107"/>
      <c r="O55" s="491"/>
      <c r="P55" s="107"/>
    </row>
    <row r="56" spans="1:16" ht="18.899999999999999" customHeight="1" x14ac:dyDescent="0.25">
      <c r="A56" s="495"/>
      <c r="B56" s="496"/>
      <c r="C56" s="105"/>
      <c r="D56" s="106"/>
      <c r="E56" s="768"/>
      <c r="F56" s="107"/>
      <c r="G56" s="742"/>
      <c r="H56" s="496"/>
      <c r="I56" s="105"/>
      <c r="J56" s="106"/>
      <c r="K56" s="768"/>
      <c r="L56" s="107"/>
      <c r="M56" s="106"/>
      <c r="N56" s="107"/>
      <c r="O56" s="491"/>
      <c r="P56" s="107"/>
    </row>
    <row r="57" spans="1:16" ht="18.899999999999999" customHeight="1" x14ac:dyDescent="0.25">
      <c r="A57" s="495"/>
      <c r="B57" s="496"/>
      <c r="C57" s="105"/>
      <c r="D57" s="106"/>
      <c r="E57" s="106"/>
      <c r="F57" s="119"/>
      <c r="G57" s="742"/>
      <c r="H57" s="493"/>
      <c r="I57" s="295"/>
      <c r="J57" s="106"/>
      <c r="K57" s="106"/>
      <c r="L57" s="119"/>
      <c r="M57" s="106"/>
      <c r="N57" s="107"/>
      <c r="O57" s="491"/>
      <c r="P57" s="107"/>
    </row>
    <row r="58" spans="1:16" ht="18.899999999999999" customHeight="1" x14ac:dyDescent="0.25">
      <c r="A58" s="495"/>
      <c r="B58" s="496"/>
      <c r="C58" s="105"/>
      <c r="D58" s="106"/>
      <c r="E58" s="768"/>
      <c r="F58" s="107"/>
      <c r="G58" s="742"/>
      <c r="H58" s="496"/>
      <c r="I58" s="105"/>
      <c r="J58" s="106"/>
      <c r="K58" s="768"/>
      <c r="L58" s="107"/>
      <c r="M58" s="106"/>
      <c r="N58" s="107"/>
      <c r="O58" s="491"/>
      <c r="P58" s="107"/>
    </row>
    <row r="59" spans="1:16" ht="18.899999999999999" customHeight="1" x14ac:dyDescent="0.25">
      <c r="A59" s="495"/>
      <c r="B59" s="496"/>
      <c r="C59" s="105"/>
      <c r="D59" s="106"/>
      <c r="E59" s="768"/>
      <c r="F59" s="107"/>
      <c r="G59" s="742"/>
      <c r="H59" s="496"/>
      <c r="I59" s="105"/>
      <c r="J59" s="106"/>
      <c r="K59" s="768"/>
      <c r="L59" s="107"/>
      <c r="M59" s="106"/>
      <c r="N59" s="107"/>
      <c r="O59" s="491"/>
      <c r="P59" s="107"/>
    </row>
    <row r="60" spans="1:16" ht="18.899999999999999" customHeight="1" x14ac:dyDescent="0.25">
      <c r="A60" s="495"/>
      <c r="B60" s="496"/>
      <c r="C60" s="105"/>
      <c r="D60" s="106"/>
      <c r="E60" s="768"/>
      <c r="F60" s="107"/>
      <c r="G60" s="742"/>
      <c r="H60" s="496"/>
      <c r="I60" s="105"/>
      <c r="J60" s="106"/>
      <c r="K60" s="768"/>
      <c r="L60" s="107"/>
      <c r="M60" s="106"/>
      <c r="N60" s="107"/>
      <c r="O60" s="491"/>
      <c r="P60" s="107"/>
    </row>
    <row r="61" spans="1:16" ht="18.899999999999999" customHeight="1" x14ac:dyDescent="0.25">
      <c r="A61" s="495"/>
      <c r="B61" s="496"/>
      <c r="C61" s="105"/>
      <c r="D61" s="106"/>
      <c r="E61" s="768"/>
      <c r="F61" s="107"/>
      <c r="G61" s="742"/>
      <c r="H61" s="496"/>
      <c r="I61" s="105"/>
      <c r="J61" s="106"/>
      <c r="K61" s="768"/>
      <c r="L61" s="107"/>
      <c r="M61" s="106"/>
      <c r="N61" s="296"/>
      <c r="O61" s="491"/>
      <c r="P61" s="107"/>
    </row>
    <row r="62" spans="1:16" ht="18.899999999999999" customHeight="1" x14ac:dyDescent="0.25">
      <c r="A62" s="495"/>
      <c r="B62" s="496"/>
      <c r="C62" s="105"/>
      <c r="D62" s="106"/>
      <c r="E62" s="768"/>
      <c r="F62" s="107"/>
      <c r="G62" s="742"/>
      <c r="H62" s="496"/>
      <c r="I62" s="105"/>
      <c r="J62" s="106"/>
      <c r="K62" s="768"/>
      <c r="L62" s="107"/>
      <c r="M62" s="106"/>
      <c r="N62" s="107"/>
      <c r="O62" s="491"/>
      <c r="P62" s="107"/>
    </row>
    <row r="63" spans="1:16" ht="18.75" customHeight="1" x14ac:dyDescent="0.25">
      <c r="A63" s="495"/>
      <c r="B63" s="496"/>
      <c r="C63" s="105"/>
      <c r="D63" s="106"/>
      <c r="E63" s="768"/>
      <c r="F63" s="107"/>
      <c r="G63" s="742"/>
      <c r="H63" s="496"/>
      <c r="I63" s="105"/>
      <c r="J63" s="106"/>
      <c r="K63" s="769"/>
      <c r="L63" s="107"/>
      <c r="M63" s="106"/>
      <c r="N63" s="107"/>
      <c r="O63" s="491"/>
      <c r="P63" s="107"/>
    </row>
    <row r="64" spans="1:16" ht="18.899999999999999" customHeight="1" x14ac:dyDescent="0.25">
      <c r="A64" s="495"/>
      <c r="B64" s="496"/>
      <c r="C64" s="105"/>
      <c r="D64" s="106"/>
      <c r="E64" s="768"/>
      <c r="F64" s="107"/>
      <c r="G64" s="742"/>
      <c r="H64" s="496"/>
      <c r="I64" s="105"/>
      <c r="J64" s="106"/>
      <c r="K64" s="768"/>
      <c r="L64" s="107"/>
      <c r="M64" s="106"/>
      <c r="N64" s="107"/>
      <c r="O64" s="491"/>
      <c r="P64" s="107"/>
    </row>
    <row r="65" spans="1:16" ht="18.899999999999999" customHeight="1" x14ac:dyDescent="0.25">
      <c r="A65" s="495"/>
      <c r="B65" s="496"/>
      <c r="C65" s="105"/>
      <c r="D65" s="106"/>
      <c r="E65" s="768"/>
      <c r="F65" s="107"/>
      <c r="G65" s="742"/>
      <c r="H65" s="496"/>
      <c r="I65" s="105"/>
      <c r="J65" s="106"/>
      <c r="K65" s="768"/>
      <c r="L65" s="107"/>
      <c r="M65" s="106"/>
      <c r="N65" s="107"/>
      <c r="O65" s="491"/>
      <c r="P65" s="107"/>
    </row>
    <row r="66" spans="1:16" ht="18.899999999999999" customHeight="1" x14ac:dyDescent="0.25">
      <c r="A66" s="495"/>
      <c r="B66" s="496"/>
      <c r="C66" s="105"/>
      <c r="D66" s="106"/>
      <c r="E66" s="768"/>
      <c r="F66" s="107"/>
      <c r="G66" s="742"/>
      <c r="H66" s="496"/>
      <c r="I66" s="105"/>
      <c r="J66" s="106"/>
      <c r="K66" s="770"/>
      <c r="L66" s="107"/>
      <c r="M66" s="106"/>
      <c r="N66" s="107"/>
      <c r="O66" s="491"/>
      <c r="P66" s="107"/>
    </row>
    <row r="67" spans="1:16" ht="18.899999999999999" customHeight="1" x14ac:dyDescent="0.25">
      <c r="A67" s="495"/>
      <c r="B67" s="496"/>
      <c r="C67" s="105"/>
      <c r="D67" s="106"/>
      <c r="E67" s="768"/>
      <c r="F67" s="107"/>
      <c r="G67" s="742"/>
      <c r="H67" s="496"/>
      <c r="I67" s="105"/>
      <c r="J67" s="106"/>
      <c r="K67" s="768"/>
      <c r="L67" s="107"/>
      <c r="M67" s="106"/>
      <c r="N67" s="107"/>
      <c r="O67" s="491"/>
      <c r="P67" s="107"/>
    </row>
    <row r="68" spans="1:16" ht="19.5" customHeight="1" x14ac:dyDescent="0.25">
      <c r="A68" s="495"/>
      <c r="B68" s="496"/>
      <c r="C68" s="105"/>
      <c r="D68" s="106"/>
      <c r="E68" s="768"/>
      <c r="F68" s="107"/>
      <c r="G68" s="742"/>
      <c r="H68" s="496"/>
      <c r="I68" s="105"/>
      <c r="J68" s="106"/>
      <c r="K68" s="768"/>
      <c r="L68" s="107"/>
      <c r="M68" s="106"/>
      <c r="N68" s="107"/>
      <c r="O68" s="491"/>
      <c r="P68" s="107"/>
    </row>
    <row r="69" spans="1:16" ht="19.5" customHeight="1" x14ac:dyDescent="0.25">
      <c r="A69" s="495"/>
      <c r="B69" s="496"/>
      <c r="C69" s="105"/>
      <c r="D69" s="106"/>
      <c r="E69" s="768"/>
      <c r="F69" s="107"/>
      <c r="G69" s="742"/>
      <c r="H69" s="496"/>
      <c r="I69" s="105"/>
      <c r="J69" s="106"/>
      <c r="K69" s="768"/>
      <c r="L69" s="107"/>
      <c r="M69" s="106"/>
      <c r="N69" s="107"/>
      <c r="O69" s="491"/>
      <c r="P69" s="107"/>
    </row>
    <row r="70" spans="1:16" ht="19.5" customHeight="1" x14ac:dyDescent="0.25">
      <c r="A70" s="495"/>
      <c r="B70" s="496"/>
      <c r="C70" s="105"/>
      <c r="D70" s="106"/>
      <c r="E70" s="768"/>
      <c r="F70" s="107"/>
      <c r="G70" s="742"/>
      <c r="H70" s="496"/>
      <c r="I70" s="105"/>
      <c r="J70" s="106"/>
      <c r="K70" s="768"/>
      <c r="L70" s="107"/>
      <c r="M70" s="106"/>
      <c r="N70" s="107"/>
      <c r="O70" s="491"/>
      <c r="P70" s="107"/>
    </row>
    <row r="71" spans="1:16" ht="19.5" customHeight="1" x14ac:dyDescent="0.25">
      <c r="A71" s="495"/>
      <c r="B71" s="496"/>
      <c r="C71" s="105"/>
      <c r="D71" s="106"/>
      <c r="E71" s="768"/>
      <c r="F71" s="107"/>
      <c r="G71" s="742"/>
      <c r="H71" s="496"/>
      <c r="I71" s="105"/>
      <c r="J71" s="106"/>
      <c r="K71" s="768"/>
      <c r="L71" s="107"/>
      <c r="M71" s="106"/>
      <c r="N71" s="107"/>
      <c r="O71" s="491"/>
      <c r="P71" s="107"/>
    </row>
    <row r="72" spans="1:16" ht="19.5" customHeight="1" x14ac:dyDescent="0.25">
      <c r="A72" s="495"/>
      <c r="B72" s="496"/>
      <c r="C72" s="105"/>
      <c r="D72" s="106"/>
      <c r="E72" s="106"/>
      <c r="F72" s="119"/>
      <c r="G72" s="742"/>
      <c r="H72" s="493"/>
      <c r="I72" s="295"/>
      <c r="J72" s="106"/>
      <c r="K72" s="106"/>
      <c r="L72" s="107"/>
      <c r="M72" s="106"/>
      <c r="N72" s="107"/>
      <c r="O72" s="491"/>
      <c r="P72" s="107"/>
    </row>
    <row r="73" spans="1:16" ht="19.5" customHeight="1" x14ac:dyDescent="0.25">
      <c r="A73" s="495"/>
      <c r="B73" s="496"/>
      <c r="C73" s="105"/>
      <c r="D73" s="106"/>
      <c r="E73" s="768"/>
      <c r="F73" s="107"/>
      <c r="G73" s="742"/>
      <c r="H73" s="496"/>
      <c r="I73" s="105"/>
      <c r="J73" s="106"/>
      <c r="K73" s="768"/>
      <c r="L73" s="107"/>
      <c r="M73" s="106"/>
      <c r="N73" s="107"/>
      <c r="O73" s="491"/>
      <c r="P73" s="107"/>
    </row>
    <row r="74" spans="1:16" ht="19.5" customHeight="1" x14ac:dyDescent="0.25">
      <c r="A74" s="495"/>
      <c r="B74" s="496"/>
      <c r="C74" s="105"/>
      <c r="D74" s="106"/>
      <c r="E74" s="768"/>
      <c r="F74" s="107"/>
      <c r="G74" s="742"/>
      <c r="H74" s="496"/>
      <c r="I74" s="105"/>
      <c r="J74" s="106"/>
      <c r="K74" s="768"/>
      <c r="L74" s="107"/>
      <c r="M74" s="106"/>
      <c r="N74" s="107"/>
      <c r="O74" s="491"/>
      <c r="P74" s="107"/>
    </row>
    <row r="75" spans="1:16" ht="19.5" customHeight="1" x14ac:dyDescent="0.25">
      <c r="A75" s="495"/>
      <c r="B75" s="496"/>
      <c r="C75" s="105"/>
      <c r="D75" s="106"/>
      <c r="E75" s="768"/>
      <c r="F75" s="107"/>
      <c r="G75" s="742"/>
      <c r="H75" s="496"/>
      <c r="I75" s="105"/>
      <c r="J75" s="106"/>
      <c r="K75" s="768"/>
      <c r="L75" s="107"/>
      <c r="M75" s="106"/>
      <c r="N75" s="107"/>
      <c r="O75" s="491"/>
      <c r="P75" s="107"/>
    </row>
    <row r="76" spans="1:16" ht="19.5" customHeight="1" x14ac:dyDescent="0.25">
      <c r="A76" s="495"/>
      <c r="B76" s="496"/>
      <c r="C76" s="105"/>
      <c r="D76" s="106"/>
      <c r="E76" s="768"/>
      <c r="F76" s="107"/>
      <c r="G76" s="742"/>
      <c r="H76" s="496"/>
      <c r="I76" s="105"/>
      <c r="J76" s="106"/>
      <c r="K76" s="768"/>
      <c r="L76" s="107"/>
      <c r="M76" s="106"/>
      <c r="N76" s="107"/>
      <c r="O76" s="491"/>
      <c r="P76" s="107"/>
    </row>
    <row r="77" spans="1:16" ht="19.5" customHeight="1" x14ac:dyDescent="0.25">
      <c r="A77" s="495"/>
      <c r="B77" s="496"/>
      <c r="C77" s="105"/>
      <c r="D77" s="106"/>
      <c r="E77" s="768"/>
      <c r="F77" s="107"/>
      <c r="G77" s="742"/>
      <c r="H77" s="496"/>
      <c r="I77" s="105"/>
      <c r="J77" s="106"/>
      <c r="K77" s="768"/>
      <c r="L77" s="107"/>
      <c r="M77" s="106"/>
      <c r="N77" s="296"/>
      <c r="O77" s="491"/>
      <c r="P77" s="107"/>
    </row>
    <row r="78" spans="1:16" ht="19.5" customHeight="1" x14ac:dyDescent="0.25">
      <c r="A78" s="495"/>
      <c r="B78" s="496"/>
      <c r="C78" s="105"/>
      <c r="D78" s="106"/>
      <c r="E78" s="768"/>
      <c r="F78" s="107"/>
      <c r="G78" s="742"/>
      <c r="H78" s="496"/>
      <c r="I78" s="105"/>
      <c r="J78" s="106"/>
      <c r="K78" s="768"/>
      <c r="L78" s="107"/>
      <c r="M78" s="106"/>
      <c r="N78" s="107"/>
      <c r="O78" s="491"/>
      <c r="P78" s="107"/>
    </row>
    <row r="79" spans="1:16" ht="19.5" customHeight="1" x14ac:dyDescent="0.25">
      <c r="A79" s="495"/>
      <c r="B79" s="496"/>
      <c r="C79" s="105"/>
      <c r="D79" s="106"/>
      <c r="E79" s="768"/>
      <c r="F79" s="107"/>
      <c r="G79" s="742"/>
      <c r="H79" s="496"/>
      <c r="I79" s="105"/>
      <c r="J79" s="106"/>
      <c r="K79" s="769"/>
      <c r="L79" s="107"/>
      <c r="M79" s="106"/>
      <c r="N79" s="107"/>
      <c r="O79" s="491"/>
      <c r="P79" s="107"/>
    </row>
    <row r="80" spans="1:16" ht="19.5" customHeight="1" x14ac:dyDescent="0.25">
      <c r="A80" s="495"/>
      <c r="B80" s="496"/>
      <c r="C80" s="105"/>
      <c r="D80" s="106"/>
      <c r="E80" s="768"/>
      <c r="F80" s="107"/>
      <c r="G80" s="742"/>
      <c r="H80" s="496"/>
      <c r="I80" s="105"/>
      <c r="J80" s="106"/>
      <c r="K80" s="768"/>
      <c r="L80" s="107"/>
      <c r="M80" s="106"/>
      <c r="N80" s="107"/>
      <c r="O80" s="491"/>
      <c r="P80" s="107"/>
    </row>
    <row r="81" spans="1:16" ht="19.5" customHeight="1" x14ac:dyDescent="0.25">
      <c r="A81" s="495"/>
      <c r="B81" s="496"/>
      <c r="C81" s="105"/>
      <c r="D81" s="106"/>
      <c r="E81" s="768"/>
      <c r="F81" s="107"/>
      <c r="G81" s="742"/>
      <c r="H81" s="496"/>
      <c r="I81" s="105"/>
      <c r="J81" s="106"/>
      <c r="K81" s="768"/>
      <c r="L81" s="107"/>
      <c r="M81" s="106"/>
      <c r="N81" s="107"/>
      <c r="O81" s="491"/>
      <c r="P81" s="107"/>
    </row>
    <row r="82" spans="1:16" ht="19.5" customHeight="1" x14ac:dyDescent="0.25">
      <c r="A82" s="495"/>
      <c r="B82" s="496"/>
      <c r="C82" s="105"/>
      <c r="D82" s="106"/>
      <c r="E82" s="768"/>
      <c r="F82" s="107"/>
      <c r="G82" s="742"/>
      <c r="H82" s="496"/>
      <c r="I82" s="105"/>
      <c r="J82" s="106"/>
      <c r="K82" s="770"/>
      <c r="L82" s="107"/>
      <c r="M82" s="106"/>
      <c r="N82" s="107"/>
      <c r="O82" s="491"/>
      <c r="P82" s="107"/>
    </row>
    <row r="83" spans="1:16" ht="19.5" customHeight="1" x14ac:dyDescent="0.25">
      <c r="A83" s="495"/>
      <c r="B83" s="496"/>
      <c r="C83" s="105"/>
      <c r="D83" s="106"/>
      <c r="E83" s="768"/>
      <c r="F83" s="107"/>
      <c r="G83" s="742"/>
      <c r="H83" s="496"/>
      <c r="I83" s="105"/>
      <c r="J83" s="106"/>
      <c r="K83" s="768"/>
      <c r="L83" s="107"/>
      <c r="M83" s="106"/>
      <c r="N83" s="107"/>
      <c r="O83" s="491"/>
      <c r="P83" s="107"/>
    </row>
    <row r="84" spans="1:16" ht="19.5" customHeight="1" x14ac:dyDescent="0.25">
      <c r="A84" s="495"/>
      <c r="B84" s="496"/>
      <c r="C84" s="105"/>
      <c r="D84" s="106"/>
      <c r="E84" s="768"/>
      <c r="F84" s="107"/>
      <c r="G84" s="742"/>
      <c r="H84" s="496"/>
      <c r="I84" s="105"/>
      <c r="J84" s="106"/>
      <c r="K84" s="768"/>
      <c r="L84" s="107"/>
      <c r="M84" s="106"/>
      <c r="N84" s="107"/>
      <c r="O84" s="491"/>
      <c r="P84" s="107"/>
    </row>
    <row r="85" spans="1:16" ht="19.5" customHeight="1" x14ac:dyDescent="0.25">
      <c r="A85" s="495"/>
      <c r="B85" s="496"/>
      <c r="C85" s="105"/>
      <c r="D85" s="106"/>
      <c r="E85" s="768"/>
      <c r="F85" s="107"/>
      <c r="G85" s="742"/>
      <c r="H85" s="496"/>
      <c r="I85" s="105"/>
      <c r="J85" s="106"/>
      <c r="K85" s="768"/>
      <c r="L85" s="107"/>
      <c r="M85" s="106"/>
      <c r="N85" s="107"/>
      <c r="O85" s="491"/>
      <c r="P85" s="107"/>
    </row>
    <row r="86" spans="1:16" ht="19.5" customHeight="1" x14ac:dyDescent="0.25">
      <c r="A86" s="495"/>
      <c r="B86" s="496"/>
      <c r="C86" s="105"/>
      <c r="D86" s="106"/>
      <c r="E86" s="768"/>
      <c r="F86" s="107"/>
      <c r="G86" s="742"/>
      <c r="H86" s="496"/>
      <c r="I86" s="105"/>
      <c r="J86" s="106"/>
      <c r="K86" s="768"/>
      <c r="L86" s="107"/>
      <c r="M86" s="106"/>
      <c r="N86" s="107"/>
      <c r="O86" s="491"/>
      <c r="P86" s="107"/>
    </row>
    <row r="87" spans="1:16" ht="19.5" customHeight="1" thickBot="1" x14ac:dyDescent="0.3">
      <c r="A87" s="495"/>
      <c r="B87" s="497"/>
      <c r="C87" s="369"/>
      <c r="D87" s="494"/>
      <c r="E87" s="771"/>
      <c r="F87" s="772"/>
      <c r="G87" s="743"/>
      <c r="H87" s="497"/>
      <c r="I87" s="369"/>
      <c r="J87" s="494"/>
      <c r="K87" s="771"/>
      <c r="L87" s="772"/>
      <c r="M87" s="106"/>
      <c r="N87" s="107"/>
      <c r="O87" s="491"/>
      <c r="P87" s="107"/>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93249"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Diákolinmpia Pest Vármegye</v>
      </c>
      <c r="B1" s="138"/>
      <c r="I1" s="384"/>
      <c r="J1" s="137"/>
      <c r="K1" s="297" t="s">
        <v>145</v>
      </c>
      <c r="L1" s="297"/>
      <c r="M1" s="298"/>
      <c r="N1" s="137"/>
      <c r="O1" s="137"/>
      <c r="P1" s="137"/>
      <c r="R1" s="137"/>
    </row>
    <row r="2" spans="1:21" s="108" customFormat="1" x14ac:dyDescent="0.25">
      <c r="A2" s="473" t="s">
        <v>122</v>
      </c>
      <c r="B2" s="96"/>
      <c r="C2" s="96"/>
      <c r="D2" s="96"/>
      <c r="E2" s="96"/>
      <c r="F2" s="464">
        <f>Altalanos!$C$8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925">
        <f>Altalanos!$A$10</f>
        <v>0</v>
      </c>
      <c r="B4" s="925"/>
      <c r="C4" s="925"/>
      <c r="D4" s="145"/>
      <c r="E4" s="432"/>
      <c r="F4" s="145"/>
      <c r="G4" s="146">
        <f>Altalanos!$C$10</f>
        <v>0</v>
      </c>
      <c r="H4" s="301"/>
      <c r="I4" s="145"/>
      <c r="J4" s="302"/>
      <c r="K4" s="148"/>
      <c r="L4" s="147"/>
      <c r="M4" s="104"/>
      <c r="N4" s="302"/>
      <c r="O4" s="145"/>
      <c r="P4" s="302"/>
      <c r="Q4" s="145"/>
      <c r="R4" s="89" t="str">
        <f>Altalanos!$E$10</f>
        <v>Dénes Tibor</v>
      </c>
    </row>
    <row r="5" spans="1:21" s="19" customFormat="1" ht="9.6" x14ac:dyDescent="0.25">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0" customFormat="1" ht="15" customHeight="1" thickBot="1" x14ac:dyDescent="0.3">
      <c r="A6" s="805"/>
      <c r="B6" s="785"/>
      <c r="C6" s="785"/>
      <c r="D6" s="785"/>
      <c r="E6" s="785"/>
      <c r="F6" s="806"/>
      <c r="G6" s="806"/>
      <c r="I6" s="806"/>
      <c r="J6" s="807"/>
      <c r="K6" s="785"/>
      <c r="L6" s="807"/>
      <c r="M6" s="785"/>
      <c r="N6" s="807"/>
      <c r="O6" s="785"/>
      <c r="P6" s="807"/>
      <c r="Q6" s="785"/>
      <c r="R6" s="808"/>
    </row>
    <row r="7" spans="1:21" s="38" customFormat="1" ht="10.5" customHeight="1" x14ac:dyDescent="0.25">
      <c r="A7" s="307">
        <v>1</v>
      </c>
      <c r="B7" s="390" t="str">
        <f>IF($D7="","",VLOOKUP($D7,'1D ELO (3)'!$A$7:$P$23,14))</f>
        <v/>
      </c>
      <c r="C7" s="390" t="str">
        <f>IF($D7="","",VLOOKUP($D7,'1D ELO (3)'!$A$7:$P$23,15))</f>
        <v/>
      </c>
      <c r="D7" s="159"/>
      <c r="E7" s="679" t="str">
        <f>UPPER(IF($D7="","",VLOOKUP($D7,'1D ELO (3)'!$A$7:$P$23,5)))</f>
        <v/>
      </c>
      <c r="F7" s="680" t="str">
        <f>UPPER(IF($D7="","",VLOOKUP($D7,'1D ELO (3)'!$A$7:$P$23,2)))</f>
        <v/>
      </c>
      <c r="G7" s="680" t="str">
        <f>IF($D7="","",VLOOKUP($D7,'1D ELO (3)'!$A$7:$P$23,3))</f>
        <v/>
      </c>
      <c r="H7" s="681"/>
      <c r="I7" s="680" t="str">
        <f>IF($D7="","",VLOOKUP($D7,'1D ELO (3)'!$A$7:$P$23,4))</f>
        <v/>
      </c>
      <c r="J7" s="309"/>
      <c r="K7" s="163"/>
      <c r="L7" s="165"/>
      <c r="M7" s="163"/>
      <c r="N7" s="165"/>
      <c r="O7" s="163"/>
      <c r="P7" s="165"/>
      <c r="Q7" s="163"/>
      <c r="R7" s="166"/>
      <c r="S7" s="169"/>
      <c r="U7" s="170" t="str">
        <f>Birók!P21</f>
        <v>Bíró</v>
      </c>
    </row>
    <row r="8" spans="1:21" s="38" customFormat="1" ht="9.6" customHeight="1" x14ac:dyDescent="0.25">
      <c r="A8" s="281"/>
      <c r="B8" s="310"/>
      <c r="C8" s="310"/>
      <c r="D8" s="310"/>
      <c r="E8" s="679" t="str">
        <f>UPPER(IF($D7="","",VLOOKUP($D7,'1D ELO (3)'!$A$7:$P$23,11)))</f>
        <v/>
      </c>
      <c r="F8" s="680" t="str">
        <f>UPPER(IF($D7="","",VLOOKUP($D7,'1D ELO (3)'!$A$7:$P$23,8)))</f>
        <v/>
      </c>
      <c r="G8" s="680" t="str">
        <f>IF($D7="","",VLOOKUP($D7,'1D ELO (3)'!$A$7:$P$23,9))</f>
        <v/>
      </c>
      <c r="H8" s="681"/>
      <c r="I8" s="680" t="str">
        <f>IF($D7="","",VLOOKUP($D7,'1D ELO (3)'!$A$7:$P$23,10))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(3)'!$A$7:$P$23,14))</f>
        <v/>
      </c>
      <c r="C11" s="390" t="str">
        <f>IF($D11="","",VLOOKUP($D11,'1D ELO (3)'!$A$7:$P$23,15))</f>
        <v/>
      </c>
      <c r="D11" s="159"/>
      <c r="E11" s="498" t="str">
        <f>UPPER(IF($D11="","",VLOOKUP($D11,'1D ELO (3)'!$A$7:$P$23,5)))</f>
        <v/>
      </c>
      <c r="F11" s="487" t="str">
        <f>UPPER(IF($D11="","",VLOOKUP($D11,'1D ELO (3)'!$A$7:$P$23,2)))</f>
        <v/>
      </c>
      <c r="G11" s="487" t="str">
        <f>IF($D11="","",VLOOKUP($D11,'1D ELO (3)'!$A$7:$P$23,3))</f>
        <v/>
      </c>
      <c r="H11" s="499"/>
      <c r="I11" s="487" t="str">
        <f>IF($D11="","",VLOOKUP($D11,'1D ELO (3)'!$A$7:$P$23,4))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(3)'!$A$7:$P$23,11)))</f>
        <v/>
      </c>
      <c r="F12" s="487" t="str">
        <f>UPPER(IF($D11="","",VLOOKUP($D11,'1D ELO (3)'!$A$7:$P$23,8)))</f>
        <v/>
      </c>
      <c r="G12" s="487" t="str">
        <f>IF($D11="","",VLOOKUP($D11,'1D ELO (3)'!$A$7:$P$23,9))</f>
        <v/>
      </c>
      <c r="H12" s="499"/>
      <c r="I12" s="487" t="str">
        <f>IF($D11="","",VLOOKUP($D11,'1D ELO (3)'!$A$7:$P$23,10))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(3)'!$A$7:$P$23,14))</f>
        <v/>
      </c>
      <c r="C15" s="390" t="str">
        <f>IF($D15="","",VLOOKUP($D15,'1D ELO (3)'!$A$7:$P$23,15))</f>
        <v/>
      </c>
      <c r="D15" s="159"/>
      <c r="E15" s="498" t="str">
        <f>UPPER(IF($D15="","",VLOOKUP($D15,'1D ELO (3)'!$A$7:$P$23,5)))</f>
        <v/>
      </c>
      <c r="F15" s="487" t="str">
        <f>UPPER(IF($D15="","",VLOOKUP($D15,'1D ELO (3)'!$A$7:$P$23,2)))</f>
        <v/>
      </c>
      <c r="G15" s="487" t="str">
        <f>IF($D15="","",VLOOKUP($D15,'1D ELO (3)'!$A$7:$P$23,3))</f>
        <v/>
      </c>
      <c r="H15" s="499"/>
      <c r="I15" s="487" t="str">
        <f>IF($D15="","",VLOOKUP($D15,'1D ELO (3)'!$A$7:$P$23,4))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(3)'!$A$7:$P$23,11)))</f>
        <v/>
      </c>
      <c r="F16" s="487" t="str">
        <f>UPPER(IF($D15="","",VLOOKUP($D15,'1D ELO (3)'!$A$7:$P$23,8)))</f>
        <v/>
      </c>
      <c r="G16" s="487" t="str">
        <f>IF($D15="","",VLOOKUP($D15,'1D ELO (3)'!$A$7:$P$23,9))</f>
        <v/>
      </c>
      <c r="H16" s="499"/>
      <c r="I16" s="487" t="str">
        <f>IF($D15="","",VLOOKUP($D15,'1D ELO (3)'!$A$7:$P$23,10))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(3)'!$A$7:$P$23,14))</f>
        <v/>
      </c>
      <c r="C19" s="390" t="str">
        <f>IF($D19="","",VLOOKUP($D19,'1D ELO (3)'!$A$7:$P$23,15))</f>
        <v/>
      </c>
      <c r="D19" s="159"/>
      <c r="E19" s="498" t="str">
        <f>UPPER(IF($D19="","",VLOOKUP($D19,'1D ELO (3)'!$A$7:$P$23,5)))</f>
        <v/>
      </c>
      <c r="F19" s="487" t="str">
        <f>UPPER(IF($D19="","",VLOOKUP($D19,'1D ELO (3)'!$A$7:$P$23,2)))</f>
        <v/>
      </c>
      <c r="G19" s="487" t="str">
        <f>IF($D19="","",VLOOKUP($D19,'1D ELO (3)'!$A$7:$P$23,3))</f>
        <v/>
      </c>
      <c r="H19" s="499"/>
      <c r="I19" s="487" t="str">
        <f>IF($D19="","",VLOOKUP($D19,'1D ELO (3)'!$A$7:$P$23,4))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(3)'!$A$7:$P$23,11)))</f>
        <v/>
      </c>
      <c r="F20" s="487" t="str">
        <f>UPPER(IF($D19="","",VLOOKUP($D19,'1D ELO (3)'!$A$7:$P$23,8)))</f>
        <v/>
      </c>
      <c r="G20" s="487" t="str">
        <f>IF($D19="","",VLOOKUP($D19,'1D ELO (3)'!$A$7:$P$23,9))</f>
        <v/>
      </c>
      <c r="H20" s="499"/>
      <c r="I20" s="487" t="str">
        <f>IF($D19="","",VLOOKUP($D19,'1D ELO (3)'!$A$7:$P$23,10))</f>
        <v/>
      </c>
      <c r="J20" s="311"/>
      <c r="K20" s="163"/>
      <c r="L20" s="165"/>
      <c r="M20" s="285"/>
      <c r="N20" s="323"/>
      <c r="O20" s="163"/>
      <c r="P20" s="165"/>
      <c r="Q20" s="163"/>
      <c r="R20" s="166"/>
      <c r="S20" s="169"/>
    </row>
    <row r="21" spans="1:19" s="38" customFormat="1" ht="9.6" customHeight="1" x14ac:dyDescent="0.25">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 (3)'!$A$7:$P$23,14))</f>
        <v/>
      </c>
      <c r="C23" s="390" t="str">
        <f>IF($D23="","",VLOOKUP($D23,'1D ELO (3)'!$A$7:$P$23,15))</f>
        <v/>
      </c>
      <c r="D23" s="159"/>
      <c r="E23" s="498" t="str">
        <f>UPPER(IF($D23="","",VLOOKUP($D23,'1D ELO (3)'!$A$7:$P$23,5)))</f>
        <v/>
      </c>
      <c r="F23" s="487" t="str">
        <f>UPPER(IF($D23="","",VLOOKUP($D23,'1D ELO (3)'!$A$7:$P$23,2)))</f>
        <v/>
      </c>
      <c r="G23" s="487" t="str">
        <f>IF($D23="","",VLOOKUP($D23,'1D ELO (3)'!$A$7:$P$23,3))</f>
        <v/>
      </c>
      <c r="H23" s="499"/>
      <c r="I23" s="487" t="str">
        <f>IF($D23="","",VLOOKUP($D23,'1D ELO (3)'!$A$7:$P$23,4))</f>
        <v/>
      </c>
      <c r="J23" s="309"/>
      <c r="K23" s="163"/>
      <c r="L23" s="165"/>
      <c r="M23" s="163"/>
      <c r="N23" s="318"/>
      <c r="O23" s="163"/>
      <c r="P23" s="415"/>
      <c r="Q23" s="163"/>
      <c r="R23" s="166"/>
      <c r="S23" s="169"/>
    </row>
    <row r="24" spans="1:19" s="38" customFormat="1" ht="9.6" customHeight="1" x14ac:dyDescent="0.25">
      <c r="A24" s="281"/>
      <c r="B24" s="310"/>
      <c r="C24" s="310"/>
      <c r="D24" s="310"/>
      <c r="E24" s="498" t="str">
        <f>UPPER(IF($D23="","",VLOOKUP($D23,'1D ELO (3)'!$A$7:$P$23,11)))</f>
        <v/>
      </c>
      <c r="F24" s="487" t="str">
        <f>UPPER(IF($D23="","",VLOOKUP($D23,'1D ELO (3)'!$A$7:$P$23,8)))</f>
        <v/>
      </c>
      <c r="G24" s="487" t="str">
        <f>IF($D23="","",VLOOKUP($D23,'1D ELO (3)'!$A$7:$P$23,9))</f>
        <v/>
      </c>
      <c r="H24" s="499"/>
      <c r="I24" s="487" t="str">
        <f>IF($D23="","",VLOOKUP($D23,'1D ELO (3)'!$A$7:$P$23,10))</f>
        <v/>
      </c>
      <c r="J24" s="311"/>
      <c r="K24" s="156" t="str">
        <f>IF(J24="a",F23,IF(J24="b",F25,""))</f>
        <v/>
      </c>
      <c r="L24" s="165"/>
      <c r="M24" s="163"/>
      <c r="N24" s="318"/>
      <c r="O24" s="163"/>
      <c r="P24" s="403"/>
      <c r="Q24" s="163"/>
      <c r="R24" s="166"/>
      <c r="S24" s="169"/>
    </row>
    <row r="25" spans="1:19" s="38" customFormat="1" ht="9.6" customHeight="1" x14ac:dyDescent="0.25">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x14ac:dyDescent="0.25">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x14ac:dyDescent="0.25">
      <c r="A27" s="281">
        <v>6</v>
      </c>
      <c r="B27" s="390" t="str">
        <f>IF($D27="","",VLOOKUP($D27,'1D ELO (3)'!$A$7:$P$23,14))</f>
        <v/>
      </c>
      <c r="C27" s="390" t="str">
        <f>IF($D27="","",VLOOKUP($D27,'1D ELO (3)'!$A$7:$P$23,15))</f>
        <v/>
      </c>
      <c r="D27" s="159"/>
      <c r="E27" s="498" t="str">
        <f>UPPER(IF($D27="","",VLOOKUP($D27,'1D ELO (3)'!$A$7:$P$23,5)))</f>
        <v/>
      </c>
      <c r="F27" s="487" t="str">
        <f>UPPER(IF($D27="","",VLOOKUP($D27,'1D ELO (3)'!$A$7:$P$23,2)))</f>
        <v/>
      </c>
      <c r="G27" s="487" t="str">
        <f>IF($D27="","",VLOOKUP($D27,'1D ELO (3)'!$A$7:$P$23,3))</f>
        <v/>
      </c>
      <c r="H27" s="499"/>
      <c r="I27" s="487" t="str">
        <f>IF($D27="","",VLOOKUP($D27,'1D ELO (3)'!$A$7:$P$23,4))</f>
        <v/>
      </c>
      <c r="J27" s="317"/>
      <c r="K27" s="163"/>
      <c r="L27" s="318"/>
      <c r="M27" s="201"/>
      <c r="N27" s="322"/>
      <c r="O27" s="163"/>
      <c r="P27" s="403"/>
      <c r="Q27" s="163"/>
      <c r="R27" s="166"/>
      <c r="S27" s="169"/>
    </row>
    <row r="28" spans="1:19" s="38" customFormat="1" ht="9.6" customHeight="1" x14ac:dyDescent="0.25">
      <c r="A28" s="281"/>
      <c r="B28" s="310"/>
      <c r="C28" s="310"/>
      <c r="D28" s="310"/>
      <c r="E28" s="498" t="str">
        <f>UPPER(IF($D27="","",VLOOKUP($D27,'1D ELO (3)'!$A$7:$P$23,11)))</f>
        <v/>
      </c>
      <c r="F28" s="487" t="str">
        <f>UPPER(IF($D27="","",VLOOKUP($D27,'1D ELO (3)'!$A$7:$P$23,8)))</f>
        <v/>
      </c>
      <c r="G28" s="487" t="str">
        <f>IF($D27="","",VLOOKUP($D27,'1D ELO (3)'!$A$7:$P$23,9))</f>
        <v/>
      </c>
      <c r="H28" s="499"/>
      <c r="I28" s="487" t="str">
        <f>IF($D27="","",VLOOKUP($D27,'1D ELO (3)'!$A$7:$P$23,10))</f>
        <v/>
      </c>
      <c r="J28" s="311"/>
      <c r="K28" s="163"/>
      <c r="L28" s="318"/>
      <c r="M28" s="285"/>
      <c r="N28" s="323"/>
      <c r="O28" s="163"/>
      <c r="P28" s="403"/>
      <c r="Q28" s="163"/>
      <c r="R28" s="166"/>
      <c r="S28" s="169"/>
    </row>
    <row r="29" spans="1:19" s="38" customFormat="1" ht="9.6" customHeight="1" x14ac:dyDescent="0.25">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x14ac:dyDescent="0.25">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x14ac:dyDescent="0.25">
      <c r="A31" s="321">
        <v>7</v>
      </c>
      <c r="B31" s="390" t="str">
        <f>IF($D31="","",VLOOKUP($D31,'1D ELO (3)'!$A$7:$P$23,14))</f>
        <v/>
      </c>
      <c r="C31" s="390" t="str">
        <f>IF($D31="","",VLOOKUP($D31,'1D ELO (3)'!$A$7:$P$23,15))</f>
        <v/>
      </c>
      <c r="D31" s="159"/>
      <c r="E31" s="498" t="str">
        <f>UPPER(IF($D31="","",VLOOKUP($D31,'1D ELO (3)'!$A$7:$P$23,5)))</f>
        <v/>
      </c>
      <c r="F31" s="487" t="str">
        <f>UPPER(IF($D31="","",VLOOKUP($D31,'1D ELO (3)'!$A$7:$P$23,2)))</f>
        <v/>
      </c>
      <c r="G31" s="487" t="str">
        <f>IF($D31="","",VLOOKUP($D31,'1D ELO (3)'!$A$7:$P$23,3))</f>
        <v/>
      </c>
      <c r="H31" s="499"/>
      <c r="I31" s="487" t="str">
        <f>IF($D31="","",VLOOKUP($D31,'1D ELO (3)'!$A$7:$P$23,4))</f>
        <v/>
      </c>
      <c r="J31" s="309"/>
      <c r="K31" s="163"/>
      <c r="L31" s="318"/>
      <c r="M31" s="163"/>
      <c r="N31" s="165"/>
      <c r="O31" s="201"/>
      <c r="P31" s="403"/>
      <c r="Q31" s="163"/>
      <c r="R31" s="166"/>
      <c r="S31" s="169"/>
    </row>
    <row r="32" spans="1:19" s="38" customFormat="1" ht="9.6" customHeight="1" x14ac:dyDescent="0.25">
      <c r="A32" s="281"/>
      <c r="B32" s="310"/>
      <c r="C32" s="310"/>
      <c r="D32" s="310"/>
      <c r="E32" s="498" t="str">
        <f>UPPER(IF($D31="","",VLOOKUP($D31,'1D ELO (3)'!$A$7:$P$23,11)))</f>
        <v/>
      </c>
      <c r="F32" s="487" t="str">
        <f>UPPER(IF($D31="","",VLOOKUP($D31,'1D ELO (3)'!$A$7:$P$23,8)))</f>
        <v/>
      </c>
      <c r="G32" s="487" t="str">
        <f>IF($D31="","",VLOOKUP($D31,'1D ELO (3)'!$A$7:$P$23,9))</f>
        <v/>
      </c>
      <c r="H32" s="499"/>
      <c r="I32" s="487" t="str">
        <f>IF($D31="","",VLOOKUP($D31,'1D ELO (3)'!$A$7:$P$23,10))</f>
        <v/>
      </c>
      <c r="J32" s="311"/>
      <c r="K32" s="156" t="str">
        <f>IF(J32="a",F31,IF(J32="b",F33,""))</f>
        <v/>
      </c>
      <c r="L32" s="318"/>
      <c r="M32" s="163"/>
      <c r="N32" s="165"/>
      <c r="O32" s="163"/>
      <c r="P32" s="403"/>
      <c r="Q32" s="163"/>
      <c r="R32" s="166"/>
      <c r="S32" s="169"/>
    </row>
    <row r="33" spans="1:19" s="38" customFormat="1" ht="9.6" customHeight="1" x14ac:dyDescent="0.25">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x14ac:dyDescent="0.25">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x14ac:dyDescent="0.25">
      <c r="A35" s="307">
        <v>8</v>
      </c>
      <c r="B35" s="390" t="str">
        <f>IF($D35="","",VLOOKUP($D35,'1D ELO (3)'!$A$7:$P$23,14))</f>
        <v/>
      </c>
      <c r="C35" s="390" t="str">
        <f>IF($D35="","",VLOOKUP($D35,'1D ELO (3)'!$A$7:$P$23,15))</f>
        <v/>
      </c>
      <c r="D35" s="159"/>
      <c r="E35" s="498" t="str">
        <f>UPPER(IF($D35="","",VLOOKUP($D35,'1D ELO (3)'!$A$7:$P$23,5)))</f>
        <v/>
      </c>
      <c r="F35" s="160" t="str">
        <f>UPPER(IF($D35="","",VLOOKUP($D35,'1D ELO (3)'!$A$7:$P$23,2)))</f>
        <v/>
      </c>
      <c r="G35" s="160" t="str">
        <f>IF($D35="","",VLOOKUP($D35,'1D ELO (3)'!$A$7:$P$23,3))</f>
        <v/>
      </c>
      <c r="H35" s="308"/>
      <c r="I35" s="160" t="str">
        <f>IF($D35="","",VLOOKUP($D35,'1D ELO (3)'!$A$7:$P$23,4))</f>
        <v/>
      </c>
      <c r="J35" s="317"/>
      <c r="K35" s="163"/>
      <c r="L35" s="165"/>
      <c r="M35" s="201"/>
      <c r="N35" s="314"/>
      <c r="O35" s="163"/>
      <c r="P35" s="403"/>
      <c r="Q35" s="163"/>
      <c r="R35" s="166"/>
      <c r="S35" s="169"/>
    </row>
    <row r="36" spans="1:19" s="38" customFormat="1" ht="9.6" customHeight="1" x14ac:dyDescent="0.25">
      <c r="A36" s="281"/>
      <c r="B36" s="310"/>
      <c r="C36" s="310"/>
      <c r="D36" s="310"/>
      <c r="E36" s="679" t="str">
        <f>UPPER(IF($D35="","",VLOOKUP($D35,'1D ELO (3)'!$A$7:$P$23,11)))</f>
        <v/>
      </c>
      <c r="F36" s="680" t="str">
        <f>UPPER(IF($D35="","",VLOOKUP($D35,'1D ELO (3)'!$A$7:$P$23,8)))</f>
        <v/>
      </c>
      <c r="G36" s="680" t="str">
        <f>IF($D35="","",VLOOKUP($D35,'1D ELO (3)'!$A$7:$P$23,9))</f>
        <v/>
      </c>
      <c r="H36" s="681"/>
      <c r="I36" s="680" t="str">
        <f>IF($D35="","",VLOOKUP($D35,'1D ELO (3)'!$A$7:$P$23,10))</f>
        <v/>
      </c>
      <c r="J36" s="311"/>
      <c r="K36" s="163"/>
      <c r="L36" s="165"/>
      <c r="M36" s="285"/>
      <c r="N36" s="319"/>
      <c r="O36" s="163"/>
      <c r="P36" s="403"/>
      <c r="Q36" s="163"/>
      <c r="R36" s="166"/>
      <c r="S36" s="169"/>
    </row>
    <row r="37" spans="1:19" s="38" customFormat="1" ht="9.6" customHeight="1" x14ac:dyDescent="0.25">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x14ac:dyDescent="0.25">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x14ac:dyDescent="0.25">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x14ac:dyDescent="0.25">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x14ac:dyDescent="0.25">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x14ac:dyDescent="0.25">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x14ac:dyDescent="0.25">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x14ac:dyDescent="0.25">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x14ac:dyDescent="0.25">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x14ac:dyDescent="0.25">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x14ac:dyDescent="0.25">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x14ac:dyDescent="0.25">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x14ac:dyDescent="0.25">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x14ac:dyDescent="0.25">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x14ac:dyDescent="0.25">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x14ac:dyDescent="0.25">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x14ac:dyDescent="0.25">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x14ac:dyDescent="0.25">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x14ac:dyDescent="0.25">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x14ac:dyDescent="0.25">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x14ac:dyDescent="0.25">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x14ac:dyDescent="0.25">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x14ac:dyDescent="0.25">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x14ac:dyDescent="0.25">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x14ac:dyDescent="0.25">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x14ac:dyDescent="0.25">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x14ac:dyDescent="0.25">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x14ac:dyDescent="0.25">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x14ac:dyDescent="0.25">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x14ac:dyDescent="0.25">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x14ac:dyDescent="0.25">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x14ac:dyDescent="0.25">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x14ac:dyDescent="0.25">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x14ac:dyDescent="0.25">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442"/>
      <c r="F72" s="92">
        <f>IF(D72&gt;$R$79,,UPPER(VLOOKUP(D72,'1D ELO (3)'!$A$7:$L$23,2)))</f>
        <v>0</v>
      </c>
      <c r="G72" s="90"/>
      <c r="H72" s="90"/>
      <c r="I72" s="333"/>
      <c r="J72" s="334" t="s">
        <v>7</v>
      </c>
      <c r="K72" s="221"/>
      <c r="L72" s="227"/>
      <c r="M72" s="221"/>
      <c r="N72" s="228"/>
      <c r="O72" s="229" t="s">
        <v>157</v>
      </c>
      <c r="P72" s="230"/>
      <c r="Q72" s="230"/>
      <c r="R72" s="231"/>
    </row>
    <row r="73" spans="1:19" s="18" customFormat="1" ht="9" customHeight="1" x14ac:dyDescent="0.25">
      <c r="A73" s="236" t="s">
        <v>159</v>
      </c>
      <c r="B73" s="234"/>
      <c r="C73" s="237"/>
      <c r="D73" s="224"/>
      <c r="E73" s="442"/>
      <c r="F73" s="92">
        <f>IF(D72&gt;$R$79,,UPPER(VLOOKUP(D72,'1D ELO (3)'!$A$7:$L$23,8)))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443"/>
      <c r="F74" s="92">
        <f>IF(D74&gt;$R$79,,UPPER(VLOOKUP(D74,'1D ELO (3)'!$A$7:$L$23,2)))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418"/>
      <c r="E75" s="443"/>
      <c r="F75" s="241">
        <f>IF(D74&gt;$R$79,,UPPER(VLOOKUP(D74,'1D ELO (3)'!$A$7:$L$23,8)))</f>
        <v>0</v>
      </c>
      <c r="G75" s="335"/>
      <c r="H75" s="335"/>
      <c r="I75" s="336"/>
      <c r="J75" s="334"/>
      <c r="K75" s="221"/>
      <c r="L75" s="227"/>
      <c r="M75" s="221"/>
      <c r="N75" s="228"/>
      <c r="O75" s="221"/>
      <c r="P75" s="227"/>
      <c r="Q75" s="221"/>
      <c r="R75" s="228"/>
    </row>
    <row r="76" spans="1:19" s="18" customFormat="1" ht="9" customHeight="1" x14ac:dyDescent="0.25">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x14ac:dyDescent="0.25">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x14ac:dyDescent="0.25">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x14ac:dyDescent="0.25">
      <c r="A79" s="368"/>
      <c r="B79" s="365"/>
      <c r="C79" s="378"/>
      <c r="D79" s="391"/>
      <c r="E79" s="445"/>
      <c r="F79" s="389"/>
      <c r="G79" s="365"/>
      <c r="H79" s="365"/>
      <c r="I79" s="420"/>
      <c r="J79" s="337"/>
      <c r="K79" s="234"/>
      <c r="L79" s="233"/>
      <c r="M79" s="234"/>
      <c r="N79" s="235"/>
      <c r="O79" s="234" t="str">
        <f>R4</f>
        <v>Dénes Tibor</v>
      </c>
      <c r="P79" s="233"/>
      <c r="Q79" s="234"/>
      <c r="R79" s="338">
        <f>MIN(4,'1D ELO (3)'!$P$5)</f>
        <v>0</v>
      </c>
    </row>
    <row r="80" spans="1:19" ht="15.75" customHeight="1" x14ac:dyDescent="0.25"/>
    <row r="81" ht="9" customHeight="1" x14ac:dyDescent="0.25"/>
  </sheetData>
  <mergeCells count="1">
    <mergeCell ref="A4:C4"/>
  </mergeCells>
  <conditionalFormatting sqref="I10 K30 M22 I34 I26 I18 K14 O38:O68">
    <cfRule type="expression" dxfId="401" priority="8" stopIfTrue="1">
      <formula>AND($O$1="CU",I10="Umpire")</formula>
    </cfRule>
    <cfRule type="expression" dxfId="400" priority="9" stopIfTrue="1">
      <formula>AND($O$1="CU",I10&lt;&gt;"Umpire",J10&lt;&gt;"")</formula>
    </cfRule>
    <cfRule type="expression" dxfId="399" priority="10" stopIfTrue="1">
      <formula>AND($O$1="CU",I10&lt;&gt;"Umpire")</formula>
    </cfRule>
  </conditionalFormatting>
  <conditionalFormatting sqref="M13 M29 K17 K25 O21 K33 Q37 K9">
    <cfRule type="expression" dxfId="398" priority="6" stopIfTrue="1">
      <formula>J10="as"</formula>
    </cfRule>
    <cfRule type="expression" dxfId="397" priority="7" stopIfTrue="1">
      <formula>J10="bs"</formula>
    </cfRule>
  </conditionalFormatting>
  <conditionalFormatting sqref="M14 M30 K18 K26 O22 K34 K10 Q38:Q68">
    <cfRule type="expression" dxfId="396" priority="4" stopIfTrue="1">
      <formula>J10="as"</formula>
    </cfRule>
    <cfRule type="expression" dxfId="395" priority="5" stopIfTrue="1">
      <formula>J10="bs"</formula>
    </cfRule>
  </conditionalFormatting>
  <conditionalFormatting sqref="J10 J18 J26 J34 L30 L14 N22">
    <cfRule type="expression" dxfId="394" priority="3" stopIfTrue="1">
      <formula>$O$1="CU"</formula>
    </cfRule>
  </conditionalFormatting>
  <conditionalFormatting sqref="E7:F7 E31:F31 E11:F11 E15:F15 E19:F19 E23:F23 E27:F27 E35:F35">
    <cfRule type="cellIs" dxfId="393" priority="2" stopIfTrue="1" operator="equal">
      <formula>"Bye"</formula>
    </cfRule>
  </conditionalFormatting>
  <conditionalFormatting sqref="D7 D11 D15 D19 D23 D27 D31 D35">
    <cfRule type="cellIs" dxfId="392" priority="1" stopIfTrue="1" operator="lessThan">
      <formula>3</formula>
    </cfRule>
  </conditionalFormatting>
  <dataValidations count="1">
    <dataValidation type="list" allowBlank="1" showInputMessage="1" sqref="I10 O38:O68 I34 K14 I26 M22 I18 K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4273"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4274"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4">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Diákolinmpia Pest Vármegye</v>
      </c>
      <c r="B1" s="138"/>
      <c r="I1" s="384"/>
      <c r="J1" s="137"/>
      <c r="K1" s="297" t="s">
        <v>145</v>
      </c>
      <c r="L1" s="297"/>
      <c r="M1" s="298"/>
      <c r="N1" s="137"/>
      <c r="O1" s="137"/>
      <c r="P1" s="137" t="s">
        <v>3</v>
      </c>
      <c r="R1" s="137"/>
    </row>
    <row r="2" spans="1:21" s="108" customFormat="1" x14ac:dyDescent="0.25">
      <c r="A2" s="486" t="s">
        <v>122</v>
      </c>
      <c r="B2" s="96"/>
      <c r="C2" s="96"/>
      <c r="D2" s="96"/>
      <c r="E2" s="96"/>
      <c r="F2" s="464">
        <f>Altalanos!$C$8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925">
        <f>Altalanos!$A$10</f>
        <v>0</v>
      </c>
      <c r="B4" s="925"/>
      <c r="C4" s="925"/>
      <c r="D4" s="145"/>
      <c r="E4" s="145"/>
      <c r="F4" s="145"/>
      <c r="G4" s="146">
        <f>Altalanos!$C$10</f>
        <v>0</v>
      </c>
      <c r="H4" s="301"/>
      <c r="I4" s="145"/>
      <c r="J4" s="302"/>
      <c r="K4" s="148"/>
      <c r="L4" s="147"/>
      <c r="M4" s="104"/>
      <c r="N4" s="302"/>
      <c r="O4" s="145"/>
      <c r="P4" s="302"/>
      <c r="Q4" s="145"/>
      <c r="R4" s="89" t="str">
        <f>Altalanos!$E$10</f>
        <v>Dénes Tibor</v>
      </c>
    </row>
    <row r="5" spans="1:21" s="19" customFormat="1" ht="9.6" x14ac:dyDescent="0.25">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90" customFormat="1" ht="9.75" customHeight="1" thickBot="1" x14ac:dyDescent="0.3">
      <c r="A6" s="805"/>
      <c r="B6" s="785"/>
      <c r="C6" s="785"/>
      <c r="D6" s="785"/>
      <c r="E6" s="785"/>
      <c r="F6" s="806"/>
      <c r="G6" s="806"/>
      <c r="I6" s="806"/>
      <c r="J6" s="807"/>
      <c r="K6" s="785"/>
      <c r="L6" s="807"/>
      <c r="M6" s="785"/>
      <c r="N6" s="807"/>
      <c r="O6" s="785"/>
      <c r="P6" s="807"/>
      <c r="Q6" s="785"/>
      <c r="R6" s="808"/>
    </row>
    <row r="7" spans="1:21" s="38" customFormat="1" ht="10.5" customHeight="1" x14ac:dyDescent="0.25">
      <c r="A7" s="307">
        <v>1</v>
      </c>
      <c r="B7" s="390" t="str">
        <f>IF($D7="","",VLOOKUP($D7,'1D ELO (3)'!$A$7:$P$23,14))</f>
        <v/>
      </c>
      <c r="C7" s="390" t="str">
        <f>IF($D7="","",VLOOKUP($D7,'1D ELO (3)'!$A$7:$P$33,15))</f>
        <v/>
      </c>
      <c r="D7" s="159"/>
      <c r="E7" s="503" t="str">
        <f>UPPER(IF($D7="","",VLOOKUP($D7,'1D ELO (3)'!$A$7:$P$33,5)))</f>
        <v/>
      </c>
      <c r="F7" s="160" t="str">
        <f>UPPER(IF($D7="","",VLOOKUP($D7,'1D ELO (3)'!$A$7:$P$33,2)))</f>
        <v/>
      </c>
      <c r="G7" s="160" t="str">
        <f>IF($D7="","",VLOOKUP($D7,'1D ELO (3)'!$A$7:$P$33,3))</f>
        <v/>
      </c>
      <c r="H7" s="308"/>
      <c r="I7" s="160" t="str">
        <f>IF($D7="","",VLOOKUP($D7,'1D ELO (3)'!$A$7:$P$33,4))</f>
        <v/>
      </c>
      <c r="J7" s="309"/>
      <c r="K7" s="163"/>
      <c r="L7" s="165"/>
      <c r="M7" s="163"/>
      <c r="N7" s="165"/>
      <c r="O7" s="163"/>
      <c r="P7" s="165"/>
      <c r="Q7" s="163"/>
      <c r="R7" s="166"/>
      <c r="S7" s="169"/>
      <c r="T7" s="779"/>
      <c r="U7" s="170" t="str">
        <f>Birók!P21</f>
        <v>Bíró</v>
      </c>
    </row>
    <row r="8" spans="1:21" s="38" customFormat="1" ht="9.6" customHeight="1" x14ac:dyDescent="0.25">
      <c r="A8" s="281"/>
      <c r="B8" s="310"/>
      <c r="C8" s="310"/>
      <c r="D8" s="310"/>
      <c r="E8" s="503" t="str">
        <f>UPPER(IF($D7="","",VLOOKUP($D7,'1D ELO (3)'!$A$7:$P$33,11)))</f>
        <v/>
      </c>
      <c r="F8" s="160" t="str">
        <f>UPPER(IF($D7="","",VLOOKUP($D7,'1D ELO (3)'!$A$7:$P$33,8)))</f>
        <v/>
      </c>
      <c r="G8" s="160" t="str">
        <f>IF($D7="","",VLOOKUP($D7,'1D ELO (3)'!$A$7:$P$33,9))</f>
        <v/>
      </c>
      <c r="H8" s="308"/>
      <c r="I8" s="160" t="str">
        <f>IF($D7="","",VLOOKUP($D7,'1D ELO (3)'!$A$7:$P$33,10))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(3)'!$A$7:$P$23,14))</f>
        <v/>
      </c>
      <c r="C11" s="390" t="str">
        <f>IF($D11="","",VLOOKUP($D11,'1D ELO (3)'!$A$7:$P$33,15))</f>
        <v/>
      </c>
      <c r="D11" s="159"/>
      <c r="E11" s="498" t="str">
        <f>UPPER(IF($D11="","",VLOOKUP($D11,'1D ELO (3)'!$A$7:$P$33,5)))</f>
        <v/>
      </c>
      <c r="F11" s="487" t="str">
        <f>UPPER(IF($D11="","",VLOOKUP($D11,'1D ELO (3)'!$A$7:$P$33,2)))</f>
        <v/>
      </c>
      <c r="G11" s="487" t="str">
        <f>IF($D11="","",VLOOKUP($D11,'1D ELO (3)'!$A$7:$P$33,3))</f>
        <v/>
      </c>
      <c r="H11" s="499"/>
      <c r="I11" s="487" t="str">
        <f>IF($D11="","",VLOOKUP($D11,'1D ELO (3)'!$A$7:$P$33,4))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(3)'!$A$7:$P$33,11)))</f>
        <v/>
      </c>
      <c r="F12" s="487" t="str">
        <f>UPPER(IF($D11="","",VLOOKUP($D11,'1D ELO (3)'!$A$7:$P$33,8)))</f>
        <v/>
      </c>
      <c r="G12" s="487" t="str">
        <f>IF($D11="","",VLOOKUP($D11,'1D ELO (3)'!$A$7:$P$33,9))</f>
        <v/>
      </c>
      <c r="H12" s="499"/>
      <c r="I12" s="487" t="str">
        <f>IF($D11="","",VLOOKUP($D11,'1D ELO (3)'!$A$7:$P$33,10))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(3)'!$A$7:$P$23,14))</f>
        <v/>
      </c>
      <c r="C15" s="390" t="str">
        <f>IF($D15="","",VLOOKUP($D15,'1D ELO (3)'!$A$7:$P$33,15))</f>
        <v/>
      </c>
      <c r="D15" s="159"/>
      <c r="E15" s="498" t="str">
        <f>UPPER(IF($D15="","",VLOOKUP($D15,'1D ELO (3)'!$A$7:$P$33,5)))</f>
        <v/>
      </c>
      <c r="F15" s="487" t="str">
        <f>UPPER(IF($D15="","",VLOOKUP($D15,'1D ELO (3)'!$A$7:$P$33,2)))</f>
        <v/>
      </c>
      <c r="G15" s="487" t="str">
        <f>IF($D15="","",VLOOKUP($D15,'1D ELO (3)'!$A$7:$P$33,3))</f>
        <v/>
      </c>
      <c r="H15" s="499"/>
      <c r="I15" s="487" t="str">
        <f>IF($D15="","",VLOOKUP($D15,'1D ELO (3)'!$A$7:$P$33,4))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(3)'!$A$7:$P$33,11)))</f>
        <v/>
      </c>
      <c r="F16" s="487" t="str">
        <f>UPPER(IF($D15="","",VLOOKUP($D15,'1D ELO (3)'!$A$7:$P$33,8)))</f>
        <v/>
      </c>
      <c r="G16" s="487" t="str">
        <f>IF($D15="","",VLOOKUP($D15,'1D ELO (3)'!$A$7:$P$33,9))</f>
        <v/>
      </c>
      <c r="H16" s="499"/>
      <c r="I16" s="487" t="str">
        <f>IF($D15="","",VLOOKUP($D15,'1D ELO (3)'!$A$7:$P$33,10))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(3)'!$A$7:$P$23,14))</f>
        <v/>
      </c>
      <c r="C19" s="390" t="str">
        <f>IF($D19="","",VLOOKUP($D19,'1D ELO (3)'!$A$7:$P$33,15))</f>
        <v/>
      </c>
      <c r="D19" s="159"/>
      <c r="E19" s="498" t="str">
        <f>UPPER(IF($D19="","",VLOOKUP($D19,'1D ELO (3)'!$A$7:$P$33,5)))</f>
        <v/>
      </c>
      <c r="F19" s="487" t="str">
        <f>UPPER(IF($D19="","",VLOOKUP($D19,'1D ELO (3)'!$A$7:$P$33,2)))</f>
        <v/>
      </c>
      <c r="G19" s="487" t="str">
        <f>IF($D19="","",VLOOKUP($D19,'1D ELO (3)'!$A$7:$P$33,3))</f>
        <v/>
      </c>
      <c r="H19" s="499"/>
      <c r="I19" s="487" t="str">
        <f>IF($D19="","",VLOOKUP($D19,'1D ELO (3)'!$A$7:$P$33,4))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(3)'!$A$7:$P$33,11)))</f>
        <v/>
      </c>
      <c r="F20" s="487" t="str">
        <f>UPPER(IF($D19="","",VLOOKUP($D19,'1D ELO (3)'!$A$7:$P$33,8)))</f>
        <v/>
      </c>
      <c r="G20" s="487" t="str">
        <f>IF($D19="","",VLOOKUP($D19,'1D ELO (3)'!$A$7:$P$33,9))</f>
        <v/>
      </c>
      <c r="H20" s="499"/>
      <c r="I20" s="487" t="str">
        <f>IF($D19="","",VLOOKUP($D19,'1D ELO (3)'!$A$7:$P$33,10))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x14ac:dyDescent="0.25">
      <c r="A23" s="307">
        <v>5</v>
      </c>
      <c r="B23" s="390" t="str">
        <f>IF($D23="","",VLOOKUP($D23,'1D ELO (3)'!$A$7:$P$23,14))</f>
        <v/>
      </c>
      <c r="C23" s="390" t="str">
        <f>IF($D23="","",VLOOKUP($D23,'1D ELO (3)'!$A$7:$P$33,15))</f>
        <v/>
      </c>
      <c r="D23" s="159"/>
      <c r="E23" s="503" t="str">
        <f>UPPER(IF($D23="","",VLOOKUP($D23,'1D ELO (3)'!$A$7:$P$33,5)))</f>
        <v/>
      </c>
      <c r="F23" s="160" t="str">
        <f>UPPER(IF($D23="","",VLOOKUP($D23,'1D ELO (3)'!$A$7:$P$33,2)))</f>
        <v/>
      </c>
      <c r="G23" s="160" t="str">
        <f>IF($D23="","",VLOOKUP($D23,'1D ELO (3)'!$A$7:$P$33,3))</f>
        <v/>
      </c>
      <c r="H23" s="308"/>
      <c r="I23" s="160" t="str">
        <f>IF($D23="","",VLOOKUP($D23,'1D ELO (3)'!$A$7:$P$33,4))</f>
        <v/>
      </c>
      <c r="J23" s="309"/>
      <c r="K23" s="163"/>
      <c r="L23" s="165"/>
      <c r="M23" s="163"/>
      <c r="N23" s="318"/>
      <c r="O23" s="163"/>
      <c r="P23" s="318"/>
      <c r="Q23" s="163"/>
      <c r="R23" s="166"/>
      <c r="S23" s="169"/>
    </row>
    <row r="24" spans="1:19" s="38" customFormat="1" ht="9.6" customHeight="1" x14ac:dyDescent="0.25">
      <c r="A24" s="281"/>
      <c r="B24" s="310"/>
      <c r="C24" s="310"/>
      <c r="D24" s="310"/>
      <c r="E24" s="679" t="str">
        <f>UPPER(IF($D23="","",VLOOKUP($D23,'1D ELO (3)'!$A$7:$P$33,11)))</f>
        <v/>
      </c>
      <c r="F24" s="680" t="str">
        <f>UPPER(IF($D23="","",VLOOKUP($D23,'1D ELO (3)'!$A$7:$P$33,8)))</f>
        <v/>
      </c>
      <c r="G24" s="680" t="str">
        <f>IF($D23="","",VLOOKUP($D23,'1D ELO (3)'!$A$7:$P$33,9))</f>
        <v/>
      </c>
      <c r="H24" s="681"/>
      <c r="I24" s="680" t="str">
        <f>IF($D23="","",VLOOKUP($D23,'1D ELO (3)'!$A$7:$P$33,10))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 (3)'!$A$7:$P$23,14))</f>
        <v/>
      </c>
      <c r="C27" s="390" t="str">
        <f>IF($D27="","",VLOOKUP($D27,'1D ELO (3)'!$A$7:$P$33,15))</f>
        <v/>
      </c>
      <c r="D27" s="159"/>
      <c r="E27" s="498" t="str">
        <f>UPPER(IF($D27="","",VLOOKUP($D27,'1D ELO (3)'!$A$7:$P$33,5)))</f>
        <v/>
      </c>
      <c r="F27" s="487" t="str">
        <f>UPPER(IF($D27="","",VLOOKUP($D27,'1D ELO (3)'!$A$7:$P$33,2)))</f>
        <v/>
      </c>
      <c r="G27" s="487" t="str">
        <f>IF($D27="","",VLOOKUP($D27,'1D ELO (3)'!$A$7:$P$33,3))</f>
        <v/>
      </c>
      <c r="H27" s="499"/>
      <c r="I27" s="487" t="str">
        <f>IF($D27="","",VLOOKUP($D27,'1D ELO (3)'!$A$7:$P$33,4))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 (3)'!$A$7:$P$33,11)))</f>
        <v/>
      </c>
      <c r="F28" s="487" t="str">
        <f>UPPER(IF($D27="","",VLOOKUP($D27,'1D ELO (3)'!$A$7:$P$33,8)))</f>
        <v/>
      </c>
      <c r="G28" s="487" t="str">
        <f>IF($D27="","",VLOOKUP($D27,'1D ELO (3)'!$A$7:$P$33,9))</f>
        <v/>
      </c>
      <c r="H28" s="499"/>
      <c r="I28" s="487" t="str">
        <f>IF($D27="","",VLOOKUP($D27,'1D ELO (3)'!$A$7:$P$33,10))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 (3)'!$A$7:$P$23,14))</f>
        <v/>
      </c>
      <c r="C31" s="390" t="str">
        <f>IF($D31="","",VLOOKUP($D31,'1D ELO (3)'!$A$7:$P$33,15))</f>
        <v/>
      </c>
      <c r="D31" s="159"/>
      <c r="E31" s="498" t="str">
        <f>UPPER(IF($D31="","",VLOOKUP($D31,'1D ELO (3)'!$A$7:$P$33,5)))</f>
        <v/>
      </c>
      <c r="F31" s="487" t="str">
        <f>UPPER(IF($D31="","",VLOOKUP($D31,'1D ELO (3)'!$A$7:$P$33,2)))</f>
        <v/>
      </c>
      <c r="G31" s="487" t="str">
        <f>IF($D31="","",VLOOKUP($D31,'1D ELO (3)'!$A$7:$P$33,3))</f>
        <v/>
      </c>
      <c r="H31" s="499"/>
      <c r="I31" s="487" t="str">
        <f>IF($D31="","",VLOOKUP($D31,'1D ELO (3)'!$A$7:$P$33,4))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 (3)'!$A$7:$P$33,11)))</f>
        <v/>
      </c>
      <c r="F32" s="487" t="str">
        <f>UPPER(IF($D31="","",VLOOKUP($D31,'1D ELO (3)'!$A$7:$P$33,8)))</f>
        <v/>
      </c>
      <c r="G32" s="487" t="str">
        <f>IF($D31="","",VLOOKUP($D31,'1D ELO (3)'!$A$7:$P$33,9))</f>
        <v/>
      </c>
      <c r="H32" s="499"/>
      <c r="I32" s="487" t="str">
        <f>IF($D31="","",VLOOKUP($D31,'1D ELO (3)'!$A$7:$P$33,10))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281">
        <v>8</v>
      </c>
      <c r="B35" s="390" t="str">
        <f>IF($D35="","",VLOOKUP($D35,'1D ELO (3)'!$A$7:$P$23,14))</f>
        <v/>
      </c>
      <c r="C35" s="390" t="str">
        <f>IF($D35="","",VLOOKUP($D35,'1D ELO (3)'!$A$7:$P$33,15))</f>
        <v/>
      </c>
      <c r="D35" s="159"/>
      <c r="E35" s="498" t="str">
        <f>UPPER(IF($D35="","",VLOOKUP($D35,'1D ELO (3)'!$A$7:$P$33,5)))</f>
        <v/>
      </c>
      <c r="F35" s="487" t="str">
        <f>UPPER(IF($D35="","",VLOOKUP($D35,'1D ELO (3)'!$A$7:$P$33,2)))</f>
        <v/>
      </c>
      <c r="G35" s="487" t="str">
        <f>IF($D35="","",VLOOKUP($D35,'1D ELO (3)'!$A$7:$P$33,3))</f>
        <v/>
      </c>
      <c r="H35" s="499"/>
      <c r="I35" s="487" t="str">
        <f>IF($D35="","",VLOOKUP($D35,'1D ELO (3)'!$A$7:$P$33,4))</f>
        <v/>
      </c>
      <c r="J35" s="317"/>
      <c r="K35" s="163"/>
      <c r="L35" s="165"/>
      <c r="M35" s="201"/>
      <c r="N35" s="314"/>
      <c r="O35" s="163"/>
      <c r="P35" s="318"/>
      <c r="Q35" s="163"/>
      <c r="R35" s="166"/>
      <c r="S35" s="169"/>
    </row>
    <row r="36" spans="1:19" s="38" customFormat="1" ht="9.6" customHeight="1" x14ac:dyDescent="0.25">
      <c r="A36" s="281"/>
      <c r="B36" s="310"/>
      <c r="C36" s="310"/>
      <c r="D36" s="310"/>
      <c r="E36" s="498" t="str">
        <f>UPPER(IF($D35="","",VLOOKUP($D35,'1D ELO (3)'!$A$7:$P$33,11)))</f>
        <v/>
      </c>
      <c r="F36" s="487" t="str">
        <f>UPPER(IF($D35="","",VLOOKUP($D35,'1D ELO (3)'!$A$7:$P$33,8)))</f>
        <v/>
      </c>
      <c r="G36" s="487" t="str">
        <f>IF($D35="","",VLOOKUP($D35,'1D ELO (3)'!$A$7:$P$33,9))</f>
        <v/>
      </c>
      <c r="H36" s="499"/>
      <c r="I36" s="487" t="str">
        <f>IF($D35="","",VLOOKUP($D35,'1D ELO (3)'!$A$7:$P$33,10))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21">
        <v>9</v>
      </c>
      <c r="B39" s="390" t="str">
        <f>IF($D39="","",VLOOKUP($D39,'1D ELO (3)'!$A$7:$P$23,14))</f>
        <v/>
      </c>
      <c r="C39" s="390" t="str">
        <f>IF($D39="","",VLOOKUP($D39,'1D ELO (3)'!$A$7:$P$33,15))</f>
        <v/>
      </c>
      <c r="D39" s="159"/>
      <c r="E39" s="498" t="str">
        <f>UPPER(IF($D39="","",VLOOKUP($D39,'1D ELO (3)'!$A$7:$P$33,5)))</f>
        <v/>
      </c>
      <c r="F39" s="487" t="str">
        <f>UPPER(IF($D39="","",VLOOKUP($D39,'1D ELO (3)'!$A$7:$P$33,2)))</f>
        <v/>
      </c>
      <c r="G39" s="487" t="str">
        <f>IF($D39="","",VLOOKUP($D39,'1D ELO (3)'!$A$7:$P$33,3))</f>
        <v/>
      </c>
      <c r="H39" s="499"/>
      <c r="I39" s="487" t="str">
        <f>IF($D39="","",VLOOKUP($D39,'1D ELO (3)'!$A$7:$P$33,4))</f>
        <v/>
      </c>
      <c r="J39" s="309"/>
      <c r="K39" s="163"/>
      <c r="L39" s="165"/>
      <c r="M39" s="163"/>
      <c r="N39" s="165"/>
      <c r="O39" s="163"/>
      <c r="P39" s="318"/>
      <c r="Q39" s="201"/>
      <c r="R39" s="166"/>
      <c r="S39" s="169"/>
    </row>
    <row r="40" spans="1:19" s="38" customFormat="1" ht="9.6" customHeight="1" x14ac:dyDescent="0.25">
      <c r="A40" s="281"/>
      <c r="B40" s="310"/>
      <c r="C40" s="310"/>
      <c r="D40" s="310"/>
      <c r="E40" s="498" t="str">
        <f>UPPER(IF($D39="","",VLOOKUP($D39,'1D ELO (3)'!$A$7:$P$33,11)))</f>
        <v/>
      </c>
      <c r="F40" s="487" t="str">
        <f>UPPER(IF($D39="","",VLOOKUP($D39,'1D ELO (3)'!$A$7:$P$33,8)))</f>
        <v/>
      </c>
      <c r="G40" s="487" t="str">
        <f>IF($D39="","",VLOOKUP($D39,'1D ELO (3)'!$A$7:$P$33,9))</f>
        <v/>
      </c>
      <c r="H40" s="499"/>
      <c r="I40" s="487" t="str">
        <f>IF($D39="","",VLOOKUP($D39,'1D ELO (3)'!$A$7:$P$33,10))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 (3)'!$A$7:$P$23,14))</f>
        <v/>
      </c>
      <c r="C43" s="390" t="str">
        <f>IF($D43="","",VLOOKUP($D43,'1D ELO (3)'!$A$7:$P$33,15))</f>
        <v/>
      </c>
      <c r="D43" s="159"/>
      <c r="E43" s="498" t="str">
        <f>UPPER(IF($D43="","",VLOOKUP($D43,'1D ELO (3)'!$A$7:$P$33,5)))</f>
        <v/>
      </c>
      <c r="F43" s="487" t="str">
        <f>UPPER(IF($D43="","",VLOOKUP($D43,'1D ELO (3)'!$A$7:$P$33,2)))</f>
        <v/>
      </c>
      <c r="G43" s="487" t="str">
        <f>IF($D43="","",VLOOKUP($D43,'1D ELO (3)'!$A$7:$P$33,3))</f>
        <v/>
      </c>
      <c r="H43" s="499"/>
      <c r="I43" s="487" t="str">
        <f>IF($D43="","",VLOOKUP($D43,'1D ELO (3)'!$A$7:$P$33,4))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 (3)'!$A$7:$P$33,11)))</f>
        <v/>
      </c>
      <c r="F44" s="487" t="str">
        <f>UPPER(IF($D43="","",VLOOKUP($D43,'1D ELO (3)'!$A$7:$P$33,8)))</f>
        <v/>
      </c>
      <c r="G44" s="487" t="str">
        <f>IF($D43="","",VLOOKUP($D43,'1D ELO (3)'!$A$7:$P$33,9))</f>
        <v/>
      </c>
      <c r="H44" s="499"/>
      <c r="I44" s="487" t="str">
        <f>IF($D43="","",VLOOKUP($D43,'1D ELO (3)'!$A$7:$P$33,10))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 (3)'!$A$7:$P$23,14))</f>
        <v/>
      </c>
      <c r="C47" s="390" t="str">
        <f>IF($D47="","",VLOOKUP($D47,'1D ELO (3)'!$A$7:$P$33,15))</f>
        <v/>
      </c>
      <c r="D47" s="159"/>
      <c r="E47" s="498" t="str">
        <f>UPPER(IF($D47="","",VLOOKUP($D47,'1D ELO (3)'!$A$7:$P$33,5)))</f>
        <v/>
      </c>
      <c r="F47" s="487" t="str">
        <f>UPPER(IF($D47="","",VLOOKUP($D47,'1D ELO (3)'!$A$7:$P$33,2)))</f>
        <v/>
      </c>
      <c r="G47" s="487" t="str">
        <f>IF($D47="","",VLOOKUP($D47,'1D ELO (3)'!$A$7:$P$33,3))</f>
        <v/>
      </c>
      <c r="H47" s="499"/>
      <c r="I47" s="487" t="str">
        <f>IF($D47="","",VLOOKUP($D47,'1D ELO (3)'!$A$7:$P$33,4))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 (3)'!$A$7:$P$33,11)))</f>
        <v/>
      </c>
      <c r="F48" s="487" t="str">
        <f>UPPER(IF($D47="","",VLOOKUP($D47,'1D ELO (3)'!$A$7:$P$33,8)))</f>
        <v/>
      </c>
      <c r="G48" s="487" t="str">
        <f>IF($D47="","",VLOOKUP($D47,'1D ELO (3)'!$A$7:$P$33,9))</f>
        <v/>
      </c>
      <c r="H48" s="499"/>
      <c r="I48" s="487" t="str">
        <f>IF($D47="","",VLOOKUP($D47,'1D ELO (3)'!$A$7:$P$33,10))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x14ac:dyDescent="0.25">
      <c r="A51" s="327">
        <v>12</v>
      </c>
      <c r="B51" s="390" t="str">
        <f>IF($D51="","",VLOOKUP($D51,'1D ELO (3)'!$A$7:$P$23,14))</f>
        <v/>
      </c>
      <c r="C51" s="390" t="str">
        <f>IF($D51="","",VLOOKUP($D51,'1D ELO (3)'!$A$7:$P$33,15))</f>
        <v/>
      </c>
      <c r="D51" s="159"/>
      <c r="E51" s="503" t="str">
        <f>UPPER(IF($D51="","",VLOOKUP($D51,'1D ELO (3)'!$A$7:$P$33,5)))</f>
        <v/>
      </c>
      <c r="F51" s="160" t="str">
        <f>UPPER(IF($D51="","",VLOOKUP($D51,'1D ELO (3)'!$A$7:$P$33,2)))</f>
        <v/>
      </c>
      <c r="G51" s="160" t="str">
        <f>IF($D51="","",VLOOKUP($D51,'1D ELO (3)'!$A$7:$P$33,3))</f>
        <v/>
      </c>
      <c r="H51" s="308"/>
      <c r="I51" s="160" t="str">
        <f>IF($D51="","",VLOOKUP($D51,'1D ELO (3)'!$A$7:$P$33,4))</f>
        <v/>
      </c>
      <c r="J51" s="317"/>
      <c r="K51" s="163"/>
      <c r="L51" s="165"/>
      <c r="M51" s="201"/>
      <c r="N51" s="322"/>
      <c r="O51" s="163"/>
      <c r="P51" s="318"/>
      <c r="Q51" s="163"/>
      <c r="R51" s="166"/>
      <c r="S51" s="169"/>
    </row>
    <row r="52" spans="1:19" s="38" customFormat="1" ht="9.6" customHeight="1" x14ac:dyDescent="0.25">
      <c r="A52" s="281"/>
      <c r="B52" s="310"/>
      <c r="C52" s="310"/>
      <c r="D52" s="310"/>
      <c r="E52" s="679" t="str">
        <f>UPPER(IF($D51="","",VLOOKUP($D51,'1D ELO (3)'!$A$7:$P$33,11)))</f>
        <v/>
      </c>
      <c r="F52" s="680" t="str">
        <f>UPPER(IF($D51="","",VLOOKUP($D51,'1D ELO (3)'!$A$7:$P$33,8)))</f>
        <v/>
      </c>
      <c r="G52" s="680" t="str">
        <f>IF($D51="","",VLOOKUP($D51,'1D ELO (3)'!$A$7:$P$33,9))</f>
        <v/>
      </c>
      <c r="H52" s="681"/>
      <c r="I52" s="680" t="str">
        <f>IF($D51="","",VLOOKUP($D51,'1D ELO (3)'!$A$7:$P$33,10))</f>
        <v/>
      </c>
      <c r="J52" s="311"/>
      <c r="K52" s="163"/>
      <c r="L52" s="165"/>
      <c r="M52" s="285"/>
      <c r="N52" s="323"/>
      <c r="O52" s="163"/>
      <c r="P52" s="318"/>
      <c r="Q52" s="163"/>
      <c r="R52" s="166"/>
      <c r="S52" s="169"/>
    </row>
    <row r="53" spans="1:19" s="38" customFormat="1" ht="9.6" customHeight="1" x14ac:dyDescent="0.25">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 (3)'!$A$7:$P$23,14))</f>
        <v/>
      </c>
      <c r="C55" s="390" t="str">
        <f>IF($D55="","",VLOOKUP($D55,'1D ELO (3)'!$A$7:$P$33,15))</f>
        <v/>
      </c>
      <c r="D55" s="159"/>
      <c r="E55" s="498" t="str">
        <f>UPPER(IF($D55="","",VLOOKUP($D55,'1D ELO (3)'!$A$7:$P$33,5)))</f>
        <v/>
      </c>
      <c r="F55" s="487" t="str">
        <f>UPPER(IF($D55="","",VLOOKUP($D55,'1D ELO (3)'!$A$7:$P$33,2)))</f>
        <v/>
      </c>
      <c r="G55" s="487" t="str">
        <f>IF($D55="","",VLOOKUP($D55,'1D ELO (3)'!$A$7:$P$33,3))</f>
        <v/>
      </c>
      <c r="H55" s="499"/>
      <c r="I55" s="487" t="str">
        <f>IF($D55="","",VLOOKUP($D55,'1D ELO (3)'!$A$7:$P$33,4))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 (3)'!$A$7:$P$33,11)))</f>
        <v/>
      </c>
      <c r="F56" s="487" t="str">
        <f>UPPER(IF($D55="","",VLOOKUP($D55,'1D ELO (3)'!$A$7:$P$33,8)))</f>
        <v/>
      </c>
      <c r="G56" s="487" t="str">
        <f>IF($D55="","",VLOOKUP($D55,'1D ELO (3)'!$A$7:$P$33,9))</f>
        <v/>
      </c>
      <c r="H56" s="499"/>
      <c r="I56" s="487" t="str">
        <f>IF($D55="","",VLOOKUP($D55,'1D ELO (3)'!$A$7:$P$33,10))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 (3)'!$A$7:$P$23,14))</f>
        <v/>
      </c>
      <c r="C59" s="390" t="str">
        <f>IF($D59="","",VLOOKUP($D59,'1D ELO (3)'!$A$7:$P$33,15))</f>
        <v/>
      </c>
      <c r="D59" s="159"/>
      <c r="E59" s="498" t="str">
        <f>UPPER(IF($D59="","",VLOOKUP($D59,'1D ELO (3)'!$A$7:$P$33,5)))</f>
        <v/>
      </c>
      <c r="F59" s="487" t="str">
        <f>UPPER(IF($D59="","",VLOOKUP($D59,'1D ELO (3)'!$A$7:$P$33,2)))</f>
        <v/>
      </c>
      <c r="G59" s="487" t="str">
        <f>IF($D59="","",VLOOKUP($D59,'1D ELO (3)'!$A$7:$P$33,3))</f>
        <v/>
      </c>
      <c r="H59" s="499"/>
      <c r="I59" s="487" t="str">
        <f>IF($D59="","",VLOOKUP($D59,'1D ELO (3)'!$A$7:$P$33,4))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 (3)'!$A$7:$P$33,11)))</f>
        <v/>
      </c>
      <c r="F60" s="487" t="str">
        <f>UPPER(IF($D59="","",VLOOKUP($D59,'1D ELO (3)'!$A$7:$P$33,8)))</f>
        <v/>
      </c>
      <c r="G60" s="487" t="str">
        <f>IF($D59="","",VLOOKUP($D59,'1D ELO (3)'!$A$7:$P$33,9))</f>
        <v/>
      </c>
      <c r="H60" s="499"/>
      <c r="I60" s="487" t="str">
        <f>IF($D59="","",VLOOKUP($D59,'1D ELO (3)'!$A$7:$P$33,10))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 (3)'!$A$7:$P$23,14))</f>
        <v/>
      </c>
      <c r="C63" s="390" t="str">
        <f>IF($D63="","",VLOOKUP($D63,'1D ELO (3)'!$A$7:$P$33,15))</f>
        <v/>
      </c>
      <c r="D63" s="159"/>
      <c r="E63" s="498" t="str">
        <f>UPPER(IF($D63="","",VLOOKUP($D63,'1D ELO (3)'!$A$7:$P$33,5)))</f>
        <v/>
      </c>
      <c r="F63" s="487" t="str">
        <f>UPPER(IF($D63="","",VLOOKUP($D63,'1D ELO (3)'!$A$7:$P$33,2)))</f>
        <v/>
      </c>
      <c r="G63" s="487" t="str">
        <f>IF($D63="","",VLOOKUP($D63,'1D ELO (3)'!$A$7:$P$33,3))</f>
        <v/>
      </c>
      <c r="H63" s="499"/>
      <c r="I63" s="487" t="str">
        <f>IF($D63="","",VLOOKUP($D63,'1D ELO (3)'!$A$7:$P$33,4))</f>
        <v/>
      </c>
      <c r="J63" s="309"/>
      <c r="K63" s="163"/>
      <c r="L63" s="318"/>
      <c r="M63" s="163"/>
      <c r="N63" s="165"/>
      <c r="O63" s="201"/>
      <c r="P63" s="165"/>
      <c r="Q63" s="163"/>
      <c r="R63" s="166"/>
      <c r="S63" s="169"/>
    </row>
    <row r="64" spans="1:19" s="38" customFormat="1" ht="9.6" customHeight="1" x14ac:dyDescent="0.25">
      <c r="A64" s="281"/>
      <c r="B64" s="310"/>
      <c r="C64" s="310"/>
      <c r="D64" s="310"/>
      <c r="E64" s="498" t="str">
        <f>UPPER(IF($D63="","",VLOOKUP($D63,'1D ELO (3)'!$A$7:$P$33,11)))</f>
        <v/>
      </c>
      <c r="F64" s="487" t="str">
        <f>UPPER(IF($D63="","",VLOOKUP($D63,'1D ELO (3)'!$A$7:$P$33,8)))</f>
        <v/>
      </c>
      <c r="G64" s="487" t="str">
        <f>IF($D63="","",VLOOKUP($D63,'1D ELO (3)'!$A$7:$P$33,9))</f>
        <v/>
      </c>
      <c r="H64" s="499"/>
      <c r="I64" s="487" t="str">
        <f>IF($D63="","",VLOOKUP($D63,'1D ELO (3)'!$A$7:$P$33,10))</f>
        <v/>
      </c>
      <c r="J64" s="311"/>
      <c r="K64" s="156" t="str">
        <f>IF(J64="a",F63,IF(J64="b",F65,""))</f>
        <v/>
      </c>
      <c r="L64" s="318"/>
      <c r="M64" s="163"/>
      <c r="N64" s="165"/>
      <c r="O64" s="163"/>
      <c r="P64" s="165"/>
      <c r="Q64" s="163"/>
      <c r="R64" s="166"/>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x14ac:dyDescent="0.25">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x14ac:dyDescent="0.25">
      <c r="A67" s="327">
        <v>16</v>
      </c>
      <c r="B67" s="390" t="str">
        <f>IF($D67="","",VLOOKUP($D67,'1D ELO (3)'!$A$7:$P$23,14))</f>
        <v/>
      </c>
      <c r="C67" s="390" t="str">
        <f>IF($D67="","",VLOOKUP($D67,'1D ELO (3)'!$A$7:$P$33,15))</f>
        <v/>
      </c>
      <c r="D67" s="159"/>
      <c r="E67" s="503" t="str">
        <f>UPPER(IF($D67="","",VLOOKUP($D67,'1D ELO (3)'!$A$7:$P$33,5)))</f>
        <v/>
      </c>
      <c r="F67" s="160" t="str">
        <f>UPPER(IF($D67="","",VLOOKUP($D67,'1D ELO (3)'!$A$7:$P$33,2)))</f>
        <v/>
      </c>
      <c r="G67" s="160" t="str">
        <f>IF($D67="","",VLOOKUP($D67,'1D ELO (3)'!$A$7:$P$33,3))</f>
        <v/>
      </c>
      <c r="H67" s="308"/>
      <c r="I67" s="160" t="str">
        <f>IF($D67="","",VLOOKUP($D67,'1D ELO (3)'!$A$7:$P$33,4))</f>
        <v/>
      </c>
      <c r="J67" s="317"/>
      <c r="K67" s="163"/>
      <c r="L67" s="165"/>
      <c r="M67" s="201"/>
      <c r="N67" s="314"/>
      <c r="O67" s="163"/>
      <c r="P67" s="165"/>
      <c r="Q67" s="163"/>
      <c r="R67" s="166"/>
      <c r="S67" s="169"/>
    </row>
    <row r="68" spans="1:19" s="38" customFormat="1" ht="9.6" customHeight="1" x14ac:dyDescent="0.25">
      <c r="A68" s="281"/>
      <c r="B68" s="310"/>
      <c r="C68" s="310"/>
      <c r="D68" s="310"/>
      <c r="E68" s="679" t="str">
        <f>UPPER(IF($D67="","",VLOOKUP($D67,'1D ELO (3)'!$A$7:$P$33,11)))</f>
        <v/>
      </c>
      <c r="F68" s="680" t="str">
        <f>UPPER(IF($D67="","",VLOOKUP($D67,'1D ELO (3)'!$A$7:$P$33,8)))</f>
        <v/>
      </c>
      <c r="G68" s="680" t="str">
        <f>IF($D67="","",VLOOKUP($D67,'1D ELO (3)'!$A$7:$P$33,9))</f>
        <v/>
      </c>
      <c r="H68" s="681"/>
      <c r="I68" s="680" t="str">
        <f>IF($D67="","",VLOOKUP($D67,'1D ELO (3)'!$A$7:$P$33,10))</f>
        <v/>
      </c>
      <c r="J68" s="311"/>
      <c r="K68" s="163"/>
      <c r="L68" s="165"/>
      <c r="M68" s="285"/>
      <c r="N68" s="319"/>
      <c r="O68" s="163"/>
      <c r="P68" s="165"/>
      <c r="Q68" s="163"/>
      <c r="R68" s="166"/>
      <c r="S68" s="169"/>
    </row>
    <row r="69" spans="1:19" s="38" customFormat="1" ht="9.6" customHeight="1" x14ac:dyDescent="0.25">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x14ac:dyDescent="0.25">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224"/>
      <c r="F72" s="92">
        <f>IF(D72&gt;$R$79,,UPPER(VLOOKUP(D72,'1D ELO (3)'!$A$7:$L$23,2)))</f>
        <v>0</v>
      </c>
      <c r="G72" s="90"/>
      <c r="H72" s="90"/>
      <c r="I72" s="333"/>
      <c r="J72" s="334" t="s">
        <v>7</v>
      </c>
      <c r="K72" s="221"/>
      <c r="L72" s="227"/>
      <c r="M72" s="221"/>
      <c r="N72" s="228"/>
      <c r="O72" s="229" t="s">
        <v>157</v>
      </c>
      <c r="P72" s="230"/>
      <c r="Q72" s="230"/>
      <c r="R72" s="231"/>
    </row>
    <row r="73" spans="1:19" s="18" customFormat="1" ht="9" customHeight="1" x14ac:dyDescent="0.25">
      <c r="A73" s="236" t="s">
        <v>124</v>
      </c>
      <c r="B73" s="234"/>
      <c r="C73" s="237"/>
      <c r="D73" s="224"/>
      <c r="E73" s="224"/>
      <c r="F73" s="92">
        <f>IF(D72&gt;$R$79,,UPPER(VLOOKUP(D72,'1D ELO (3)'!$A$7:$L$23,8)))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224"/>
      <c r="F74" s="92">
        <f>IF(D74&gt;$R$79,,UPPER(VLOOKUP(D74,'1D ELO (3)'!$A$7:$L$23,2)))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 (3)'!$A$7:$L$23,8)))</f>
        <v>0</v>
      </c>
      <c r="G75" s="90"/>
      <c r="H75" s="90"/>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 (3)'!$A$7:$L$23,2)))</f>
        <v>0</v>
      </c>
      <c r="G76" s="90"/>
      <c r="H76" s="90"/>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 (3)'!$A$7:$L$23,8)))</f>
        <v>0</v>
      </c>
      <c r="G77" s="90"/>
      <c r="H77" s="90"/>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 (3)'!$A$7:$L$23,2)))</f>
        <v>0</v>
      </c>
      <c r="G78" s="90"/>
      <c r="H78" s="90"/>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 (3)'!$A$7:$L$23,8)))</f>
        <v>0</v>
      </c>
      <c r="G79" s="335"/>
      <c r="H79" s="335"/>
      <c r="I79" s="336"/>
      <c r="J79" s="337"/>
      <c r="K79" s="234"/>
      <c r="L79" s="233"/>
      <c r="M79" s="234"/>
      <c r="N79" s="235"/>
      <c r="O79" s="234" t="str">
        <f>R4</f>
        <v>Dénes Tibor</v>
      </c>
      <c r="P79" s="233"/>
      <c r="Q79" s="234"/>
      <c r="R79" s="338">
        <f>MIN(4,'1D ELO (3)'!$P$5)</f>
        <v>0</v>
      </c>
    </row>
    <row r="80" spans="1:19" ht="15.75" customHeight="1" x14ac:dyDescent="0.25"/>
    <row r="81" ht="9" customHeight="1" x14ac:dyDescent="0.25"/>
  </sheetData>
  <mergeCells count="1">
    <mergeCell ref="A4:C4"/>
  </mergeCells>
  <conditionalFormatting sqref="I10 I58 I42 I50 I34 I26 I18 I66 K30 M22 O38 K62 K46 M54 K14">
    <cfRule type="expression" dxfId="391" priority="8" stopIfTrue="1">
      <formula>AND($O$1="CU",I10="Umpire")</formula>
    </cfRule>
    <cfRule type="expression" dxfId="390" priority="9" stopIfTrue="1">
      <formula>AND($O$1="CU",I10&lt;&gt;"Umpire",J10&lt;&gt;"")</formula>
    </cfRule>
    <cfRule type="expression" dxfId="389" priority="10" stopIfTrue="1">
      <formula>AND($O$1="CU",I10&lt;&gt;"Umpire")</formula>
    </cfRule>
  </conditionalFormatting>
  <conditionalFormatting sqref="M13 M29 M45 M61 O21 O53 Q37 K9 K17 K25 K33 K41 K49 K57 K65">
    <cfRule type="expression" dxfId="388" priority="6" stopIfTrue="1">
      <formula>J10="as"</formula>
    </cfRule>
    <cfRule type="expression" dxfId="387" priority="7" stopIfTrue="1">
      <formula>J10="bs"</formula>
    </cfRule>
  </conditionalFormatting>
  <conditionalFormatting sqref="M14 M30 M46 M62 O22 O54 Q38 K10 K18 K26 K34 K42 K50 K58 K66">
    <cfRule type="expression" dxfId="386" priority="4" stopIfTrue="1">
      <formula>J10="as"</formula>
    </cfRule>
    <cfRule type="expression" dxfId="385" priority="5" stopIfTrue="1">
      <formula>J10="bs"</formula>
    </cfRule>
  </conditionalFormatting>
  <conditionalFormatting sqref="J10 J18 J26 J34 J42 J50 J58 J66 L62 L46 L30 L14 N22 N54 P38">
    <cfRule type="expression" dxfId="384" priority="3" stopIfTrue="1">
      <formula>$O$1="CU"</formula>
    </cfRule>
  </conditionalFormatting>
  <conditionalFormatting sqref="E7:F7 E63:F63 E11:F11 E15:F15 E19:F19 E23:F23 E27:F27 E31:F31 E35:F35 E39:F39 E43:F43 E47:F47 E51:F51 E55:F55 E59:F59 E67:F67">
    <cfRule type="cellIs" dxfId="383" priority="2" stopIfTrue="1" operator="equal">
      <formula>"Bye"</formula>
    </cfRule>
  </conditionalFormatting>
  <conditionalFormatting sqref="D63 D7 D11 D15 D19 D23 D27 D31 D35 D39 D43 D47 D51 D55 D59 D67">
    <cfRule type="cellIs" dxfId="382" priority="1" stopIfTrue="1" operator="lessThan">
      <formula>5</formula>
    </cfRule>
  </conditionalFormatting>
  <dataValidations count="1">
    <dataValidation type="list" allowBlank="1" showInputMessage="1" sqref="I10 K14 M22 K30 O38 M54 K46 K62 I66 I34 I50 I26 I58 I18 I42">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5297"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5298"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7">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 style="2" customWidth="1"/>
    <col min="6" max="6" width="10.109375" customWidth="1"/>
    <col min="7" max="7" width="2.6640625" customWidth="1"/>
    <col min="8" max="8" width="6.1093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Diákolinmpia Pest Vármegye</v>
      </c>
      <c r="B1" s="138"/>
      <c r="E1" s="6"/>
      <c r="I1" s="384"/>
      <c r="J1" s="137"/>
      <c r="K1" s="297" t="s">
        <v>145</v>
      </c>
      <c r="L1" s="297"/>
      <c r="M1" s="298"/>
      <c r="N1" s="137"/>
      <c r="O1" s="137"/>
      <c r="P1" s="137"/>
      <c r="R1" s="137"/>
    </row>
    <row r="2" spans="1:21" s="108" customFormat="1" x14ac:dyDescent="0.25">
      <c r="A2" s="486" t="s">
        <v>122</v>
      </c>
      <c r="B2" s="96"/>
      <c r="C2" s="96"/>
      <c r="D2" s="96"/>
      <c r="E2" s="87"/>
      <c r="F2" s="464">
        <f>Altalanos!$C$8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925">
        <f>Altalanos!$A$10</f>
        <v>0</v>
      </c>
      <c r="B4" s="925"/>
      <c r="C4" s="925"/>
      <c r="D4" s="145"/>
      <c r="E4" s="145"/>
      <c r="F4" s="145"/>
      <c r="G4" s="146">
        <f>Altalanos!$C$10</f>
        <v>0</v>
      </c>
      <c r="H4" s="301"/>
      <c r="I4" s="145"/>
      <c r="J4" s="302"/>
      <c r="K4" s="148"/>
      <c r="L4" s="147"/>
      <c r="M4" s="104"/>
      <c r="N4" s="302"/>
      <c r="O4" s="145"/>
      <c r="P4" s="302"/>
      <c r="Q4" s="145"/>
      <c r="R4" s="89" t="str">
        <f>Altalanos!$E$10</f>
        <v>Dénes Tibor</v>
      </c>
    </row>
    <row r="5" spans="1:21" s="19" customFormat="1" ht="9.6" x14ac:dyDescent="0.25">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0" customFormat="1" ht="9.75" customHeight="1" thickBot="1" x14ac:dyDescent="0.3">
      <c r="A6" s="805"/>
      <c r="B6" s="785"/>
      <c r="C6" s="785"/>
      <c r="D6" s="785"/>
      <c r="E6" s="785"/>
      <c r="F6" s="806"/>
      <c r="G6" s="806"/>
      <c r="I6" s="806"/>
      <c r="J6" s="807"/>
      <c r="K6" s="785"/>
      <c r="L6" s="807"/>
      <c r="M6" s="785"/>
      <c r="N6" s="807"/>
      <c r="O6" s="785"/>
      <c r="P6" s="807"/>
      <c r="Q6" s="785"/>
      <c r="R6" s="808"/>
    </row>
    <row r="7" spans="1:21" s="38" customFormat="1" ht="10.5" customHeight="1" x14ac:dyDescent="0.25">
      <c r="A7" s="307">
        <v>1</v>
      </c>
      <c r="B7" s="390" t="str">
        <f>IF($D7="","",VLOOKUP($D7,'1D ELO (3)'!$A$7:$P$39,14))</f>
        <v/>
      </c>
      <c r="C7" s="390" t="str">
        <f>IF($D7="","",VLOOKUP($D7,'1D ELO (3)'!$A$7:$P$39,15))</f>
        <v/>
      </c>
      <c r="D7" s="159"/>
      <c r="E7" s="503" t="str">
        <f>UPPER(IF($D7="","",VLOOKUP($D7,'1D ELO (3)'!$A$7:$P$33,5)))</f>
        <v/>
      </c>
      <c r="F7" s="160" t="str">
        <f>UPPER(IF($D7="","",VLOOKUP($D7,'1D ELO (3)'!$A$7:$P$33,2)))</f>
        <v/>
      </c>
      <c r="G7" s="160" t="str">
        <f>IF($D7="","",VLOOKUP($D7,'1D ELO (3)'!$A$7:$P$33,3))</f>
        <v/>
      </c>
      <c r="H7" s="308"/>
      <c r="I7" s="160" t="str">
        <f>IF($D7="","",VLOOKUP($D7,'1D ELO (3)'!$A$7:$P$33,4))</f>
        <v/>
      </c>
      <c r="J7" s="309"/>
      <c r="K7" s="163"/>
      <c r="L7" s="165"/>
      <c r="M7" s="163"/>
      <c r="N7" s="165"/>
      <c r="O7" s="163"/>
      <c r="P7" s="165"/>
      <c r="Q7" s="163"/>
      <c r="R7" s="280" t="s">
        <v>153</v>
      </c>
      <c r="S7" s="169"/>
      <c r="U7" s="170" t="str">
        <f>Birók!P21</f>
        <v>Bíró</v>
      </c>
    </row>
    <row r="8" spans="1:21" s="38" customFormat="1" ht="9.6" customHeight="1" x14ac:dyDescent="0.25">
      <c r="A8" s="281"/>
      <c r="B8" s="310"/>
      <c r="C8" s="310"/>
      <c r="D8" s="310"/>
      <c r="E8" s="503" t="str">
        <f>UPPER(IF($D7="","",VLOOKUP($D7,'1D ELO (3)'!$A$7:$P$33,11)))</f>
        <v/>
      </c>
      <c r="F8" s="160" t="str">
        <f>UPPER(IF($D7="","",VLOOKUP($D7,'1D ELO (3)'!$A$7:$P$33,8)))</f>
        <v/>
      </c>
      <c r="G8" s="160" t="str">
        <f>IF($D7="","",VLOOKUP($D7,'1D ELO (3)'!$A$7:$P$33,9))</f>
        <v/>
      </c>
      <c r="H8" s="308"/>
      <c r="I8" s="160" t="str">
        <f>IF($D7="","",VLOOKUP($D7,'1D ELO (3)'!$A$7:$P$33,10))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(3)'!$A$7:$P$39,14))</f>
        <v/>
      </c>
      <c r="C11" s="390" t="str">
        <f>IF($D11="","",VLOOKUP($D11,'1D ELO (3)'!$A$7:$P$39,15))</f>
        <v/>
      </c>
      <c r="D11" s="159"/>
      <c r="E11" s="498" t="str">
        <f>UPPER(IF($D11="","",VLOOKUP($D11,'1D ELO (3)'!$A$7:$P$39,5)))</f>
        <v/>
      </c>
      <c r="F11" s="487" t="str">
        <f>UPPER(IF($D11="","",VLOOKUP($D11,'1D ELO (3)'!$A$7:$P$39,2)))</f>
        <v/>
      </c>
      <c r="G11" s="487" t="str">
        <f>IF($D11="","",VLOOKUP($D11,'1D ELO (3)'!$A$7:$P$39,3))</f>
        <v/>
      </c>
      <c r="H11" s="499"/>
      <c r="I11" s="487" t="str">
        <f>IF($D11="","",VLOOKUP($D11,'1D ELO (3)'!$A$7:$P$39,4))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(3)'!$A$7:$P$33,11)))</f>
        <v/>
      </c>
      <c r="F12" s="487" t="str">
        <f>UPPER(IF($D11="","",VLOOKUP($D11,'1D ELO (3)'!$A$7:$P$33,8)))</f>
        <v/>
      </c>
      <c r="G12" s="487" t="str">
        <f>IF($D11="","",VLOOKUP($D11,'1D ELO (3)'!$A$7:$P$33,9))</f>
        <v/>
      </c>
      <c r="H12" s="499"/>
      <c r="I12" s="487" t="str">
        <f>IF($D11="","",VLOOKUP($D11,'1D ELO (3)'!$A$7:$P$33,10))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(3)'!$A$7:$P$39,14))</f>
        <v/>
      </c>
      <c r="C15" s="390" t="str">
        <f>IF($D15="","",VLOOKUP($D15,'1D ELO (3)'!$A$7:$P$39,15))</f>
        <v/>
      </c>
      <c r="D15" s="159"/>
      <c r="E15" s="498" t="str">
        <f>UPPER(IF($D15="","",VLOOKUP($D15,'1D ELO (3)'!$A$7:$P$39,5)))</f>
        <v/>
      </c>
      <c r="F15" s="487" t="str">
        <f>UPPER(IF($D15="","",VLOOKUP($D15,'1D ELO (3)'!$A$7:$P$39,2)))</f>
        <v/>
      </c>
      <c r="G15" s="487" t="str">
        <f>IF($D15="","",VLOOKUP($D15,'1D ELO (3)'!$A$7:$P$39,3))</f>
        <v/>
      </c>
      <c r="H15" s="499"/>
      <c r="I15" s="487" t="str">
        <f>IF($D15="","",VLOOKUP($D15,'1D ELO (3)'!$A$7:$P$39,4))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(3)'!$A$7:$P$33,11)))</f>
        <v/>
      </c>
      <c r="F16" s="487" t="str">
        <f>UPPER(IF($D15="","",VLOOKUP($D15,'1D ELO (3)'!$A$7:$P$33,8)))</f>
        <v/>
      </c>
      <c r="G16" s="487" t="str">
        <f>IF($D15="","",VLOOKUP($D15,'1D ELO (3)'!$A$7:$P$33,9))</f>
        <v/>
      </c>
      <c r="H16" s="499"/>
      <c r="I16" s="487" t="str">
        <f>IF($D15="","",VLOOKUP($D15,'1D ELO (3)'!$A$7:$P$33,10))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(3)'!$A$7:$P$39,14))</f>
        <v/>
      </c>
      <c r="C19" s="390" t="str">
        <f>IF($D19="","",VLOOKUP($D19,'1D ELO (3)'!$A$7:$P$39,15))</f>
        <v/>
      </c>
      <c r="D19" s="159"/>
      <c r="E19" s="498" t="str">
        <f>UPPER(IF($D19="","",VLOOKUP($D19,'1D ELO (3)'!$A$7:$P$39,5)))</f>
        <v/>
      </c>
      <c r="F19" s="487" t="str">
        <f>UPPER(IF($D19="","",VLOOKUP($D19,'1D ELO (3)'!$A$7:$P$39,2)))</f>
        <v/>
      </c>
      <c r="G19" s="487" t="str">
        <f>IF($D19="","",VLOOKUP($D19,'1D ELO (3)'!$A$7:$P$39,3))</f>
        <v/>
      </c>
      <c r="H19" s="499"/>
      <c r="I19" s="487" t="str">
        <f>IF($D19="","",VLOOKUP($D19,'1D ELO (3)'!$A$7:$P$39,4))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(3)'!$A$7:$P$33,11)))</f>
        <v/>
      </c>
      <c r="F20" s="487" t="str">
        <f>UPPER(IF($D19="","",VLOOKUP($D19,'1D ELO (3)'!$A$7:$P$33,8)))</f>
        <v/>
      </c>
      <c r="G20" s="487" t="str">
        <f>IF($D19="","",VLOOKUP($D19,'1D ELO (3)'!$A$7:$P$33,9))</f>
        <v/>
      </c>
      <c r="H20" s="499"/>
      <c r="I20" s="487" t="str">
        <f>IF($D19="","",VLOOKUP($D19,'1D ELO (3)'!$A$7:$P$33,10))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 (3)'!$A$7:$P$39,14))</f>
        <v/>
      </c>
      <c r="C23" s="390" t="str">
        <f>IF($D23="","",VLOOKUP($D23,'1D ELO (3)'!$A$7:$P$39,15))</f>
        <v/>
      </c>
      <c r="D23" s="159"/>
      <c r="E23" s="498" t="str">
        <f>UPPER(IF($D23="","",VLOOKUP($D23,'1D ELO (3)'!$A$7:$P$39,5)))</f>
        <v/>
      </c>
      <c r="F23" s="487" t="str">
        <f>UPPER(IF($D23="","",VLOOKUP($D23,'1D ELO (3)'!$A$7:$P$39,2)))</f>
        <v/>
      </c>
      <c r="G23" s="487" t="str">
        <f>IF($D23="","",VLOOKUP($D23,'1D ELO (3)'!$A$7:$P$39,3))</f>
        <v/>
      </c>
      <c r="H23" s="499"/>
      <c r="I23" s="487" t="str">
        <f>IF($D23="","",VLOOKUP($D23,'1D ELO (3)'!$A$7:$P$39,4))</f>
        <v/>
      </c>
      <c r="J23" s="309"/>
      <c r="K23" s="163"/>
      <c r="L23" s="165"/>
      <c r="M23" s="163"/>
      <c r="N23" s="318"/>
      <c r="O23" s="163"/>
      <c r="P23" s="318"/>
      <c r="Q23" s="163"/>
      <c r="R23" s="166"/>
      <c r="S23" s="169"/>
    </row>
    <row r="24" spans="1:19" s="38" customFormat="1" ht="9.6" customHeight="1" x14ac:dyDescent="0.25">
      <c r="A24" s="281"/>
      <c r="B24" s="310"/>
      <c r="C24" s="310"/>
      <c r="D24" s="310"/>
      <c r="E24" s="498" t="str">
        <f>UPPER(IF($D23="","",VLOOKUP($D23,'1D ELO (3)'!$A$7:$P$33,11)))</f>
        <v/>
      </c>
      <c r="F24" s="487" t="str">
        <f>UPPER(IF($D23="","",VLOOKUP($D23,'1D ELO (3)'!$A$7:$P$33,8)))</f>
        <v/>
      </c>
      <c r="G24" s="487" t="str">
        <f>IF($D23="","",VLOOKUP($D23,'1D ELO (3)'!$A$7:$P$33,9))</f>
        <v/>
      </c>
      <c r="H24" s="499"/>
      <c r="I24" s="487" t="str">
        <f>IF($D23="","",VLOOKUP($D23,'1D ELO (3)'!$A$7:$P$33,10))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 (3)'!$A$7:$P$39,14))</f>
        <v/>
      </c>
      <c r="C27" s="390" t="str">
        <f>IF($D27="","",VLOOKUP($D27,'1D ELO (3)'!$A$7:$P$39,15))</f>
        <v/>
      </c>
      <c r="D27" s="159"/>
      <c r="E27" s="498" t="str">
        <f>UPPER(IF($D27="","",VLOOKUP($D27,'1D ELO (3)'!$A$7:$P$39,5)))</f>
        <v/>
      </c>
      <c r="F27" s="487" t="str">
        <f>UPPER(IF($D27="","",VLOOKUP($D27,'1D ELO (3)'!$A$7:$P$39,2)))</f>
        <v/>
      </c>
      <c r="G27" s="487" t="str">
        <f>IF($D27="","",VLOOKUP($D27,'1D ELO (3)'!$A$7:$P$39,3))</f>
        <v/>
      </c>
      <c r="H27" s="499"/>
      <c r="I27" s="487" t="str">
        <f>IF($D27="","",VLOOKUP($D27,'1D ELO (3)'!$A$7:$P$39,4))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 (3)'!$A$7:$P$33,11)))</f>
        <v/>
      </c>
      <c r="F28" s="487" t="str">
        <f>UPPER(IF($D27="","",VLOOKUP($D27,'1D ELO (3)'!$A$7:$P$33,8)))</f>
        <v/>
      </c>
      <c r="G28" s="487" t="str">
        <f>IF($D27="","",VLOOKUP($D27,'1D ELO (3)'!$A$7:$P$33,9))</f>
        <v/>
      </c>
      <c r="H28" s="499"/>
      <c r="I28" s="487" t="str">
        <f>IF($D27="","",VLOOKUP($D27,'1D ELO (3)'!$A$7:$P$33,10))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 (3)'!$A$7:$P$39,14))</f>
        <v/>
      </c>
      <c r="C31" s="390" t="str">
        <f>IF($D31="","",VLOOKUP($D31,'1D ELO (3)'!$A$7:$P$39,15))</f>
        <v/>
      </c>
      <c r="D31" s="159"/>
      <c r="E31" s="498" t="str">
        <f>UPPER(IF($D31="","",VLOOKUP($D31,'1D ELO (3)'!$A$7:$P$39,5)))</f>
        <v/>
      </c>
      <c r="F31" s="487" t="str">
        <f>UPPER(IF($D31="","",VLOOKUP($D31,'1D ELO (3)'!$A$7:$P$39,2)))</f>
        <v/>
      </c>
      <c r="G31" s="487" t="str">
        <f>IF($D31="","",VLOOKUP($D31,'1D ELO (3)'!$A$7:$P$39,3))</f>
        <v/>
      </c>
      <c r="H31" s="499"/>
      <c r="I31" s="487" t="str">
        <f>IF($D31="","",VLOOKUP($D31,'1D ELO (3)'!$A$7:$P$39,4))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 (3)'!$A$7:$P$33,11)))</f>
        <v/>
      </c>
      <c r="F32" s="487" t="str">
        <f>UPPER(IF($D31="","",VLOOKUP($D31,'1D ELO (3)'!$A$7:$P$33,8)))</f>
        <v/>
      </c>
      <c r="G32" s="487" t="str">
        <f>IF($D31="","",VLOOKUP($D31,'1D ELO (3)'!$A$7:$P$33,9))</f>
        <v/>
      </c>
      <c r="H32" s="499"/>
      <c r="I32" s="487" t="str">
        <f>IF($D31="","",VLOOKUP($D31,'1D ELO (3)'!$A$7:$P$33,10))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307">
        <v>8</v>
      </c>
      <c r="B35" s="390" t="str">
        <f>IF($D35="","",VLOOKUP($D35,'1D ELO (3)'!$A$7:$P$39,14))</f>
        <v/>
      </c>
      <c r="C35" s="390" t="str">
        <f>IF($D35="","",VLOOKUP($D35,'1D ELO (3)'!$A$7:$P$39,15))</f>
        <v/>
      </c>
      <c r="D35" s="159"/>
      <c r="E35" s="679" t="str">
        <f>UPPER(IF($D35="","",VLOOKUP($D35,'1D ELO (3)'!$A$7:$P$39,5)))</f>
        <v/>
      </c>
      <c r="F35" s="680" t="str">
        <f>UPPER(IF($D35="","",VLOOKUP($D35,'1D ELO (3)'!$A$7:$P$39,2)))</f>
        <v/>
      </c>
      <c r="G35" s="680" t="str">
        <f>IF($D35="","",VLOOKUP($D35,'1D ELO (3)'!$A$7:$P$39,3))</f>
        <v/>
      </c>
      <c r="H35" s="681"/>
      <c r="I35" s="680" t="str">
        <f>IF($D35="","",VLOOKUP($D35,'1D ELO (3)'!$A$7:$P$39,4))</f>
        <v/>
      </c>
      <c r="J35" s="317"/>
      <c r="K35" s="163"/>
      <c r="L35" s="165"/>
      <c r="M35" s="201"/>
      <c r="N35" s="314"/>
      <c r="O35" s="163"/>
      <c r="P35" s="318"/>
      <c r="Q35" s="163"/>
      <c r="R35" s="166"/>
      <c r="S35" s="169"/>
    </row>
    <row r="36" spans="1:19" s="38" customFormat="1" ht="9.6" customHeight="1" x14ac:dyDescent="0.25">
      <c r="A36" s="281"/>
      <c r="B36" s="310"/>
      <c r="C36" s="310"/>
      <c r="D36" s="310"/>
      <c r="E36" s="679" t="str">
        <f>UPPER(IF($D35="","",VLOOKUP($D35,'1D ELO (3)'!$A$7:$P$33,11)))</f>
        <v/>
      </c>
      <c r="F36" s="680" t="str">
        <f>UPPER(IF($D35="","",VLOOKUP($D35,'1D ELO (3)'!$A$7:$P$33,8)))</f>
        <v/>
      </c>
      <c r="G36" s="680" t="str">
        <f>IF($D35="","",VLOOKUP($D35,'1D ELO (3)'!$A$7:$P$33,9))</f>
        <v/>
      </c>
      <c r="H36" s="681"/>
      <c r="I36" s="680" t="str">
        <f>IF($D35="","",VLOOKUP($D35,'1D ELO (3)'!$A$7:$P$33,10))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07">
        <v>9</v>
      </c>
      <c r="B39" s="390" t="str">
        <f>IF($D39="","",VLOOKUP($D39,'1D ELO (3)'!$A$7:$P$39,14))</f>
        <v/>
      </c>
      <c r="C39" s="390" t="str">
        <f>IF($D39="","",VLOOKUP($D39,'1D ELO (3)'!$A$7:$P$39,15))</f>
        <v/>
      </c>
      <c r="D39" s="159"/>
      <c r="E39" s="503" t="str">
        <f>UPPER(IF($D39="","",VLOOKUP($D39,'1D ELO (3)'!$A$7:$P$39,5)))</f>
        <v/>
      </c>
      <c r="F39" s="680" t="str">
        <f>UPPER(IF($D39="","",VLOOKUP($D39,'1D ELO (3)'!$A$7:$P$39,2)))</f>
        <v/>
      </c>
      <c r="G39" s="680" t="str">
        <f>IF($D39="","",VLOOKUP($D39,'1D ELO (3)'!$A$7:$P$39,3))</f>
        <v/>
      </c>
      <c r="H39" s="681"/>
      <c r="I39" s="680" t="str">
        <f>IF($D39="","",VLOOKUP($D39,'1D ELO (3)'!$A$7:$P$39,4))</f>
        <v/>
      </c>
      <c r="J39" s="309"/>
      <c r="K39" s="163"/>
      <c r="L39" s="165"/>
      <c r="M39" s="163"/>
      <c r="N39" s="165"/>
      <c r="O39" s="163"/>
      <c r="P39" s="318"/>
      <c r="Q39" s="201"/>
      <c r="R39" s="166"/>
      <c r="S39" s="169"/>
    </row>
    <row r="40" spans="1:19" s="38" customFormat="1" ht="9.6" customHeight="1" x14ac:dyDescent="0.25">
      <c r="A40" s="281"/>
      <c r="B40" s="310"/>
      <c r="C40" s="310"/>
      <c r="D40" s="310"/>
      <c r="E40" s="503" t="str">
        <f>UPPER(IF($D39="","",VLOOKUP($D39,'1D ELO (3)'!$A$7:$P$33,11)))</f>
        <v/>
      </c>
      <c r="F40" s="160" t="str">
        <f>UPPER(IF($D39="","",VLOOKUP($D39,'1D ELO (3)'!$A$7:$P$33,8)))</f>
        <v/>
      </c>
      <c r="G40" s="160" t="str">
        <f>IF($D39="","",VLOOKUP($D39,'1D ELO (3)'!$A$7:$P$33,9))</f>
        <v/>
      </c>
      <c r="H40" s="308"/>
      <c r="I40" s="160" t="str">
        <f>IF($D39="","",VLOOKUP($D39,'1D ELO (3)'!$A$7:$P$33,10))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 (3)'!$A$7:$P$39,13))</f>
        <v/>
      </c>
      <c r="C43" s="390" t="str">
        <f>IF($D43="","",VLOOKUP($D43,'1D ELO (3)'!$A$7:$P$39,15))</f>
        <v/>
      </c>
      <c r="D43" s="159"/>
      <c r="E43" s="498" t="str">
        <f>UPPER(IF($D43="","",VLOOKUP($D43,'1D ELO (3)'!$A$7:$P$39,5)))</f>
        <v/>
      </c>
      <c r="F43" s="487" t="str">
        <f>UPPER(IF($D43="","",VLOOKUP($D43,'1D ELO (3)'!$A$7:$P$39,2)))</f>
        <v/>
      </c>
      <c r="G43" s="487" t="str">
        <f>IF($D43="","",VLOOKUP($D43,'1D ELO (3)'!$A$7:$P$39,3))</f>
        <v/>
      </c>
      <c r="H43" s="499"/>
      <c r="I43" s="487" t="str">
        <f>IF($D43="","",VLOOKUP($D43,'1D ELO (3)'!$A$7:$P$39,4))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 (3)'!$A$7:$P$33,11)))</f>
        <v/>
      </c>
      <c r="F44" s="487" t="str">
        <f>UPPER(IF($D43="","",VLOOKUP($D43,'1D ELO (3)'!$A$7:$P$33,8)))</f>
        <v/>
      </c>
      <c r="G44" s="487" t="str">
        <f>IF($D43="","",VLOOKUP($D43,'1D ELO (3)'!$A$7:$P$33,9))</f>
        <v/>
      </c>
      <c r="H44" s="499"/>
      <c r="I44" s="487" t="str">
        <f>IF($D43="","",VLOOKUP($D43,'1D ELO (3)'!$A$7:$P$33,10))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 (3)'!$A$7:$P$39,14))</f>
        <v/>
      </c>
      <c r="C47" s="390" t="str">
        <f>IF($D47="","",VLOOKUP($D47,'1D ELO (3)'!$A$7:$P$39,15))</f>
        <v/>
      </c>
      <c r="D47" s="159"/>
      <c r="E47" s="498" t="str">
        <f>UPPER(IF($D47="","",VLOOKUP($D47,'1D ELO (3)'!$A$7:$P$39,5)))</f>
        <v/>
      </c>
      <c r="F47" s="487" t="str">
        <f>UPPER(IF($D47="","",VLOOKUP($D47,'1D ELO (3)'!$A$7:$P$39,2)))</f>
        <v/>
      </c>
      <c r="G47" s="487" t="str">
        <f>IF($D47="","",VLOOKUP($D47,'1D ELO (3)'!$A$7:$P$39,3))</f>
        <v/>
      </c>
      <c r="H47" s="499"/>
      <c r="I47" s="487" t="str">
        <f>IF($D47="","",VLOOKUP($D47,'1D ELO (3)'!$A$7:$P$39,4))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 (3)'!$A$7:$P$33,11)))</f>
        <v/>
      </c>
      <c r="F48" s="487" t="str">
        <f>UPPER(IF($D47="","",VLOOKUP($D47,'1D ELO (3)'!$A$7:$P$33,8)))</f>
        <v/>
      </c>
      <c r="G48" s="487" t="str">
        <f>IF($D47="","",VLOOKUP($D47,'1D ELO (3)'!$A$7:$P$33,9))</f>
        <v/>
      </c>
      <c r="H48" s="499"/>
      <c r="I48" s="487" t="str">
        <f>IF($D47="","",VLOOKUP($D47,'1D ELO (3)'!$A$7:$P$33,10))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x14ac:dyDescent="0.25">
      <c r="A51" s="281">
        <v>12</v>
      </c>
      <c r="B51" s="390" t="str">
        <f>IF($D51="","",VLOOKUP($D51,'1D ELO (3)'!$A$7:$P$39,14))</f>
        <v/>
      </c>
      <c r="C51" s="390" t="str">
        <f>IF($D51="","",VLOOKUP($D51,'1D ELO (3)'!$A$7:$P$39,15))</f>
        <v/>
      </c>
      <c r="D51" s="159"/>
      <c r="E51" s="498" t="str">
        <f>UPPER(IF($D51="","",VLOOKUP($D51,'1D ELO (3)'!$A$7:$P$39,5)))</f>
        <v/>
      </c>
      <c r="F51" s="487" t="str">
        <f>UPPER(IF($D51="","",VLOOKUP($D51,'1D ELO (3)'!$A$7:$P$39,2)))</f>
        <v/>
      </c>
      <c r="G51" s="487" t="str">
        <f>IF($D51="","",VLOOKUP($D51,'1D ELO (3)'!$A$7:$P$39,3))</f>
        <v/>
      </c>
      <c r="H51" s="499"/>
      <c r="I51" s="487" t="str">
        <f>IF($D51="","",VLOOKUP($D51,'1D ELO (3)'!$A$7:$P$39,4))</f>
        <v/>
      </c>
      <c r="J51" s="317"/>
      <c r="K51" s="163"/>
      <c r="L51" s="165"/>
      <c r="M51" s="201"/>
      <c r="N51" s="322"/>
      <c r="O51" s="163"/>
      <c r="P51" s="318"/>
      <c r="Q51" s="163"/>
      <c r="R51" s="166"/>
      <c r="S51" s="169"/>
    </row>
    <row r="52" spans="1:19" s="38" customFormat="1" ht="9.6" customHeight="1" x14ac:dyDescent="0.25">
      <c r="A52" s="281"/>
      <c r="B52" s="310"/>
      <c r="C52" s="310"/>
      <c r="D52" s="310"/>
      <c r="E52" s="498" t="str">
        <f>UPPER(IF($D51="","",VLOOKUP($D51,'1D ELO (3)'!$A$7:$P$33,11)))</f>
        <v/>
      </c>
      <c r="F52" s="487" t="str">
        <f>UPPER(IF($D51="","",VLOOKUP($D51,'1D ELO (3)'!$A$7:$P$33,8)))</f>
        <v/>
      </c>
      <c r="G52" s="487" t="str">
        <f>IF($D51="","",VLOOKUP($D51,'1D ELO (3)'!$A$7:$P$33,9))</f>
        <v/>
      </c>
      <c r="H52" s="499"/>
      <c r="I52" s="487" t="str">
        <f>IF($D51="","",VLOOKUP($D51,'1D ELO (3)'!$A$7:$P$33,10))</f>
        <v/>
      </c>
      <c r="J52" s="311"/>
      <c r="K52" s="163"/>
      <c r="L52" s="165"/>
      <c r="M52" s="285"/>
      <c r="N52" s="323"/>
      <c r="O52" s="163"/>
      <c r="P52" s="318"/>
      <c r="Q52" s="163"/>
      <c r="R52" s="166"/>
      <c r="S52" s="169"/>
    </row>
    <row r="53" spans="1:19" s="38" customFormat="1" ht="9.6" customHeight="1" x14ac:dyDescent="0.25">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 (3)'!$A$7:$P$39,14))</f>
        <v/>
      </c>
      <c r="C55" s="390" t="str">
        <f>IF($D55="","",VLOOKUP($D55,'1D ELO (3)'!$A$7:$P$39,15))</f>
        <v/>
      </c>
      <c r="D55" s="159"/>
      <c r="E55" s="498" t="str">
        <f>UPPER(IF($D55="","",VLOOKUP($D55,'1D ELO (3)'!$A$7:$P$39,5)))</f>
        <v/>
      </c>
      <c r="F55" s="487" t="str">
        <f>UPPER(IF($D55="","",VLOOKUP($D55,'1D ELO (3)'!$A$7:$P$39,2)))</f>
        <v/>
      </c>
      <c r="G55" s="487" t="str">
        <f>IF($D55="","",VLOOKUP($D55,'1D ELO (3)'!$A$7:$P$39,3))</f>
        <v/>
      </c>
      <c r="H55" s="499"/>
      <c r="I55" s="487" t="str">
        <f>IF($D55="","",VLOOKUP($D55,'1D ELO (3)'!$A$7:$P$39,4))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 (3)'!$A$7:$P$33,11)))</f>
        <v/>
      </c>
      <c r="F56" s="487" t="str">
        <f>UPPER(IF($D55="","",VLOOKUP($D55,'1D ELO (3)'!$A$7:$P$33,8)))</f>
        <v/>
      </c>
      <c r="G56" s="487" t="str">
        <f>IF($D55="","",VLOOKUP($D55,'1D ELO (3)'!$A$7:$P$33,9))</f>
        <v/>
      </c>
      <c r="H56" s="499"/>
      <c r="I56" s="487" t="str">
        <f>IF($D55="","",VLOOKUP($D55,'1D ELO (3)'!$A$7:$P$33,10))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 (3)'!$A$7:$P$39,14))</f>
        <v/>
      </c>
      <c r="C59" s="390" t="str">
        <f>IF($D59="","",VLOOKUP($D59,'1D ELO (3)'!$A$7:$P$39,15))</f>
        <v/>
      </c>
      <c r="D59" s="159"/>
      <c r="E59" s="498" t="str">
        <f>UPPER(IF($D59="","",VLOOKUP($D59,'1D ELO (3)'!$A$7:$P$39,5)))</f>
        <v/>
      </c>
      <c r="F59" s="487" t="str">
        <f>UPPER(IF($D59="","",VLOOKUP($D59,'1D ELO (3)'!$A$7:$P$39,2)))</f>
        <v/>
      </c>
      <c r="G59" s="487" t="str">
        <f>IF($D59="","",VLOOKUP($D59,'1D ELO (3)'!$A$7:$P$39,3))</f>
        <v/>
      </c>
      <c r="H59" s="499"/>
      <c r="I59" s="487" t="str">
        <f>IF($D59="","",VLOOKUP($D59,'1D ELO (3)'!$A$7:$P$39,4))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 (3)'!$A$7:$P$33,11)))</f>
        <v/>
      </c>
      <c r="F60" s="487" t="str">
        <f>UPPER(IF($D59="","",VLOOKUP($D59,'1D ELO (3)'!$A$7:$P$33,8)))</f>
        <v/>
      </c>
      <c r="G60" s="487" t="str">
        <f>IF($D59="","",VLOOKUP($D59,'1D ELO (3)'!$A$7:$P$33,9))</f>
        <v/>
      </c>
      <c r="H60" s="499"/>
      <c r="I60" s="487" t="str">
        <f>IF($D59="","",VLOOKUP($D59,'1D ELO (3)'!$A$7:$P$33,10))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 (3)'!$A$7:$P$39,14))</f>
        <v/>
      </c>
      <c r="C63" s="390" t="str">
        <f>IF($D63="","",VLOOKUP($D63,'1D ELO (3)'!$A$7:$P$39,15))</f>
        <v/>
      </c>
      <c r="D63" s="159"/>
      <c r="E63" s="498" t="str">
        <f>UPPER(IF($D63="","",VLOOKUP($D63,'1D ELO (3)'!$A$7:$P$39,5)))</f>
        <v/>
      </c>
      <c r="F63" s="487" t="str">
        <f>UPPER(IF($D63="","",VLOOKUP($D63,'1D ELO (3)'!$A$7:$P$39,2)))</f>
        <v/>
      </c>
      <c r="G63" s="487" t="str">
        <f>IF($D63="","",VLOOKUP($D63,'1D ELO (3)'!$A$7:$P$39,3))</f>
        <v/>
      </c>
      <c r="H63" s="499"/>
      <c r="I63" s="487" t="str">
        <f>IF($D63="","",VLOOKUP($D63,'1D ELO (3)'!$A$7:$P$39,4))</f>
        <v/>
      </c>
      <c r="J63" s="309"/>
      <c r="K63" s="163"/>
      <c r="L63" s="318"/>
      <c r="M63" s="163"/>
      <c r="N63" s="165"/>
      <c r="O63" s="339" t="s">
        <v>129</v>
      </c>
      <c r="P63" s="340"/>
      <c r="Q63" s="339" t="s">
        <v>149</v>
      </c>
      <c r="R63" s="340"/>
      <c r="S63" s="169"/>
    </row>
    <row r="64" spans="1:19" s="38" customFormat="1" ht="9.6" customHeight="1" x14ac:dyDescent="0.25">
      <c r="A64" s="281"/>
      <c r="B64" s="310"/>
      <c r="C64" s="310"/>
      <c r="D64" s="310"/>
      <c r="E64" s="498" t="str">
        <f>UPPER(IF($D63="","",VLOOKUP($D63,'1D ELO (3)'!$A$7:$P$33,11)))</f>
        <v/>
      </c>
      <c r="F64" s="487" t="str">
        <f>UPPER(IF($D63="","",VLOOKUP($D63,'1D ELO (3)'!$A$7:$P$33,8)))</f>
        <v/>
      </c>
      <c r="G64" s="487" t="str">
        <f>IF($D63="","",VLOOKUP($D63,'1D ELO (3)'!$A$7:$P$33,9))</f>
        <v/>
      </c>
      <c r="H64" s="499"/>
      <c r="I64" s="487" t="str">
        <f>IF($D63="","",VLOOKUP($D63,'1D ELO (3)'!$A$7:$P$33,10))</f>
        <v/>
      </c>
      <c r="J64" s="311"/>
      <c r="K64" s="156" t="str">
        <f>IF(J64="a",F63,IF(J64="b",F65,""))</f>
        <v/>
      </c>
      <c r="L64" s="318"/>
      <c r="M64" s="163"/>
      <c r="N64" s="165"/>
      <c r="O64" s="395" t="str">
        <f>UPPER(IF(OR(P38="a",P38="as"),O21,IF(OR(P38="b",P38="bs"),O53,)))</f>
        <v/>
      </c>
      <c r="P64" s="342"/>
      <c r="Q64" s="343"/>
      <c r="R64" s="340"/>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x14ac:dyDescent="0.25">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x14ac:dyDescent="0.25">
      <c r="A67" s="327">
        <v>16</v>
      </c>
      <c r="B67" s="390" t="str">
        <f>IF($D67="","",VLOOKUP($D67,'1D ELO (3)'!$A$7:$P$39,14))</f>
        <v/>
      </c>
      <c r="C67" s="390" t="str">
        <f>IF($D67="","",VLOOKUP($D67,'1D ELO (3)'!$A$7:$P$39,15))</f>
        <v/>
      </c>
      <c r="D67" s="159"/>
      <c r="E67" s="503" t="str">
        <f>UPPER(IF($D67="","",VLOOKUP($D67,'1D ELO (3)'!$A$7:$P$39,5)))</f>
        <v/>
      </c>
      <c r="F67" s="680" t="str">
        <f>UPPER(IF($D67="","",VLOOKUP($D67,'1D ELO (3)'!$A$7:$P$39,2)))</f>
        <v/>
      </c>
      <c r="G67" s="680" t="str">
        <f>IF($D67="","",VLOOKUP($D67,'1D ELO (3)'!$A$7:$P$39,3))</f>
        <v/>
      </c>
      <c r="H67" s="681"/>
      <c r="I67" s="680" t="str">
        <f>IF($D67="","",VLOOKUP($D67,'1D ELO (3)'!$A$7:$P$39,4))</f>
        <v/>
      </c>
      <c r="J67" s="317"/>
      <c r="K67" s="163"/>
      <c r="L67" s="165"/>
      <c r="M67" s="201"/>
      <c r="N67" s="314"/>
      <c r="O67" s="267" t="s">
        <v>0</v>
      </c>
      <c r="P67" s="348"/>
      <c r="Q67" s="344" t="str">
        <f>UPPER(IF(OR(P67="a",P67="as"),O65,IF(OR(P67="b",P67="bs"),O69,)))</f>
        <v/>
      </c>
      <c r="R67" s="349"/>
      <c r="S67" s="169"/>
    </row>
    <row r="68" spans="1:19" s="38" customFormat="1" ht="9.6" customHeight="1" x14ac:dyDescent="0.25">
      <c r="A68" s="281"/>
      <c r="B68" s="310"/>
      <c r="C68" s="310"/>
      <c r="D68" s="310"/>
      <c r="E68" s="503" t="str">
        <f>UPPER(IF($D67="","",VLOOKUP($D67,'1D ELO (3)'!$A$7:$P$33,11)))</f>
        <v/>
      </c>
      <c r="F68" s="160" t="str">
        <f>UPPER(IF($D67="","",VLOOKUP($D67,'1D ELO (3)'!$A$7:$P$33,8)))</f>
        <v/>
      </c>
      <c r="G68" s="160" t="str">
        <f>IF($D67="","",VLOOKUP($D67,'1D ELO (3)'!$A$7:$P$33,9))</f>
        <v/>
      </c>
      <c r="H68" s="308"/>
      <c r="I68" s="160" t="str">
        <f>IF($D67="","",VLOOKUP($D67,'1D ELO (3)'!$A$7:$P$33,10))</f>
        <v/>
      </c>
      <c r="J68" s="311"/>
      <c r="K68" s="163"/>
      <c r="L68" s="165"/>
      <c r="M68" s="285"/>
      <c r="N68" s="319"/>
      <c r="O68" s="395" t="str">
        <f>UPPER(IF(OR(P113="a",P113="as"),O96,IF(OR(P113="b",P113="bs"),O128,)))</f>
        <v/>
      </c>
      <c r="P68" s="350"/>
      <c r="Q68" s="343"/>
      <c r="R68" s="340"/>
      <c r="S68" s="169"/>
    </row>
    <row r="69" spans="1:19" s="38" customFormat="1" ht="9.6" customHeight="1" x14ac:dyDescent="0.25">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x14ac:dyDescent="0.25">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x14ac:dyDescent="0.25">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x14ac:dyDescent="0.25">
      <c r="A72" s="222" t="s">
        <v>160</v>
      </c>
      <c r="B72" s="221"/>
      <c r="C72" s="223"/>
      <c r="D72" s="224">
        <v>1</v>
      </c>
      <c r="E72" s="224"/>
      <c r="F72" s="92">
        <f>IF(D72&gt;$R$79,,UPPER(VLOOKUP(D72,'1D ELO (3)'!$A$7:$L$23,2)))</f>
        <v>0</v>
      </c>
      <c r="G72" s="355">
        <v>5</v>
      </c>
      <c r="H72" s="92">
        <f>IF(G72&gt;$R$79,,UPPER(VLOOKUP(G72,'1D ELO (3)'!$A$7:$L$23,2)))</f>
        <v>0</v>
      </c>
      <c r="I72" s="333"/>
      <c r="J72" s="334" t="s">
        <v>7</v>
      </c>
      <c r="K72" s="221"/>
      <c r="L72" s="227"/>
      <c r="M72" s="221"/>
      <c r="N72" s="228"/>
      <c r="O72" s="229" t="s">
        <v>161</v>
      </c>
      <c r="P72" s="230"/>
      <c r="Q72" s="230"/>
      <c r="R72" s="231"/>
    </row>
    <row r="73" spans="1:19" s="18" customFormat="1" ht="9" customHeight="1" x14ac:dyDescent="0.25">
      <c r="A73" s="236" t="s">
        <v>124</v>
      </c>
      <c r="B73" s="234"/>
      <c r="C73" s="237"/>
      <c r="D73" s="224"/>
      <c r="E73" s="224"/>
      <c r="F73" s="92">
        <f>IF(D72&gt;$R$79,,UPPER(VLOOKUP(D72,'1D ELO (3)'!$A$7:$L$23,8)))</f>
        <v>0</v>
      </c>
      <c r="G73" s="355"/>
      <c r="H73" s="92">
        <f>IF(G72&gt;$R$79,,UPPER(VLOOKUP(G72,'1D ELO (3)'!$A$7:$L$23,8)))</f>
        <v>0</v>
      </c>
      <c r="I73" s="333"/>
      <c r="J73" s="334"/>
      <c r="K73" s="92">
        <f>IF(J72&gt;$R$79,,UPPER(VLOOKUP(J72,'1D ELO (3)'!$A$7:$L$23,8)))</f>
        <v>0</v>
      </c>
      <c r="L73" s="227"/>
      <c r="M73" s="221"/>
      <c r="N73" s="228"/>
      <c r="O73" s="234"/>
      <c r="P73" s="233"/>
      <c r="Q73" s="234"/>
      <c r="R73" s="235"/>
    </row>
    <row r="74" spans="1:19" s="18" customFormat="1" ht="9" customHeight="1" x14ac:dyDescent="0.25">
      <c r="A74" s="379"/>
      <c r="B74" s="380"/>
      <c r="C74" s="381"/>
      <c r="D74" s="224">
        <v>2</v>
      </c>
      <c r="E74" s="224"/>
      <c r="F74" s="92">
        <f>IF(D74&gt;$R$79,,UPPER(VLOOKUP(D74,'1D ELO (3)'!$A$7:$L$23,2)))</f>
        <v>0</v>
      </c>
      <c r="G74" s="355">
        <v>6</v>
      </c>
      <c r="H74" s="92">
        <f>IF(G74&gt;$R$79,,UPPER(VLOOKUP(G74,'1D ELO (3)'!$A$7:$L$23,2)))</f>
        <v>0</v>
      </c>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 (3)'!$A$7:$L$23,8)))</f>
        <v>0</v>
      </c>
      <c r="G75" s="355"/>
      <c r="H75" s="92">
        <f>IF(G74&gt;$R$79,,UPPER(VLOOKUP(G74,'1D ELO (3)'!$A$7:$L$23,8)))</f>
        <v>0</v>
      </c>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 (3)'!$A$7:$L$23,2)))</f>
        <v>0</v>
      </c>
      <c r="G76" s="355">
        <v>7</v>
      </c>
      <c r="H76" s="92">
        <f>IF(G76&gt;$R$79,,UPPER(VLOOKUP(G76,'1D ELO (3)'!$A$7:$L$23,2)))</f>
        <v>0</v>
      </c>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 (3)'!$A$7:$L$23,8)))</f>
        <v>0</v>
      </c>
      <c r="G77" s="355"/>
      <c r="H77" s="92">
        <f>IF(G76&gt;$R$79,,UPPER(VLOOKUP(G76,'1D ELO (3)'!$A$7:$L$23,8)))</f>
        <v>0</v>
      </c>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 (3)'!$A$7:$L$23,2)))</f>
        <v>0</v>
      </c>
      <c r="G78" s="355">
        <v>8</v>
      </c>
      <c r="H78" s="92">
        <f>IF(G78&gt;$R$79,,UPPER(VLOOKUP(G78,'1D ELO (3)'!$A$7:$L$23,2)))</f>
        <v>0</v>
      </c>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 (3)'!$A$7:$L$23,8)))</f>
        <v>0</v>
      </c>
      <c r="G79" s="356"/>
      <c r="H79" s="241">
        <f>IF(G78&gt;$R$79,,UPPER(VLOOKUP(G78,'1D ELO (3)'!$A$7:$L$23,8)))</f>
        <v>0</v>
      </c>
      <c r="I79" s="336"/>
      <c r="J79" s="337"/>
      <c r="K79" s="234"/>
      <c r="L79" s="233"/>
      <c r="M79" s="234"/>
      <c r="N79" s="235"/>
      <c r="O79" s="234" t="str">
        <f>R4</f>
        <v>Dénes Tibor</v>
      </c>
      <c r="P79" s="233"/>
      <c r="Q79" s="234"/>
      <c r="R79" s="357">
        <f>'1D ELO (3)'!$P$5</f>
        <v>0</v>
      </c>
    </row>
    <row r="80" spans="1:19" s="19" customFormat="1" ht="9.6" x14ac:dyDescent="0.25">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x14ac:dyDescent="0.3">
      <c r="A81" s="306"/>
      <c r="B81" s="99"/>
      <c r="C81" s="99"/>
      <c r="D81" s="99"/>
      <c r="E81" s="99"/>
      <c r="F81" s="22"/>
      <c r="G81" s="22"/>
      <c r="H81" s="101"/>
      <c r="I81" s="22"/>
      <c r="J81" s="122"/>
      <c r="K81" s="99"/>
      <c r="L81" s="122"/>
      <c r="M81" s="99"/>
      <c r="N81" s="122"/>
      <c r="O81" s="99"/>
      <c r="P81" s="122"/>
      <c r="Q81" s="99"/>
      <c r="R81" s="143"/>
    </row>
    <row r="82" spans="1:21" s="38" customFormat="1" ht="10.5" customHeight="1" x14ac:dyDescent="0.25">
      <c r="A82" s="307">
        <v>17</v>
      </c>
      <c r="B82" s="390" t="str">
        <f>IF($D82="","",VLOOKUP($D82,'1D ELO (3)'!$A$7:$P$39,14))</f>
        <v/>
      </c>
      <c r="C82" s="390" t="str">
        <f>IF($D82="","",VLOOKUP($D82,'1D ELO (3)'!$A$7:$P$39,15))</f>
        <v/>
      </c>
      <c r="D82" s="159"/>
      <c r="E82" s="679" t="str">
        <f>UPPER(IF($D82="","",VLOOKUP($D82,'1D ELO (3)'!$A$7:$P$39,5)))</f>
        <v/>
      </c>
      <c r="F82" s="680" t="str">
        <f>UPPER(IF($D82="","",VLOOKUP($D82,'1D ELO (3)'!$A$7:$P$39,2)))</f>
        <v/>
      </c>
      <c r="G82" s="680" t="str">
        <f>IF($D82="","",VLOOKUP($D82,'1D ELO (3)'!$A$7:$P$39,3))</f>
        <v/>
      </c>
      <c r="H82" s="681"/>
      <c r="I82" s="680" t="str">
        <f>IF($D82="","",VLOOKUP($D82,'1D ELO (3)'!$A$7:$P$39,4))</f>
        <v/>
      </c>
      <c r="J82" s="309"/>
      <c r="K82" s="163"/>
      <c r="L82" s="165"/>
      <c r="M82" s="163"/>
      <c r="N82" s="165"/>
      <c r="O82" s="163"/>
      <c r="P82" s="165"/>
      <c r="Q82" s="163"/>
      <c r="R82" s="280" t="s">
        <v>154</v>
      </c>
      <c r="S82" s="169"/>
      <c r="U82" s="170">
        <f>Birók!P60</f>
        <v>0</v>
      </c>
    </row>
    <row r="83" spans="1:21" s="38" customFormat="1" ht="9.6" customHeight="1" x14ac:dyDescent="0.25">
      <c r="A83" s="281"/>
      <c r="B83" s="310"/>
      <c r="C83" s="310"/>
      <c r="D83" s="310"/>
      <c r="E83" s="679" t="str">
        <f>UPPER(IF($D82="","",VLOOKUP($D82,'1D ELO (3)'!$A$7:$P$33,11)))</f>
        <v/>
      </c>
      <c r="F83" s="680" t="str">
        <f>UPPER(IF($D82="","",VLOOKUP($D82,'1D ELO (3)'!$A$7:$P$33,8)))</f>
        <v/>
      </c>
      <c r="G83" s="680" t="str">
        <f>IF($D82="","",VLOOKUP($D82,'1D ELO (3)'!$A$7:$P$33,9))</f>
        <v/>
      </c>
      <c r="H83" s="681"/>
      <c r="I83" s="680" t="str">
        <f>IF($D82="","",VLOOKUP($D82,'1D ELO (3)'!$A$7:$P$33,10))</f>
        <v/>
      </c>
      <c r="J83" s="311"/>
      <c r="K83" s="156" t="str">
        <f>IF(J83="a",F82,IF(J83="b",F84,""))</f>
        <v/>
      </c>
      <c r="L83" s="165"/>
      <c r="M83" s="163"/>
      <c r="N83" s="165"/>
      <c r="O83" s="163"/>
      <c r="P83" s="165"/>
      <c r="Q83" s="163"/>
      <c r="R83" s="166"/>
      <c r="S83" s="169"/>
      <c r="U83" s="178">
        <f>Birók!P61</f>
        <v>0</v>
      </c>
    </row>
    <row r="84" spans="1:21" s="38" customFormat="1" ht="9.6" customHeight="1" x14ac:dyDescent="0.25">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x14ac:dyDescent="0.25">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x14ac:dyDescent="0.25">
      <c r="A86" s="281">
        <v>18</v>
      </c>
      <c r="B86" s="390" t="str">
        <f>IF($D86="","",VLOOKUP($D86,'1D ELO (3)'!$A$7:$P$39,14))</f>
        <v/>
      </c>
      <c r="C86" s="390" t="str">
        <f>IF($D86="","",VLOOKUP($D86,'1D ELO (3)'!$A$7:$P$39,15))</f>
        <v/>
      </c>
      <c r="D86" s="159"/>
      <c r="E86" s="498" t="str">
        <f>UPPER(IF($D86="","",VLOOKUP($D86,'1D ELO (3)'!$A$7:$P$39,5)))</f>
        <v/>
      </c>
      <c r="F86" s="487" t="str">
        <f>UPPER(IF($D86="","",VLOOKUP($D86,'1D ELO (3)'!$A$7:$P$39,2)))</f>
        <v/>
      </c>
      <c r="G86" s="487" t="str">
        <f>IF($D86="","",VLOOKUP($D86,'1D ELO (3)'!$A$7:$P$39,3))</f>
        <v/>
      </c>
      <c r="H86" s="499"/>
      <c r="I86" s="487" t="str">
        <f>IF($D86="","",VLOOKUP($D86,'1D ELO (3)'!$A$7:$P$39,4))</f>
        <v/>
      </c>
      <c r="J86" s="317"/>
      <c r="K86" s="163"/>
      <c r="L86" s="318"/>
      <c r="M86" s="201"/>
      <c r="N86" s="314"/>
      <c r="O86" s="163"/>
      <c r="P86" s="165"/>
      <c r="Q86" s="163"/>
      <c r="R86" s="166"/>
      <c r="S86" s="169"/>
      <c r="U86" s="178">
        <f>Birók!P64</f>
        <v>0</v>
      </c>
    </row>
    <row r="87" spans="1:21" s="38" customFormat="1" ht="9.6" customHeight="1" x14ac:dyDescent="0.25">
      <c r="A87" s="281"/>
      <c r="B87" s="310"/>
      <c r="C87" s="310"/>
      <c r="D87" s="310"/>
      <c r="E87" s="498" t="str">
        <f>UPPER(IF($D86="","",VLOOKUP($D86,'1D ELO (3)'!$A$7:$P$33,11)))</f>
        <v/>
      </c>
      <c r="F87" s="487" t="str">
        <f>UPPER(IF($D86="","",VLOOKUP($D86,'1D ELO (3)'!$A$7:$P$33,8)))</f>
        <v/>
      </c>
      <c r="G87" s="487" t="str">
        <f>IF($D86="","",VLOOKUP($D86,'1D ELO (3)'!$A$7:$P$33,9))</f>
        <v/>
      </c>
      <c r="H87" s="499"/>
      <c r="I87" s="487" t="str">
        <f>IF($D86="","",VLOOKUP($D86,'1D ELO (3)'!$A$7:$P$33,10))</f>
        <v/>
      </c>
      <c r="J87" s="311"/>
      <c r="K87" s="163"/>
      <c r="L87" s="318"/>
      <c r="M87" s="285"/>
      <c r="N87" s="319"/>
      <c r="O87" s="163"/>
      <c r="P87" s="165"/>
      <c r="Q87" s="163"/>
      <c r="R87" s="166"/>
      <c r="S87" s="169"/>
      <c r="U87" s="178">
        <f>Birók!P65</f>
        <v>0</v>
      </c>
    </row>
    <row r="88" spans="1:21" s="38" customFormat="1" ht="9.6" customHeight="1" x14ac:dyDescent="0.25">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x14ac:dyDescent="0.25">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x14ac:dyDescent="0.25">
      <c r="A90" s="321">
        <v>19</v>
      </c>
      <c r="B90" s="390" t="str">
        <f>IF($D90="","",VLOOKUP($D90,'1D ELO (3)'!$A$7:$P$39,14))</f>
        <v/>
      </c>
      <c r="C90" s="390" t="str">
        <f>IF($D90="","",VLOOKUP($D90,'1D ELO (3)'!$A$7:$P$39,15))</f>
        <v/>
      </c>
      <c r="D90" s="159"/>
      <c r="E90" s="498" t="str">
        <f>UPPER(IF($D90="","",VLOOKUP($D90,'1D ELO (3)'!$A$7:$P$39,5)))</f>
        <v/>
      </c>
      <c r="F90" s="487" t="str">
        <f>UPPER(IF($D90="","",VLOOKUP($D90,'1D ELO (3)'!$A$7:$P$39,2)))</f>
        <v/>
      </c>
      <c r="G90" s="487" t="str">
        <f>IF($D90="","",VLOOKUP($D90,'1D ELO (3)'!$A$7:$P$39,3))</f>
        <v/>
      </c>
      <c r="H90" s="499"/>
      <c r="I90" s="487" t="str">
        <f>IF($D90="","",VLOOKUP($D90,'1D ELO (3)'!$A$7:$P$39,4))</f>
        <v/>
      </c>
      <c r="J90" s="309"/>
      <c r="K90" s="163"/>
      <c r="L90" s="318"/>
      <c r="M90" s="163"/>
      <c r="N90" s="318"/>
      <c r="O90" s="201"/>
      <c r="P90" s="165"/>
      <c r="Q90" s="163"/>
      <c r="R90" s="166"/>
      <c r="S90" s="169"/>
      <c r="U90" s="178">
        <f>Birók!P68</f>
        <v>0</v>
      </c>
    </row>
    <row r="91" spans="1:21" s="38" customFormat="1" ht="9.6" customHeight="1" thickBot="1" x14ac:dyDescent="0.3">
      <c r="A91" s="281"/>
      <c r="B91" s="310"/>
      <c r="C91" s="310"/>
      <c r="D91" s="310"/>
      <c r="E91" s="498" t="str">
        <f>UPPER(IF($D90="","",VLOOKUP($D90,'1D ELO (3)'!$A$7:$P$33,11)))</f>
        <v/>
      </c>
      <c r="F91" s="487" t="str">
        <f>UPPER(IF($D90="","",VLOOKUP($D90,'1D ELO (3)'!$A$7:$P$33,8)))</f>
        <v/>
      </c>
      <c r="G91" s="487" t="str">
        <f>IF($D90="","",VLOOKUP($D90,'1D ELO (3)'!$A$7:$P$33,9))</f>
        <v/>
      </c>
      <c r="H91" s="499"/>
      <c r="I91" s="487" t="str">
        <f>IF($D90="","",VLOOKUP($D90,'1D ELO (3)'!$A$7:$P$33,10))</f>
        <v/>
      </c>
      <c r="J91" s="311"/>
      <c r="K91" s="156" t="str">
        <f>IF(J91="a",F90,IF(J91="b",F92,""))</f>
        <v/>
      </c>
      <c r="L91" s="318"/>
      <c r="M91" s="163"/>
      <c r="N91" s="318"/>
      <c r="O91" s="163"/>
      <c r="P91" s="165"/>
      <c r="Q91" s="163"/>
      <c r="R91" s="166"/>
      <c r="S91" s="169"/>
      <c r="U91" s="193">
        <f>Birók!P69</f>
        <v>0</v>
      </c>
    </row>
    <row r="92" spans="1:21" s="38" customFormat="1" ht="9.6" customHeight="1" x14ac:dyDescent="0.25">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x14ac:dyDescent="0.25">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x14ac:dyDescent="0.25">
      <c r="A94" s="281">
        <v>20</v>
      </c>
      <c r="B94" s="390" t="str">
        <f>IF($D94="","",VLOOKUP($D94,'1D ELO (3)'!$A$7:$P$39,14))</f>
        <v/>
      </c>
      <c r="C94" s="390" t="str">
        <f>IF($D94="","",VLOOKUP($D94,'1D ELO (3)'!$A$7:$P$39,15))</f>
        <v/>
      </c>
      <c r="D94" s="159"/>
      <c r="E94" s="498" t="str">
        <f>UPPER(IF($D94="","",VLOOKUP($D94,'1D ELO (3)'!$A$7:$P$39,5)))</f>
        <v/>
      </c>
      <c r="F94" s="487" t="str">
        <f>UPPER(IF($D94="","",VLOOKUP($D94,'1D ELO (3)'!$A$7:$P$39,2)))</f>
        <v/>
      </c>
      <c r="G94" s="487" t="str">
        <f>IF($D94="","",VLOOKUP($D94,'1D ELO (3)'!$A$7:$P$39,3))</f>
        <v/>
      </c>
      <c r="H94" s="499"/>
      <c r="I94" s="487" t="str">
        <f>IF($D94="","",VLOOKUP($D94,'1D ELO (3)'!$A$7:$P$39,4))</f>
        <v/>
      </c>
      <c r="J94" s="317"/>
      <c r="K94" s="163"/>
      <c r="L94" s="165"/>
      <c r="M94" s="201"/>
      <c r="N94" s="322"/>
      <c r="O94" s="163"/>
      <c r="P94" s="165"/>
      <c r="Q94" s="163"/>
      <c r="R94" s="166"/>
      <c r="S94" s="169"/>
    </row>
    <row r="95" spans="1:21" s="38" customFormat="1" ht="9.6" customHeight="1" x14ac:dyDescent="0.25">
      <c r="A95" s="281"/>
      <c r="B95" s="310"/>
      <c r="C95" s="310"/>
      <c r="D95" s="310"/>
      <c r="E95" s="498" t="str">
        <f>UPPER(IF($D94="","",VLOOKUP($D94,'1D ELO (3)'!$A$7:$P$33,11)))</f>
        <v/>
      </c>
      <c r="F95" s="487" t="str">
        <f>UPPER(IF($D94="","",VLOOKUP($D94,'1D ELO (3)'!$A$7:$P$33,8)))</f>
        <v/>
      </c>
      <c r="G95" s="487" t="str">
        <f>IF($D94="","",VLOOKUP($D94,'1D ELO (3)'!$A$7:$P$33,9))</f>
        <v/>
      </c>
      <c r="H95" s="499"/>
      <c r="I95" s="487" t="str">
        <f>IF($D94="","",VLOOKUP($D94,'1D ELO (3)'!$A$7:$P$33,10))</f>
        <v/>
      </c>
      <c r="J95" s="311"/>
      <c r="K95" s="163"/>
      <c r="L95" s="165"/>
      <c r="M95" s="285"/>
      <c r="N95" s="323"/>
      <c r="O95" s="163"/>
      <c r="P95" s="165"/>
      <c r="Q95" s="163"/>
      <c r="R95" s="166"/>
      <c r="S95" s="169"/>
    </row>
    <row r="96" spans="1:21" s="38" customFormat="1" ht="9.6" customHeight="1" x14ac:dyDescent="0.25">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x14ac:dyDescent="0.25">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x14ac:dyDescent="0.25">
      <c r="A98" s="281">
        <v>21</v>
      </c>
      <c r="B98" s="390" t="str">
        <f>IF($D98="","",VLOOKUP($D98,'1D ELO (3)'!$A$7:$P$39,14))</f>
        <v/>
      </c>
      <c r="C98" s="390" t="str">
        <f>IF($D98="","",VLOOKUP($D98,'1D ELO (3)'!$A$7:$P$39,15))</f>
        <v/>
      </c>
      <c r="D98" s="159"/>
      <c r="E98" s="498" t="str">
        <f>UPPER(IF($D98="","",VLOOKUP($D98,'1D ELO (3)'!$A$7:$P$39,5)))</f>
        <v/>
      </c>
      <c r="F98" s="487" t="str">
        <f>UPPER(IF($D98="","",VLOOKUP($D98,'1D ELO (3)'!$A$7:$P$39,2)))</f>
        <v/>
      </c>
      <c r="G98" s="487" t="str">
        <f>IF($D98="","",VLOOKUP($D98,'1D ELO (3)'!$A$7:$P$39,3))</f>
        <v/>
      </c>
      <c r="H98" s="499"/>
      <c r="I98" s="487" t="str">
        <f>IF($D98="","",VLOOKUP($D98,'1D ELO (3)'!$A$7:$P$39,4))</f>
        <v/>
      </c>
      <c r="J98" s="309"/>
      <c r="K98" s="163"/>
      <c r="L98" s="165"/>
      <c r="M98" s="163"/>
      <c r="N98" s="318"/>
      <c r="O98" s="163"/>
      <c r="P98" s="318"/>
      <c r="Q98" s="163"/>
      <c r="R98" s="166"/>
      <c r="S98" s="169"/>
    </row>
    <row r="99" spans="1:19" s="38" customFormat="1" ht="9.6" customHeight="1" x14ac:dyDescent="0.25">
      <c r="A99" s="281"/>
      <c r="B99" s="310"/>
      <c r="C99" s="310"/>
      <c r="D99" s="310"/>
      <c r="E99" s="498" t="str">
        <f>UPPER(IF($D98="","",VLOOKUP($D98,'1D ELO (3)'!$A$7:$P$33,11)))</f>
        <v/>
      </c>
      <c r="F99" s="487" t="str">
        <f>UPPER(IF($D98="","",VLOOKUP($D98,'1D ELO (3)'!$A$7:$P$33,8)))</f>
        <v/>
      </c>
      <c r="G99" s="487" t="str">
        <f>IF($D98="","",VLOOKUP($D98,'1D ELO (3)'!$A$7:$P$33,9))</f>
        <v/>
      </c>
      <c r="H99" s="499"/>
      <c r="I99" s="487" t="str">
        <f>IF($D98="","",VLOOKUP($D98,'1D ELO (3)'!$A$7:$P$33,10))</f>
        <v/>
      </c>
      <c r="J99" s="311"/>
      <c r="K99" s="156" t="str">
        <f>IF(J99="a",F98,IF(J99="b",F100,""))</f>
        <v/>
      </c>
      <c r="L99" s="165"/>
      <c r="M99" s="163"/>
      <c r="N99" s="318"/>
      <c r="O99" s="163"/>
      <c r="P99" s="318"/>
      <c r="Q99" s="163"/>
      <c r="R99" s="166"/>
      <c r="S99" s="169"/>
    </row>
    <row r="100" spans="1:19" s="38" customFormat="1" ht="9.6" customHeight="1" x14ac:dyDescent="0.25">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x14ac:dyDescent="0.25">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x14ac:dyDescent="0.25">
      <c r="A102" s="281">
        <v>22</v>
      </c>
      <c r="B102" s="390" t="str">
        <f>IF($D102="","",VLOOKUP($D102,'1D ELO (3)'!$A$7:$P$39,14))</f>
        <v/>
      </c>
      <c r="C102" s="390" t="str">
        <f>IF($D102="","",VLOOKUP($D102,'1D ELO (3)'!$A$7:$P$39,15))</f>
        <v/>
      </c>
      <c r="D102" s="159"/>
      <c r="E102" s="498" t="str">
        <f>UPPER(IF($D102="","",VLOOKUP($D102,'1D ELO (3)'!$A$7:$P$39,5)))</f>
        <v/>
      </c>
      <c r="F102" s="487" t="str">
        <f>UPPER(IF($D102="","",VLOOKUP($D102,'1D ELO (3)'!$A$7:$P$39,2)))</f>
        <v/>
      </c>
      <c r="G102" s="487" t="str">
        <f>IF($D102="","",VLOOKUP($D102,'1D ELO (3)'!$A$7:$P$39,3))</f>
        <v/>
      </c>
      <c r="H102" s="499"/>
      <c r="I102" s="487" t="str">
        <f>IF($D102="","",VLOOKUP($D102,'1D ELO (3)'!$A$7:$P$39,4))</f>
        <v/>
      </c>
      <c r="J102" s="317"/>
      <c r="K102" s="163"/>
      <c r="L102" s="318"/>
      <c r="M102" s="201"/>
      <c r="N102" s="322"/>
      <c r="O102" s="163"/>
      <c r="P102" s="318"/>
      <c r="Q102" s="163"/>
      <c r="R102" s="166"/>
      <c r="S102" s="169"/>
    </row>
    <row r="103" spans="1:19" s="38" customFormat="1" ht="9.6" customHeight="1" x14ac:dyDescent="0.25">
      <c r="A103" s="281"/>
      <c r="B103" s="310"/>
      <c r="C103" s="310"/>
      <c r="D103" s="310"/>
      <c r="E103" s="498" t="str">
        <f>UPPER(IF($D102="","",VLOOKUP($D102,'1D ELO (3)'!$A$7:$P$33,11)))</f>
        <v/>
      </c>
      <c r="F103" s="487" t="str">
        <f>UPPER(IF($D102="","",VLOOKUP($D102,'1D ELO (3)'!$A$7:$P$33,8)))</f>
        <v/>
      </c>
      <c r="G103" s="487" t="str">
        <f>IF($D102="","",VLOOKUP($D102,'1D ELO (3)'!$A$7:$P$33,9))</f>
        <v/>
      </c>
      <c r="H103" s="499"/>
      <c r="I103" s="487" t="str">
        <f>IF($D102="","",VLOOKUP($D102,'1D ELO (3)'!$A$7:$P$33,10))</f>
        <v/>
      </c>
      <c r="J103" s="311"/>
      <c r="K103" s="163"/>
      <c r="L103" s="318"/>
      <c r="M103" s="285"/>
      <c r="N103" s="323"/>
      <c r="O103" s="163"/>
      <c r="P103" s="318"/>
      <c r="Q103" s="163"/>
      <c r="R103" s="166"/>
      <c r="S103" s="169"/>
    </row>
    <row r="104" spans="1:19" s="38" customFormat="1" ht="9.6" customHeight="1" x14ac:dyDescent="0.25">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x14ac:dyDescent="0.25">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x14ac:dyDescent="0.25">
      <c r="A106" s="321">
        <v>23</v>
      </c>
      <c r="B106" s="390" t="str">
        <f>IF($D106="","",VLOOKUP($D106,'1D ELO (3)'!$A$7:$P$39,14))</f>
        <v/>
      </c>
      <c r="C106" s="390" t="str">
        <f>IF($D106="","",VLOOKUP($D106,'1D ELO (3)'!$A$7:$P$39,15))</f>
        <v/>
      </c>
      <c r="D106" s="159"/>
      <c r="E106" s="498" t="str">
        <f>UPPER(IF($D106="","",VLOOKUP($D106,'1D ELO (3)'!$A$7:$P$39,5)))</f>
        <v/>
      </c>
      <c r="F106" s="487" t="str">
        <f>UPPER(IF($D106="","",VLOOKUP($D106,'1D ELO (3)'!$A$7:$P$39,2)))</f>
        <v/>
      </c>
      <c r="G106" s="487" t="str">
        <f>IF($D106="","",VLOOKUP($D106,'1D ELO (3)'!$A$7:$P$39,3))</f>
        <v/>
      </c>
      <c r="H106" s="499"/>
      <c r="I106" s="487" t="str">
        <f>IF($D106="","",VLOOKUP($D106,'1D ELO (3)'!$A$7:$P$39,4))</f>
        <v/>
      </c>
      <c r="J106" s="309"/>
      <c r="K106" s="163"/>
      <c r="L106" s="318"/>
      <c r="M106" s="163"/>
      <c r="N106" s="165"/>
      <c r="O106" s="201"/>
      <c r="P106" s="318"/>
      <c r="Q106" s="163"/>
      <c r="R106" s="166"/>
      <c r="S106" s="169"/>
    </row>
    <row r="107" spans="1:19" s="38" customFormat="1" ht="9.6" customHeight="1" x14ac:dyDescent="0.25">
      <c r="A107" s="281"/>
      <c r="B107" s="310"/>
      <c r="C107" s="310"/>
      <c r="D107" s="310"/>
      <c r="E107" s="498" t="str">
        <f>UPPER(IF($D106="","",VLOOKUP($D106,'1D ELO (3)'!$A$7:$P$33,11)))</f>
        <v/>
      </c>
      <c r="F107" s="487" t="str">
        <f>UPPER(IF($D106="","",VLOOKUP($D106,'1D ELO (3)'!$A$7:$P$33,8)))</f>
        <v/>
      </c>
      <c r="G107" s="487" t="str">
        <f>IF($D106="","",VLOOKUP($D106,'1D ELO (3)'!$A$7:$P$33,9))</f>
        <v/>
      </c>
      <c r="H107" s="499"/>
      <c r="I107" s="487" t="str">
        <f>IF($D106="","",VLOOKUP($D106,'1D ELO (3)'!$A$7:$P$33,10))</f>
        <v/>
      </c>
      <c r="J107" s="311"/>
      <c r="K107" s="156" t="str">
        <f>IF(J107="a",F106,IF(J107="b",F108,""))</f>
        <v/>
      </c>
      <c r="L107" s="318"/>
      <c r="M107" s="163"/>
      <c r="N107" s="165"/>
      <c r="O107" s="163"/>
      <c r="P107" s="318"/>
      <c r="Q107" s="163"/>
      <c r="R107" s="166"/>
      <c r="S107" s="169"/>
    </row>
    <row r="108" spans="1:19" s="38" customFormat="1" ht="9.6" customHeight="1" x14ac:dyDescent="0.25">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x14ac:dyDescent="0.25">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x14ac:dyDescent="0.25">
      <c r="A110" s="307">
        <v>24</v>
      </c>
      <c r="B110" s="390" t="str">
        <f>IF($D110="","",VLOOKUP($D110,'1D ELO (3)'!$A$7:$P$39,14))</f>
        <v/>
      </c>
      <c r="C110" s="390" t="str">
        <f>IF($D110="","",VLOOKUP($D110,'1D ELO (3)'!$A$7:$P$39,15))</f>
        <v/>
      </c>
      <c r="D110" s="159"/>
      <c r="E110" s="679" t="str">
        <f>UPPER(IF($D110="","",VLOOKUP($D110,'1D ELO (3)'!$A$7:$P$39,5)))</f>
        <v/>
      </c>
      <c r="F110" s="680" t="str">
        <f>UPPER(IF($D110="","",VLOOKUP($D110,'1D ELO (3)'!$A$7:$P$39,2)))</f>
        <v/>
      </c>
      <c r="G110" s="680" t="str">
        <f>IF($D110="","",VLOOKUP($D110,'1D ELO (3)'!$A$7:$P$39,3))</f>
        <v/>
      </c>
      <c r="H110" s="681"/>
      <c r="I110" s="680" t="str">
        <f>IF($D110="","",VLOOKUP($D110,'1D ELO (3)'!$A$7:$P$39,4))</f>
        <v/>
      </c>
      <c r="J110" s="317"/>
      <c r="K110" s="163"/>
      <c r="L110" s="165"/>
      <c r="M110" s="201"/>
      <c r="N110" s="314"/>
      <c r="O110" s="163"/>
      <c r="P110" s="318"/>
      <c r="Q110" s="163"/>
      <c r="R110" s="166"/>
      <c r="S110" s="169"/>
    </row>
    <row r="111" spans="1:19" s="38" customFormat="1" ht="9.6" customHeight="1" x14ac:dyDescent="0.25">
      <c r="A111" s="281"/>
      <c r="B111" s="310"/>
      <c r="C111" s="310"/>
      <c r="D111" s="310"/>
      <c r="E111" s="679" t="str">
        <f>UPPER(IF($D110="","",VLOOKUP($D110,'1D ELO (3)'!$A$7:$P$33,11)))</f>
        <v/>
      </c>
      <c r="F111" s="680" t="str">
        <f>UPPER(IF($D110="","",VLOOKUP($D110,'1D ELO (3)'!$A$7:$P$33,8)))</f>
        <v/>
      </c>
      <c r="G111" s="680" t="str">
        <f>IF($D110="","",VLOOKUP($D110,'1D ELO (3)'!$A$7:$P$33,9))</f>
        <v/>
      </c>
      <c r="H111" s="681"/>
      <c r="I111" s="680" t="str">
        <f>IF($D110="","",VLOOKUP($D110,'1D ELO (3)'!$A$7:$P$33,10))</f>
        <v/>
      </c>
      <c r="J111" s="311"/>
      <c r="K111" s="163"/>
      <c r="L111" s="165"/>
      <c r="M111" s="285"/>
      <c r="N111" s="319"/>
      <c r="O111" s="163"/>
      <c r="P111" s="318"/>
      <c r="Q111" s="163"/>
      <c r="R111" s="166"/>
      <c r="S111" s="169"/>
    </row>
    <row r="112" spans="1:19" s="38" customFormat="1" ht="9.6" customHeight="1" x14ac:dyDescent="0.25">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x14ac:dyDescent="0.25">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x14ac:dyDescent="0.25">
      <c r="A114" s="307">
        <v>25</v>
      </c>
      <c r="B114" s="390" t="str">
        <f>IF($D114="","",VLOOKUP($D114,'1D ELO (3)'!$A$7:$P$39,14))</f>
        <v/>
      </c>
      <c r="C114" s="390" t="str">
        <f>IF($D114="","",VLOOKUP($D114,'1D ELO (3)'!$A$7:$P$39,15))</f>
        <v/>
      </c>
      <c r="D114" s="159"/>
      <c r="E114" s="679" t="str">
        <f>UPPER(IF($D114="","",VLOOKUP($D114,'1D ELO (3)'!$A$7:$P$39,5)))</f>
        <v/>
      </c>
      <c r="F114" s="680" t="str">
        <f>UPPER(IF($D114="","",VLOOKUP($D114,'1D ELO (3)'!$A$7:$P$39,2)))</f>
        <v/>
      </c>
      <c r="G114" s="680" t="str">
        <f>IF($D114="","",VLOOKUP($D114,'1D ELO (3)'!$A$7:$P$39,3))</f>
        <v/>
      </c>
      <c r="H114" s="681"/>
      <c r="I114" s="680" t="str">
        <f>IF($D114="","",VLOOKUP($D114,'1D ELO (3)'!$A$7:$P$39,4))</f>
        <v/>
      </c>
      <c r="J114" s="309"/>
      <c r="K114" s="163"/>
      <c r="L114" s="165"/>
      <c r="M114" s="163"/>
      <c r="N114" s="165"/>
      <c r="O114" s="163"/>
      <c r="P114" s="318"/>
      <c r="Q114" s="201"/>
      <c r="R114" s="166"/>
      <c r="S114" s="169"/>
    </row>
    <row r="115" spans="1:19" s="38" customFormat="1" ht="9.6" customHeight="1" x14ac:dyDescent="0.25">
      <c r="A115" s="281"/>
      <c r="B115" s="310"/>
      <c r="C115" s="310"/>
      <c r="D115" s="310"/>
      <c r="E115" s="679" t="str">
        <f>UPPER(IF($D114="","",VLOOKUP($D114,'1D ELO (3)'!$A$7:$P$33,11)))</f>
        <v/>
      </c>
      <c r="F115" s="680" t="str">
        <f>UPPER(IF($D114="","",VLOOKUP($D114,'1D ELO (3)'!$A$7:$P$33,8)))</f>
        <v/>
      </c>
      <c r="G115" s="680" t="str">
        <f>IF($D114="","",VLOOKUP($D114,'1D ELO (3)'!$A$7:$P$33,9))</f>
        <v/>
      </c>
      <c r="H115" s="681"/>
      <c r="I115" s="680" t="str">
        <f>IF($D114="","",VLOOKUP($D114,'1D ELO (3)'!$A$7:$P$33,10))</f>
        <v/>
      </c>
      <c r="J115" s="311"/>
      <c r="K115" s="156" t="str">
        <f>IF(J115="a",F114,IF(J115="b",F116,""))</f>
        <v/>
      </c>
      <c r="L115" s="165"/>
      <c r="M115" s="163"/>
      <c r="N115" s="165"/>
      <c r="O115" s="163"/>
      <c r="P115" s="318"/>
      <c r="Q115" s="285"/>
      <c r="R115" s="326"/>
      <c r="S115" s="169"/>
    </row>
    <row r="116" spans="1:19" s="38" customFormat="1" ht="9.6" customHeight="1" x14ac:dyDescent="0.25">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x14ac:dyDescent="0.25">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x14ac:dyDescent="0.25">
      <c r="A118" s="281">
        <v>26</v>
      </c>
      <c r="B118" s="390" t="str">
        <f>IF($D118="","",VLOOKUP($D118,'1D ELO (3)'!$A$7:$P$39,14))</f>
        <v/>
      </c>
      <c r="C118" s="390" t="str">
        <f>IF($D118="","",VLOOKUP($D118,'1D ELO (3)'!$A$7:$P$39,15))</f>
        <v/>
      </c>
      <c r="D118" s="159"/>
      <c r="E118" s="498" t="str">
        <f>UPPER(IF($D118="","",VLOOKUP($D118,'1D ELO (3)'!$A$7:$P$39,5)))</f>
        <v/>
      </c>
      <c r="F118" s="487" t="str">
        <f>UPPER(IF($D118="","",VLOOKUP($D118,'1D ELO (3)'!$A$7:$P$39,2)))</f>
        <v/>
      </c>
      <c r="G118" s="487" t="str">
        <f>IF($D118="","",VLOOKUP($D118,'1D ELO (3)'!$A$7:$P$39,3))</f>
        <v/>
      </c>
      <c r="H118" s="499"/>
      <c r="I118" s="487" t="str">
        <f>IF($D118="","",VLOOKUP($D118,'1D ELO (3)'!$A$7:$P$39,4))</f>
        <v/>
      </c>
      <c r="J118" s="317"/>
      <c r="K118" s="163"/>
      <c r="L118" s="318"/>
      <c r="M118" s="201"/>
      <c r="N118" s="314"/>
      <c r="O118" s="163"/>
      <c r="P118" s="318"/>
      <c r="Q118" s="163"/>
      <c r="R118" s="166"/>
      <c r="S118" s="169"/>
    </row>
    <row r="119" spans="1:19" s="38" customFormat="1" ht="9.6" customHeight="1" x14ac:dyDescent="0.25">
      <c r="A119" s="281"/>
      <c r="B119" s="310"/>
      <c r="C119" s="310"/>
      <c r="D119" s="310"/>
      <c r="E119" s="498" t="str">
        <f>UPPER(IF($D118="","",VLOOKUP($D118,'1D ELO (3)'!$A$7:$P$33,11)))</f>
        <v/>
      </c>
      <c r="F119" s="487" t="str">
        <f>UPPER(IF($D118="","",VLOOKUP($D118,'1D ELO (3)'!$A$7:$P$33,8)))</f>
        <v/>
      </c>
      <c r="G119" s="487" t="str">
        <f>IF($D118="","",VLOOKUP($D118,'1D ELO (3)'!$A$7:$P$33,9))</f>
        <v/>
      </c>
      <c r="H119" s="499"/>
      <c r="I119" s="487" t="str">
        <f>IF($D118="","",VLOOKUP($D118,'1D ELO (3)'!$A$7:$P$33,10))</f>
        <v/>
      </c>
      <c r="J119" s="311"/>
      <c r="K119" s="163"/>
      <c r="L119" s="318"/>
      <c r="M119" s="285"/>
      <c r="N119" s="319"/>
      <c r="O119" s="163"/>
      <c r="P119" s="318"/>
      <c r="Q119" s="163"/>
      <c r="R119" s="166"/>
      <c r="S119" s="169"/>
    </row>
    <row r="120" spans="1:19" s="38" customFormat="1" ht="9.6" customHeight="1" x14ac:dyDescent="0.25">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x14ac:dyDescent="0.25">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x14ac:dyDescent="0.25">
      <c r="A122" s="321">
        <v>27</v>
      </c>
      <c r="B122" s="390" t="str">
        <f>IF($D122="","",VLOOKUP($D122,'1D ELO (3)'!$A$7:$P$39,14))</f>
        <v/>
      </c>
      <c r="C122" s="390" t="str">
        <f>IF($D122="","",VLOOKUP($D122,'1D ELO (3)'!$A$7:$P$39,15))</f>
        <v/>
      </c>
      <c r="D122" s="159"/>
      <c r="E122" s="498" t="str">
        <f>UPPER(IF($D122="","",VLOOKUP($D122,'1D ELO (3)'!$A$7:$P$39,5)))</f>
        <v/>
      </c>
      <c r="F122" s="487" t="str">
        <f>UPPER(IF($D122="","",VLOOKUP($D122,'1D ELO (3)'!$A$7:$P$39,2)))</f>
        <v/>
      </c>
      <c r="G122" s="487" t="str">
        <f>IF($D122="","",VLOOKUP($D122,'1D ELO (3)'!$A$7:$P$39,3))</f>
        <v/>
      </c>
      <c r="H122" s="499"/>
      <c r="I122" s="487" t="str">
        <f>IF($D122="","",VLOOKUP($D122,'1D ELO (3)'!$A$7:$P$39,4))</f>
        <v/>
      </c>
      <c r="J122" s="309"/>
      <c r="K122" s="163"/>
      <c r="L122" s="318"/>
      <c r="M122" s="163"/>
      <c r="N122" s="318"/>
      <c r="O122" s="201"/>
      <c r="P122" s="318"/>
      <c r="Q122" s="163"/>
      <c r="R122" s="166"/>
      <c r="S122" s="169"/>
    </row>
    <row r="123" spans="1:19" s="38" customFormat="1" ht="9.6" customHeight="1" x14ac:dyDescent="0.25">
      <c r="A123" s="281"/>
      <c r="B123" s="310"/>
      <c r="C123" s="310"/>
      <c r="D123" s="310"/>
      <c r="E123" s="498" t="str">
        <f>UPPER(IF($D122="","",VLOOKUP($D122,'1D ELO (3)'!$A$7:$P$33,11)))</f>
        <v/>
      </c>
      <c r="F123" s="487" t="str">
        <f>UPPER(IF($D122="","",VLOOKUP($D122,'1D ELO (3)'!$A$7:$P$33,8)))</f>
        <v/>
      </c>
      <c r="G123" s="487" t="str">
        <f>IF($D122="","",VLOOKUP($D122,'1D ELO (3)'!$A$7:$P$33,9))</f>
        <v/>
      </c>
      <c r="H123" s="499"/>
      <c r="I123" s="487" t="str">
        <f>IF($D122="","",VLOOKUP($D122,'1D ELO (3)'!$A$7:$P$33,10))</f>
        <v/>
      </c>
      <c r="J123" s="311"/>
      <c r="K123" s="156" t="str">
        <f>IF(J123="a",F122,IF(J123="b",F124,""))</f>
        <v/>
      </c>
      <c r="L123" s="318"/>
      <c r="M123" s="163"/>
      <c r="N123" s="318"/>
      <c r="O123" s="163"/>
      <c r="P123" s="318"/>
      <c r="Q123" s="163"/>
      <c r="R123" s="166"/>
      <c r="S123" s="169"/>
    </row>
    <row r="124" spans="1:19" s="38" customFormat="1" ht="9.6" customHeight="1" x14ac:dyDescent="0.25">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x14ac:dyDescent="0.25">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x14ac:dyDescent="0.25">
      <c r="A126" s="281">
        <v>28</v>
      </c>
      <c r="B126" s="390" t="str">
        <f>IF($D126="","",VLOOKUP($D126,'1D ELO (3)'!$A$7:$P$39,14))</f>
        <v/>
      </c>
      <c r="C126" s="390" t="str">
        <f>IF($D126="","",VLOOKUP($D126,'1D ELO (3)'!$A$7:$P$39,15))</f>
        <v/>
      </c>
      <c r="D126" s="159"/>
      <c r="E126" s="498" t="str">
        <f>UPPER(IF($D126="","",VLOOKUP($D126,'1D ELO (3)'!$A$7:$P$39,5)))</f>
        <v/>
      </c>
      <c r="F126" s="487" t="str">
        <f>UPPER(IF($D126="","",VLOOKUP($D126,'1D ELO (3)'!$A$7:$P$39,2)))</f>
        <v/>
      </c>
      <c r="G126" s="487" t="str">
        <f>IF($D126="","",VLOOKUP($D126,'1D ELO (3)'!$A$7:$P$39,3))</f>
        <v/>
      </c>
      <c r="H126" s="499"/>
      <c r="I126" s="487" t="str">
        <f>IF($D126="","",VLOOKUP($D126,'1D ELO (3)'!$A$7:$P$39,4))</f>
        <v/>
      </c>
      <c r="J126" s="317"/>
      <c r="K126" s="163"/>
      <c r="L126" s="165"/>
      <c r="M126" s="201"/>
      <c r="N126" s="322"/>
      <c r="O126" s="163"/>
      <c r="P126" s="318"/>
      <c r="Q126" s="163"/>
      <c r="R126" s="166"/>
      <c r="S126" s="169"/>
    </row>
    <row r="127" spans="1:19" s="38" customFormat="1" ht="9.6" customHeight="1" x14ac:dyDescent="0.25">
      <c r="A127" s="281"/>
      <c r="B127" s="310"/>
      <c r="C127" s="310"/>
      <c r="D127" s="310"/>
      <c r="E127" s="498" t="str">
        <f>UPPER(IF($D126="","",VLOOKUP($D126,'1D ELO (3)'!$A$7:$P$33,11)))</f>
        <v/>
      </c>
      <c r="F127" s="487" t="str">
        <f>UPPER(IF($D126="","",VLOOKUP($D126,'1D ELO (3)'!$A$7:$P$33,8)))</f>
        <v/>
      </c>
      <c r="G127" s="487" t="str">
        <f>IF($D126="","",VLOOKUP($D126,'1D ELO (3)'!$A$7:$P$33,9))</f>
        <v/>
      </c>
      <c r="H127" s="499"/>
      <c r="I127" s="487" t="str">
        <f>IF($D126="","",VLOOKUP($D126,'1D ELO (3)'!$A$7:$P$33,10))</f>
        <v/>
      </c>
      <c r="J127" s="311"/>
      <c r="K127" s="163"/>
      <c r="L127" s="165"/>
      <c r="M127" s="285"/>
      <c r="N127" s="323"/>
      <c r="O127" s="163"/>
      <c r="P127" s="318"/>
      <c r="Q127" s="163"/>
      <c r="R127" s="166"/>
      <c r="S127" s="169"/>
    </row>
    <row r="128" spans="1:19" s="38" customFormat="1" ht="9.6" customHeight="1" x14ac:dyDescent="0.25">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x14ac:dyDescent="0.25">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x14ac:dyDescent="0.25">
      <c r="A130" s="321">
        <v>29</v>
      </c>
      <c r="B130" s="390" t="str">
        <f>IF($D130="","",VLOOKUP($D130,'1D ELO (3)'!$A$7:$P$39,14))</f>
        <v/>
      </c>
      <c r="C130" s="390" t="str">
        <f>IF($D130="","",VLOOKUP($D130,'1D ELO (3)'!$A$7:$P$39,15))</f>
        <v/>
      </c>
      <c r="D130" s="159"/>
      <c r="E130" s="498" t="str">
        <f>UPPER(IF($D130="","",VLOOKUP($D130,'1D ELO (3)'!$A$7:$P$39,5)))</f>
        <v/>
      </c>
      <c r="F130" s="487" t="str">
        <f>UPPER(IF($D130="","",VLOOKUP($D130,'1D ELO (3)'!$A$7:$P$39,2)))</f>
        <v/>
      </c>
      <c r="G130" s="487" t="str">
        <f>IF($D130="","",VLOOKUP($D130,'1D ELO (3)'!$A$7:$P$39,3))</f>
        <v/>
      </c>
      <c r="H130" s="499"/>
      <c r="I130" s="487" t="str">
        <f>IF($D130="","",VLOOKUP($D130,'1D ELO (3)'!$A$7:$P$39,4))</f>
        <v/>
      </c>
      <c r="J130" s="309"/>
      <c r="K130" s="163"/>
      <c r="L130" s="165"/>
      <c r="M130" s="163"/>
      <c r="N130" s="318"/>
      <c r="O130" s="163"/>
      <c r="P130" s="165"/>
      <c r="Q130" s="163"/>
      <c r="R130" s="166"/>
      <c r="S130" s="169"/>
    </row>
    <row r="131" spans="1:19" s="38" customFormat="1" ht="9.6" customHeight="1" x14ac:dyDescent="0.25">
      <c r="A131" s="281"/>
      <c r="B131" s="310"/>
      <c r="C131" s="310"/>
      <c r="D131" s="310"/>
      <c r="E131" s="498" t="str">
        <f>UPPER(IF($D130="","",VLOOKUP($D130,'1D ELO (3)'!$A$7:$P$33,11)))</f>
        <v/>
      </c>
      <c r="F131" s="487" t="str">
        <f>UPPER(IF($D130="","",VLOOKUP($D130,'1D ELO (3)'!$A$7:$P$33,8)))</f>
        <v/>
      </c>
      <c r="G131" s="487" t="str">
        <f>IF($D130="","",VLOOKUP($D130,'1D ELO (3)'!$A$7:$P$33,9))</f>
        <v/>
      </c>
      <c r="H131" s="499"/>
      <c r="I131" s="487" t="str">
        <f>IF($D130="","",VLOOKUP($D130,'1D ELO (3)'!$A$7:$P$33,10))</f>
        <v/>
      </c>
      <c r="J131" s="311"/>
      <c r="K131" s="156" t="str">
        <f>IF(J131="a",F130,IF(J131="b",F132,""))</f>
        <v/>
      </c>
      <c r="L131" s="165"/>
      <c r="M131" s="163"/>
      <c r="N131" s="318"/>
      <c r="O131" s="163"/>
      <c r="P131" s="165"/>
      <c r="Q131" s="163"/>
      <c r="R131" s="166"/>
      <c r="S131" s="169"/>
    </row>
    <row r="132" spans="1:19" s="38" customFormat="1" ht="9.6" customHeight="1" x14ac:dyDescent="0.25">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x14ac:dyDescent="0.25">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x14ac:dyDescent="0.25">
      <c r="A134" s="281">
        <v>30</v>
      </c>
      <c r="B134" s="390" t="str">
        <f>IF($D134="","",VLOOKUP($D134,'1D ELO (3)'!$A$7:$P$39,14))</f>
        <v/>
      </c>
      <c r="C134" s="390" t="str">
        <f>IF($D134="","",VLOOKUP($D134,'1D ELO (3)'!$A$7:$P$39,15))</f>
        <v/>
      </c>
      <c r="D134" s="159"/>
      <c r="E134" s="498" t="str">
        <f>UPPER(IF($D134="","",VLOOKUP($D134,'1D ELO (3)'!$A$7:$P$39,5)))</f>
        <v/>
      </c>
      <c r="F134" s="487" t="str">
        <f>UPPER(IF($D134="","",VLOOKUP($D134,'1D ELO (3)'!$A$7:$P$39,2)))</f>
        <v/>
      </c>
      <c r="G134" s="487" t="str">
        <f>IF($D134="","",VLOOKUP($D134,'1D ELO (3)'!$A$7:$P$39,3))</f>
        <v/>
      </c>
      <c r="H134" s="499"/>
      <c r="I134" s="487" t="str">
        <f>IF($D134="","",VLOOKUP($D134,'1D ELO (3)'!$A$7:$P$39,4))</f>
        <v/>
      </c>
      <c r="J134" s="317"/>
      <c r="K134" s="163"/>
      <c r="L134" s="318"/>
      <c r="M134" s="201"/>
      <c r="N134" s="322"/>
      <c r="O134" s="163"/>
      <c r="P134" s="165"/>
      <c r="Q134" s="163"/>
      <c r="R134" s="166"/>
      <c r="S134" s="169"/>
    </row>
    <row r="135" spans="1:19" s="38" customFormat="1" ht="9.6" customHeight="1" x14ac:dyDescent="0.25">
      <c r="A135" s="281"/>
      <c r="B135" s="310"/>
      <c r="C135" s="310"/>
      <c r="D135" s="310"/>
      <c r="E135" s="498" t="str">
        <f>UPPER(IF($D134="","",VLOOKUP($D134,'1D ELO (3)'!$A$7:$P$33,11)))</f>
        <v/>
      </c>
      <c r="F135" s="487" t="str">
        <f>UPPER(IF($D134="","",VLOOKUP($D134,'1D ELO (3)'!$A$7:$P$33,8)))</f>
        <v/>
      </c>
      <c r="G135" s="487" t="str">
        <f>IF($D134="","",VLOOKUP($D134,'1D ELO (3)'!$A$7:$P$33,9))</f>
        <v/>
      </c>
      <c r="H135" s="499"/>
      <c r="I135" s="487" t="str">
        <f>IF($D134="","",VLOOKUP($D134,'1D ELO (3)'!$A$7:$P$33,10))</f>
        <v/>
      </c>
      <c r="J135" s="311"/>
      <c r="K135" s="163"/>
      <c r="L135" s="318"/>
      <c r="M135" s="285"/>
      <c r="N135" s="323"/>
      <c r="O135" s="163"/>
      <c r="P135" s="165"/>
      <c r="Q135" s="163"/>
      <c r="R135" s="166"/>
      <c r="S135" s="169"/>
    </row>
    <row r="136" spans="1:19" s="38" customFormat="1" ht="9.6" customHeight="1" x14ac:dyDescent="0.25">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x14ac:dyDescent="0.25">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x14ac:dyDescent="0.25">
      <c r="A138" s="321">
        <v>31</v>
      </c>
      <c r="B138" s="390" t="str">
        <f>IF($D138="","",VLOOKUP($D138,'1D ELO (3)'!$A$7:$P$39,14))</f>
        <v/>
      </c>
      <c r="C138" s="390" t="str">
        <f>IF($D138="","",VLOOKUP($D138,'1D ELO (3)'!$A$7:$P$39,15))</f>
        <v/>
      </c>
      <c r="D138" s="159"/>
      <c r="E138" s="498" t="str">
        <f>UPPER(IF($D138="","",VLOOKUP($D138,'1D ELO (3)'!$A$7:$P$39,5)))</f>
        <v/>
      </c>
      <c r="F138" s="487" t="str">
        <f>UPPER(IF($D138="","",VLOOKUP($D138,'1D ELO (3)'!$A$7:$P$39,2)))</f>
        <v/>
      </c>
      <c r="G138" s="487" t="str">
        <f>IF($D138="","",VLOOKUP($D138,'1D ELO (3)'!$A$7:$P$39,3))</f>
        <v/>
      </c>
      <c r="H138" s="499"/>
      <c r="I138" s="487" t="str">
        <f>IF($D138="","",VLOOKUP($D138,'1D ELO (3)'!$A$7:$P$39,4))</f>
        <v/>
      </c>
      <c r="J138" s="309"/>
      <c r="K138" s="163"/>
      <c r="L138" s="318"/>
      <c r="M138" s="163"/>
      <c r="N138" s="165"/>
      <c r="O138" s="339" t="str">
        <f>O63</f>
        <v>Döntő</v>
      </c>
      <c r="P138" s="340"/>
      <c r="Q138" s="339" t="str">
        <f>Q63</f>
        <v>Nyertes</v>
      </c>
      <c r="R138" s="340"/>
      <c r="S138" s="169"/>
    </row>
    <row r="139" spans="1:19" s="38" customFormat="1" ht="9.6" customHeight="1" x14ac:dyDescent="0.25">
      <c r="A139" s="281"/>
      <c r="B139" s="310"/>
      <c r="C139" s="310"/>
      <c r="D139" s="310"/>
      <c r="E139" s="498" t="str">
        <f>UPPER(IF($D138="","",VLOOKUP($D138,'1D ELO (3)'!$A$7:$P$33,11)))</f>
        <v/>
      </c>
      <c r="F139" s="487" t="str">
        <f>UPPER(IF($D138="","",VLOOKUP($D138,'1D ELO (3)'!$A$7:$P$33,8)))</f>
        <v/>
      </c>
      <c r="G139" s="487" t="str">
        <f>IF($D138="","",VLOOKUP($D138,'1D ELO (3)'!$A$7:$P$33,9))</f>
        <v/>
      </c>
      <c r="H139" s="499"/>
      <c r="I139" s="487" t="str">
        <f>IF($D138="","",VLOOKUP($D138,'1D ELO (3)'!$A$7:$P$33,10))</f>
        <v/>
      </c>
      <c r="J139" s="311"/>
      <c r="K139" s="156" t="str">
        <f>IF(J139="a",F138,IF(J139="b",F140,""))</f>
        <v/>
      </c>
      <c r="L139" s="318"/>
      <c r="M139" s="163"/>
      <c r="N139" s="165"/>
      <c r="O139" s="395" t="str">
        <f>O64</f>
        <v/>
      </c>
      <c r="P139" s="340"/>
      <c r="Q139" s="343"/>
      <c r="R139" s="340"/>
      <c r="S139" s="169"/>
    </row>
    <row r="140" spans="1:19" s="38" customFormat="1" ht="9.6" customHeight="1" x14ac:dyDescent="0.25">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x14ac:dyDescent="0.25">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x14ac:dyDescent="0.25">
      <c r="A142" s="327">
        <v>32</v>
      </c>
      <c r="B142" s="390" t="str">
        <f>IF($D142="","",VLOOKUP($D142,'1D ELO (3)'!$A$7:$P$39,14))</f>
        <v/>
      </c>
      <c r="C142" s="390" t="str">
        <f>IF($D142="","",VLOOKUP($D142,'1D ELO (3)'!$A$7:$P$39,15))</f>
        <v/>
      </c>
      <c r="D142" s="159"/>
      <c r="E142" s="679" t="str">
        <f>UPPER(IF($D142="","",VLOOKUP($D142,'1D ELO (3)'!$A$7:$P$39,5)))</f>
        <v/>
      </c>
      <c r="F142" s="680" t="str">
        <f>UPPER(IF($D142="","",VLOOKUP($D142,'1D ELO (3)'!$A$7:$P$39,2)))</f>
        <v/>
      </c>
      <c r="G142" s="680" t="str">
        <f>IF($D142="","",VLOOKUP($D142,'1D ELO (3)'!$A$7:$P$39,3))</f>
        <v/>
      </c>
      <c r="H142" s="681"/>
      <c r="I142" s="680" t="str">
        <f>IF($D142="","",VLOOKUP($D142,'1D ELO (3)'!$A$7:$P$39,4))</f>
        <v/>
      </c>
      <c r="J142" s="317"/>
      <c r="K142" s="163"/>
      <c r="L142" s="165"/>
      <c r="M142" s="201"/>
      <c r="N142" s="314"/>
      <c r="O142" s="343"/>
      <c r="P142" s="359"/>
      <c r="Q142" s="344" t="str">
        <f>Q67</f>
        <v/>
      </c>
      <c r="R142" s="358"/>
      <c r="S142" s="169"/>
    </row>
    <row r="143" spans="1:19" s="38" customFormat="1" ht="9.6" customHeight="1" x14ac:dyDescent="0.25">
      <c r="A143" s="281"/>
      <c r="B143" s="310"/>
      <c r="C143" s="310"/>
      <c r="D143" s="310"/>
      <c r="E143" s="679" t="str">
        <f>UPPER(IF($D142="","",VLOOKUP($D142,'1D ELO (3)'!$A$7:$P$33,11)))</f>
        <v/>
      </c>
      <c r="F143" s="680" t="str">
        <f>UPPER(IF($D142="","",VLOOKUP($D142,'1D ELO (3)'!$A$7:$P$33,8)))</f>
        <v/>
      </c>
      <c r="G143" s="680" t="str">
        <f>IF($D142="","",VLOOKUP($D142,'1D ELO (3)'!$A$7:$P$33,9))</f>
        <v/>
      </c>
      <c r="H143" s="681"/>
      <c r="I143" s="680" t="str">
        <f>IF($D142="","",VLOOKUP($D142,'1D ELO (3)'!$A$7:$P$33,10))</f>
        <v/>
      </c>
      <c r="J143" s="311"/>
      <c r="K143" s="163"/>
      <c r="L143" s="165"/>
      <c r="M143" s="285"/>
      <c r="N143" s="319"/>
      <c r="O143" s="395" t="str">
        <f>O68</f>
        <v/>
      </c>
      <c r="P143" s="359"/>
      <c r="Q143" s="343">
        <f>Q68</f>
        <v>0</v>
      </c>
      <c r="R143" s="340"/>
      <c r="S143" s="169"/>
    </row>
    <row r="144" spans="1:19" s="38" customFormat="1" ht="9.6" customHeight="1" x14ac:dyDescent="0.25">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x14ac:dyDescent="0.25">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x14ac:dyDescent="0.25">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x14ac:dyDescent="0.25">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x14ac:dyDescent="0.25">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x14ac:dyDescent="0.25">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x14ac:dyDescent="0.25">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x14ac:dyDescent="0.25">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x14ac:dyDescent="0.25">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x14ac:dyDescent="0.25">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x14ac:dyDescent="0.25">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t="str">
        <f>O79</f>
        <v>Dénes Tibor</v>
      </c>
      <c r="P154" s="233"/>
      <c r="Q154" s="234"/>
      <c r="R154" s="235"/>
    </row>
  </sheetData>
  <mergeCells count="1">
    <mergeCell ref="A4:C4"/>
  </mergeCells>
  <conditionalFormatting sqref="K105 M97 O113 K137 K121 M129 K89 O67 K30 M22 O38 K62 K46 M54 K14 I10 I58 I42 I50 I34 I26 I18 I66 I85 I133 I117 I125 I109 I101 I93 I141">
    <cfRule type="expression" dxfId="381" priority="28" stopIfTrue="1">
      <formula>AND($O$1="CU",I10="Umpire")</formula>
    </cfRule>
    <cfRule type="expression" dxfId="380" priority="29" stopIfTrue="1">
      <formula>AND($O$1="CU",I10&lt;&gt;"Umpire",J10&lt;&gt;"")</formula>
    </cfRule>
    <cfRule type="expression" dxfId="379" priority="30" stopIfTrue="1">
      <formula>AND($O$1="CU",I10&lt;&gt;"Umpire")</formula>
    </cfRule>
  </conditionalFormatting>
  <conditionalFormatting sqref="M13 M29 M45 M61 O21 O53 Q37 K9 K17 K25 K33 K41 K49 K57 K65 M88 M104 M120 M136 O96 O128 Q112 K84 K92 K100 K108 K116 K124 K132 K140 Q66">
    <cfRule type="expression" dxfId="378" priority="26" stopIfTrue="1">
      <formula>J10="as"</formula>
    </cfRule>
    <cfRule type="expression" dxfId="377" priority="27" stopIfTrue="1">
      <formula>J10="bs"</formula>
    </cfRule>
  </conditionalFormatting>
  <conditionalFormatting sqref="M14 M30 M46 M62 O22 O54 Q38 K10 K18 K26 K34 K42 K50 K58 K66 M89 M105 M121 M137 O97 O129 Q113 K85 K93 K101 K109 K117 K125 K133 K141 Q67">
    <cfRule type="expression" dxfId="376" priority="24" stopIfTrue="1">
      <formula>J10="as"</formula>
    </cfRule>
    <cfRule type="expression" dxfId="375" priority="25" stopIfTrue="1">
      <formula>J10="bs"</formula>
    </cfRule>
  </conditionalFormatting>
  <conditionalFormatting sqref="J10 J18 J26 J34 J42 J50 J58 J66 L62 L46 L30 L14 N22 N54 P38 J85 J93 J101 J109 J117 J125 J133 J141 L137 L121 L105 L89 N97 N129 P113 P67">
    <cfRule type="expression" dxfId="374"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373" priority="22" stopIfTrue="1" operator="equal">
      <formula>"Bye"</formula>
    </cfRule>
  </conditionalFormatting>
  <conditionalFormatting sqref="D7 D11 D15 D19 D23 D27 D31 D35 D39 D43 D47 D51 D55 D59 D63 D67 D82 D86 D90 D94 D98 D102 D106 D110 D114 D118 D122 D126 D130 D134 D138 D142">
    <cfRule type="cellIs" dxfId="372" priority="21" stopIfTrue="1" operator="lessThan">
      <formula>9</formula>
    </cfRule>
  </conditionalFormatting>
  <conditionalFormatting sqref="O65">
    <cfRule type="expression" dxfId="371" priority="19" stopIfTrue="1">
      <formula>P38="as"</formula>
    </cfRule>
    <cfRule type="expression" dxfId="370" priority="20" stopIfTrue="1">
      <formula>P38="bs"</formula>
    </cfRule>
  </conditionalFormatting>
  <conditionalFormatting sqref="O69">
    <cfRule type="expression" dxfId="369" priority="17" stopIfTrue="1">
      <formula>P113="as"</formula>
    </cfRule>
    <cfRule type="expression" dxfId="368" priority="18" stopIfTrue="1">
      <formula>P113="bs"</formula>
    </cfRule>
  </conditionalFormatting>
  <conditionalFormatting sqref="O64">
    <cfRule type="expression" dxfId="367" priority="15" stopIfTrue="1">
      <formula>P38="as"</formula>
    </cfRule>
    <cfRule type="expression" dxfId="366" priority="16" stopIfTrue="1">
      <formula>P38="bs"</formula>
    </cfRule>
  </conditionalFormatting>
  <conditionalFormatting sqref="O68">
    <cfRule type="expression" dxfId="365" priority="13" stopIfTrue="1">
      <formula>P113="as"</formula>
    </cfRule>
    <cfRule type="expression" dxfId="364" priority="14" stopIfTrue="1">
      <formula>P113="bs"</formula>
    </cfRule>
  </conditionalFormatting>
  <conditionalFormatting sqref="Q142">
    <cfRule type="expression" dxfId="363" priority="11" stopIfTrue="1">
      <formula>P67="as"</formula>
    </cfRule>
    <cfRule type="expression" dxfId="362" priority="12" stopIfTrue="1">
      <formula>P67="bs"</formula>
    </cfRule>
  </conditionalFormatting>
  <conditionalFormatting sqref="O140">
    <cfRule type="expression" dxfId="361" priority="9" stopIfTrue="1">
      <formula>P38="as"</formula>
    </cfRule>
    <cfRule type="expression" dxfId="360" priority="10" stopIfTrue="1">
      <formula>P38="bs"</formula>
    </cfRule>
  </conditionalFormatting>
  <conditionalFormatting sqref="O144">
    <cfRule type="expression" dxfId="359" priority="7" stopIfTrue="1">
      <formula>P113="as"</formula>
    </cfRule>
    <cfRule type="expression" dxfId="358" priority="8" stopIfTrue="1">
      <formula>P113="bs"</formula>
    </cfRule>
  </conditionalFormatting>
  <conditionalFormatting sqref="O139">
    <cfRule type="expression" dxfId="357" priority="5" stopIfTrue="1">
      <formula>P38="as"</formula>
    </cfRule>
    <cfRule type="expression" dxfId="356" priority="6" stopIfTrue="1">
      <formula>P38="bs"</formula>
    </cfRule>
  </conditionalFormatting>
  <conditionalFormatting sqref="O143">
    <cfRule type="expression" dxfId="355" priority="3" stopIfTrue="1">
      <formula>P113="as"</formula>
    </cfRule>
    <cfRule type="expression" dxfId="354" priority="4" stopIfTrue="1">
      <formula>P113="bs"</formula>
    </cfRule>
  </conditionalFormatting>
  <conditionalFormatting sqref="Q141">
    <cfRule type="expression" dxfId="353" priority="1" stopIfTrue="1">
      <formula>P67="as"</formula>
    </cfRule>
    <cfRule type="expression" dxfId="352"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96321"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6322"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
    <tabColor rgb="FF00B050"/>
  </sheetPr>
  <dimension ref="A1:AK43"/>
  <sheetViews>
    <sheetView topLeftCell="A4" workbookViewId="0">
      <selection activeCell="I28" sqref="I28"/>
    </sheetView>
  </sheetViews>
  <sheetFormatPr defaultRowHeight="13.2" x14ac:dyDescent="0.25"/>
  <cols>
    <col min="1" max="1" width="13.88671875" bestFit="1"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935" t="s">
        <v>239</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t="s">
        <v>231</v>
      </c>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t="s">
        <v>238</v>
      </c>
      <c r="B4" s="936"/>
      <c r="C4" s="936"/>
      <c r="D4" s="519"/>
      <c r="E4" s="520" t="s">
        <v>372</v>
      </c>
      <c r="F4" s="520"/>
      <c r="G4" s="520"/>
      <c r="H4" s="523"/>
      <c r="I4" s="520"/>
      <c r="J4" s="522"/>
      <c r="K4" s="523"/>
      <c r="L4" s="659"/>
      <c r="M4" s="525" t="s">
        <v>311</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v>2</v>
      </c>
      <c r="C7" s="631">
        <f>IF($B7="","",VLOOKUP($B7,'1MD ELO III.csport F A'!$A$7:$O$22,5))</f>
        <v>0</v>
      </c>
      <c r="D7" s="631">
        <f>IF($B7="","",VLOOKUP($B7,'1MD ELO III.csport F A'!$A$7:$O$22,15))</f>
        <v>0</v>
      </c>
      <c r="E7" s="939" t="str">
        <f>UPPER(IF($B7="","",VLOOKUP($B7,'1MD ELO III.csport F A'!$A$7:$O$22,2)))</f>
        <v>KOVÁCS</v>
      </c>
      <c r="F7" s="939"/>
      <c r="G7" s="939" t="str">
        <f>IF($B7="","",VLOOKUP($B7,'1MD ELO III.csport F A'!$A$7:$O$22,3))</f>
        <v>Zalán</v>
      </c>
      <c r="H7" s="939"/>
      <c r="I7" s="632">
        <f>IF($B7="","",VLOOKUP($B7,'1MD ELO III.csport F A'!$A$7:$O$22,4))</f>
        <v>0</v>
      </c>
      <c r="J7" s="559"/>
      <c r="K7" s="820" t="s">
        <v>438</v>
      </c>
      <c r="L7" s="658" t="e">
        <f>IF(K7="","",CONCATENATE(VLOOKUP($Y$3,$AB$1:$AK$1,K7)," pont"))</f>
        <v>#N/A</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v>4</v>
      </c>
      <c r="C9" s="631">
        <f>IF($B9="","",VLOOKUP($B9,'1MD ELO III.csport F A'!$A$7:$O$22,5))</f>
        <v>0</v>
      </c>
      <c r="D9" s="631">
        <f>IF($B9="","",VLOOKUP($B9,'1MD ELO III.csport F A'!$A$7:$O$22,15))</f>
        <v>0</v>
      </c>
      <c r="E9" s="939" t="str">
        <f>UPPER(IF($B9="","",VLOOKUP($B9,'1MD ELO III.csport F A'!$A$7:$O$22,2)))</f>
        <v>MÉLYPATAKI</v>
      </c>
      <c r="F9" s="939"/>
      <c r="G9" s="939" t="str">
        <f>IF($B9="","",VLOOKUP($B9,'1MD ELO III.csport F A'!$A$7:$O$22,3))</f>
        <v>Leó</v>
      </c>
      <c r="H9" s="939"/>
      <c r="I9" s="632">
        <f>IF($B9="","",VLOOKUP($B9,'1MD ELO III.csport F A'!$A$7:$O$22,4))</f>
        <v>0</v>
      </c>
      <c r="J9" s="559"/>
      <c r="K9" s="820" t="s">
        <v>439</v>
      </c>
      <c r="L9" s="658" t="e">
        <f>IF(K9="","",CONCATENATE(VLOOKUP($Y$3,$AB$1:$AK$1,K9)," pont"))</f>
        <v>#N/A</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v>1</v>
      </c>
      <c r="C11" s="631">
        <f>IF($B11="","",VLOOKUP($B11,'1MD ELO III.csport F A'!$A$7:$O$22,5))</f>
        <v>0</v>
      </c>
      <c r="D11" s="631">
        <f>IF($B11="","",VLOOKUP($B11,'1MD ELO III.csport F A'!$A$7:$O$22,15))</f>
        <v>0</v>
      </c>
      <c r="E11" s="939" t="str">
        <f>UPPER(IF($B11="","",VLOOKUP($B11,'1MD ELO III.csport F A'!$A$7:$O$22,2)))</f>
        <v>CSENDES</v>
      </c>
      <c r="F11" s="939"/>
      <c r="G11" s="939" t="str">
        <f>IF($B11="","",VLOOKUP($B11,'1MD ELO III.csport F A'!$A$7:$O$22,3))</f>
        <v>Boldizsár</v>
      </c>
      <c r="H11" s="939"/>
      <c r="I11" s="632">
        <f>IF($B11="","",VLOOKUP($B11,'1MD ELO III.csport F A'!$A$7:$O$22,4))</f>
        <v>0</v>
      </c>
      <c r="J11" s="559"/>
      <c r="K11" s="820" t="s">
        <v>440</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v>3</v>
      </c>
      <c r="C13" s="631">
        <f>IF($B13="","",VLOOKUP($B13,'1MD ELO III.csport F A'!$A$7:$O$22,5))</f>
        <v>0</v>
      </c>
      <c r="D13" s="631">
        <f>IF($B13="","",VLOOKUP($B13,'1MD ELO III.csport F A'!$A$7:$O$22,15))</f>
        <v>0</v>
      </c>
      <c r="E13" s="939" t="str">
        <f>UPPER(IF($B13="","",VLOOKUP($B13,'1MD ELO III.csport F A'!$A$7:$O$22,2)))</f>
        <v>KOVÁCS</v>
      </c>
      <c r="F13" s="939"/>
      <c r="G13" s="939" t="str">
        <f>IF($B13="","",VLOOKUP($B13,'1MD ELO III.csport F A'!$A$7:$O$22,3))</f>
        <v>Benedek</v>
      </c>
      <c r="H13" s="939"/>
      <c r="I13" s="632">
        <f>IF($B13="","",VLOOKUP($B13,'1MD ELO III.csport F A'!$A$7:$O$22,4))</f>
        <v>0</v>
      </c>
      <c r="J13" s="559"/>
      <c r="K13" s="820" t="s">
        <v>441</v>
      </c>
      <c r="L13" s="658" t="e">
        <f>IF(K13="","",CONCATENATE(VLOOKUP($Y$3,$AB$1:$AK$1,K13)," pont"))</f>
        <v>#N/A</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KOVÁCS</v>
      </c>
      <c r="E18" s="938"/>
      <c r="F18" s="938" t="str">
        <f>E9</f>
        <v>MÉLYPATAKI</v>
      </c>
      <c r="G18" s="938"/>
      <c r="H18" s="938" t="str">
        <f>E11</f>
        <v>CSENDES</v>
      </c>
      <c r="I18" s="938"/>
      <c r="J18" s="938" t="str">
        <f>E13</f>
        <v>KOVÁCS</v>
      </c>
      <c r="K18" s="938"/>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KOVÁCS</v>
      </c>
      <c r="C19" s="941"/>
      <c r="D19" s="940"/>
      <c r="E19" s="940"/>
      <c r="F19" s="942" t="s">
        <v>431</v>
      </c>
      <c r="G19" s="943"/>
      <c r="H19" s="942" t="s">
        <v>433</v>
      </c>
      <c r="I19" s="943"/>
      <c r="J19" s="944" t="s">
        <v>429</v>
      </c>
      <c r="K19" s="938"/>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1" t="str">
        <f>E9</f>
        <v>MÉLYPATAKI</v>
      </c>
      <c r="C20" s="941"/>
      <c r="D20" s="942" t="s">
        <v>432</v>
      </c>
      <c r="E20" s="943"/>
      <c r="F20" s="940"/>
      <c r="G20" s="940"/>
      <c r="H20" s="942" t="s">
        <v>412</v>
      </c>
      <c r="I20" s="943"/>
      <c r="J20" s="942" t="s">
        <v>437</v>
      </c>
      <c r="K20" s="943"/>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1" t="str">
        <f>E11</f>
        <v>CSENDES</v>
      </c>
      <c r="C21" s="941"/>
      <c r="D21" s="942" t="s">
        <v>436</v>
      </c>
      <c r="E21" s="943"/>
      <c r="F21" s="942" t="s">
        <v>402</v>
      </c>
      <c r="G21" s="943"/>
      <c r="H21" s="940"/>
      <c r="I21" s="940"/>
      <c r="J21" s="942" t="s">
        <v>434</v>
      </c>
      <c r="K21" s="943"/>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941" t="str">
        <f>E13</f>
        <v>KOVÁCS</v>
      </c>
      <c r="C22" s="941"/>
      <c r="D22" s="942" t="s">
        <v>430</v>
      </c>
      <c r="E22" s="943"/>
      <c r="F22" s="942" t="s">
        <v>403</v>
      </c>
      <c r="G22" s="943"/>
      <c r="H22" s="944" t="s">
        <v>435</v>
      </c>
      <c r="I22" s="938"/>
      <c r="J22" s="940"/>
      <c r="K22" s="940"/>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821" t="s">
        <v>450</v>
      </c>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822" t="s">
        <v>452</v>
      </c>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822" t="s">
        <v>451</v>
      </c>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90"/>
    </row>
    <row r="33" spans="1:19" x14ac:dyDescent="0.25">
      <c r="A33" s="590"/>
    </row>
    <row r="34" spans="1:19" x14ac:dyDescent="0.25">
      <c r="A34" s="590"/>
    </row>
    <row r="35" spans="1:19" x14ac:dyDescent="0.25">
      <c r="A35" s="590"/>
    </row>
    <row r="36" spans="1:19" x14ac:dyDescent="0.25">
      <c r="A36" s="590"/>
    </row>
    <row r="37" spans="1:19" x14ac:dyDescent="0.25">
      <c r="A37" s="590"/>
    </row>
    <row r="38" spans="1:19" x14ac:dyDescent="0.25">
      <c r="A38" s="590"/>
    </row>
    <row r="39" spans="1:19" x14ac:dyDescent="0.25">
      <c r="A39" s="590"/>
    </row>
    <row r="40" spans="1:19" x14ac:dyDescent="0.25">
      <c r="A40" s="590"/>
    </row>
    <row r="41" spans="1:19" x14ac:dyDescent="0.25">
      <c r="A41" s="590"/>
    </row>
    <row r="42" spans="1:19" x14ac:dyDescent="0.25">
      <c r="A42" s="590"/>
    </row>
    <row r="43" spans="1:19" x14ac:dyDescent="0.25">
      <c r="O43" s="590"/>
      <c r="P43" s="590"/>
      <c r="Q43" s="590"/>
      <c r="R43" s="590"/>
      <c r="S43" s="590"/>
    </row>
  </sheetData>
  <mergeCells count="35">
    <mergeCell ref="B22:C22"/>
    <mergeCell ref="J18:K18"/>
    <mergeCell ref="D22:E22"/>
    <mergeCell ref="F22:G22"/>
    <mergeCell ref="H22:I22"/>
    <mergeCell ref="J19:K19"/>
    <mergeCell ref="J20:K20"/>
    <mergeCell ref="J21:K21"/>
    <mergeCell ref="J22:K22"/>
    <mergeCell ref="B21:C21"/>
    <mergeCell ref="E7:F7"/>
    <mergeCell ref="E9:F9"/>
    <mergeCell ref="E11:F11"/>
    <mergeCell ref="E13:F13"/>
    <mergeCell ref="D21:E21"/>
    <mergeCell ref="F21:G21"/>
    <mergeCell ref="H21:I21"/>
    <mergeCell ref="B20:C20"/>
    <mergeCell ref="D20:E20"/>
    <mergeCell ref="F20:G20"/>
    <mergeCell ref="H20:I20"/>
    <mergeCell ref="B19:C19"/>
    <mergeCell ref="D19:E19"/>
    <mergeCell ref="F19:G19"/>
    <mergeCell ref="H19:I19"/>
    <mergeCell ref="A1:F1"/>
    <mergeCell ref="A4:C4"/>
    <mergeCell ref="B18:C18"/>
    <mergeCell ref="D18:E18"/>
    <mergeCell ref="F18:G18"/>
    <mergeCell ref="G7:H7"/>
    <mergeCell ref="G9:H9"/>
    <mergeCell ref="G11:H11"/>
    <mergeCell ref="G13:H13"/>
    <mergeCell ref="H18:I18"/>
  </mergeCells>
  <phoneticPr fontId="72" type="noConversion"/>
  <conditionalFormatting sqref="E7 E9 E11 E13">
    <cfRule type="cellIs" dxfId="1117"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landscape" horizontalDpi="1200" verticalDpi="1200" r:id="rId1"/>
  <headerFooter alignWithMargins="0"/>
  <drawing r:id="rId2"/>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tabColor indexed="42"/>
  </sheetPr>
  <dimension ref="A1:O134"/>
  <sheetViews>
    <sheetView showGridLines="0" showZeros="0" workbookViewId="0">
      <pane ySplit="6" topLeftCell="A7" activePane="bottomLeft" state="frozen"/>
      <selection activeCell="F2" sqref="F2"/>
      <selection pane="bottomLeft" activeCell="Q9" sqref="Q9"/>
    </sheetView>
  </sheetViews>
  <sheetFormatPr defaultRowHeight="13.2" x14ac:dyDescent="0.25"/>
  <cols>
    <col min="1" max="1" width="6.33203125" customWidth="1"/>
    <col min="2" max="2" width="14.5546875" customWidth="1"/>
    <col min="3" max="3" width="13.88671875" customWidth="1"/>
    <col min="4" max="4" width="11.6640625" style="45" customWidth="1"/>
    <col min="5" max="5" width="10.44140625" style="727" customWidth="1"/>
    <col min="6" max="6" width="30.33203125" style="102" customWidth="1"/>
    <col min="7" max="7" width="8.6640625" style="735" customWidth="1"/>
    <col min="8" max="8" width="0.109375" style="45" customWidth="1"/>
    <col min="9" max="9" width="5.5546875" style="45" hidden="1" customWidth="1"/>
    <col min="10" max="10" width="8" style="45" hidden="1" customWidth="1"/>
    <col min="11" max="11" width="0.109375" style="45" hidden="1" customWidth="1"/>
    <col min="12" max="13" width="7.44140625" style="45" customWidth="1"/>
    <col min="14" max="14" width="7.44140625" style="45" hidden="1" customWidth="1"/>
    <col min="15" max="15" width="7.44140625" style="45" customWidth="1"/>
  </cols>
  <sheetData>
    <row r="1" spans="1:15" ht="24.6" x14ac:dyDescent="0.4">
      <c r="A1" s="394" t="str">
        <f>Altalanos!$A$6</f>
        <v>Diákolinmpia Pest Vármegye</v>
      </c>
      <c r="B1" s="93"/>
      <c r="C1" s="93"/>
      <c r="D1" s="384"/>
      <c r="E1" s="438" t="s">
        <v>93</v>
      </c>
      <c r="F1" s="427"/>
      <c r="G1" s="728"/>
      <c r="H1" s="430"/>
      <c r="I1" s="430"/>
      <c r="J1" s="430"/>
      <c r="K1" s="430"/>
      <c r="L1" s="430"/>
      <c r="M1" s="430"/>
      <c r="N1" s="430"/>
      <c r="O1" s="431"/>
    </row>
    <row r="2" spans="1:15" ht="13.8" thickBot="1" x14ac:dyDescent="0.3">
      <c r="B2" s="96" t="s">
        <v>122</v>
      </c>
      <c r="C2" s="465">
        <f>Altalanos!$D$8</f>
        <v>0</v>
      </c>
      <c r="D2" s="120"/>
      <c r="E2" s="438" t="s">
        <v>94</v>
      </c>
      <c r="F2" s="703"/>
      <c r="G2" s="729"/>
      <c r="H2" s="94"/>
      <c r="I2" s="94"/>
      <c r="J2" s="94"/>
      <c r="K2" s="94"/>
      <c r="L2" s="111"/>
      <c r="M2" s="86"/>
      <c r="N2" s="86"/>
      <c r="O2" s="111"/>
    </row>
    <row r="3" spans="1:15" s="2" customFormat="1" ht="13.8" thickBot="1" x14ac:dyDescent="0.3">
      <c r="A3" s="753"/>
      <c r="B3" s="683"/>
      <c r="C3" s="683"/>
      <c r="D3" s="683"/>
      <c r="E3" s="726"/>
      <c r="F3" s="683"/>
      <c r="G3" s="730"/>
      <c r="H3" s="112"/>
      <c r="I3" s="123"/>
      <c r="J3" s="123"/>
      <c r="K3" s="123"/>
      <c r="L3" s="485" t="s">
        <v>92</v>
      </c>
      <c r="M3" s="113"/>
      <c r="N3" s="124"/>
      <c r="O3" s="439"/>
    </row>
    <row r="4" spans="1:15" s="2" customFormat="1" x14ac:dyDescent="0.25">
      <c r="A4" s="55" t="s">
        <v>82</v>
      </c>
      <c r="B4" s="55"/>
      <c r="C4" s="53" t="s">
        <v>79</v>
      </c>
      <c r="D4" s="55" t="s">
        <v>87</v>
      </c>
      <c r="E4" s="764"/>
      <c r="F4" s="754"/>
      <c r="G4" s="731" t="s">
        <v>88</v>
      </c>
      <c r="H4" s="126"/>
      <c r="I4" s="127"/>
      <c r="J4" s="127"/>
      <c r="K4" s="127"/>
      <c r="L4" s="126"/>
      <c r="M4" s="440"/>
      <c r="N4" s="440"/>
      <c r="O4" s="128"/>
    </row>
    <row r="5" spans="1:15" s="2" customFormat="1" ht="13.8" thickBot="1" x14ac:dyDescent="0.3">
      <c r="A5" s="432">
        <f>Altalanos!$A$10</f>
        <v>0</v>
      </c>
      <c r="B5" s="432"/>
      <c r="C5" s="97">
        <f>Altalanos!$C$10</f>
        <v>0</v>
      </c>
      <c r="D5" s="98" t="str">
        <f>Altalanos!$D$10</f>
        <v xml:space="preserve">  </v>
      </c>
      <c r="E5" s="89"/>
      <c r="F5" s="98"/>
      <c r="G5" s="732" t="str">
        <f>Altalanos!$E$10</f>
        <v>Dénes Tibor</v>
      </c>
      <c r="H5" s="129"/>
      <c r="I5" s="89"/>
      <c r="J5" s="89"/>
      <c r="K5" s="89"/>
      <c r="L5" s="129"/>
      <c r="M5" s="98"/>
      <c r="N5" s="98"/>
      <c r="O5" s="755"/>
    </row>
    <row r="6" spans="1:15" ht="30" customHeight="1" thickBot="1" x14ac:dyDescent="0.3">
      <c r="A6" s="392" t="s">
        <v>95</v>
      </c>
      <c r="B6" s="115" t="s">
        <v>85</v>
      </c>
      <c r="C6" s="115" t="s">
        <v>86</v>
      </c>
      <c r="D6" s="115" t="s">
        <v>90</v>
      </c>
      <c r="E6" s="116" t="s">
        <v>91</v>
      </c>
      <c r="F6" s="700" t="s">
        <v>213</v>
      </c>
      <c r="G6" s="733" t="s">
        <v>97</v>
      </c>
      <c r="H6" s="422" t="s">
        <v>74</v>
      </c>
      <c r="I6" s="117" t="s">
        <v>72</v>
      </c>
      <c r="J6" s="424" t="s">
        <v>1</v>
      </c>
      <c r="K6" s="117" t="s">
        <v>73</v>
      </c>
      <c r="L6" s="386" t="s">
        <v>98</v>
      </c>
      <c r="M6" s="118" t="s">
        <v>99</v>
      </c>
      <c r="N6" s="131" t="s">
        <v>2</v>
      </c>
      <c r="O6" s="116" t="s">
        <v>100</v>
      </c>
    </row>
    <row r="7" spans="1:15" s="11" customFormat="1" ht="18.899999999999999" customHeight="1" x14ac:dyDescent="0.25">
      <c r="A7" s="426">
        <v>1</v>
      </c>
      <c r="B7" s="105"/>
      <c r="C7" s="105"/>
      <c r="D7" s="106"/>
      <c r="E7" s="441"/>
      <c r="F7" s="756"/>
      <c r="G7" s="766"/>
      <c r="H7" s="423"/>
      <c r="I7" s="421"/>
      <c r="J7" s="425"/>
      <c r="K7" s="421"/>
      <c r="L7" s="387"/>
      <c r="M7" s="767"/>
      <c r="N7" s="133"/>
      <c r="O7" s="750"/>
    </row>
    <row r="8" spans="1:15" s="11" customFormat="1" ht="18.899999999999999" customHeight="1" x14ac:dyDescent="0.25">
      <c r="A8" s="426">
        <v>2</v>
      </c>
      <c r="B8" s="105"/>
      <c r="C8" s="105"/>
      <c r="D8" s="106"/>
      <c r="E8" s="441"/>
      <c r="F8" s="740"/>
      <c r="G8" s="106"/>
      <c r="H8" s="423"/>
      <c r="I8" s="421"/>
      <c r="J8" s="425"/>
      <c r="K8" s="421"/>
      <c r="L8" s="387"/>
      <c r="M8" s="106"/>
      <c r="N8" s="133"/>
      <c r="O8" s="706"/>
    </row>
    <row r="9" spans="1:15" s="11" customFormat="1" ht="18.899999999999999" customHeight="1" x14ac:dyDescent="0.25">
      <c r="A9" s="426">
        <v>3</v>
      </c>
      <c r="B9" s="105"/>
      <c r="C9" s="105"/>
      <c r="D9" s="106"/>
      <c r="E9" s="441"/>
      <c r="F9" s="740"/>
      <c r="G9" s="106"/>
      <c r="H9" s="423"/>
      <c r="I9" s="421"/>
      <c r="J9" s="425"/>
      <c r="K9" s="421"/>
      <c r="L9" s="387"/>
      <c r="M9" s="106"/>
      <c r="N9" s="714"/>
      <c r="O9" s="458"/>
    </row>
    <row r="10" spans="1:15" s="11" customFormat="1" ht="18.899999999999999" customHeight="1" x14ac:dyDescent="0.25">
      <c r="A10" s="426">
        <v>4</v>
      </c>
      <c r="B10" s="105"/>
      <c r="C10" s="105"/>
      <c r="D10" s="106"/>
      <c r="E10" s="441"/>
      <c r="F10" s="740"/>
      <c r="G10" s="106"/>
      <c r="H10" s="423"/>
      <c r="I10" s="421"/>
      <c r="J10" s="425"/>
      <c r="K10" s="421"/>
      <c r="L10" s="387"/>
      <c r="M10" s="106"/>
      <c r="N10" s="713"/>
      <c r="O10" s="706"/>
    </row>
    <row r="11" spans="1:15" s="11" customFormat="1" ht="18.899999999999999" customHeight="1" x14ac:dyDescent="0.25">
      <c r="A11" s="426">
        <v>5</v>
      </c>
      <c r="B11" s="105"/>
      <c r="C11" s="105"/>
      <c r="D11" s="106"/>
      <c r="E11" s="441"/>
      <c r="F11" s="740"/>
      <c r="G11" s="766"/>
      <c r="H11" s="423"/>
      <c r="I11" s="421"/>
      <c r="J11" s="425"/>
      <c r="K11" s="421"/>
      <c r="L11" s="387"/>
      <c r="M11" s="767"/>
      <c r="N11" s="714"/>
      <c r="O11" s="706"/>
    </row>
    <row r="12" spans="1:15" s="11" customFormat="1" ht="18.899999999999999" customHeight="1" x14ac:dyDescent="0.25">
      <c r="A12" s="426">
        <v>6</v>
      </c>
      <c r="B12" s="105"/>
      <c r="C12" s="105"/>
      <c r="D12" s="106"/>
      <c r="E12" s="441"/>
      <c r="F12" s="740"/>
      <c r="G12" s="106"/>
      <c r="H12" s="423"/>
      <c r="I12" s="421"/>
      <c r="J12" s="425"/>
      <c r="K12" s="421"/>
      <c r="L12" s="387"/>
      <c r="M12" s="106"/>
      <c r="N12" s="714"/>
      <c r="O12" s="706"/>
    </row>
    <row r="13" spans="1:15" s="11" customFormat="1" ht="18.899999999999999" customHeight="1" x14ac:dyDescent="0.25">
      <c r="A13" s="426">
        <v>7</v>
      </c>
      <c r="B13" s="105"/>
      <c r="C13" s="105"/>
      <c r="D13" s="106"/>
      <c r="E13" s="441"/>
      <c r="F13" s="740"/>
      <c r="G13" s="106"/>
      <c r="H13" s="423"/>
      <c r="I13" s="421"/>
      <c r="J13" s="425"/>
      <c r="K13" s="421"/>
      <c r="L13" s="387"/>
      <c r="M13" s="106"/>
      <c r="N13" s="714"/>
      <c r="O13" s="706"/>
    </row>
    <row r="14" spans="1:15" s="11" customFormat="1" ht="18.899999999999999" customHeight="1" x14ac:dyDescent="0.25">
      <c r="A14" s="426">
        <v>8</v>
      </c>
      <c r="B14" s="105"/>
      <c r="C14" s="105"/>
      <c r="D14" s="106"/>
      <c r="E14" s="441"/>
      <c r="F14" s="740"/>
      <c r="G14" s="106"/>
      <c r="H14" s="423"/>
      <c r="I14" s="421"/>
      <c r="J14" s="425"/>
      <c r="K14" s="421"/>
      <c r="L14" s="387"/>
      <c r="M14" s="106"/>
      <c r="N14" s="714"/>
      <c r="O14" s="706"/>
    </row>
    <row r="15" spans="1:15" s="11" customFormat="1" ht="18.899999999999999" customHeight="1" x14ac:dyDescent="0.25">
      <c r="A15" s="426">
        <v>9</v>
      </c>
      <c r="B15" s="105"/>
      <c r="C15" s="105"/>
      <c r="D15" s="106"/>
      <c r="E15" s="441"/>
      <c r="F15" s="740"/>
      <c r="G15" s="106"/>
      <c r="H15" s="423"/>
      <c r="I15" s="421"/>
      <c r="J15" s="425"/>
      <c r="K15" s="421"/>
      <c r="L15" s="387"/>
      <c r="M15" s="106"/>
      <c r="N15" s="715"/>
      <c r="O15" s="706"/>
    </row>
    <row r="16" spans="1:15" s="11" customFormat="1" ht="18.899999999999999" customHeight="1" x14ac:dyDescent="0.25">
      <c r="A16" s="426">
        <v>10</v>
      </c>
      <c r="B16" s="105"/>
      <c r="C16" s="105"/>
      <c r="D16" s="106"/>
      <c r="E16" s="441"/>
      <c r="F16" s="740"/>
      <c r="G16" s="106"/>
      <c r="H16" s="423"/>
      <c r="I16" s="421"/>
      <c r="J16" s="425"/>
      <c r="K16" s="421"/>
      <c r="L16" s="387"/>
      <c r="M16" s="106"/>
      <c r="N16" s="133"/>
      <c r="O16" s="706"/>
    </row>
    <row r="17" spans="1:15" s="11" customFormat="1" ht="18.899999999999999" customHeight="1" x14ac:dyDescent="0.25">
      <c r="A17" s="426">
        <v>11</v>
      </c>
      <c r="B17" s="105"/>
      <c r="C17" s="105"/>
      <c r="D17" s="106"/>
      <c r="E17" s="441"/>
      <c r="F17" s="740"/>
      <c r="G17" s="106"/>
      <c r="H17" s="423"/>
      <c r="I17" s="421"/>
      <c r="J17" s="425"/>
      <c r="K17" s="421"/>
      <c r="L17" s="387"/>
      <c r="M17" s="106"/>
      <c r="N17" s="133"/>
      <c r="O17" s="706"/>
    </row>
    <row r="18" spans="1:15" s="11" customFormat="1" ht="18.899999999999999" customHeight="1" x14ac:dyDescent="0.25">
      <c r="A18" s="426">
        <v>12</v>
      </c>
      <c r="B18" s="105"/>
      <c r="C18" s="105"/>
      <c r="D18" s="106"/>
      <c r="E18" s="441"/>
      <c r="F18" s="740"/>
      <c r="G18" s="106"/>
      <c r="H18" s="423"/>
      <c r="I18" s="421"/>
      <c r="J18" s="425"/>
      <c r="K18" s="421"/>
      <c r="L18" s="387"/>
      <c r="M18" s="106"/>
      <c r="N18" s="133"/>
      <c r="O18" s="706"/>
    </row>
    <row r="19" spans="1:15" s="11" customFormat="1" ht="18.899999999999999" customHeight="1" x14ac:dyDescent="0.25">
      <c r="A19" s="426">
        <v>13</v>
      </c>
      <c r="B19" s="105"/>
      <c r="C19" s="105"/>
      <c r="D19" s="106"/>
      <c r="E19" s="441"/>
      <c r="F19" s="740"/>
      <c r="G19" s="106"/>
      <c r="H19" s="423"/>
      <c r="I19" s="421"/>
      <c r="J19" s="425"/>
      <c r="K19" s="421"/>
      <c r="L19" s="387"/>
      <c r="M19" s="106"/>
      <c r="N19" s="107"/>
      <c r="O19" s="706"/>
    </row>
    <row r="20" spans="1:15" s="11" customFormat="1" ht="18.899999999999999" customHeight="1" x14ac:dyDescent="0.25">
      <c r="A20" s="426">
        <v>14</v>
      </c>
      <c r="B20" s="105"/>
      <c r="C20" s="105"/>
      <c r="D20" s="106"/>
      <c r="E20" s="441"/>
      <c r="F20" s="740"/>
      <c r="G20" s="106"/>
      <c r="H20" s="423"/>
      <c r="I20" s="421"/>
      <c r="J20" s="425"/>
      <c r="K20" s="421"/>
      <c r="L20" s="387"/>
      <c r="M20" s="106"/>
      <c r="N20" s="107"/>
      <c r="O20" s="706"/>
    </row>
    <row r="21" spans="1:15" s="11" customFormat="1" ht="18.899999999999999" customHeight="1" x14ac:dyDescent="0.25">
      <c r="A21" s="426">
        <v>15</v>
      </c>
      <c r="B21" s="105"/>
      <c r="C21" s="105"/>
      <c r="D21" s="106"/>
      <c r="E21" s="441"/>
      <c r="F21" s="740"/>
      <c r="G21" s="106"/>
      <c r="H21" s="423"/>
      <c r="I21" s="421"/>
      <c r="J21" s="425"/>
      <c r="K21" s="421"/>
      <c r="L21" s="387"/>
      <c r="M21" s="106"/>
      <c r="N21" s="133"/>
      <c r="O21" s="706"/>
    </row>
    <row r="22" spans="1:15" s="11" customFormat="1" ht="18.899999999999999" customHeight="1" x14ac:dyDescent="0.25">
      <c r="A22" s="426">
        <v>16</v>
      </c>
      <c r="B22" s="105"/>
      <c r="C22" s="105"/>
      <c r="D22" s="106"/>
      <c r="E22" s="441"/>
      <c r="F22" s="740"/>
      <c r="G22" s="106"/>
      <c r="H22" s="423"/>
      <c r="I22" s="421"/>
      <c r="J22" s="425"/>
      <c r="K22" s="421"/>
      <c r="L22" s="387"/>
      <c r="M22" s="106"/>
      <c r="N22" s="133"/>
      <c r="O22" s="706"/>
    </row>
    <row r="23" spans="1:15" s="11" customFormat="1" ht="18.899999999999999" customHeight="1" x14ac:dyDescent="0.25">
      <c r="A23" s="426">
        <v>17</v>
      </c>
      <c r="B23" s="105"/>
      <c r="C23" s="105"/>
      <c r="D23" s="106"/>
      <c r="E23" s="441"/>
      <c r="F23" s="740"/>
      <c r="G23" s="106"/>
      <c r="H23" s="423"/>
      <c r="I23" s="421"/>
      <c r="J23" s="425"/>
      <c r="K23" s="421"/>
      <c r="L23" s="387"/>
      <c r="M23" s="106"/>
      <c r="N23" s="133"/>
      <c r="O23" s="706"/>
    </row>
    <row r="24" spans="1:15" s="11" customFormat="1" ht="18.899999999999999" customHeight="1" x14ac:dyDescent="0.25">
      <c r="A24" s="426">
        <v>18</v>
      </c>
      <c r="B24" s="105"/>
      <c r="C24" s="105"/>
      <c r="D24" s="106"/>
      <c r="E24" s="441"/>
      <c r="F24" s="740"/>
      <c r="G24" s="106"/>
      <c r="H24" s="423"/>
      <c r="I24" s="421"/>
      <c r="J24" s="425"/>
      <c r="K24" s="421"/>
      <c r="L24" s="387"/>
      <c r="M24" s="106"/>
      <c r="N24" s="133"/>
      <c r="O24" s="706"/>
    </row>
    <row r="25" spans="1:15" s="11" customFormat="1" ht="18.899999999999999" customHeight="1" x14ac:dyDescent="0.25">
      <c r="A25" s="426">
        <v>19</v>
      </c>
      <c r="B25" s="105"/>
      <c r="C25" s="105"/>
      <c r="D25" s="106"/>
      <c r="E25" s="441"/>
      <c r="F25" s="740"/>
      <c r="G25" s="106"/>
      <c r="H25" s="423"/>
      <c r="I25" s="421"/>
      <c r="J25" s="425"/>
      <c r="K25" s="421"/>
      <c r="L25" s="387"/>
      <c r="M25" s="106"/>
      <c r="N25" s="133"/>
      <c r="O25" s="706"/>
    </row>
    <row r="26" spans="1:15" s="11" customFormat="1" ht="18.899999999999999" customHeight="1" x14ac:dyDescent="0.25">
      <c r="A26" s="426">
        <v>20</v>
      </c>
      <c r="B26" s="105"/>
      <c r="C26" s="105"/>
      <c r="D26" s="106"/>
      <c r="E26" s="441"/>
      <c r="F26" s="740"/>
      <c r="G26" s="106"/>
      <c r="H26" s="423"/>
      <c r="I26" s="421"/>
      <c r="J26" s="425"/>
      <c r="K26" s="421"/>
      <c r="L26" s="387"/>
      <c r="M26" s="106"/>
      <c r="N26" s="133"/>
      <c r="O26" s="706"/>
    </row>
    <row r="27" spans="1:15" s="11" customFormat="1" ht="18.899999999999999" customHeight="1" x14ac:dyDescent="0.25">
      <c r="A27" s="426">
        <v>21</v>
      </c>
      <c r="B27" s="105"/>
      <c r="C27" s="105"/>
      <c r="D27" s="106"/>
      <c r="E27" s="441"/>
      <c r="F27" s="740"/>
      <c r="G27" s="106"/>
      <c r="H27" s="423"/>
      <c r="I27" s="421"/>
      <c r="J27" s="425"/>
      <c r="K27" s="421"/>
      <c r="L27" s="387"/>
      <c r="M27" s="106"/>
      <c r="N27" s="107"/>
      <c r="O27" s="458"/>
    </row>
    <row r="28" spans="1:15" s="11" customFormat="1" ht="18.899999999999999" customHeight="1" x14ac:dyDescent="0.25">
      <c r="A28" s="426">
        <v>22</v>
      </c>
      <c r="B28" s="105"/>
      <c r="C28" s="105"/>
      <c r="D28" s="106"/>
      <c r="E28" s="441"/>
      <c r="F28" s="687"/>
      <c r="G28" s="707"/>
      <c r="H28" s="423"/>
      <c r="I28" s="421"/>
      <c r="J28" s="425"/>
      <c r="K28" s="421"/>
      <c r="L28" s="387"/>
      <c r="M28" s="107"/>
      <c r="N28" s="107"/>
      <c r="O28" s="107"/>
    </row>
    <row r="29" spans="1:15" s="11" customFormat="1" ht="18.899999999999999" customHeight="1" x14ac:dyDescent="0.25">
      <c r="A29" s="426">
        <v>23</v>
      </c>
      <c r="B29" s="105"/>
      <c r="C29" s="105"/>
      <c r="D29" s="106"/>
      <c r="E29" s="441"/>
      <c r="F29" s="687"/>
      <c r="G29" s="707"/>
      <c r="H29" s="423"/>
      <c r="I29" s="421"/>
      <c r="J29" s="425"/>
      <c r="K29" s="421"/>
      <c r="L29" s="387"/>
      <c r="M29" s="107"/>
      <c r="N29" s="133"/>
      <c r="O29" s="107"/>
    </row>
    <row r="30" spans="1:15" s="11" customFormat="1" ht="18.899999999999999" customHeight="1" x14ac:dyDescent="0.25">
      <c r="A30" s="426">
        <v>24</v>
      </c>
      <c r="B30" s="105"/>
      <c r="C30" s="105"/>
      <c r="D30" s="106"/>
      <c r="E30" s="441"/>
      <c r="F30" s="687"/>
      <c r="G30" s="734"/>
      <c r="H30" s="423"/>
      <c r="I30" s="421"/>
      <c r="J30" s="425"/>
      <c r="K30" s="421"/>
      <c r="L30" s="387"/>
      <c r="M30" s="393"/>
      <c r="N30" s="133">
        <f t="shared" ref="N30:N93" si="0">IF(L30="DA",1,IF(L30="WC",2,IF(L30="SE",3,IF(L30="Q",4,IF(L30="LL",5,999)))))</f>
        <v>999</v>
      </c>
      <c r="O30" s="107"/>
    </row>
    <row r="31" spans="1:15" s="11" customFormat="1" ht="18.899999999999999" customHeight="1" x14ac:dyDescent="0.25">
      <c r="A31" s="426">
        <v>25</v>
      </c>
      <c r="B31" s="105"/>
      <c r="C31" s="105"/>
      <c r="D31" s="106"/>
      <c r="E31" s="441"/>
      <c r="F31" s="687"/>
      <c r="G31" s="734"/>
      <c r="H31" s="423"/>
      <c r="I31" s="421"/>
      <c r="J31" s="425"/>
      <c r="K31" s="421"/>
      <c r="L31" s="387"/>
      <c r="M31" s="393"/>
      <c r="N31" s="133">
        <f t="shared" si="0"/>
        <v>999</v>
      </c>
      <c r="O31" s="107"/>
    </row>
    <row r="32" spans="1:15" s="11" customFormat="1" ht="18.899999999999999" customHeight="1" x14ac:dyDescent="0.25">
      <c r="A32" s="426">
        <v>26</v>
      </c>
      <c r="B32" s="105"/>
      <c r="C32" s="105"/>
      <c r="D32" s="106"/>
      <c r="E32" s="441"/>
      <c r="F32" s="687"/>
      <c r="G32" s="734"/>
      <c r="H32" s="423"/>
      <c r="I32" s="421"/>
      <c r="J32" s="425"/>
      <c r="K32" s="421"/>
      <c r="L32" s="387"/>
      <c r="M32" s="393"/>
      <c r="N32" s="133">
        <f t="shared" si="0"/>
        <v>999</v>
      </c>
      <c r="O32" s="107"/>
    </row>
    <row r="33" spans="1:15" s="11" customFormat="1" ht="18.899999999999999" customHeight="1" x14ac:dyDescent="0.25">
      <c r="A33" s="426">
        <v>27</v>
      </c>
      <c r="B33" s="105"/>
      <c r="C33" s="105"/>
      <c r="D33" s="106"/>
      <c r="E33" s="441"/>
      <c r="F33" s="687"/>
      <c r="G33" s="734"/>
      <c r="H33" s="423" t="e">
        <f>IF(AND(O33="",#REF!&gt;0,#REF!&lt;5),I33,)</f>
        <v>#REF!</v>
      </c>
      <c r="I33" s="421" t="str">
        <f>IF(D33="","ZZZ9",IF(AND(#REF!&gt;0,#REF!&lt;5),D33&amp;#REF!,D33&amp;"9"))</f>
        <v>ZZZ9</v>
      </c>
      <c r="J33" s="425">
        <f t="shared" ref="J33:J96" si="1">IF(O33="",999,O33)</f>
        <v>999</v>
      </c>
      <c r="K33" s="421">
        <f t="shared" ref="K33:K96" si="2">IF(N33=999,999,1)</f>
        <v>999</v>
      </c>
      <c r="L33" s="387"/>
      <c r="M33" s="393"/>
      <c r="N33" s="133">
        <f t="shared" si="0"/>
        <v>999</v>
      </c>
      <c r="O33" s="107"/>
    </row>
    <row r="34" spans="1:15" s="11" customFormat="1" ht="18.899999999999999" customHeight="1" x14ac:dyDescent="0.25">
      <c r="A34" s="426">
        <v>28</v>
      </c>
      <c r="B34" s="105"/>
      <c r="C34" s="105"/>
      <c r="D34" s="106"/>
      <c r="E34" s="441"/>
      <c r="F34" s="687"/>
      <c r="G34" s="734"/>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899999999999999" customHeight="1" x14ac:dyDescent="0.25">
      <c r="A35" s="426">
        <v>29</v>
      </c>
      <c r="B35" s="105"/>
      <c r="C35" s="105"/>
      <c r="D35" s="106"/>
      <c r="E35" s="441"/>
      <c r="F35" s="687"/>
      <c r="G35" s="734"/>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899999999999999" customHeight="1" x14ac:dyDescent="0.25">
      <c r="A36" s="426">
        <v>30</v>
      </c>
      <c r="B36" s="105"/>
      <c r="C36" s="105"/>
      <c r="D36" s="106"/>
      <c r="E36" s="441"/>
      <c r="F36" s="687"/>
      <c r="G36" s="734"/>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899999999999999" customHeight="1" x14ac:dyDescent="0.25">
      <c r="A37" s="426">
        <v>31</v>
      </c>
      <c r="B37" s="105"/>
      <c r="C37" s="105"/>
      <c r="D37" s="106"/>
      <c r="E37" s="441"/>
      <c r="F37" s="687"/>
      <c r="G37" s="734"/>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899999999999999" customHeight="1" x14ac:dyDescent="0.25">
      <c r="A38" s="426">
        <v>32</v>
      </c>
      <c r="B38" s="105"/>
      <c r="C38" s="105"/>
      <c r="D38" s="106"/>
      <c r="E38" s="441"/>
      <c r="F38" s="687"/>
      <c r="G38" s="734"/>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899999999999999" customHeight="1" x14ac:dyDescent="0.25">
      <c r="A39" s="426">
        <v>33</v>
      </c>
      <c r="B39" s="105"/>
      <c r="C39" s="105"/>
      <c r="D39" s="106"/>
      <c r="E39" s="441"/>
      <c r="F39" s="687"/>
      <c r="G39" s="734"/>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899999999999999" customHeight="1" x14ac:dyDescent="0.25">
      <c r="A40" s="426">
        <v>34</v>
      </c>
      <c r="B40" s="105"/>
      <c r="C40" s="105"/>
      <c r="D40" s="106"/>
      <c r="E40" s="441"/>
      <c r="F40" s="687"/>
      <c r="G40" s="734"/>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899999999999999" customHeight="1" x14ac:dyDescent="0.25">
      <c r="A41" s="426">
        <v>35</v>
      </c>
      <c r="B41" s="105"/>
      <c r="C41" s="105"/>
      <c r="D41" s="106"/>
      <c r="E41" s="441"/>
      <c r="F41" s="687"/>
      <c r="G41" s="734"/>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899999999999999" customHeight="1" x14ac:dyDescent="0.25">
      <c r="A42" s="426">
        <v>36</v>
      </c>
      <c r="B42" s="105"/>
      <c r="C42" s="105"/>
      <c r="D42" s="106"/>
      <c r="E42" s="441"/>
      <c r="F42" s="687"/>
      <c r="G42" s="734"/>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899999999999999" customHeight="1" x14ac:dyDescent="0.25">
      <c r="A43" s="426">
        <v>37</v>
      </c>
      <c r="B43" s="105"/>
      <c r="C43" s="105"/>
      <c r="D43" s="106"/>
      <c r="E43" s="441"/>
      <c r="F43" s="687"/>
      <c r="G43" s="734"/>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899999999999999" customHeight="1" x14ac:dyDescent="0.25">
      <c r="A44" s="426">
        <v>38</v>
      </c>
      <c r="B44" s="105"/>
      <c r="C44" s="105"/>
      <c r="D44" s="106"/>
      <c r="E44" s="441"/>
      <c r="F44" s="687"/>
      <c r="G44" s="734"/>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899999999999999" customHeight="1" x14ac:dyDescent="0.25">
      <c r="A45" s="426">
        <v>39</v>
      </c>
      <c r="B45" s="105"/>
      <c r="C45" s="105"/>
      <c r="D45" s="106"/>
      <c r="E45" s="441"/>
      <c r="F45" s="687"/>
      <c r="G45" s="734"/>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899999999999999" customHeight="1" x14ac:dyDescent="0.25">
      <c r="A46" s="426">
        <v>40</v>
      </c>
      <c r="B46" s="105"/>
      <c r="C46" s="105"/>
      <c r="D46" s="106"/>
      <c r="E46" s="441"/>
      <c r="F46" s="687"/>
      <c r="G46" s="734"/>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899999999999999" customHeight="1" x14ac:dyDescent="0.25">
      <c r="A47" s="426">
        <v>41</v>
      </c>
      <c r="B47" s="105"/>
      <c r="C47" s="105"/>
      <c r="D47" s="106"/>
      <c r="E47" s="441"/>
      <c r="F47" s="687"/>
      <c r="G47" s="734"/>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899999999999999" customHeight="1" x14ac:dyDescent="0.25">
      <c r="A48" s="426">
        <v>42</v>
      </c>
      <c r="B48" s="105"/>
      <c r="C48" s="105"/>
      <c r="D48" s="106"/>
      <c r="E48" s="441"/>
      <c r="F48" s="687"/>
      <c r="G48" s="734"/>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899999999999999" customHeight="1" x14ac:dyDescent="0.25">
      <c r="A49" s="426">
        <v>43</v>
      </c>
      <c r="B49" s="105"/>
      <c r="C49" s="105"/>
      <c r="D49" s="106"/>
      <c r="E49" s="441"/>
      <c r="F49" s="687"/>
      <c r="G49" s="734"/>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899999999999999" customHeight="1" x14ac:dyDescent="0.25">
      <c r="A50" s="426">
        <v>44</v>
      </c>
      <c r="B50" s="105"/>
      <c r="C50" s="105"/>
      <c r="D50" s="106"/>
      <c r="E50" s="441"/>
      <c r="F50" s="687"/>
      <c r="G50" s="734"/>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899999999999999" customHeight="1" x14ac:dyDescent="0.25">
      <c r="A51" s="426">
        <v>45</v>
      </c>
      <c r="B51" s="105"/>
      <c r="C51" s="105"/>
      <c r="D51" s="106"/>
      <c r="E51" s="441"/>
      <c r="F51" s="687"/>
      <c r="G51" s="734"/>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899999999999999" customHeight="1" x14ac:dyDescent="0.25">
      <c r="A52" s="426">
        <v>46</v>
      </c>
      <c r="B52" s="105"/>
      <c r="C52" s="105"/>
      <c r="D52" s="106"/>
      <c r="E52" s="441"/>
      <c r="F52" s="687"/>
      <c r="G52" s="734"/>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899999999999999" customHeight="1" x14ac:dyDescent="0.25">
      <c r="A53" s="426">
        <v>47</v>
      </c>
      <c r="B53" s="105"/>
      <c r="C53" s="105"/>
      <c r="D53" s="106"/>
      <c r="E53" s="441"/>
      <c r="F53" s="687"/>
      <c r="G53" s="734"/>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899999999999999" customHeight="1" x14ac:dyDescent="0.25">
      <c r="A54" s="426">
        <v>48</v>
      </c>
      <c r="B54" s="105"/>
      <c r="C54" s="105"/>
      <c r="D54" s="106"/>
      <c r="E54" s="441"/>
      <c r="F54" s="687"/>
      <c r="G54" s="734"/>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899999999999999" customHeight="1" x14ac:dyDescent="0.25">
      <c r="A55" s="426">
        <v>49</v>
      </c>
      <c r="B55" s="105"/>
      <c r="C55" s="105"/>
      <c r="D55" s="106"/>
      <c r="E55" s="441"/>
      <c r="F55" s="687"/>
      <c r="G55" s="734"/>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899999999999999" customHeight="1" x14ac:dyDescent="0.25">
      <c r="A56" s="426">
        <v>50</v>
      </c>
      <c r="B56" s="105"/>
      <c r="C56" s="105"/>
      <c r="D56" s="106"/>
      <c r="E56" s="441"/>
      <c r="F56" s="687"/>
      <c r="G56" s="734"/>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899999999999999" customHeight="1" x14ac:dyDescent="0.25">
      <c r="A57" s="426">
        <v>51</v>
      </c>
      <c r="B57" s="105"/>
      <c r="C57" s="105"/>
      <c r="D57" s="106"/>
      <c r="E57" s="441"/>
      <c r="F57" s="687"/>
      <c r="G57" s="734"/>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899999999999999" customHeight="1" x14ac:dyDescent="0.25">
      <c r="A58" s="426">
        <v>52</v>
      </c>
      <c r="B58" s="105"/>
      <c r="C58" s="105"/>
      <c r="D58" s="106"/>
      <c r="E58" s="441"/>
      <c r="F58" s="687"/>
      <c r="G58" s="734"/>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899999999999999" customHeight="1" x14ac:dyDescent="0.25">
      <c r="A59" s="426">
        <v>53</v>
      </c>
      <c r="B59" s="105"/>
      <c r="C59" s="105"/>
      <c r="D59" s="106"/>
      <c r="E59" s="441"/>
      <c r="F59" s="687"/>
      <c r="G59" s="734"/>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899999999999999" customHeight="1" x14ac:dyDescent="0.25">
      <c r="A60" s="426">
        <v>54</v>
      </c>
      <c r="B60" s="105"/>
      <c r="C60" s="105"/>
      <c r="D60" s="106"/>
      <c r="E60" s="441"/>
      <c r="F60" s="687"/>
      <c r="G60" s="734"/>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899999999999999" customHeight="1" x14ac:dyDescent="0.25">
      <c r="A61" s="426">
        <v>55</v>
      </c>
      <c r="B61" s="105"/>
      <c r="C61" s="105"/>
      <c r="D61" s="106"/>
      <c r="E61" s="441"/>
      <c r="F61" s="687"/>
      <c r="G61" s="734"/>
      <c r="H61" s="423" t="e">
        <f>IF(AND(O61="",#REF!&gt;0,#REF!&lt;5),I61,)</f>
        <v>#REF!</v>
      </c>
      <c r="I61" s="421" t="str">
        <f>IF(D61="","ZZZ9",IF(AND(#REF!&gt;0,#REF!&lt;5),D61&amp;#REF!,D61&amp;"9"))</f>
        <v>ZZZ9</v>
      </c>
      <c r="J61" s="425">
        <f t="shared" si="1"/>
        <v>999</v>
      </c>
      <c r="K61" s="421">
        <f t="shared" si="2"/>
        <v>999</v>
      </c>
      <c r="L61" s="387"/>
      <c r="M61" s="393"/>
      <c r="N61" s="133">
        <f t="shared" si="0"/>
        <v>999</v>
      </c>
      <c r="O61" s="107"/>
    </row>
    <row r="62" spans="1:15" s="11" customFormat="1" ht="18.899999999999999" customHeight="1" x14ac:dyDescent="0.25">
      <c r="A62" s="426">
        <v>56</v>
      </c>
      <c r="B62" s="105"/>
      <c r="C62" s="105"/>
      <c r="D62" s="106"/>
      <c r="E62" s="441"/>
      <c r="F62" s="687"/>
      <c r="G62" s="734"/>
      <c r="H62" s="423" t="e">
        <f>IF(AND(O62="",#REF!&gt;0,#REF!&lt;5),I62,)</f>
        <v>#REF!</v>
      </c>
      <c r="I62" s="421" t="str">
        <f>IF(D62="","ZZZ9",IF(AND(#REF!&gt;0,#REF!&lt;5),D62&amp;#REF!,D62&amp;"9"))</f>
        <v>ZZZ9</v>
      </c>
      <c r="J62" s="425">
        <f t="shared" si="1"/>
        <v>999</v>
      </c>
      <c r="K62" s="421">
        <f t="shared" si="2"/>
        <v>999</v>
      </c>
      <c r="L62" s="387"/>
      <c r="M62" s="393"/>
      <c r="N62" s="133">
        <f t="shared" si="0"/>
        <v>999</v>
      </c>
      <c r="O62" s="107"/>
    </row>
    <row r="63" spans="1:15" s="11" customFormat="1" ht="18.899999999999999" customHeight="1" x14ac:dyDescent="0.25">
      <c r="A63" s="426">
        <v>57</v>
      </c>
      <c r="B63" s="105"/>
      <c r="C63" s="105"/>
      <c r="D63" s="106"/>
      <c r="E63" s="441"/>
      <c r="F63" s="687"/>
      <c r="G63" s="734"/>
      <c r="H63" s="423" t="e">
        <f>IF(AND(O63="",#REF!&gt;0,#REF!&lt;5),I63,)</f>
        <v>#REF!</v>
      </c>
      <c r="I63" s="421" t="str">
        <f>IF(D63="","ZZZ9",IF(AND(#REF!&gt;0,#REF!&lt;5),D63&amp;#REF!,D63&amp;"9"))</f>
        <v>ZZZ9</v>
      </c>
      <c r="J63" s="425">
        <f t="shared" si="1"/>
        <v>999</v>
      </c>
      <c r="K63" s="421">
        <f t="shared" si="2"/>
        <v>999</v>
      </c>
      <c r="L63" s="387"/>
      <c r="M63" s="393"/>
      <c r="N63" s="133">
        <f t="shared" si="0"/>
        <v>999</v>
      </c>
      <c r="O63" s="107"/>
    </row>
    <row r="64" spans="1:15" s="11" customFormat="1" ht="18.899999999999999" customHeight="1" x14ac:dyDescent="0.25">
      <c r="A64" s="426">
        <v>58</v>
      </c>
      <c r="B64" s="105"/>
      <c r="C64" s="105"/>
      <c r="D64" s="106"/>
      <c r="E64" s="441"/>
      <c r="F64" s="687"/>
      <c r="G64" s="734"/>
      <c r="H64" s="423" t="e">
        <f>IF(AND(O64="",#REF!&gt;0,#REF!&lt;5),I64,)</f>
        <v>#REF!</v>
      </c>
      <c r="I64" s="421" t="str">
        <f>IF(D64="","ZZZ9",IF(AND(#REF!&gt;0,#REF!&lt;5),D64&amp;#REF!,D64&amp;"9"))</f>
        <v>ZZZ9</v>
      </c>
      <c r="J64" s="425">
        <f t="shared" si="1"/>
        <v>999</v>
      </c>
      <c r="K64" s="421">
        <f t="shared" si="2"/>
        <v>999</v>
      </c>
      <c r="L64" s="387"/>
      <c r="M64" s="393"/>
      <c r="N64" s="133">
        <f t="shared" si="0"/>
        <v>999</v>
      </c>
      <c r="O64" s="107"/>
    </row>
    <row r="65" spans="1:15" s="11" customFormat="1" ht="18.899999999999999" customHeight="1" x14ac:dyDescent="0.25">
      <c r="A65" s="426">
        <v>59</v>
      </c>
      <c r="B65" s="105"/>
      <c r="C65" s="105"/>
      <c r="D65" s="106"/>
      <c r="E65" s="441"/>
      <c r="F65" s="687"/>
      <c r="G65" s="734"/>
      <c r="H65" s="423" t="e">
        <f>IF(AND(O65="",#REF!&gt;0,#REF!&lt;5),I65,)</f>
        <v>#REF!</v>
      </c>
      <c r="I65" s="421" t="str">
        <f>IF(D65="","ZZZ9",IF(AND(#REF!&gt;0,#REF!&lt;5),D65&amp;#REF!,D65&amp;"9"))</f>
        <v>ZZZ9</v>
      </c>
      <c r="J65" s="425">
        <f t="shared" si="1"/>
        <v>999</v>
      </c>
      <c r="K65" s="421">
        <f t="shared" si="2"/>
        <v>999</v>
      </c>
      <c r="L65" s="387"/>
      <c r="M65" s="393"/>
      <c r="N65" s="133">
        <f t="shared" si="0"/>
        <v>999</v>
      </c>
      <c r="O65" s="107"/>
    </row>
    <row r="66" spans="1:15" s="11" customFormat="1" ht="18.899999999999999" customHeight="1" x14ac:dyDescent="0.25">
      <c r="A66" s="426">
        <v>60</v>
      </c>
      <c r="B66" s="105"/>
      <c r="C66" s="105"/>
      <c r="D66" s="106"/>
      <c r="E66" s="441"/>
      <c r="F66" s="687"/>
      <c r="G66" s="734"/>
      <c r="H66" s="423" t="e">
        <f>IF(AND(O66="",#REF!&gt;0,#REF!&lt;5),I66,)</f>
        <v>#REF!</v>
      </c>
      <c r="I66" s="421" t="str">
        <f>IF(D66="","ZZZ9",IF(AND(#REF!&gt;0,#REF!&lt;5),D66&amp;#REF!,D66&amp;"9"))</f>
        <v>ZZZ9</v>
      </c>
      <c r="J66" s="425">
        <f t="shared" si="1"/>
        <v>999</v>
      </c>
      <c r="K66" s="421">
        <f t="shared" si="2"/>
        <v>999</v>
      </c>
      <c r="L66" s="387"/>
      <c r="M66" s="393"/>
      <c r="N66" s="133">
        <f t="shared" si="0"/>
        <v>999</v>
      </c>
      <c r="O66" s="107"/>
    </row>
    <row r="67" spans="1:15" s="11" customFormat="1" ht="18.899999999999999" customHeight="1" x14ac:dyDescent="0.25">
      <c r="A67" s="426">
        <v>61</v>
      </c>
      <c r="B67" s="105"/>
      <c r="C67" s="105"/>
      <c r="D67" s="106"/>
      <c r="E67" s="441"/>
      <c r="F67" s="687"/>
      <c r="G67" s="734"/>
      <c r="H67" s="423" t="e">
        <f>IF(AND(O67="",#REF!&gt;0,#REF!&lt;5),I67,)</f>
        <v>#REF!</v>
      </c>
      <c r="I67" s="421" t="str">
        <f>IF(D67="","ZZZ9",IF(AND(#REF!&gt;0,#REF!&lt;5),D67&amp;#REF!,D67&amp;"9"))</f>
        <v>ZZZ9</v>
      </c>
      <c r="J67" s="425">
        <f t="shared" si="1"/>
        <v>999</v>
      </c>
      <c r="K67" s="421">
        <f t="shared" si="2"/>
        <v>999</v>
      </c>
      <c r="L67" s="387"/>
      <c r="M67" s="393"/>
      <c r="N67" s="133">
        <f t="shared" si="0"/>
        <v>999</v>
      </c>
      <c r="O67" s="107"/>
    </row>
    <row r="68" spans="1:15" s="11" customFormat="1" ht="18.899999999999999" customHeight="1" x14ac:dyDescent="0.25">
      <c r="A68" s="426">
        <v>62</v>
      </c>
      <c r="B68" s="105"/>
      <c r="C68" s="105"/>
      <c r="D68" s="106"/>
      <c r="E68" s="441"/>
      <c r="F68" s="687"/>
      <c r="G68" s="734"/>
      <c r="H68" s="423" t="e">
        <f>IF(AND(O68="",#REF!&gt;0,#REF!&lt;5),I68,)</f>
        <v>#REF!</v>
      </c>
      <c r="I68" s="421" t="str">
        <f>IF(D68="","ZZZ9",IF(AND(#REF!&gt;0,#REF!&lt;5),D68&amp;#REF!,D68&amp;"9"))</f>
        <v>ZZZ9</v>
      </c>
      <c r="J68" s="425">
        <f t="shared" si="1"/>
        <v>999</v>
      </c>
      <c r="K68" s="421">
        <f t="shared" si="2"/>
        <v>999</v>
      </c>
      <c r="L68" s="387"/>
      <c r="M68" s="393"/>
      <c r="N68" s="133">
        <f t="shared" si="0"/>
        <v>999</v>
      </c>
      <c r="O68" s="107"/>
    </row>
    <row r="69" spans="1:15" s="11" customFormat="1" ht="18.899999999999999" customHeight="1" x14ac:dyDescent="0.25">
      <c r="A69" s="426">
        <v>63</v>
      </c>
      <c r="B69" s="105"/>
      <c r="C69" s="105"/>
      <c r="D69" s="106"/>
      <c r="E69" s="441"/>
      <c r="F69" s="687"/>
      <c r="G69" s="734"/>
      <c r="H69" s="423" t="e">
        <f>IF(AND(O69="",#REF!&gt;0,#REF!&lt;5),I69,)</f>
        <v>#REF!</v>
      </c>
      <c r="I69" s="421" t="str">
        <f>IF(D69="","ZZZ9",IF(AND(#REF!&gt;0,#REF!&lt;5),D69&amp;#REF!,D69&amp;"9"))</f>
        <v>ZZZ9</v>
      </c>
      <c r="J69" s="425">
        <f t="shared" si="1"/>
        <v>999</v>
      </c>
      <c r="K69" s="421">
        <f t="shared" si="2"/>
        <v>999</v>
      </c>
      <c r="L69" s="387"/>
      <c r="M69" s="393"/>
      <c r="N69" s="133">
        <f t="shared" si="0"/>
        <v>999</v>
      </c>
      <c r="O69" s="107"/>
    </row>
    <row r="70" spans="1:15" s="11" customFormat="1" ht="18.899999999999999" customHeight="1" x14ac:dyDescent="0.25">
      <c r="A70" s="426">
        <v>64</v>
      </c>
      <c r="B70" s="105"/>
      <c r="C70" s="105"/>
      <c r="D70" s="106"/>
      <c r="E70" s="441"/>
      <c r="F70" s="687"/>
      <c r="G70" s="734"/>
      <c r="H70" s="423" t="e">
        <f>IF(AND(O70="",#REF!&gt;0,#REF!&lt;5),I70,)</f>
        <v>#REF!</v>
      </c>
      <c r="I70" s="421" t="str">
        <f>IF(D70="","ZZZ9",IF(AND(#REF!&gt;0,#REF!&lt;5),D70&amp;#REF!,D70&amp;"9"))</f>
        <v>ZZZ9</v>
      </c>
      <c r="J70" s="425">
        <f t="shared" si="1"/>
        <v>999</v>
      </c>
      <c r="K70" s="421">
        <f t="shared" si="2"/>
        <v>999</v>
      </c>
      <c r="L70" s="387"/>
      <c r="M70" s="393"/>
      <c r="N70" s="133">
        <f t="shared" si="0"/>
        <v>999</v>
      </c>
      <c r="O70" s="107"/>
    </row>
    <row r="71" spans="1:15" s="11" customFormat="1" ht="18.899999999999999" customHeight="1" x14ac:dyDescent="0.25">
      <c r="A71" s="426">
        <v>65</v>
      </c>
      <c r="B71" s="105"/>
      <c r="C71" s="105"/>
      <c r="D71" s="106"/>
      <c r="E71" s="441"/>
      <c r="F71" s="687"/>
      <c r="G71" s="734"/>
      <c r="H71" s="423" t="e">
        <f>IF(AND(O71="",#REF!&gt;0,#REF!&lt;5),I71,)</f>
        <v>#REF!</v>
      </c>
      <c r="I71" s="421" t="str">
        <f>IF(D71="","ZZZ9",IF(AND(#REF!&gt;0,#REF!&lt;5),D71&amp;#REF!,D71&amp;"9"))</f>
        <v>ZZZ9</v>
      </c>
      <c r="J71" s="425">
        <f t="shared" si="1"/>
        <v>999</v>
      </c>
      <c r="K71" s="421">
        <f t="shared" si="2"/>
        <v>999</v>
      </c>
      <c r="L71" s="387"/>
      <c r="M71" s="393"/>
      <c r="N71" s="133">
        <f t="shared" si="0"/>
        <v>999</v>
      </c>
      <c r="O71" s="107"/>
    </row>
    <row r="72" spans="1:15" s="11" customFormat="1" ht="18.899999999999999" customHeight="1" x14ac:dyDescent="0.25">
      <c r="A72" s="426">
        <v>66</v>
      </c>
      <c r="B72" s="105"/>
      <c r="C72" s="105"/>
      <c r="D72" s="106"/>
      <c r="E72" s="441"/>
      <c r="F72" s="687"/>
      <c r="G72" s="734"/>
      <c r="H72" s="423" t="e">
        <f>IF(AND(O72="",#REF!&gt;0,#REF!&lt;5),I72,)</f>
        <v>#REF!</v>
      </c>
      <c r="I72" s="421" t="str">
        <f>IF(D72="","ZZZ9",IF(AND(#REF!&gt;0,#REF!&lt;5),D72&amp;#REF!,D72&amp;"9"))</f>
        <v>ZZZ9</v>
      </c>
      <c r="J72" s="425">
        <f t="shared" si="1"/>
        <v>999</v>
      </c>
      <c r="K72" s="421">
        <f t="shared" si="2"/>
        <v>999</v>
      </c>
      <c r="L72" s="387"/>
      <c r="M72" s="393"/>
      <c r="N72" s="133">
        <f t="shared" si="0"/>
        <v>999</v>
      </c>
      <c r="O72" s="107"/>
    </row>
    <row r="73" spans="1:15" s="11" customFormat="1" ht="18.899999999999999" customHeight="1" x14ac:dyDescent="0.25">
      <c r="A73" s="426">
        <v>67</v>
      </c>
      <c r="B73" s="105"/>
      <c r="C73" s="105"/>
      <c r="D73" s="106"/>
      <c r="E73" s="441"/>
      <c r="F73" s="687"/>
      <c r="G73" s="734"/>
      <c r="H73" s="423" t="e">
        <f>IF(AND(O73="",#REF!&gt;0,#REF!&lt;5),I73,)</f>
        <v>#REF!</v>
      </c>
      <c r="I73" s="421" t="str">
        <f>IF(D73="","ZZZ9",IF(AND(#REF!&gt;0,#REF!&lt;5),D73&amp;#REF!,D73&amp;"9"))</f>
        <v>ZZZ9</v>
      </c>
      <c r="J73" s="425">
        <f t="shared" si="1"/>
        <v>999</v>
      </c>
      <c r="K73" s="421">
        <f t="shared" si="2"/>
        <v>999</v>
      </c>
      <c r="L73" s="387"/>
      <c r="M73" s="393"/>
      <c r="N73" s="133">
        <f t="shared" si="0"/>
        <v>999</v>
      </c>
      <c r="O73" s="107"/>
    </row>
    <row r="74" spans="1:15" s="11" customFormat="1" ht="18.899999999999999" customHeight="1" x14ac:dyDescent="0.25">
      <c r="A74" s="426">
        <v>68</v>
      </c>
      <c r="B74" s="105"/>
      <c r="C74" s="105"/>
      <c r="D74" s="106"/>
      <c r="E74" s="441"/>
      <c r="F74" s="687"/>
      <c r="G74" s="734"/>
      <c r="H74" s="423" t="e">
        <f>IF(AND(O74="",#REF!&gt;0,#REF!&lt;5),I74,)</f>
        <v>#REF!</v>
      </c>
      <c r="I74" s="421" t="str">
        <f>IF(D74="","ZZZ9",IF(AND(#REF!&gt;0,#REF!&lt;5),D74&amp;#REF!,D74&amp;"9"))</f>
        <v>ZZZ9</v>
      </c>
      <c r="J74" s="425">
        <f t="shared" si="1"/>
        <v>999</v>
      </c>
      <c r="K74" s="421">
        <f t="shared" si="2"/>
        <v>999</v>
      </c>
      <c r="L74" s="387"/>
      <c r="M74" s="393"/>
      <c r="N74" s="133">
        <f t="shared" si="0"/>
        <v>999</v>
      </c>
      <c r="O74" s="107"/>
    </row>
    <row r="75" spans="1:15" s="11" customFormat="1" ht="18.899999999999999" customHeight="1" x14ac:dyDescent="0.25">
      <c r="A75" s="426">
        <v>69</v>
      </c>
      <c r="B75" s="105"/>
      <c r="C75" s="105"/>
      <c r="D75" s="106"/>
      <c r="E75" s="441"/>
      <c r="F75" s="687"/>
      <c r="G75" s="734"/>
      <c r="H75" s="423" t="e">
        <f>IF(AND(O75="",#REF!&gt;0,#REF!&lt;5),I75,)</f>
        <v>#REF!</v>
      </c>
      <c r="I75" s="421" t="str">
        <f>IF(D75="","ZZZ9",IF(AND(#REF!&gt;0,#REF!&lt;5),D75&amp;#REF!,D75&amp;"9"))</f>
        <v>ZZZ9</v>
      </c>
      <c r="J75" s="425">
        <f t="shared" si="1"/>
        <v>999</v>
      </c>
      <c r="K75" s="421">
        <f t="shared" si="2"/>
        <v>999</v>
      </c>
      <c r="L75" s="387"/>
      <c r="M75" s="393"/>
      <c r="N75" s="133">
        <f t="shared" si="0"/>
        <v>999</v>
      </c>
      <c r="O75" s="107"/>
    </row>
    <row r="76" spans="1:15" s="11" customFormat="1" ht="18.899999999999999" customHeight="1" x14ac:dyDescent="0.25">
      <c r="A76" s="426">
        <v>70</v>
      </c>
      <c r="B76" s="105"/>
      <c r="C76" s="105"/>
      <c r="D76" s="106"/>
      <c r="E76" s="441"/>
      <c r="F76" s="687"/>
      <c r="G76" s="734"/>
      <c r="H76" s="423" t="e">
        <f>IF(AND(O76="",#REF!&gt;0,#REF!&lt;5),I76,)</f>
        <v>#REF!</v>
      </c>
      <c r="I76" s="421" t="str">
        <f>IF(D76="","ZZZ9",IF(AND(#REF!&gt;0,#REF!&lt;5),D76&amp;#REF!,D76&amp;"9"))</f>
        <v>ZZZ9</v>
      </c>
      <c r="J76" s="425">
        <f t="shared" si="1"/>
        <v>999</v>
      </c>
      <c r="K76" s="421">
        <f t="shared" si="2"/>
        <v>999</v>
      </c>
      <c r="L76" s="387"/>
      <c r="M76" s="393"/>
      <c r="N76" s="133">
        <f t="shared" si="0"/>
        <v>999</v>
      </c>
      <c r="O76" s="107"/>
    </row>
    <row r="77" spans="1:15" s="11" customFormat="1" ht="18.899999999999999" customHeight="1" x14ac:dyDescent="0.25">
      <c r="A77" s="426">
        <v>71</v>
      </c>
      <c r="B77" s="105"/>
      <c r="C77" s="105"/>
      <c r="D77" s="106"/>
      <c r="E77" s="441"/>
      <c r="F77" s="687"/>
      <c r="G77" s="734"/>
      <c r="H77" s="423" t="e">
        <f>IF(AND(O77="",#REF!&gt;0,#REF!&lt;5),I77,)</f>
        <v>#REF!</v>
      </c>
      <c r="I77" s="421" t="str">
        <f>IF(D77="","ZZZ9",IF(AND(#REF!&gt;0,#REF!&lt;5),D77&amp;#REF!,D77&amp;"9"))</f>
        <v>ZZZ9</v>
      </c>
      <c r="J77" s="425">
        <f t="shared" si="1"/>
        <v>999</v>
      </c>
      <c r="K77" s="421">
        <f t="shared" si="2"/>
        <v>999</v>
      </c>
      <c r="L77" s="387"/>
      <c r="M77" s="393"/>
      <c r="N77" s="133">
        <f t="shared" si="0"/>
        <v>999</v>
      </c>
      <c r="O77" s="107"/>
    </row>
    <row r="78" spans="1:15" s="11" customFormat="1" ht="18.899999999999999" customHeight="1" x14ac:dyDescent="0.25">
      <c r="A78" s="426">
        <v>72</v>
      </c>
      <c r="B78" s="105"/>
      <c r="C78" s="105"/>
      <c r="D78" s="106"/>
      <c r="E78" s="441"/>
      <c r="F78" s="687"/>
      <c r="G78" s="734"/>
      <c r="H78" s="423" t="e">
        <f>IF(AND(O78="",#REF!&gt;0,#REF!&lt;5),I78,)</f>
        <v>#REF!</v>
      </c>
      <c r="I78" s="421" t="str">
        <f>IF(D78="","ZZZ9",IF(AND(#REF!&gt;0,#REF!&lt;5),D78&amp;#REF!,D78&amp;"9"))</f>
        <v>ZZZ9</v>
      </c>
      <c r="J78" s="425">
        <f t="shared" si="1"/>
        <v>999</v>
      </c>
      <c r="K78" s="421">
        <f t="shared" si="2"/>
        <v>999</v>
      </c>
      <c r="L78" s="387"/>
      <c r="M78" s="393"/>
      <c r="N78" s="133">
        <f t="shared" si="0"/>
        <v>999</v>
      </c>
      <c r="O78" s="107"/>
    </row>
    <row r="79" spans="1:15" s="11" customFormat="1" ht="18.899999999999999" customHeight="1" x14ac:dyDescent="0.25">
      <c r="A79" s="426">
        <v>73</v>
      </c>
      <c r="B79" s="105"/>
      <c r="C79" s="105"/>
      <c r="D79" s="106"/>
      <c r="E79" s="441"/>
      <c r="F79" s="687"/>
      <c r="G79" s="734"/>
      <c r="H79" s="423" t="e">
        <f>IF(AND(O79="",#REF!&gt;0,#REF!&lt;5),I79,)</f>
        <v>#REF!</v>
      </c>
      <c r="I79" s="421" t="str">
        <f>IF(D79="","ZZZ9",IF(AND(#REF!&gt;0,#REF!&lt;5),D79&amp;#REF!,D79&amp;"9"))</f>
        <v>ZZZ9</v>
      </c>
      <c r="J79" s="425">
        <f t="shared" si="1"/>
        <v>999</v>
      </c>
      <c r="K79" s="421">
        <f t="shared" si="2"/>
        <v>999</v>
      </c>
      <c r="L79" s="387"/>
      <c r="M79" s="393"/>
      <c r="N79" s="133">
        <f t="shared" si="0"/>
        <v>999</v>
      </c>
      <c r="O79" s="107"/>
    </row>
    <row r="80" spans="1:15" s="11" customFormat="1" ht="18.899999999999999" customHeight="1" x14ac:dyDescent="0.25">
      <c r="A80" s="426">
        <v>74</v>
      </c>
      <c r="B80" s="105"/>
      <c r="C80" s="105"/>
      <c r="D80" s="106"/>
      <c r="E80" s="441"/>
      <c r="F80" s="687"/>
      <c r="G80" s="734"/>
      <c r="H80" s="423" t="e">
        <f>IF(AND(O80="",#REF!&gt;0,#REF!&lt;5),I80,)</f>
        <v>#REF!</v>
      </c>
      <c r="I80" s="421" t="str">
        <f>IF(D80="","ZZZ9",IF(AND(#REF!&gt;0,#REF!&lt;5),D80&amp;#REF!,D80&amp;"9"))</f>
        <v>ZZZ9</v>
      </c>
      <c r="J80" s="425">
        <f t="shared" si="1"/>
        <v>999</v>
      </c>
      <c r="K80" s="421">
        <f t="shared" si="2"/>
        <v>999</v>
      </c>
      <c r="L80" s="387"/>
      <c r="M80" s="393"/>
      <c r="N80" s="133">
        <f t="shared" si="0"/>
        <v>999</v>
      </c>
      <c r="O80" s="107"/>
    </row>
    <row r="81" spans="1:15" s="11" customFormat="1" ht="18.899999999999999" customHeight="1" x14ac:dyDescent="0.25">
      <c r="A81" s="426">
        <v>75</v>
      </c>
      <c r="B81" s="105"/>
      <c r="C81" s="105"/>
      <c r="D81" s="106"/>
      <c r="E81" s="441"/>
      <c r="F81" s="687"/>
      <c r="G81" s="734"/>
      <c r="H81" s="423" t="e">
        <f>IF(AND(O81="",#REF!&gt;0,#REF!&lt;5),I81,)</f>
        <v>#REF!</v>
      </c>
      <c r="I81" s="421" t="str">
        <f>IF(D81="","ZZZ9",IF(AND(#REF!&gt;0,#REF!&lt;5),D81&amp;#REF!,D81&amp;"9"))</f>
        <v>ZZZ9</v>
      </c>
      <c r="J81" s="425">
        <f t="shared" si="1"/>
        <v>999</v>
      </c>
      <c r="K81" s="421">
        <f t="shared" si="2"/>
        <v>999</v>
      </c>
      <c r="L81" s="387"/>
      <c r="M81" s="393"/>
      <c r="N81" s="133">
        <f t="shared" si="0"/>
        <v>999</v>
      </c>
      <c r="O81" s="107"/>
    </row>
    <row r="82" spans="1:15" s="11" customFormat="1" ht="18.899999999999999" customHeight="1" x14ac:dyDescent="0.25">
      <c r="A82" s="426">
        <v>76</v>
      </c>
      <c r="B82" s="105"/>
      <c r="C82" s="105"/>
      <c r="D82" s="106"/>
      <c r="E82" s="441"/>
      <c r="F82" s="687"/>
      <c r="G82" s="734"/>
      <c r="H82" s="423" t="e">
        <f>IF(AND(O82="",#REF!&gt;0,#REF!&lt;5),I82,)</f>
        <v>#REF!</v>
      </c>
      <c r="I82" s="421" t="str">
        <f>IF(D82="","ZZZ9",IF(AND(#REF!&gt;0,#REF!&lt;5),D82&amp;#REF!,D82&amp;"9"))</f>
        <v>ZZZ9</v>
      </c>
      <c r="J82" s="425">
        <f t="shared" si="1"/>
        <v>999</v>
      </c>
      <c r="K82" s="421">
        <f t="shared" si="2"/>
        <v>999</v>
      </c>
      <c r="L82" s="387"/>
      <c r="M82" s="393"/>
      <c r="N82" s="133">
        <f t="shared" si="0"/>
        <v>999</v>
      </c>
      <c r="O82" s="107"/>
    </row>
    <row r="83" spans="1:15" s="11" customFormat="1" ht="18.899999999999999" customHeight="1" x14ac:dyDescent="0.25">
      <c r="A83" s="426">
        <v>77</v>
      </c>
      <c r="B83" s="105"/>
      <c r="C83" s="105"/>
      <c r="D83" s="106"/>
      <c r="E83" s="441"/>
      <c r="F83" s="687"/>
      <c r="G83" s="734"/>
      <c r="H83" s="423" t="e">
        <f>IF(AND(O83="",#REF!&gt;0,#REF!&lt;5),I83,)</f>
        <v>#REF!</v>
      </c>
      <c r="I83" s="421" t="str">
        <f>IF(D83="","ZZZ9",IF(AND(#REF!&gt;0,#REF!&lt;5),D83&amp;#REF!,D83&amp;"9"))</f>
        <v>ZZZ9</v>
      </c>
      <c r="J83" s="425">
        <f t="shared" si="1"/>
        <v>999</v>
      </c>
      <c r="K83" s="421">
        <f t="shared" si="2"/>
        <v>999</v>
      </c>
      <c r="L83" s="387"/>
      <c r="M83" s="393"/>
      <c r="N83" s="133">
        <f t="shared" si="0"/>
        <v>999</v>
      </c>
      <c r="O83" s="107"/>
    </row>
    <row r="84" spans="1:15" s="11" customFormat="1" ht="18.899999999999999" customHeight="1" x14ac:dyDescent="0.25">
      <c r="A84" s="426">
        <v>78</v>
      </c>
      <c r="B84" s="105"/>
      <c r="C84" s="105"/>
      <c r="D84" s="106"/>
      <c r="E84" s="441"/>
      <c r="F84" s="687"/>
      <c r="G84" s="734"/>
      <c r="H84" s="423" t="e">
        <f>IF(AND(O84="",#REF!&gt;0,#REF!&lt;5),I84,)</f>
        <v>#REF!</v>
      </c>
      <c r="I84" s="421" t="str">
        <f>IF(D84="","ZZZ9",IF(AND(#REF!&gt;0,#REF!&lt;5),D84&amp;#REF!,D84&amp;"9"))</f>
        <v>ZZZ9</v>
      </c>
      <c r="J84" s="425">
        <f t="shared" si="1"/>
        <v>999</v>
      </c>
      <c r="K84" s="421">
        <f t="shared" si="2"/>
        <v>999</v>
      </c>
      <c r="L84" s="387"/>
      <c r="M84" s="393"/>
      <c r="N84" s="133">
        <f t="shared" si="0"/>
        <v>999</v>
      </c>
      <c r="O84" s="107"/>
    </row>
    <row r="85" spans="1:15" s="11" customFormat="1" ht="18.899999999999999" customHeight="1" x14ac:dyDescent="0.25">
      <c r="A85" s="426">
        <v>79</v>
      </c>
      <c r="B85" s="105"/>
      <c r="C85" s="105"/>
      <c r="D85" s="106"/>
      <c r="E85" s="441"/>
      <c r="F85" s="687"/>
      <c r="G85" s="734"/>
      <c r="H85" s="423" t="e">
        <f>IF(AND(O85="",#REF!&gt;0,#REF!&lt;5),I85,)</f>
        <v>#REF!</v>
      </c>
      <c r="I85" s="421" t="str">
        <f>IF(D85="","ZZZ9",IF(AND(#REF!&gt;0,#REF!&lt;5),D85&amp;#REF!,D85&amp;"9"))</f>
        <v>ZZZ9</v>
      </c>
      <c r="J85" s="425">
        <f t="shared" si="1"/>
        <v>999</v>
      </c>
      <c r="K85" s="421">
        <f t="shared" si="2"/>
        <v>999</v>
      </c>
      <c r="L85" s="387"/>
      <c r="M85" s="393"/>
      <c r="N85" s="133">
        <f t="shared" si="0"/>
        <v>999</v>
      </c>
      <c r="O85" s="107"/>
    </row>
    <row r="86" spans="1:15" s="11" customFormat="1" ht="18.899999999999999" customHeight="1" x14ac:dyDescent="0.25">
      <c r="A86" s="426">
        <v>80</v>
      </c>
      <c r="B86" s="105"/>
      <c r="C86" s="105"/>
      <c r="D86" s="106"/>
      <c r="E86" s="441"/>
      <c r="F86" s="687"/>
      <c r="G86" s="734"/>
      <c r="H86" s="423" t="e">
        <f>IF(AND(O86="",#REF!&gt;0,#REF!&lt;5),I86,)</f>
        <v>#REF!</v>
      </c>
      <c r="I86" s="421" t="str">
        <f>IF(D86="","ZZZ9",IF(AND(#REF!&gt;0,#REF!&lt;5),D86&amp;#REF!,D86&amp;"9"))</f>
        <v>ZZZ9</v>
      </c>
      <c r="J86" s="425">
        <f t="shared" si="1"/>
        <v>999</v>
      </c>
      <c r="K86" s="421">
        <f t="shared" si="2"/>
        <v>999</v>
      </c>
      <c r="L86" s="387"/>
      <c r="M86" s="393"/>
      <c r="N86" s="133">
        <f t="shared" si="0"/>
        <v>999</v>
      </c>
      <c r="O86" s="107"/>
    </row>
    <row r="87" spans="1:15" s="11" customFormat="1" ht="18.899999999999999" customHeight="1" x14ac:dyDescent="0.25">
      <c r="A87" s="426">
        <v>81</v>
      </c>
      <c r="B87" s="105"/>
      <c r="C87" s="105"/>
      <c r="D87" s="106"/>
      <c r="E87" s="441"/>
      <c r="F87" s="687"/>
      <c r="G87" s="734"/>
      <c r="H87" s="423" t="e">
        <f>IF(AND(O87="",#REF!&gt;0,#REF!&lt;5),I87,)</f>
        <v>#REF!</v>
      </c>
      <c r="I87" s="421" t="str">
        <f>IF(D87="","ZZZ9",IF(AND(#REF!&gt;0,#REF!&lt;5),D87&amp;#REF!,D87&amp;"9"))</f>
        <v>ZZZ9</v>
      </c>
      <c r="J87" s="425">
        <f t="shared" si="1"/>
        <v>999</v>
      </c>
      <c r="K87" s="421">
        <f t="shared" si="2"/>
        <v>999</v>
      </c>
      <c r="L87" s="387"/>
      <c r="M87" s="393"/>
      <c r="N87" s="133">
        <f t="shared" si="0"/>
        <v>999</v>
      </c>
      <c r="O87" s="107"/>
    </row>
    <row r="88" spans="1:15" s="11" customFormat="1" ht="18.899999999999999" customHeight="1" x14ac:dyDescent="0.25">
      <c r="A88" s="426">
        <v>82</v>
      </c>
      <c r="B88" s="105"/>
      <c r="C88" s="105"/>
      <c r="D88" s="106"/>
      <c r="E88" s="441"/>
      <c r="F88" s="687"/>
      <c r="G88" s="734"/>
      <c r="H88" s="423" t="e">
        <f>IF(AND(O88="",#REF!&gt;0,#REF!&lt;5),I88,)</f>
        <v>#REF!</v>
      </c>
      <c r="I88" s="421" t="str">
        <f>IF(D88="","ZZZ9",IF(AND(#REF!&gt;0,#REF!&lt;5),D88&amp;#REF!,D88&amp;"9"))</f>
        <v>ZZZ9</v>
      </c>
      <c r="J88" s="425">
        <f t="shared" si="1"/>
        <v>999</v>
      </c>
      <c r="K88" s="421">
        <f t="shared" si="2"/>
        <v>999</v>
      </c>
      <c r="L88" s="387"/>
      <c r="M88" s="393"/>
      <c r="N88" s="133">
        <f t="shared" si="0"/>
        <v>999</v>
      </c>
      <c r="O88" s="107"/>
    </row>
    <row r="89" spans="1:15" s="11" customFormat="1" ht="18.899999999999999" customHeight="1" x14ac:dyDescent="0.25">
      <c r="A89" s="426">
        <v>83</v>
      </c>
      <c r="B89" s="105"/>
      <c r="C89" s="105"/>
      <c r="D89" s="106"/>
      <c r="E89" s="441"/>
      <c r="F89" s="687"/>
      <c r="G89" s="734"/>
      <c r="H89" s="423" t="e">
        <f>IF(AND(O89="",#REF!&gt;0,#REF!&lt;5),I89,)</f>
        <v>#REF!</v>
      </c>
      <c r="I89" s="421" t="str">
        <f>IF(D89="","ZZZ9",IF(AND(#REF!&gt;0,#REF!&lt;5),D89&amp;#REF!,D89&amp;"9"))</f>
        <v>ZZZ9</v>
      </c>
      <c r="J89" s="425">
        <f t="shared" si="1"/>
        <v>999</v>
      </c>
      <c r="K89" s="421">
        <f t="shared" si="2"/>
        <v>999</v>
      </c>
      <c r="L89" s="387"/>
      <c r="M89" s="393"/>
      <c r="N89" s="133">
        <f t="shared" si="0"/>
        <v>999</v>
      </c>
      <c r="O89" s="107"/>
    </row>
    <row r="90" spans="1:15" s="11" customFormat="1" ht="18.899999999999999" customHeight="1" x14ac:dyDescent="0.25">
      <c r="A90" s="426">
        <v>84</v>
      </c>
      <c r="B90" s="105"/>
      <c r="C90" s="105"/>
      <c r="D90" s="106"/>
      <c r="E90" s="441"/>
      <c r="F90" s="687"/>
      <c r="G90" s="734"/>
      <c r="H90" s="423" t="e">
        <f>IF(AND(O90="",#REF!&gt;0,#REF!&lt;5),I90,)</f>
        <v>#REF!</v>
      </c>
      <c r="I90" s="421" t="str">
        <f>IF(D90="","ZZZ9",IF(AND(#REF!&gt;0,#REF!&lt;5),D90&amp;#REF!,D90&amp;"9"))</f>
        <v>ZZZ9</v>
      </c>
      <c r="J90" s="425">
        <f t="shared" si="1"/>
        <v>999</v>
      </c>
      <c r="K90" s="421">
        <f t="shared" si="2"/>
        <v>999</v>
      </c>
      <c r="L90" s="387"/>
      <c r="M90" s="393"/>
      <c r="N90" s="133">
        <f t="shared" si="0"/>
        <v>999</v>
      </c>
      <c r="O90" s="107"/>
    </row>
    <row r="91" spans="1:15" s="11" customFormat="1" ht="18.899999999999999" customHeight="1" x14ac:dyDescent="0.25">
      <c r="A91" s="426">
        <v>85</v>
      </c>
      <c r="B91" s="105"/>
      <c r="C91" s="105"/>
      <c r="D91" s="106"/>
      <c r="E91" s="441"/>
      <c r="F91" s="687"/>
      <c r="G91" s="734"/>
      <c r="H91" s="423" t="e">
        <f>IF(AND(O91="",#REF!&gt;0,#REF!&lt;5),I91,)</f>
        <v>#REF!</v>
      </c>
      <c r="I91" s="421" t="str">
        <f>IF(D91="","ZZZ9",IF(AND(#REF!&gt;0,#REF!&lt;5),D91&amp;#REF!,D91&amp;"9"))</f>
        <v>ZZZ9</v>
      </c>
      <c r="J91" s="425">
        <f t="shared" si="1"/>
        <v>999</v>
      </c>
      <c r="K91" s="421">
        <f t="shared" si="2"/>
        <v>999</v>
      </c>
      <c r="L91" s="387"/>
      <c r="M91" s="393"/>
      <c r="N91" s="133">
        <f t="shared" si="0"/>
        <v>999</v>
      </c>
      <c r="O91" s="107"/>
    </row>
    <row r="92" spans="1:15" s="11" customFormat="1" ht="18.899999999999999" customHeight="1" x14ac:dyDescent="0.25">
      <c r="A92" s="426">
        <v>86</v>
      </c>
      <c r="B92" s="105"/>
      <c r="C92" s="105"/>
      <c r="D92" s="106"/>
      <c r="E92" s="441"/>
      <c r="F92" s="687"/>
      <c r="G92" s="734"/>
      <c r="H92" s="423" t="e">
        <f>IF(AND(O92="",#REF!&gt;0,#REF!&lt;5),I92,)</f>
        <v>#REF!</v>
      </c>
      <c r="I92" s="421" t="str">
        <f>IF(D92="","ZZZ9",IF(AND(#REF!&gt;0,#REF!&lt;5),D92&amp;#REF!,D92&amp;"9"))</f>
        <v>ZZZ9</v>
      </c>
      <c r="J92" s="425">
        <f t="shared" si="1"/>
        <v>999</v>
      </c>
      <c r="K92" s="421">
        <f t="shared" si="2"/>
        <v>999</v>
      </c>
      <c r="L92" s="387"/>
      <c r="M92" s="393"/>
      <c r="N92" s="133">
        <f t="shared" si="0"/>
        <v>999</v>
      </c>
      <c r="O92" s="107"/>
    </row>
    <row r="93" spans="1:15" s="11" customFormat="1" ht="18.899999999999999" customHeight="1" x14ac:dyDescent="0.25">
      <c r="A93" s="426">
        <v>87</v>
      </c>
      <c r="B93" s="105"/>
      <c r="C93" s="105"/>
      <c r="D93" s="106"/>
      <c r="E93" s="441"/>
      <c r="F93" s="687"/>
      <c r="G93" s="734"/>
      <c r="H93" s="423" t="e">
        <f>IF(AND(O93="",#REF!&gt;0,#REF!&lt;5),I93,)</f>
        <v>#REF!</v>
      </c>
      <c r="I93" s="421" t="str">
        <f>IF(D93="","ZZZ9",IF(AND(#REF!&gt;0,#REF!&lt;5),D93&amp;#REF!,D93&amp;"9"))</f>
        <v>ZZZ9</v>
      </c>
      <c r="J93" s="425">
        <f t="shared" si="1"/>
        <v>999</v>
      </c>
      <c r="K93" s="421">
        <f t="shared" si="2"/>
        <v>999</v>
      </c>
      <c r="L93" s="387"/>
      <c r="M93" s="393"/>
      <c r="N93" s="133">
        <f t="shared" si="0"/>
        <v>999</v>
      </c>
      <c r="O93" s="107"/>
    </row>
    <row r="94" spans="1:15" s="11" customFormat="1" ht="18.899999999999999" customHeight="1" x14ac:dyDescent="0.25">
      <c r="A94" s="426">
        <v>88</v>
      </c>
      <c r="B94" s="105"/>
      <c r="C94" s="105"/>
      <c r="D94" s="106"/>
      <c r="E94" s="441"/>
      <c r="F94" s="687"/>
      <c r="G94" s="734"/>
      <c r="H94" s="423" t="e">
        <f>IF(AND(O94="",#REF!&gt;0,#REF!&lt;5),I94,)</f>
        <v>#REF!</v>
      </c>
      <c r="I94" s="421" t="str">
        <f>IF(D94="","ZZZ9",IF(AND(#REF!&gt;0,#REF!&lt;5),D94&amp;#REF!,D94&amp;"9"))</f>
        <v>ZZZ9</v>
      </c>
      <c r="J94" s="425">
        <f t="shared" si="1"/>
        <v>999</v>
      </c>
      <c r="K94" s="421">
        <f t="shared" si="2"/>
        <v>999</v>
      </c>
      <c r="L94" s="387"/>
      <c r="M94" s="393"/>
      <c r="N94" s="133">
        <f t="shared" ref="N94:N122" si="3">IF(L94="DA",1,IF(L94="WC",2,IF(L94="SE",3,IF(L94="Q",4,IF(L94="LL",5,999)))))</f>
        <v>999</v>
      </c>
      <c r="O94" s="107"/>
    </row>
    <row r="95" spans="1:15" s="11" customFormat="1" ht="18.899999999999999" customHeight="1" x14ac:dyDescent="0.25">
      <c r="A95" s="426">
        <v>89</v>
      </c>
      <c r="B95" s="105"/>
      <c r="C95" s="105"/>
      <c r="D95" s="106"/>
      <c r="E95" s="441"/>
      <c r="F95" s="687"/>
      <c r="G95" s="734"/>
      <c r="H95" s="423" t="e">
        <f>IF(AND(O95="",#REF!&gt;0,#REF!&lt;5),I95,)</f>
        <v>#REF!</v>
      </c>
      <c r="I95" s="421" t="str">
        <f>IF(D95="","ZZZ9",IF(AND(#REF!&gt;0,#REF!&lt;5),D95&amp;#REF!,D95&amp;"9"))</f>
        <v>ZZZ9</v>
      </c>
      <c r="J95" s="425">
        <f t="shared" si="1"/>
        <v>999</v>
      </c>
      <c r="K95" s="421">
        <f t="shared" si="2"/>
        <v>999</v>
      </c>
      <c r="L95" s="387"/>
      <c r="M95" s="393"/>
      <c r="N95" s="133">
        <f t="shared" si="3"/>
        <v>999</v>
      </c>
      <c r="O95" s="107"/>
    </row>
    <row r="96" spans="1:15" s="11" customFormat="1" ht="18.899999999999999" customHeight="1" x14ac:dyDescent="0.25">
      <c r="A96" s="426">
        <v>90</v>
      </c>
      <c r="B96" s="105"/>
      <c r="C96" s="105"/>
      <c r="D96" s="106"/>
      <c r="E96" s="441"/>
      <c r="F96" s="687"/>
      <c r="G96" s="734"/>
      <c r="H96" s="423" t="e">
        <f>IF(AND(O96="",#REF!&gt;0,#REF!&lt;5),I96,)</f>
        <v>#REF!</v>
      </c>
      <c r="I96" s="421" t="str">
        <f>IF(D96="","ZZZ9",IF(AND(#REF!&gt;0,#REF!&lt;5),D96&amp;#REF!,D96&amp;"9"))</f>
        <v>ZZZ9</v>
      </c>
      <c r="J96" s="425">
        <f t="shared" si="1"/>
        <v>999</v>
      </c>
      <c r="K96" s="421">
        <f t="shared" si="2"/>
        <v>999</v>
      </c>
      <c r="L96" s="387"/>
      <c r="M96" s="393"/>
      <c r="N96" s="133">
        <f t="shared" si="3"/>
        <v>999</v>
      </c>
      <c r="O96" s="107"/>
    </row>
    <row r="97" spans="1:15" s="11" customFormat="1" ht="18.899999999999999" customHeight="1" x14ac:dyDescent="0.25">
      <c r="A97" s="426">
        <v>91</v>
      </c>
      <c r="B97" s="105"/>
      <c r="C97" s="105"/>
      <c r="D97" s="106"/>
      <c r="E97" s="441"/>
      <c r="F97" s="687"/>
      <c r="G97" s="734"/>
      <c r="H97" s="423" t="e">
        <f>IF(AND(O97="",#REF!&gt;0,#REF!&lt;5),I97,)</f>
        <v>#REF!</v>
      </c>
      <c r="I97" s="421" t="str">
        <f>IF(D97="","ZZZ9",IF(AND(#REF!&gt;0,#REF!&lt;5),D97&amp;#REF!,D97&amp;"9"))</f>
        <v>ZZZ9</v>
      </c>
      <c r="J97" s="425">
        <f t="shared" ref="J97:J122" si="4">IF(O97="",999,O97)</f>
        <v>999</v>
      </c>
      <c r="K97" s="421">
        <f t="shared" ref="K97:K122" si="5">IF(N97=999,999,1)</f>
        <v>999</v>
      </c>
      <c r="L97" s="387"/>
      <c r="M97" s="393"/>
      <c r="N97" s="133">
        <f t="shared" si="3"/>
        <v>999</v>
      </c>
      <c r="O97" s="107"/>
    </row>
    <row r="98" spans="1:15" s="11" customFormat="1" ht="18.899999999999999" customHeight="1" x14ac:dyDescent="0.25">
      <c r="A98" s="426">
        <v>92</v>
      </c>
      <c r="B98" s="105"/>
      <c r="C98" s="105"/>
      <c r="D98" s="106"/>
      <c r="E98" s="441"/>
      <c r="F98" s="687"/>
      <c r="G98" s="734"/>
      <c r="H98" s="423" t="e">
        <f>IF(AND(O98="",#REF!&gt;0,#REF!&lt;5),I98,)</f>
        <v>#REF!</v>
      </c>
      <c r="I98" s="421" t="str">
        <f>IF(D98="","ZZZ9",IF(AND(#REF!&gt;0,#REF!&lt;5),D98&amp;#REF!,D98&amp;"9"))</f>
        <v>ZZZ9</v>
      </c>
      <c r="J98" s="425">
        <f t="shared" si="4"/>
        <v>999</v>
      </c>
      <c r="K98" s="421">
        <f t="shared" si="5"/>
        <v>999</v>
      </c>
      <c r="L98" s="387"/>
      <c r="M98" s="393"/>
      <c r="N98" s="133">
        <f t="shared" si="3"/>
        <v>999</v>
      </c>
      <c r="O98" s="107"/>
    </row>
    <row r="99" spans="1:15" s="11" customFormat="1" ht="18.899999999999999" customHeight="1" x14ac:dyDescent="0.25">
      <c r="A99" s="426">
        <v>93</v>
      </c>
      <c r="B99" s="105"/>
      <c r="C99" s="105"/>
      <c r="D99" s="106"/>
      <c r="E99" s="441"/>
      <c r="F99" s="687"/>
      <c r="G99" s="734"/>
      <c r="H99" s="423" t="e">
        <f>IF(AND(O99="",#REF!&gt;0,#REF!&lt;5),I99,)</f>
        <v>#REF!</v>
      </c>
      <c r="I99" s="421" t="str">
        <f>IF(D99="","ZZZ9",IF(AND(#REF!&gt;0,#REF!&lt;5),D99&amp;#REF!,D99&amp;"9"))</f>
        <v>ZZZ9</v>
      </c>
      <c r="J99" s="425">
        <f t="shared" si="4"/>
        <v>999</v>
      </c>
      <c r="K99" s="421">
        <f t="shared" si="5"/>
        <v>999</v>
      </c>
      <c r="L99" s="387"/>
      <c r="M99" s="393"/>
      <c r="N99" s="133">
        <f t="shared" si="3"/>
        <v>999</v>
      </c>
      <c r="O99" s="107"/>
    </row>
    <row r="100" spans="1:15" s="11" customFormat="1" ht="18.899999999999999" customHeight="1" x14ac:dyDescent="0.25">
      <c r="A100" s="426">
        <v>94</v>
      </c>
      <c r="B100" s="105"/>
      <c r="C100" s="105"/>
      <c r="D100" s="106"/>
      <c r="E100" s="441"/>
      <c r="F100" s="687"/>
      <c r="G100" s="734"/>
      <c r="H100" s="423" t="e">
        <f>IF(AND(O100="",#REF!&gt;0,#REF!&lt;5),I100,)</f>
        <v>#REF!</v>
      </c>
      <c r="I100" s="421" t="str">
        <f>IF(D100="","ZZZ9",IF(AND(#REF!&gt;0,#REF!&lt;5),D100&amp;#REF!,D100&amp;"9"))</f>
        <v>ZZZ9</v>
      </c>
      <c r="J100" s="425">
        <f t="shared" si="4"/>
        <v>999</v>
      </c>
      <c r="K100" s="421">
        <f t="shared" si="5"/>
        <v>999</v>
      </c>
      <c r="L100" s="387"/>
      <c r="M100" s="393"/>
      <c r="N100" s="133">
        <f t="shared" si="3"/>
        <v>999</v>
      </c>
      <c r="O100" s="107"/>
    </row>
    <row r="101" spans="1:15" s="11" customFormat="1" ht="18.899999999999999" customHeight="1" x14ac:dyDescent="0.25">
      <c r="A101" s="426">
        <v>95</v>
      </c>
      <c r="B101" s="105"/>
      <c r="C101" s="105"/>
      <c r="D101" s="106"/>
      <c r="E101" s="441"/>
      <c r="F101" s="687"/>
      <c r="G101" s="734"/>
      <c r="H101" s="423" t="e">
        <f>IF(AND(O101="",#REF!&gt;0,#REF!&lt;5),I101,)</f>
        <v>#REF!</v>
      </c>
      <c r="I101" s="421" t="str">
        <f>IF(D101="","ZZZ9",IF(AND(#REF!&gt;0,#REF!&lt;5),D101&amp;#REF!,D101&amp;"9"))</f>
        <v>ZZZ9</v>
      </c>
      <c r="J101" s="425">
        <f t="shared" si="4"/>
        <v>999</v>
      </c>
      <c r="K101" s="421">
        <f t="shared" si="5"/>
        <v>999</v>
      </c>
      <c r="L101" s="387"/>
      <c r="M101" s="393"/>
      <c r="N101" s="133">
        <f t="shared" si="3"/>
        <v>999</v>
      </c>
      <c r="O101" s="107"/>
    </row>
    <row r="102" spans="1:15" s="11" customFormat="1" ht="18.899999999999999" customHeight="1" x14ac:dyDescent="0.25">
      <c r="A102" s="426">
        <v>96</v>
      </c>
      <c r="B102" s="105"/>
      <c r="C102" s="105"/>
      <c r="D102" s="106"/>
      <c r="E102" s="441"/>
      <c r="F102" s="687"/>
      <c r="G102" s="734"/>
      <c r="H102" s="423" t="e">
        <f>IF(AND(O102="",#REF!&gt;0,#REF!&lt;5),I102,)</f>
        <v>#REF!</v>
      </c>
      <c r="I102" s="421" t="str">
        <f>IF(D102="","ZZZ9",IF(AND(#REF!&gt;0,#REF!&lt;5),D102&amp;#REF!,D102&amp;"9"))</f>
        <v>ZZZ9</v>
      </c>
      <c r="J102" s="425">
        <f t="shared" si="4"/>
        <v>999</v>
      </c>
      <c r="K102" s="421">
        <f t="shared" si="5"/>
        <v>999</v>
      </c>
      <c r="L102" s="387"/>
      <c r="M102" s="393"/>
      <c r="N102" s="133">
        <f t="shared" si="3"/>
        <v>999</v>
      </c>
      <c r="O102" s="107"/>
    </row>
    <row r="103" spans="1:15" s="11" customFormat="1" ht="18.899999999999999" customHeight="1" x14ac:dyDescent="0.25">
      <c r="A103" s="426">
        <v>97</v>
      </c>
      <c r="B103" s="105"/>
      <c r="C103" s="105"/>
      <c r="D103" s="106"/>
      <c r="E103" s="441"/>
      <c r="F103" s="687"/>
      <c r="G103" s="734"/>
      <c r="H103" s="423" t="e">
        <f>IF(AND(O103="",#REF!&gt;0,#REF!&lt;5),I103,)</f>
        <v>#REF!</v>
      </c>
      <c r="I103" s="421" t="str">
        <f>IF(D103="","ZZZ9",IF(AND(#REF!&gt;0,#REF!&lt;5),D103&amp;#REF!,D103&amp;"9"))</f>
        <v>ZZZ9</v>
      </c>
      <c r="J103" s="425">
        <f t="shared" si="4"/>
        <v>999</v>
      </c>
      <c r="K103" s="421">
        <f t="shared" si="5"/>
        <v>999</v>
      </c>
      <c r="L103" s="387"/>
      <c r="M103" s="393"/>
      <c r="N103" s="133">
        <f t="shared" si="3"/>
        <v>999</v>
      </c>
      <c r="O103" s="107"/>
    </row>
    <row r="104" spans="1:15" s="11" customFormat="1" ht="18.899999999999999" customHeight="1" x14ac:dyDescent="0.25">
      <c r="A104" s="426">
        <v>98</v>
      </c>
      <c r="B104" s="105"/>
      <c r="C104" s="105"/>
      <c r="D104" s="106"/>
      <c r="E104" s="441"/>
      <c r="F104" s="687"/>
      <c r="G104" s="734"/>
      <c r="H104" s="423" t="e">
        <f>IF(AND(O104="",#REF!&gt;0,#REF!&lt;5),I104,)</f>
        <v>#REF!</v>
      </c>
      <c r="I104" s="421" t="str">
        <f>IF(D104="","ZZZ9",IF(AND(#REF!&gt;0,#REF!&lt;5),D104&amp;#REF!,D104&amp;"9"))</f>
        <v>ZZZ9</v>
      </c>
      <c r="J104" s="425">
        <f t="shared" si="4"/>
        <v>999</v>
      </c>
      <c r="K104" s="421">
        <f t="shared" si="5"/>
        <v>999</v>
      </c>
      <c r="L104" s="387"/>
      <c r="M104" s="393"/>
      <c r="N104" s="133">
        <f t="shared" si="3"/>
        <v>999</v>
      </c>
      <c r="O104" s="107"/>
    </row>
    <row r="105" spans="1:15" s="11" customFormat="1" ht="18.899999999999999" customHeight="1" x14ac:dyDescent="0.25">
      <c r="A105" s="426">
        <v>99</v>
      </c>
      <c r="B105" s="105"/>
      <c r="C105" s="105"/>
      <c r="D105" s="106"/>
      <c r="E105" s="441"/>
      <c r="F105" s="687"/>
      <c r="G105" s="734"/>
      <c r="H105" s="423" t="e">
        <f>IF(AND(O105="",#REF!&gt;0,#REF!&lt;5),I105,)</f>
        <v>#REF!</v>
      </c>
      <c r="I105" s="421" t="str">
        <f>IF(D105="","ZZZ9",IF(AND(#REF!&gt;0,#REF!&lt;5),D105&amp;#REF!,D105&amp;"9"))</f>
        <v>ZZZ9</v>
      </c>
      <c r="J105" s="425">
        <f t="shared" si="4"/>
        <v>999</v>
      </c>
      <c r="K105" s="421">
        <f t="shared" si="5"/>
        <v>999</v>
      </c>
      <c r="L105" s="387"/>
      <c r="M105" s="393"/>
      <c r="N105" s="133">
        <f t="shared" si="3"/>
        <v>999</v>
      </c>
      <c r="O105" s="107"/>
    </row>
    <row r="106" spans="1:15" s="11" customFormat="1" ht="18.899999999999999" customHeight="1" x14ac:dyDescent="0.25">
      <c r="A106" s="426">
        <v>100</v>
      </c>
      <c r="B106" s="105"/>
      <c r="C106" s="105"/>
      <c r="D106" s="106"/>
      <c r="E106" s="441"/>
      <c r="F106" s="687"/>
      <c r="G106" s="734"/>
      <c r="H106" s="423" t="e">
        <f>IF(AND(O106="",#REF!&gt;0,#REF!&lt;5),I106,)</f>
        <v>#REF!</v>
      </c>
      <c r="I106" s="421" t="str">
        <f>IF(D106="","ZZZ9",IF(AND(#REF!&gt;0,#REF!&lt;5),D106&amp;#REF!,D106&amp;"9"))</f>
        <v>ZZZ9</v>
      </c>
      <c r="J106" s="425">
        <f t="shared" si="4"/>
        <v>999</v>
      </c>
      <c r="K106" s="421">
        <f t="shared" si="5"/>
        <v>999</v>
      </c>
      <c r="L106" s="387"/>
      <c r="M106" s="393"/>
      <c r="N106" s="133">
        <f t="shared" si="3"/>
        <v>999</v>
      </c>
      <c r="O106" s="107"/>
    </row>
    <row r="107" spans="1:15" s="11" customFormat="1" ht="18.899999999999999" customHeight="1" x14ac:dyDescent="0.25">
      <c r="A107" s="426">
        <v>101</v>
      </c>
      <c r="B107" s="105"/>
      <c r="C107" s="105"/>
      <c r="D107" s="106"/>
      <c r="E107" s="441"/>
      <c r="F107" s="687"/>
      <c r="G107" s="734"/>
      <c r="H107" s="423" t="e">
        <f>IF(AND(O107="",#REF!&gt;0,#REF!&lt;5),I107,)</f>
        <v>#REF!</v>
      </c>
      <c r="I107" s="421" t="str">
        <f>IF(D107="","ZZZ9",IF(AND(#REF!&gt;0,#REF!&lt;5),D107&amp;#REF!,D107&amp;"9"))</f>
        <v>ZZZ9</v>
      </c>
      <c r="J107" s="425">
        <f t="shared" si="4"/>
        <v>999</v>
      </c>
      <c r="K107" s="421">
        <f t="shared" si="5"/>
        <v>999</v>
      </c>
      <c r="L107" s="387"/>
      <c r="M107" s="393"/>
      <c r="N107" s="133">
        <f t="shared" si="3"/>
        <v>999</v>
      </c>
      <c r="O107" s="107"/>
    </row>
    <row r="108" spans="1:15" s="11" customFormat="1" ht="18.899999999999999" customHeight="1" x14ac:dyDescent="0.25">
      <c r="A108" s="426">
        <v>102</v>
      </c>
      <c r="B108" s="105"/>
      <c r="C108" s="105"/>
      <c r="D108" s="106"/>
      <c r="E108" s="441"/>
      <c r="F108" s="687"/>
      <c r="G108" s="734"/>
      <c r="H108" s="423" t="e">
        <f>IF(AND(O108="",#REF!&gt;0,#REF!&lt;5),I108,)</f>
        <v>#REF!</v>
      </c>
      <c r="I108" s="421" t="str">
        <f>IF(D108="","ZZZ9",IF(AND(#REF!&gt;0,#REF!&lt;5),D108&amp;#REF!,D108&amp;"9"))</f>
        <v>ZZZ9</v>
      </c>
      <c r="J108" s="425">
        <f t="shared" si="4"/>
        <v>999</v>
      </c>
      <c r="K108" s="421">
        <f t="shared" si="5"/>
        <v>999</v>
      </c>
      <c r="L108" s="387"/>
      <c r="M108" s="393"/>
      <c r="N108" s="133">
        <f t="shared" si="3"/>
        <v>999</v>
      </c>
      <c r="O108" s="107"/>
    </row>
    <row r="109" spans="1:15" s="11" customFormat="1" ht="18.899999999999999" customHeight="1" x14ac:dyDescent="0.25">
      <c r="A109" s="426">
        <v>103</v>
      </c>
      <c r="B109" s="105"/>
      <c r="C109" s="105"/>
      <c r="D109" s="106"/>
      <c r="E109" s="441"/>
      <c r="F109" s="687"/>
      <c r="G109" s="734"/>
      <c r="H109" s="423" t="e">
        <f>IF(AND(O109="",#REF!&gt;0,#REF!&lt;5),I109,)</f>
        <v>#REF!</v>
      </c>
      <c r="I109" s="421" t="str">
        <f>IF(D109="","ZZZ9",IF(AND(#REF!&gt;0,#REF!&lt;5),D109&amp;#REF!,D109&amp;"9"))</f>
        <v>ZZZ9</v>
      </c>
      <c r="J109" s="425">
        <f t="shared" si="4"/>
        <v>999</v>
      </c>
      <c r="K109" s="421">
        <f t="shared" si="5"/>
        <v>999</v>
      </c>
      <c r="L109" s="387"/>
      <c r="M109" s="393"/>
      <c r="N109" s="133">
        <f t="shared" si="3"/>
        <v>999</v>
      </c>
      <c r="O109" s="107"/>
    </row>
    <row r="110" spans="1:15" s="11" customFormat="1" ht="18.899999999999999" customHeight="1" x14ac:dyDescent="0.25">
      <c r="A110" s="426">
        <v>104</v>
      </c>
      <c r="B110" s="105"/>
      <c r="C110" s="105"/>
      <c r="D110" s="106"/>
      <c r="E110" s="441"/>
      <c r="F110" s="687"/>
      <c r="G110" s="734"/>
      <c r="H110" s="423" t="e">
        <f>IF(AND(O110="",#REF!&gt;0,#REF!&lt;5),I110,)</f>
        <v>#REF!</v>
      </c>
      <c r="I110" s="421" t="str">
        <f>IF(D110="","ZZZ9",IF(AND(#REF!&gt;0,#REF!&lt;5),D110&amp;#REF!,D110&amp;"9"))</f>
        <v>ZZZ9</v>
      </c>
      <c r="J110" s="425">
        <f t="shared" si="4"/>
        <v>999</v>
      </c>
      <c r="K110" s="421">
        <f t="shared" si="5"/>
        <v>999</v>
      </c>
      <c r="L110" s="387"/>
      <c r="M110" s="393"/>
      <c r="N110" s="133">
        <f t="shared" si="3"/>
        <v>999</v>
      </c>
      <c r="O110" s="107"/>
    </row>
    <row r="111" spans="1:15" s="11" customFormat="1" ht="18.899999999999999" customHeight="1" x14ac:dyDescent="0.25">
      <c r="A111" s="426">
        <v>105</v>
      </c>
      <c r="B111" s="105"/>
      <c r="C111" s="105"/>
      <c r="D111" s="106"/>
      <c r="E111" s="441"/>
      <c r="F111" s="687"/>
      <c r="G111" s="734"/>
      <c r="H111" s="423" t="e">
        <f>IF(AND(O111="",#REF!&gt;0,#REF!&lt;5),I111,)</f>
        <v>#REF!</v>
      </c>
      <c r="I111" s="421" t="str">
        <f>IF(D111="","ZZZ9",IF(AND(#REF!&gt;0,#REF!&lt;5),D111&amp;#REF!,D111&amp;"9"))</f>
        <v>ZZZ9</v>
      </c>
      <c r="J111" s="425">
        <f t="shared" si="4"/>
        <v>999</v>
      </c>
      <c r="K111" s="421">
        <f t="shared" si="5"/>
        <v>999</v>
      </c>
      <c r="L111" s="387"/>
      <c r="M111" s="393"/>
      <c r="N111" s="133">
        <f t="shared" si="3"/>
        <v>999</v>
      </c>
      <c r="O111" s="107"/>
    </row>
    <row r="112" spans="1:15" s="11" customFormat="1" ht="18.899999999999999" customHeight="1" x14ac:dyDescent="0.25">
      <c r="A112" s="426">
        <v>106</v>
      </c>
      <c r="B112" s="105"/>
      <c r="C112" s="105"/>
      <c r="D112" s="106"/>
      <c r="E112" s="441"/>
      <c r="F112" s="687"/>
      <c r="G112" s="734"/>
      <c r="H112" s="423" t="e">
        <f>IF(AND(O112="",#REF!&gt;0,#REF!&lt;5),I112,)</f>
        <v>#REF!</v>
      </c>
      <c r="I112" s="421" t="str">
        <f>IF(D112="","ZZZ9",IF(AND(#REF!&gt;0,#REF!&lt;5),D112&amp;#REF!,D112&amp;"9"))</f>
        <v>ZZZ9</v>
      </c>
      <c r="J112" s="425">
        <f t="shared" si="4"/>
        <v>999</v>
      </c>
      <c r="K112" s="421">
        <f t="shared" si="5"/>
        <v>999</v>
      </c>
      <c r="L112" s="387"/>
      <c r="M112" s="393"/>
      <c r="N112" s="133">
        <f t="shared" si="3"/>
        <v>999</v>
      </c>
      <c r="O112" s="107"/>
    </row>
    <row r="113" spans="1:15" s="11" customFormat="1" ht="18.899999999999999" customHeight="1" x14ac:dyDescent="0.25">
      <c r="A113" s="426">
        <v>107</v>
      </c>
      <c r="B113" s="105"/>
      <c r="C113" s="105"/>
      <c r="D113" s="106"/>
      <c r="E113" s="441"/>
      <c r="F113" s="687"/>
      <c r="G113" s="734"/>
      <c r="H113" s="423" t="e">
        <f>IF(AND(O113="",#REF!&gt;0,#REF!&lt;5),I113,)</f>
        <v>#REF!</v>
      </c>
      <c r="I113" s="421" t="str">
        <f>IF(D113="","ZZZ9",IF(AND(#REF!&gt;0,#REF!&lt;5),D113&amp;#REF!,D113&amp;"9"))</f>
        <v>ZZZ9</v>
      </c>
      <c r="J113" s="425">
        <f t="shared" si="4"/>
        <v>999</v>
      </c>
      <c r="K113" s="421">
        <f t="shared" si="5"/>
        <v>999</v>
      </c>
      <c r="L113" s="387"/>
      <c r="M113" s="393"/>
      <c r="N113" s="133">
        <f t="shared" si="3"/>
        <v>999</v>
      </c>
      <c r="O113" s="107"/>
    </row>
    <row r="114" spans="1:15" s="11" customFormat="1" ht="18.899999999999999" customHeight="1" x14ac:dyDescent="0.25">
      <c r="A114" s="426">
        <v>108</v>
      </c>
      <c r="B114" s="105"/>
      <c r="C114" s="105"/>
      <c r="D114" s="106"/>
      <c r="E114" s="441"/>
      <c r="F114" s="687"/>
      <c r="G114" s="734"/>
      <c r="H114" s="423" t="e">
        <f>IF(AND(O114="",#REF!&gt;0,#REF!&lt;5),I114,)</f>
        <v>#REF!</v>
      </c>
      <c r="I114" s="421" t="str">
        <f>IF(D114="","ZZZ9",IF(AND(#REF!&gt;0,#REF!&lt;5),D114&amp;#REF!,D114&amp;"9"))</f>
        <v>ZZZ9</v>
      </c>
      <c r="J114" s="425">
        <f t="shared" si="4"/>
        <v>999</v>
      </c>
      <c r="K114" s="421">
        <f t="shared" si="5"/>
        <v>999</v>
      </c>
      <c r="L114" s="387"/>
      <c r="M114" s="393"/>
      <c r="N114" s="133">
        <f t="shared" si="3"/>
        <v>999</v>
      </c>
      <c r="O114" s="107"/>
    </row>
    <row r="115" spans="1:15" s="11" customFormat="1" ht="18.899999999999999" customHeight="1" x14ac:dyDescent="0.25">
      <c r="A115" s="426">
        <v>109</v>
      </c>
      <c r="B115" s="105"/>
      <c r="C115" s="105"/>
      <c r="D115" s="106"/>
      <c r="E115" s="441"/>
      <c r="F115" s="687"/>
      <c r="G115" s="734"/>
      <c r="H115" s="423" t="e">
        <f>IF(AND(O115="",#REF!&gt;0,#REF!&lt;5),I115,)</f>
        <v>#REF!</v>
      </c>
      <c r="I115" s="421" t="str">
        <f>IF(D115="","ZZZ9",IF(AND(#REF!&gt;0,#REF!&lt;5),D115&amp;#REF!,D115&amp;"9"))</f>
        <v>ZZZ9</v>
      </c>
      <c r="J115" s="425">
        <f t="shared" si="4"/>
        <v>999</v>
      </c>
      <c r="K115" s="421">
        <f t="shared" si="5"/>
        <v>999</v>
      </c>
      <c r="L115" s="387"/>
      <c r="M115" s="393"/>
      <c r="N115" s="133">
        <f t="shared" si="3"/>
        <v>999</v>
      </c>
      <c r="O115" s="107"/>
    </row>
    <row r="116" spans="1:15" s="11" customFormat="1" ht="18.899999999999999" customHeight="1" x14ac:dyDescent="0.25">
      <c r="A116" s="426">
        <v>110</v>
      </c>
      <c r="B116" s="105"/>
      <c r="C116" s="105"/>
      <c r="D116" s="106"/>
      <c r="E116" s="441"/>
      <c r="F116" s="687"/>
      <c r="G116" s="734"/>
      <c r="H116" s="423" t="e">
        <f>IF(AND(O116="",#REF!&gt;0,#REF!&lt;5),I116,)</f>
        <v>#REF!</v>
      </c>
      <c r="I116" s="421" t="str">
        <f>IF(D116="","ZZZ9",IF(AND(#REF!&gt;0,#REF!&lt;5),D116&amp;#REF!,D116&amp;"9"))</f>
        <v>ZZZ9</v>
      </c>
      <c r="J116" s="425">
        <f t="shared" si="4"/>
        <v>999</v>
      </c>
      <c r="K116" s="421">
        <f t="shared" si="5"/>
        <v>999</v>
      </c>
      <c r="L116" s="387"/>
      <c r="M116" s="393"/>
      <c r="N116" s="133">
        <f t="shared" si="3"/>
        <v>999</v>
      </c>
      <c r="O116" s="107"/>
    </row>
    <row r="117" spans="1:15" s="11" customFormat="1" ht="18.899999999999999" customHeight="1" x14ac:dyDescent="0.25">
      <c r="A117" s="426">
        <v>111</v>
      </c>
      <c r="B117" s="105"/>
      <c r="C117" s="105"/>
      <c r="D117" s="106"/>
      <c r="E117" s="441"/>
      <c r="F117" s="687"/>
      <c r="G117" s="734"/>
      <c r="H117" s="423" t="e">
        <f>IF(AND(O117="",#REF!&gt;0,#REF!&lt;5),I117,)</f>
        <v>#REF!</v>
      </c>
      <c r="I117" s="421" t="str">
        <f>IF(D117="","ZZZ9",IF(AND(#REF!&gt;0,#REF!&lt;5),D117&amp;#REF!,D117&amp;"9"))</f>
        <v>ZZZ9</v>
      </c>
      <c r="J117" s="425">
        <f t="shared" si="4"/>
        <v>999</v>
      </c>
      <c r="K117" s="421">
        <f t="shared" si="5"/>
        <v>999</v>
      </c>
      <c r="L117" s="387"/>
      <c r="M117" s="393"/>
      <c r="N117" s="133">
        <f t="shared" si="3"/>
        <v>999</v>
      </c>
      <c r="O117" s="107"/>
    </row>
    <row r="118" spans="1:15" s="11" customFormat="1" ht="18.899999999999999" customHeight="1" x14ac:dyDescent="0.25">
      <c r="A118" s="426">
        <v>112</v>
      </c>
      <c r="B118" s="105"/>
      <c r="C118" s="105"/>
      <c r="D118" s="106"/>
      <c r="E118" s="441"/>
      <c r="F118" s="687"/>
      <c r="G118" s="734"/>
      <c r="H118" s="423" t="e">
        <f>IF(AND(O118="",#REF!&gt;0,#REF!&lt;5),I118,)</f>
        <v>#REF!</v>
      </c>
      <c r="I118" s="421" t="str">
        <f>IF(D118="","ZZZ9",IF(AND(#REF!&gt;0,#REF!&lt;5),D118&amp;#REF!,D118&amp;"9"))</f>
        <v>ZZZ9</v>
      </c>
      <c r="J118" s="425">
        <f t="shared" si="4"/>
        <v>999</v>
      </c>
      <c r="K118" s="421">
        <f t="shared" si="5"/>
        <v>999</v>
      </c>
      <c r="L118" s="387"/>
      <c r="M118" s="393"/>
      <c r="N118" s="133">
        <f t="shared" si="3"/>
        <v>999</v>
      </c>
      <c r="O118" s="107"/>
    </row>
    <row r="119" spans="1:15" s="11" customFormat="1" ht="18.899999999999999" customHeight="1" x14ac:dyDescent="0.25">
      <c r="A119" s="426">
        <v>113</v>
      </c>
      <c r="B119" s="105"/>
      <c r="C119" s="105"/>
      <c r="D119" s="106"/>
      <c r="E119" s="441"/>
      <c r="F119" s="687"/>
      <c r="G119" s="734"/>
      <c r="H119" s="423" t="e">
        <f>IF(AND(O119="",#REF!&gt;0,#REF!&lt;5),I119,)</f>
        <v>#REF!</v>
      </c>
      <c r="I119" s="421" t="str">
        <f>IF(D119="","ZZZ9",IF(AND(#REF!&gt;0,#REF!&lt;5),D119&amp;#REF!,D119&amp;"9"))</f>
        <v>ZZZ9</v>
      </c>
      <c r="J119" s="425">
        <f t="shared" si="4"/>
        <v>999</v>
      </c>
      <c r="K119" s="421">
        <f t="shared" si="5"/>
        <v>999</v>
      </c>
      <c r="L119" s="387"/>
      <c r="M119" s="393"/>
      <c r="N119" s="133">
        <f t="shared" si="3"/>
        <v>999</v>
      </c>
      <c r="O119" s="107"/>
    </row>
    <row r="120" spans="1:15" s="11" customFormat="1" ht="18.899999999999999" customHeight="1" x14ac:dyDescent="0.25">
      <c r="A120" s="426">
        <v>114</v>
      </c>
      <c r="B120" s="105"/>
      <c r="C120" s="105"/>
      <c r="D120" s="106"/>
      <c r="E120" s="441"/>
      <c r="F120" s="687"/>
      <c r="G120" s="734"/>
      <c r="H120" s="423" t="e">
        <f>IF(AND(O120="",#REF!&gt;0,#REF!&lt;5),I120,)</f>
        <v>#REF!</v>
      </c>
      <c r="I120" s="421" t="str">
        <f>IF(D120="","ZZZ9",IF(AND(#REF!&gt;0,#REF!&lt;5),D120&amp;#REF!,D120&amp;"9"))</f>
        <v>ZZZ9</v>
      </c>
      <c r="J120" s="425">
        <f t="shared" si="4"/>
        <v>999</v>
      </c>
      <c r="K120" s="421">
        <f t="shared" si="5"/>
        <v>999</v>
      </c>
      <c r="L120" s="387"/>
      <c r="M120" s="393"/>
      <c r="N120" s="133">
        <f t="shared" si="3"/>
        <v>999</v>
      </c>
      <c r="O120" s="107"/>
    </row>
    <row r="121" spans="1:15" s="11" customFormat="1" ht="18.899999999999999" customHeight="1" x14ac:dyDescent="0.25">
      <c r="A121" s="426">
        <v>115</v>
      </c>
      <c r="B121" s="105"/>
      <c r="C121" s="105"/>
      <c r="D121" s="106"/>
      <c r="E121" s="441"/>
      <c r="F121" s="687"/>
      <c r="G121" s="734"/>
      <c r="H121" s="423" t="e">
        <f>IF(AND(O121="",#REF!&gt;0,#REF!&lt;5),I121,)</f>
        <v>#REF!</v>
      </c>
      <c r="I121" s="421" t="str">
        <f>IF(D121="","ZZZ9",IF(AND(#REF!&gt;0,#REF!&lt;5),D121&amp;#REF!,D121&amp;"9"))</f>
        <v>ZZZ9</v>
      </c>
      <c r="J121" s="425">
        <f t="shared" si="4"/>
        <v>999</v>
      </c>
      <c r="K121" s="421">
        <f t="shared" si="5"/>
        <v>999</v>
      </c>
      <c r="L121" s="387"/>
      <c r="M121" s="393"/>
      <c r="N121" s="133">
        <f t="shared" si="3"/>
        <v>999</v>
      </c>
      <c r="O121" s="107"/>
    </row>
    <row r="122" spans="1:15" s="11" customFormat="1" ht="18.899999999999999" customHeight="1" x14ac:dyDescent="0.25">
      <c r="A122" s="426">
        <v>116</v>
      </c>
      <c r="B122" s="105"/>
      <c r="C122" s="105"/>
      <c r="D122" s="106"/>
      <c r="E122" s="441"/>
      <c r="F122" s="687"/>
      <c r="G122" s="734"/>
      <c r="H122" s="423" t="e">
        <f>IF(AND(O122="",#REF!&gt;0,#REF!&lt;5),I122,)</f>
        <v>#REF!</v>
      </c>
      <c r="I122" s="421" t="str">
        <f>IF(D122="","ZZZ9",IF(AND(#REF!&gt;0,#REF!&lt;5),D122&amp;#REF!,D122&amp;"9"))</f>
        <v>ZZZ9</v>
      </c>
      <c r="J122" s="425">
        <f t="shared" si="4"/>
        <v>999</v>
      </c>
      <c r="K122" s="421">
        <f t="shared" si="5"/>
        <v>999</v>
      </c>
      <c r="L122" s="387"/>
      <c r="M122" s="393"/>
      <c r="N122" s="133">
        <f t="shared" si="3"/>
        <v>999</v>
      </c>
      <c r="O122" s="107"/>
    </row>
    <row r="123" spans="1:15" s="11" customFormat="1" ht="18.899999999999999" customHeight="1" x14ac:dyDescent="0.25">
      <c r="A123" s="426">
        <v>117</v>
      </c>
      <c r="B123" s="105"/>
      <c r="C123" s="105"/>
      <c r="D123" s="106"/>
      <c r="E123" s="441"/>
      <c r="F123" s="687"/>
      <c r="G123" s="734"/>
      <c r="H123" s="423"/>
      <c r="I123" s="421"/>
      <c r="J123" s="425"/>
      <c r="K123" s="421"/>
      <c r="L123" s="387"/>
      <c r="M123" s="393"/>
      <c r="N123" s="133"/>
      <c r="O123" s="107"/>
    </row>
    <row r="124" spans="1:15" s="11" customFormat="1" ht="18.899999999999999" customHeight="1" x14ac:dyDescent="0.25">
      <c r="A124" s="426">
        <v>118</v>
      </c>
      <c r="B124" s="105"/>
      <c r="C124" s="105"/>
      <c r="D124" s="106"/>
      <c r="E124" s="441"/>
      <c r="F124" s="687"/>
      <c r="G124" s="734"/>
      <c r="H124" s="423"/>
      <c r="I124" s="421"/>
      <c r="J124" s="425"/>
      <c r="K124" s="421"/>
      <c r="L124" s="387"/>
      <c r="M124" s="393"/>
      <c r="N124" s="133"/>
      <c r="O124" s="107"/>
    </row>
    <row r="125" spans="1:15" s="11" customFormat="1" ht="18.899999999999999" customHeight="1" x14ac:dyDescent="0.25">
      <c r="A125" s="426">
        <v>119</v>
      </c>
      <c r="B125" s="105"/>
      <c r="C125" s="105"/>
      <c r="D125" s="106"/>
      <c r="E125" s="441"/>
      <c r="F125" s="687"/>
      <c r="G125" s="734"/>
      <c r="H125" s="423"/>
      <c r="I125" s="421"/>
      <c r="J125" s="425"/>
      <c r="K125" s="421"/>
      <c r="L125" s="387"/>
      <c r="M125" s="393"/>
      <c r="N125" s="133"/>
      <c r="O125" s="107"/>
    </row>
    <row r="126" spans="1:15" s="11" customFormat="1" ht="18.899999999999999" customHeight="1" x14ac:dyDescent="0.25">
      <c r="A126" s="426">
        <v>120</v>
      </c>
      <c r="B126" s="105"/>
      <c r="C126" s="105"/>
      <c r="D126" s="106"/>
      <c r="E126" s="441"/>
      <c r="F126" s="687"/>
      <c r="G126" s="734"/>
      <c r="H126" s="423"/>
      <c r="I126" s="421"/>
      <c r="J126" s="425"/>
      <c r="K126" s="421"/>
      <c r="L126" s="387"/>
      <c r="M126" s="393"/>
      <c r="N126" s="133"/>
      <c r="O126" s="107"/>
    </row>
    <row r="127" spans="1:15" s="11" customFormat="1" ht="18.899999999999999" customHeight="1" x14ac:dyDescent="0.25">
      <c r="A127" s="426">
        <v>121</v>
      </c>
      <c r="B127" s="105"/>
      <c r="C127" s="105"/>
      <c r="D127" s="106"/>
      <c r="E127" s="441"/>
      <c r="F127" s="687"/>
      <c r="G127" s="734"/>
      <c r="H127" s="423"/>
      <c r="I127" s="421"/>
      <c r="J127" s="425"/>
      <c r="K127" s="421"/>
      <c r="L127" s="387"/>
      <c r="M127" s="393"/>
      <c r="N127" s="133"/>
      <c r="O127" s="107"/>
    </row>
    <row r="128" spans="1:15" s="11" customFormat="1" ht="18.899999999999999" customHeight="1" x14ac:dyDescent="0.25">
      <c r="A128" s="426">
        <v>122</v>
      </c>
      <c r="B128" s="105"/>
      <c r="C128" s="105"/>
      <c r="D128" s="106"/>
      <c r="E128" s="441"/>
      <c r="F128" s="687"/>
      <c r="G128" s="734"/>
      <c r="H128" s="423"/>
      <c r="I128" s="421"/>
      <c r="J128" s="425"/>
      <c r="K128" s="421"/>
      <c r="L128" s="387"/>
      <c r="M128" s="393"/>
      <c r="N128" s="133"/>
      <c r="O128" s="107"/>
    </row>
    <row r="129" spans="1:15" s="11" customFormat="1" ht="18.899999999999999" customHeight="1" x14ac:dyDescent="0.25">
      <c r="A129" s="426">
        <v>123</v>
      </c>
      <c r="B129" s="105"/>
      <c r="C129" s="105"/>
      <c r="D129" s="106"/>
      <c r="E129" s="441"/>
      <c r="F129" s="687"/>
      <c r="G129" s="734"/>
      <c r="H129" s="423"/>
      <c r="I129" s="421"/>
      <c r="J129" s="425"/>
      <c r="K129" s="421"/>
      <c r="L129" s="387"/>
      <c r="M129" s="393"/>
      <c r="N129" s="133"/>
      <c r="O129" s="107"/>
    </row>
    <row r="130" spans="1:15" s="11" customFormat="1" ht="18.899999999999999" customHeight="1" x14ac:dyDescent="0.25">
      <c r="A130" s="426">
        <v>124</v>
      </c>
      <c r="B130" s="105"/>
      <c r="C130" s="105"/>
      <c r="D130" s="106"/>
      <c r="E130" s="441"/>
      <c r="F130" s="687"/>
      <c r="G130" s="734"/>
      <c r="H130" s="423"/>
      <c r="I130" s="421"/>
      <c r="J130" s="425"/>
      <c r="K130" s="421"/>
      <c r="L130" s="387"/>
      <c r="M130" s="393"/>
      <c r="N130" s="133"/>
      <c r="O130" s="107"/>
    </row>
    <row r="131" spans="1:15" s="11" customFormat="1" ht="18.899999999999999" customHeight="1" x14ac:dyDescent="0.25">
      <c r="A131" s="426">
        <v>125</v>
      </c>
      <c r="B131" s="105"/>
      <c r="C131" s="105"/>
      <c r="D131" s="106"/>
      <c r="E131" s="441"/>
      <c r="F131" s="687"/>
      <c r="G131" s="734"/>
      <c r="H131" s="423"/>
      <c r="I131" s="421"/>
      <c r="J131" s="425"/>
      <c r="K131" s="421"/>
      <c r="L131" s="387"/>
      <c r="M131" s="393"/>
      <c r="N131" s="133"/>
      <c r="O131" s="107"/>
    </row>
    <row r="132" spans="1:15" s="11" customFormat="1" ht="18.899999999999999" customHeight="1" x14ac:dyDescent="0.25">
      <c r="A132" s="426">
        <v>126</v>
      </c>
      <c r="B132" s="105"/>
      <c r="C132" s="105"/>
      <c r="D132" s="106"/>
      <c r="E132" s="441"/>
      <c r="F132" s="687"/>
      <c r="G132" s="734"/>
      <c r="H132" s="423"/>
      <c r="I132" s="421"/>
      <c r="J132" s="425"/>
      <c r="K132" s="421"/>
      <c r="L132" s="387"/>
      <c r="M132" s="393"/>
      <c r="N132" s="133"/>
      <c r="O132" s="107"/>
    </row>
    <row r="133" spans="1:15" s="11" customFormat="1" ht="18.899999999999999" customHeight="1" x14ac:dyDescent="0.25">
      <c r="A133" s="426">
        <v>127</v>
      </c>
      <c r="B133" s="105"/>
      <c r="C133" s="105"/>
      <c r="D133" s="106"/>
      <c r="E133" s="441"/>
      <c r="F133" s="687"/>
      <c r="G133" s="734"/>
      <c r="H133" s="423"/>
      <c r="I133" s="421"/>
      <c r="J133" s="425"/>
      <c r="K133" s="421"/>
      <c r="L133" s="387"/>
      <c r="M133" s="393"/>
      <c r="N133" s="133"/>
      <c r="O133" s="107"/>
    </row>
    <row r="134" spans="1:15" s="11" customFormat="1" ht="18.899999999999999" customHeight="1" x14ac:dyDescent="0.25">
      <c r="A134" s="426">
        <v>128</v>
      </c>
      <c r="B134" s="105"/>
      <c r="C134" s="105"/>
      <c r="D134" s="106"/>
      <c r="E134" s="441"/>
      <c r="F134" s="687"/>
      <c r="G134" s="734"/>
      <c r="H134" s="423"/>
      <c r="I134" s="421"/>
      <c r="J134" s="425"/>
      <c r="K134" s="421"/>
      <c r="L134" s="387"/>
      <c r="M134" s="393"/>
      <c r="N134" s="133"/>
      <c r="O134" s="107"/>
    </row>
  </sheetData>
  <conditionalFormatting sqref="H7:H134">
    <cfRule type="cellIs" dxfId="351" priority="10" stopIfTrue="1" operator="equal">
      <formula>"Z"</formula>
    </cfRule>
  </conditionalFormatting>
  <conditionalFormatting sqref="A7:D134">
    <cfRule type="expression" dxfId="350" priority="9" stopIfTrue="1">
      <formula>$O7&gt;=1</formula>
    </cfRule>
  </conditionalFormatting>
  <conditionalFormatting sqref="B7:D14">
    <cfRule type="expression" dxfId="349" priority="8" stopIfTrue="1">
      <formula>$O7&gt;=1</formula>
    </cfRule>
  </conditionalFormatting>
  <conditionalFormatting sqref="E7:E134">
    <cfRule type="expression" dxfId="348" priority="5" stopIfTrue="1">
      <formula>AND(ROUNDDOWN(($A$4-E7)/365.25,0)&lt;=13,#REF!&lt;&gt;"OK")</formula>
    </cfRule>
    <cfRule type="expression" dxfId="347" priority="6" stopIfTrue="1">
      <formula>AND(ROUNDDOWN(($A$4-E7)/365.25,0)&lt;=14,#REF!&lt;&gt;"OK")</formula>
    </cfRule>
    <cfRule type="expression" dxfId="346" priority="7" stopIfTrue="1">
      <formula>AND(ROUNDDOWN(($A$4-E7)/365.25,0)&lt;=17,#REF!&lt;&gt;"OK")</formula>
    </cfRule>
  </conditionalFormatting>
  <conditionalFormatting sqref="E7:E27">
    <cfRule type="expression" dxfId="345" priority="2" stopIfTrue="1">
      <formula>AND(ROUNDDOWN(($A$4-E7)/365.25,0)&lt;=13,G7&lt;&gt;"OK")</formula>
    </cfRule>
    <cfRule type="expression" dxfId="344" priority="3" stopIfTrue="1">
      <formula>AND(ROUNDDOWN(($A$4-E7)/365.25,0)&lt;=14,G7&lt;&gt;"OK")</formula>
    </cfRule>
    <cfRule type="expression" dxfId="343" priority="4" stopIfTrue="1">
      <formula>AND(ROUNDDOWN(($A$4-E7)/365.25,0)&lt;=17,G7&lt;&gt;"OK")</formula>
    </cfRule>
  </conditionalFormatting>
  <conditionalFormatting sqref="B7:D27">
    <cfRule type="expression" dxfId="342"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97345"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6">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9.88671875" customWidth="1"/>
    <col min="12" max="12" width="1.6640625" style="134" customWidth="1"/>
    <col min="13" max="13" width="9.88671875" customWidth="1"/>
    <col min="14" max="14" width="1.6640625" style="135" customWidth="1"/>
    <col min="15" max="15" width="9.88671875" customWidth="1"/>
    <col min="16" max="16" width="1.6640625" style="134" customWidth="1"/>
    <col min="17" max="17" width="9.88671875" customWidth="1"/>
    <col min="18" max="18" width="1.6640625" style="135" customWidth="1"/>
    <col min="19" max="19" width="0" hidden="1" customWidth="1"/>
    <col min="20" max="20" width="8.6640625" customWidth="1"/>
    <col min="21" max="21" width="9.109375" hidden="1" customWidth="1"/>
  </cols>
  <sheetData>
    <row r="1" spans="1:21" s="136" customFormat="1" ht="21.75" customHeight="1" x14ac:dyDescent="0.4">
      <c r="A1" s="93" t="str">
        <f>Altalanos!$A$6</f>
        <v>Diákolinmpia Pest Vármegye</v>
      </c>
      <c r="B1" s="93"/>
      <c r="C1" s="139"/>
      <c r="D1" s="139"/>
      <c r="E1" s="139"/>
      <c r="F1" s="139"/>
      <c r="G1" s="139"/>
      <c r="H1" s="139"/>
      <c r="I1" s="384"/>
      <c r="J1" s="140"/>
      <c r="K1" s="120" t="s">
        <v>115</v>
      </c>
      <c r="L1" s="120"/>
      <c r="M1" s="94"/>
      <c r="N1" s="140" t="s">
        <v>3</v>
      </c>
      <c r="O1" s="140" t="s">
        <v>3</v>
      </c>
      <c r="P1" s="140"/>
      <c r="Q1" s="139"/>
      <c r="R1" s="140"/>
    </row>
    <row r="2" spans="1:21" s="108" customFormat="1" x14ac:dyDescent="0.25">
      <c r="A2" s="96" t="s">
        <v>122</v>
      </c>
      <c r="B2" s="96"/>
      <c r="C2" s="96"/>
      <c r="D2" s="464"/>
      <c r="E2" s="464">
        <f>Altalanos!$D$8</f>
        <v>0</v>
      </c>
      <c r="F2" s="96"/>
      <c r="G2" s="141"/>
      <c r="H2" s="110"/>
      <c r="I2" s="110"/>
      <c r="J2" s="142"/>
      <c r="K2" s="438" t="s">
        <v>230</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925">
        <f>Altalanos!$A$10</f>
        <v>0</v>
      </c>
      <c r="B4" s="925"/>
      <c r="C4" s="925"/>
      <c r="D4" s="432"/>
      <c r="E4" s="146"/>
      <c r="F4" s="146"/>
      <c r="G4" s="146">
        <f>Altalanos!$C$10</f>
        <v>0</v>
      </c>
      <c r="H4" s="100"/>
      <c r="I4" s="146"/>
      <c r="J4" s="147"/>
      <c r="K4" s="148" t="str">
        <f>Altalanos!$D$10</f>
        <v xml:space="preserve">  </v>
      </c>
      <c r="L4" s="147"/>
      <c r="M4" s="463"/>
      <c r="N4" s="147"/>
      <c r="O4" s="146"/>
      <c r="P4" s="147"/>
      <c r="Q4" s="146"/>
      <c r="R4" s="89" t="str">
        <f>Altalanos!$E$10</f>
        <v>Dénes Tibor</v>
      </c>
    </row>
    <row r="5" spans="1:21" s="19" customFormat="1" ht="9.6" x14ac:dyDescent="0.25">
      <c r="A5" s="150"/>
      <c r="B5" s="151" t="s">
        <v>4</v>
      </c>
      <c r="C5" s="459" t="s">
        <v>105</v>
      </c>
      <c r="D5" s="151" t="s">
        <v>104</v>
      </c>
      <c r="E5" s="151" t="s">
        <v>118</v>
      </c>
      <c r="F5" s="152" t="s">
        <v>85</v>
      </c>
      <c r="G5" s="152" t="s">
        <v>86</v>
      </c>
      <c r="H5" s="152"/>
      <c r="I5" s="152" t="s">
        <v>90</v>
      </c>
      <c r="J5" s="152"/>
      <c r="K5" s="151" t="s">
        <v>102</v>
      </c>
      <c r="L5" s="153"/>
      <c r="M5" s="151" t="s">
        <v>103</v>
      </c>
      <c r="N5" s="153"/>
      <c r="O5" s="151"/>
      <c r="P5" s="153"/>
      <c r="Q5" s="151"/>
      <c r="R5" s="154"/>
    </row>
    <row r="6" spans="1:21" s="790" customFormat="1" ht="14.25" customHeight="1" thickBot="1" x14ac:dyDescent="0.3">
      <c r="A6" s="783"/>
      <c r="B6" s="784"/>
      <c r="C6" s="785"/>
      <c r="D6" s="785"/>
      <c r="E6" s="784"/>
      <c r="F6" s="786"/>
      <c r="G6" s="786"/>
      <c r="H6" s="787"/>
      <c r="I6" s="786"/>
      <c r="J6" s="788"/>
      <c r="K6" s="784"/>
      <c r="L6" s="788"/>
      <c r="M6" s="784"/>
      <c r="N6" s="788"/>
      <c r="O6" s="784"/>
      <c r="P6" s="788"/>
      <c r="Q6" s="784"/>
      <c r="R6" s="789"/>
    </row>
    <row r="7" spans="1:21" s="38" customFormat="1" ht="10.5" customHeight="1" x14ac:dyDescent="0.25">
      <c r="A7" s="157">
        <v>1</v>
      </c>
      <c r="B7" s="390" t="str">
        <f>IF($E7="","",VLOOKUP($E7,'1Q ELO (4)'!$A$7:$M$30,12))</f>
        <v/>
      </c>
      <c r="C7" s="390" t="str">
        <f>IF($E7="","",VLOOKUP($E7,'1Q ELO (4)'!$A$7:$M$30,13))</f>
        <v/>
      </c>
      <c r="D7" s="446" t="str">
        <f>IF($E7="","",VLOOKUP($E7,'1Q ELO (4)'!$A$7:$M$30,5))</f>
        <v/>
      </c>
      <c r="E7" s="159"/>
      <c r="F7" s="160" t="str">
        <f>UPPER(IF($E7="","",VLOOKUP($E7,'1Q ELO (4)'!$A$7:$M$30,2)))</f>
        <v/>
      </c>
      <c r="G7" s="160" t="str">
        <f>IF($E7="","",VLOOKUP($E7,'1Q ELO (4)'!$A$7:$M$30,3))</f>
        <v/>
      </c>
      <c r="H7" s="160"/>
      <c r="I7" s="160" t="str">
        <f>IF($E7="","",VLOOKUP($E7,'1Q ELO (4)'!$A$7:$M$30,4))</f>
        <v/>
      </c>
      <c r="J7" s="162"/>
      <c r="K7" s="161"/>
      <c r="L7" s="161"/>
      <c r="M7" s="161"/>
      <c r="N7" s="161"/>
      <c r="O7" s="164"/>
      <c r="P7" s="166"/>
      <c r="Q7" s="167"/>
      <c r="R7" s="168"/>
      <c r="S7" s="169"/>
      <c r="U7" s="170" t="str">
        <f>Birók!P21</f>
        <v>Bíró</v>
      </c>
    </row>
    <row r="8" spans="1:21" s="38" customFormat="1" ht="9.6" customHeight="1" x14ac:dyDescent="0.25">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(4)'!$A$7:$M$30,12))</f>
        <v/>
      </c>
      <c r="C9" s="390" t="str">
        <f>IF($E9="","",VLOOKUP($E9,'1Q ELO (4)'!$A$7:$M$30,13))</f>
        <v/>
      </c>
      <c r="D9" s="446" t="str">
        <f>IF($E9="","",VLOOKUP($E9,'1Q ELO (4)'!$A$7:$M$30,5))</f>
        <v/>
      </c>
      <c r="E9" s="159"/>
      <c r="F9" s="487" t="str">
        <f>UPPER(IF($E9="","",VLOOKUP($E9,'1Q ELO (4)'!$A$7:$M$30,2)))</f>
        <v/>
      </c>
      <c r="G9" s="179" t="str">
        <f>IF($E9="","",VLOOKUP($E9,'1Q ELO (4)'!$A$7:$M$30,3))</f>
        <v/>
      </c>
      <c r="H9" s="179"/>
      <c r="I9" s="179" t="str">
        <f>IF($E9="","",VLOOKUP($E9,'1Q ELO (4)'!$A$7:$M$30,4))</f>
        <v/>
      </c>
      <c r="J9" s="180"/>
      <c r="K9" s="161"/>
      <c r="L9" s="181"/>
      <c r="M9" s="161"/>
      <c r="N9" s="161"/>
      <c r="O9" s="164"/>
      <c r="P9" s="166"/>
      <c r="Q9" s="167"/>
      <c r="R9" s="168"/>
      <c r="S9" s="169"/>
      <c r="U9" s="178" t="str">
        <f>Birók!P23</f>
        <v xml:space="preserve"> </v>
      </c>
    </row>
    <row r="10" spans="1:21" s="38" customFormat="1" ht="9.6" customHeight="1" x14ac:dyDescent="0.25">
      <c r="A10" s="171"/>
      <c r="B10" s="460"/>
      <c r="C10" s="460"/>
      <c r="D10" s="456"/>
      <c r="E10" s="182"/>
      <c r="F10" s="173"/>
      <c r="G10" s="173"/>
      <c r="H10" s="174"/>
      <c r="I10" s="173"/>
      <c r="J10" s="183"/>
      <c r="K10" s="175"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5">
      <c r="A11" s="171">
        <v>3</v>
      </c>
      <c r="B11" s="390" t="str">
        <f>IF($E11="","",VLOOKUP($E11,'1Q ELO (4)'!$A$7:$M$30,12))</f>
        <v/>
      </c>
      <c r="C11" s="390" t="str">
        <f>IF($E11="","",VLOOKUP($E11,'1Q ELO (4)'!$A$7:$M$30,13))</f>
        <v/>
      </c>
      <c r="D11" s="446" t="str">
        <f>IF($E11="","",VLOOKUP($E11,'1Q ELO (4)'!$A$7:$M$30,5))</f>
        <v/>
      </c>
      <c r="E11" s="159"/>
      <c r="F11" s="179" t="str">
        <f>UPPER(IF($E11="","",VLOOKUP($E11,'1Q ELO (4)'!$A$7:$M$30,2)))</f>
        <v/>
      </c>
      <c r="G11" s="179" t="str">
        <f>IF($E11="","",VLOOKUP($E11,'1Q ELO (4)'!$A$7:$M$30,3))</f>
        <v/>
      </c>
      <c r="H11" s="179"/>
      <c r="I11" s="179" t="str">
        <f>IF($E11="","",VLOOKUP($E11,'1Q ELO (4)'!$A$7:$M$30,4))</f>
        <v/>
      </c>
      <c r="J11" s="162"/>
      <c r="K11" s="161"/>
      <c r="L11" s="187"/>
      <c r="M11" s="161"/>
      <c r="N11" s="690"/>
      <c r="O11" s="690"/>
      <c r="P11" s="690"/>
      <c r="Q11" s="414"/>
      <c r="R11" s="396"/>
      <c r="S11" s="697"/>
      <c r="T11" s="698"/>
      <c r="U11" s="695" t="str">
        <f>Birók!P25</f>
        <v xml:space="preserve"> </v>
      </c>
    </row>
    <row r="12" spans="1:21" s="38" customFormat="1" ht="9.6" customHeight="1" x14ac:dyDescent="0.25">
      <c r="A12" s="171"/>
      <c r="B12" s="460"/>
      <c r="C12" s="460"/>
      <c r="D12" s="456"/>
      <c r="E12" s="182"/>
      <c r="F12" s="173"/>
      <c r="G12" s="173"/>
      <c r="H12" s="174"/>
      <c r="I12" s="175" t="s">
        <v>0</v>
      </c>
      <c r="J12" s="176"/>
      <c r="K12" s="177" t="str">
        <f>UPPER(IF(OR(J12="a",J12="as"),F11,IF(OR(J12="b",J12="bs"),F13,)))</f>
        <v/>
      </c>
      <c r="L12" s="189"/>
      <c r="M12" s="161"/>
      <c r="N12" s="690"/>
      <c r="O12" s="690"/>
      <c r="P12" s="690"/>
      <c r="Q12" s="414"/>
      <c r="R12" s="396"/>
      <c r="S12" s="697"/>
      <c r="T12" s="698"/>
      <c r="U12" s="695" t="str">
        <f>Birók!P26</f>
        <v xml:space="preserve"> </v>
      </c>
    </row>
    <row r="13" spans="1:21" s="38" customFormat="1" ht="9.6" customHeight="1" x14ac:dyDescent="0.25">
      <c r="A13" s="171">
        <v>4</v>
      </c>
      <c r="B13" s="390" t="str">
        <f>IF($E13="","",VLOOKUP($E13,'1Q ELO (4)'!$A$7:$M$30,12))</f>
        <v/>
      </c>
      <c r="C13" s="390" t="str">
        <f>IF($E13="","",VLOOKUP($E13,'1Q ELO (4)'!$A$7:$M$30,13))</f>
        <v/>
      </c>
      <c r="D13" s="446" t="str">
        <f>IF($E13="","",VLOOKUP($E13,'1Q ELO (4)'!$A$7:$M$30,5))</f>
        <v/>
      </c>
      <c r="E13" s="159"/>
      <c r="F13" s="179" t="str">
        <f>UPPER(IF($E13="","",VLOOKUP($E13,'1Q ELO (4)'!$A$7:$M$30,2)))</f>
        <v/>
      </c>
      <c r="G13" s="179" t="str">
        <f>IF($E13="","",VLOOKUP($E13,'1Q ELO (4)'!$A$7:$M$30,3))</f>
        <v/>
      </c>
      <c r="H13" s="179"/>
      <c r="I13" s="179" t="str">
        <f>IF($E13="","",VLOOKUP($E13,'1Q ELO (4)'!$A$7:$M$30,4))</f>
        <v/>
      </c>
      <c r="J13" s="190"/>
      <c r="K13" s="161"/>
      <c r="L13" s="161"/>
      <c r="M13" s="161"/>
      <c r="N13" s="690"/>
      <c r="O13" s="690"/>
      <c r="P13" s="690"/>
      <c r="Q13" s="414"/>
      <c r="R13" s="396"/>
      <c r="S13" s="697"/>
      <c r="T13" s="698"/>
      <c r="U13" s="695" t="str">
        <f>Birók!P27</f>
        <v xml:space="preserve"> </v>
      </c>
    </row>
    <row r="14" spans="1:21" s="38" customFormat="1" ht="9.6" customHeight="1" x14ac:dyDescent="0.25">
      <c r="A14" s="171"/>
      <c r="B14" s="460"/>
      <c r="C14" s="460"/>
      <c r="D14" s="456"/>
      <c r="E14" s="182"/>
      <c r="F14" s="161"/>
      <c r="G14" s="161"/>
      <c r="H14" s="70"/>
      <c r="I14" s="191"/>
      <c r="J14" s="183"/>
      <c r="K14" s="161"/>
      <c r="L14" s="161"/>
      <c r="M14" s="690"/>
      <c r="N14" s="414"/>
      <c r="O14" s="396"/>
      <c r="P14" s="697"/>
      <c r="Q14" s="698"/>
      <c r="R14" s="698"/>
    </row>
    <row r="15" spans="1:21" s="38" customFormat="1" ht="9.6" customHeight="1" x14ac:dyDescent="0.25">
      <c r="A15" s="581">
        <v>5</v>
      </c>
      <c r="B15" s="390" t="str">
        <f>IF($E15="","",VLOOKUP($E15,'1Q ELO (4)'!$A$7:$M$30,12))</f>
        <v/>
      </c>
      <c r="C15" s="390" t="str">
        <f>IF($E15="","",VLOOKUP($E15,'1Q ELO (4)'!$A$7:$M$30,13))</f>
        <v/>
      </c>
      <c r="D15" s="446" t="str">
        <f>IF($E15="","",VLOOKUP($E15,'1Q ELO (4)'!$A$7:$M$30,5))</f>
        <v/>
      </c>
      <c r="E15" s="159"/>
      <c r="F15" s="680" t="str">
        <f>UPPER(IF($E15="","",VLOOKUP($E15,'1Q ELO (4)'!$A$7:$M$30,2)))</f>
        <v/>
      </c>
      <c r="G15" s="680" t="str">
        <f>IF($E15="","",VLOOKUP($E15,'1Q ELO (4)'!$A$7:$M$30,3))</f>
        <v/>
      </c>
      <c r="H15" s="680"/>
      <c r="I15" s="680" t="str">
        <f>IF($E15="","",VLOOKUP($E15,'1Q ELO (4)'!$A$7:$M$30,4))</f>
        <v/>
      </c>
      <c r="J15" s="192"/>
      <c r="K15" s="161"/>
      <c r="L15" s="161"/>
      <c r="M15" s="161"/>
      <c r="N15" s="690"/>
      <c r="O15" s="691"/>
      <c r="P15" s="690"/>
      <c r="Q15" s="414"/>
      <c r="R15" s="396"/>
      <c r="S15" s="697"/>
      <c r="T15" s="698"/>
      <c r="U15" s="695" t="str">
        <f>Birók!P29</f>
        <v xml:space="preserve"> </v>
      </c>
    </row>
    <row r="16" spans="1:21" s="38" customFormat="1" ht="9.6" customHeight="1" thickBot="1" x14ac:dyDescent="0.3">
      <c r="A16" s="171"/>
      <c r="B16" s="460"/>
      <c r="C16" s="460"/>
      <c r="D16" s="456"/>
      <c r="E16" s="182"/>
      <c r="F16" s="173"/>
      <c r="G16" s="173"/>
      <c r="H16" s="174"/>
      <c r="I16" s="175" t="s">
        <v>0</v>
      </c>
      <c r="J16" s="176"/>
      <c r="K16" s="177" t="str">
        <f>UPPER(IF(OR(J16="a",J16="as"),F15,IF(OR(J16="b",J16="bs"),F17,)))</f>
        <v/>
      </c>
      <c r="L16" s="177"/>
      <c r="M16" s="161"/>
      <c r="N16" s="690"/>
      <c r="O16" s="690"/>
      <c r="P16" s="690"/>
      <c r="Q16" s="414"/>
      <c r="R16" s="396"/>
      <c r="S16" s="697"/>
      <c r="T16" s="698"/>
      <c r="U16" s="696" t="str">
        <f>Birók!P30</f>
        <v>Egyik sem</v>
      </c>
    </row>
    <row r="17" spans="1:20" s="38" customFormat="1" ht="9.6" customHeight="1" x14ac:dyDescent="0.25">
      <c r="A17" s="171">
        <v>6</v>
      </c>
      <c r="B17" s="390" t="str">
        <f>IF($E17="","",VLOOKUP($E17,'1Q ELO (4)'!$A$7:$M$30,12))</f>
        <v/>
      </c>
      <c r="C17" s="390" t="str">
        <f>IF($E17="","",VLOOKUP($E17,'1Q ELO (4)'!$A$7:$M$30,13))</f>
        <v/>
      </c>
      <c r="D17" s="446" t="str">
        <f>IF($E17="","",VLOOKUP($E17,'1Q ELO (4)'!$A$7:$M$30,5))</f>
        <v/>
      </c>
      <c r="E17" s="159"/>
      <c r="F17" s="179" t="str">
        <f>UPPER(IF($E17="","",VLOOKUP($E17,'1Q ELO (4)'!$A$7:$M$30,2)))</f>
        <v/>
      </c>
      <c r="G17" s="179" t="str">
        <f>IF($E17="","",VLOOKUP($E17,'1Q ELO (4)'!$A$7:$M$30,3))</f>
        <v/>
      </c>
      <c r="H17" s="179"/>
      <c r="I17" s="179" t="str">
        <f>IF($E17="","",VLOOKUP($E17,'1Q ELO (4)'!$A$7:$M$30,4))</f>
        <v/>
      </c>
      <c r="J17" s="180"/>
      <c r="K17" s="161"/>
      <c r="L17" s="181"/>
      <c r="M17" s="161"/>
      <c r="N17" s="690"/>
      <c r="O17" s="690"/>
      <c r="P17" s="690"/>
      <c r="Q17" s="414"/>
      <c r="R17" s="396"/>
      <c r="S17" s="697"/>
      <c r="T17" s="698"/>
    </row>
    <row r="18" spans="1:20" s="38" customFormat="1" ht="9.6" customHeight="1" x14ac:dyDescent="0.25">
      <c r="A18" s="171"/>
      <c r="B18" s="460"/>
      <c r="C18" s="460"/>
      <c r="D18" s="456"/>
      <c r="E18" s="182"/>
      <c r="F18" s="173"/>
      <c r="G18" s="173"/>
      <c r="H18" s="174"/>
      <c r="I18" s="161"/>
      <c r="J18" s="183"/>
      <c r="K18" s="175" t="s">
        <v>0</v>
      </c>
      <c r="L18" s="184"/>
      <c r="M18" s="177" t="str">
        <f>UPPER(IF(OR(L18="a",L18="as"),K16,IF(OR(L18="b",L18="bs"),K20,)))</f>
        <v/>
      </c>
      <c r="N18" s="185"/>
      <c r="O18" s="690"/>
      <c r="P18" s="690"/>
      <c r="Q18" s="414"/>
      <c r="R18" s="396"/>
      <c r="S18" s="697"/>
      <c r="T18" s="698"/>
    </row>
    <row r="19" spans="1:20" s="38" customFormat="1" ht="9.6" customHeight="1" x14ac:dyDescent="0.25">
      <c r="A19" s="171">
        <v>7</v>
      </c>
      <c r="B19" s="390" t="str">
        <f>IF($E19="","",VLOOKUP($E19,'1Q ELO (4)'!$A$7:$M$30,12))</f>
        <v/>
      </c>
      <c r="C19" s="390" t="str">
        <f>IF($E19="","",VLOOKUP($E19,'1Q ELO (4)'!$A$7:$M$30,13))</f>
        <v/>
      </c>
      <c r="D19" s="446" t="str">
        <f>IF($E19="","",VLOOKUP($E19,'1Q ELO (4)'!$A$7:$M$30,5))</f>
        <v/>
      </c>
      <c r="E19" s="159"/>
      <c r="F19" s="179" t="str">
        <f>UPPER(IF($E19="","",VLOOKUP($E19,'1Q ELO (4)'!$A$7:$M$30,2)))</f>
        <v/>
      </c>
      <c r="G19" s="179" t="str">
        <f>IF($E19="","",VLOOKUP($E19,'1Q ELO (4)'!$A$7:$M$30,3))</f>
        <v/>
      </c>
      <c r="H19" s="179"/>
      <c r="I19" s="179" t="str">
        <f>IF($E19="","",VLOOKUP($E19,'1Q ELO (4)'!$A$7:$M$30,4))</f>
        <v/>
      </c>
      <c r="J19" s="162"/>
      <c r="K19" s="161"/>
      <c r="L19" s="187"/>
      <c r="M19" s="161"/>
      <c r="N19" s="186"/>
      <c r="O19" s="690"/>
      <c r="P19" s="690"/>
      <c r="Q19" s="414"/>
      <c r="R19" s="396"/>
      <c r="S19" s="697"/>
      <c r="T19" s="698"/>
    </row>
    <row r="20" spans="1:20" s="38" customFormat="1" ht="9.6" customHeight="1" x14ac:dyDescent="0.25">
      <c r="A20" s="171"/>
      <c r="B20" s="460"/>
      <c r="C20" s="460"/>
      <c r="D20" s="456"/>
      <c r="E20" s="172"/>
      <c r="F20" s="173"/>
      <c r="G20" s="173"/>
      <c r="H20" s="174"/>
      <c r="I20" s="175" t="s">
        <v>0</v>
      </c>
      <c r="J20" s="176"/>
      <c r="K20" s="177" t="str">
        <f>UPPER(IF(OR(J20="a",J20="as"),F19,IF(OR(J20="b",J20="bs"),F21,)))</f>
        <v/>
      </c>
      <c r="L20" s="189"/>
      <c r="M20" s="161"/>
      <c r="N20" s="186"/>
      <c r="O20" s="690"/>
      <c r="P20" s="690"/>
      <c r="Q20" s="414"/>
      <c r="R20" s="396"/>
      <c r="S20" s="697"/>
      <c r="T20" s="698"/>
    </row>
    <row r="21" spans="1:20" s="38" customFormat="1" ht="9.6" customHeight="1" x14ac:dyDescent="0.25">
      <c r="A21" s="171">
        <v>8</v>
      </c>
      <c r="B21" s="390" t="str">
        <f>IF($E21="","",VLOOKUP($E21,'1Q ELO (4)'!$A$7:$M$30,12))</f>
        <v/>
      </c>
      <c r="C21" s="390" t="str">
        <f>IF($E21="","",VLOOKUP($E21,'1Q ELO (4)'!$A$7:$M$30,13))</f>
        <v/>
      </c>
      <c r="D21" s="446" t="str">
        <f>IF($E21="","",VLOOKUP($E21,'1Q ELO (4)'!$A$7:$M$30,5))</f>
        <v/>
      </c>
      <c r="E21" s="159"/>
      <c r="F21" s="179" t="str">
        <f>UPPER(IF($E21="","",VLOOKUP($E21,'1Q ELO (4)'!$A$7:$M$30,2)))</f>
        <v/>
      </c>
      <c r="G21" s="179" t="str">
        <f>IF($E21="","",VLOOKUP($E21,'1Q ELO (4)'!$A$7:$M$30,3))</f>
        <v/>
      </c>
      <c r="H21" s="179"/>
      <c r="I21" s="179" t="str">
        <f>IF($E21="","",VLOOKUP($E21,'1Q ELO (4)'!$A$7:$M$30,4))</f>
        <v/>
      </c>
      <c r="J21" s="190"/>
      <c r="K21" s="161"/>
      <c r="L21" s="161"/>
      <c r="M21" s="161"/>
      <c r="N21" s="186"/>
      <c r="O21" s="690"/>
      <c r="P21" s="690"/>
      <c r="Q21" s="414"/>
      <c r="R21" s="396"/>
      <c r="S21" s="697"/>
      <c r="T21" s="698"/>
    </row>
    <row r="22" spans="1:20" s="38" customFormat="1" ht="9.6" customHeight="1" x14ac:dyDescent="0.25">
      <c r="A22" s="171"/>
      <c r="B22" s="390"/>
      <c r="C22" s="709"/>
      <c r="D22" s="710"/>
      <c r="E22" s="708"/>
      <c r="F22" s="711"/>
      <c r="G22" s="711"/>
      <c r="H22" s="711"/>
      <c r="I22" s="711"/>
      <c r="J22" s="192"/>
      <c r="K22" s="161"/>
      <c r="L22" s="161"/>
      <c r="M22" s="161"/>
      <c r="N22" s="186"/>
      <c r="O22" s="690"/>
      <c r="P22" s="690"/>
      <c r="Q22" s="414"/>
      <c r="R22" s="396"/>
      <c r="S22" s="697"/>
      <c r="T22" s="698"/>
    </row>
    <row r="23" spans="1:20" s="38" customFormat="1" ht="9.6" customHeight="1" x14ac:dyDescent="0.25">
      <c r="A23" s="209" t="s">
        <v>105</v>
      </c>
      <c r="B23" s="210"/>
      <c r="C23" s="210"/>
      <c r="D23" s="451"/>
      <c r="E23" s="212" t="s">
        <v>6</v>
      </c>
      <c r="F23" s="213" t="s">
        <v>107</v>
      </c>
      <c r="G23" s="212"/>
      <c r="H23" s="214"/>
      <c r="I23" s="215"/>
      <c r="J23" s="212" t="s">
        <v>6</v>
      </c>
      <c r="K23" s="213" t="s">
        <v>108</v>
      </c>
      <c r="L23" s="216"/>
      <c r="M23" s="213" t="s">
        <v>109</v>
      </c>
      <c r="N23" s="217"/>
      <c r="O23" s="218" t="s">
        <v>110</v>
      </c>
      <c r="P23" s="218"/>
      <c r="Q23" s="219"/>
      <c r="R23" s="220"/>
    </row>
    <row r="24" spans="1:20" s="38" customFormat="1" ht="9.6" customHeight="1" x14ac:dyDescent="0.25">
      <c r="A24" s="452" t="s">
        <v>106</v>
      </c>
      <c r="B24" s="453"/>
      <c r="C24" s="454"/>
      <c r="D24" s="455"/>
      <c r="E24" s="224">
        <v>1</v>
      </c>
      <c r="F24" s="92" t="str">
        <f>IF(E24&gt;$R$31,,UPPER(VLOOKUP(E24,'1Q ELO (4)'!$A$7:$O$134,2)))</f>
        <v/>
      </c>
      <c r="G24" s="225"/>
      <c r="H24" s="92"/>
      <c r="I24" s="91"/>
      <c r="J24" s="226" t="s">
        <v>7</v>
      </c>
      <c r="K24" s="221"/>
      <c r="L24" s="227"/>
      <c r="M24" s="221"/>
      <c r="N24" s="228"/>
      <c r="O24" s="229" t="s">
        <v>111</v>
      </c>
      <c r="P24" s="230"/>
      <c r="Q24" s="230"/>
      <c r="R24" s="231"/>
    </row>
    <row r="25" spans="1:20" s="38" customFormat="1" ht="9.6" customHeight="1" x14ac:dyDescent="0.25">
      <c r="A25" s="236" t="s">
        <v>119</v>
      </c>
      <c r="B25" s="234"/>
      <c r="C25" s="448"/>
      <c r="D25" s="237"/>
      <c r="E25" s="224">
        <v>2</v>
      </c>
      <c r="F25" s="92" t="str">
        <f>IF(E25&gt;$R$31,,UPPER(VLOOKUP(E25,'1Q ELO (4)'!$A$7:$O$134,2)))</f>
        <v/>
      </c>
      <c r="G25" s="225"/>
      <c r="H25" s="92"/>
      <c r="I25" s="91"/>
      <c r="J25" s="226" t="s">
        <v>8</v>
      </c>
      <c r="K25" s="221"/>
      <c r="L25" s="227"/>
      <c r="M25" s="221"/>
      <c r="N25" s="228"/>
      <c r="O25" s="232"/>
      <c r="P25" s="233"/>
      <c r="Q25" s="234"/>
      <c r="R25" s="235"/>
    </row>
    <row r="26" spans="1:20" s="38" customFormat="1" ht="9.6" customHeight="1" x14ac:dyDescent="0.25">
      <c r="A26" s="379"/>
      <c r="B26" s="380"/>
      <c r="C26" s="449"/>
      <c r="D26" s="381"/>
      <c r="E26" s="224"/>
      <c r="F26" s="92"/>
      <c r="G26" s="225"/>
      <c r="H26" s="92"/>
      <c r="I26" s="91"/>
      <c r="J26" s="226" t="s">
        <v>9</v>
      </c>
      <c r="K26" s="221"/>
      <c r="L26" s="227"/>
      <c r="M26" s="221"/>
      <c r="N26" s="228"/>
      <c r="O26" s="229" t="s">
        <v>112</v>
      </c>
      <c r="P26" s="230"/>
      <c r="Q26" s="230"/>
      <c r="R26" s="231"/>
    </row>
    <row r="27" spans="1:20" s="38" customFormat="1" ht="9.6" customHeight="1" x14ac:dyDescent="0.25">
      <c r="A27" s="238"/>
      <c r="B27" s="443"/>
      <c r="C27" s="443"/>
      <c r="D27" s="239"/>
      <c r="E27" s="224"/>
      <c r="F27" s="92"/>
      <c r="G27" s="225"/>
      <c r="H27" s="92"/>
      <c r="I27" s="91"/>
      <c r="J27" s="226" t="s">
        <v>10</v>
      </c>
      <c r="K27" s="221"/>
      <c r="L27" s="227"/>
      <c r="M27" s="221"/>
      <c r="N27" s="228"/>
      <c r="O27" s="221"/>
      <c r="P27" s="227"/>
      <c r="Q27" s="221"/>
      <c r="R27" s="228"/>
    </row>
    <row r="28" spans="1:20" s="38" customFormat="1" ht="9.6" customHeight="1" x14ac:dyDescent="0.25">
      <c r="A28" s="366"/>
      <c r="B28" s="382"/>
      <c r="C28" s="382"/>
      <c r="D28" s="450"/>
      <c r="E28" s="224"/>
      <c r="F28" s="92"/>
      <c r="G28" s="225"/>
      <c r="H28" s="92"/>
      <c r="I28" s="91"/>
      <c r="J28" s="226" t="s">
        <v>11</v>
      </c>
      <c r="K28" s="221"/>
      <c r="L28" s="227"/>
      <c r="M28" s="221"/>
      <c r="N28" s="228"/>
      <c r="O28" s="234"/>
      <c r="P28" s="233"/>
      <c r="Q28" s="234"/>
      <c r="R28" s="235"/>
    </row>
    <row r="29" spans="1:20" s="38" customFormat="1" ht="9.6" customHeight="1" x14ac:dyDescent="0.25">
      <c r="A29" s="367"/>
      <c r="B29" s="388"/>
      <c r="C29" s="443"/>
      <c r="D29" s="239"/>
      <c r="E29" s="224"/>
      <c r="F29" s="92"/>
      <c r="G29" s="225"/>
      <c r="H29" s="92"/>
      <c r="I29" s="91"/>
      <c r="J29" s="226" t="s">
        <v>12</v>
      </c>
      <c r="K29" s="221"/>
      <c r="L29" s="227"/>
      <c r="M29" s="221"/>
      <c r="N29" s="228"/>
      <c r="O29" s="229" t="s">
        <v>92</v>
      </c>
      <c r="P29" s="230"/>
      <c r="Q29" s="230"/>
      <c r="R29" s="231"/>
    </row>
    <row r="30" spans="1:20" s="38" customFormat="1" ht="9.6" customHeight="1" x14ac:dyDescent="0.25">
      <c r="A30" s="367"/>
      <c r="B30" s="388"/>
      <c r="C30" s="444"/>
      <c r="D30" s="377"/>
      <c r="E30" s="224"/>
      <c r="F30" s="92"/>
      <c r="G30" s="225"/>
      <c r="H30" s="92"/>
      <c r="I30" s="91"/>
      <c r="J30" s="226" t="s">
        <v>13</v>
      </c>
      <c r="K30" s="221"/>
      <c r="L30" s="227"/>
      <c r="M30" s="221"/>
      <c r="N30" s="228"/>
      <c r="O30" s="221"/>
      <c r="P30" s="227"/>
      <c r="Q30" s="221"/>
      <c r="R30" s="228"/>
    </row>
    <row r="31" spans="1:20" s="38" customFormat="1" ht="9.6" customHeight="1" x14ac:dyDescent="0.25">
      <c r="A31" s="368"/>
      <c r="B31" s="365"/>
      <c r="C31" s="445"/>
      <c r="D31" s="378"/>
      <c r="E31" s="240"/>
      <c r="F31" s="241"/>
      <c r="G31" s="242"/>
      <c r="H31" s="241"/>
      <c r="I31" s="243"/>
      <c r="J31" s="244" t="s">
        <v>14</v>
      </c>
      <c r="K31" s="234"/>
      <c r="L31" s="233"/>
      <c r="M31" s="234"/>
      <c r="N31" s="235"/>
      <c r="O31" s="234" t="str">
        <f>R4</f>
        <v>Dénes Tibor</v>
      </c>
      <c r="P31" s="233"/>
      <c r="Q31" s="234"/>
      <c r="R31" s="245">
        <f>MIN(6,'1Q ELO (4)'!O5)</f>
        <v>6</v>
      </c>
    </row>
    <row r="32" spans="1:20"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4"/>
      <c r="K69"/>
      <c r="L69" s="134"/>
      <c r="M69"/>
      <c r="N69" s="135"/>
      <c r="O69"/>
      <c r="P69" s="134"/>
      <c r="Q69"/>
      <c r="R69" s="135"/>
    </row>
    <row r="70" spans="1:18" s="38" customFormat="1" ht="9.6" customHeight="1" x14ac:dyDescent="0.25">
      <c r="A70"/>
      <c r="B70"/>
      <c r="C70"/>
      <c r="D70"/>
      <c r="E70"/>
      <c r="F70"/>
      <c r="G70"/>
      <c r="H70"/>
      <c r="I70"/>
      <c r="J70" s="134"/>
      <c r="K70"/>
      <c r="L70" s="134"/>
      <c r="M70"/>
      <c r="N70" s="135"/>
      <c r="O70"/>
      <c r="P70" s="134"/>
      <c r="Q70"/>
      <c r="R70" s="135"/>
    </row>
    <row r="71" spans="1:18" s="2" customFormat="1" ht="6.75" customHeight="1" x14ac:dyDescent="0.25">
      <c r="A71"/>
      <c r="B71"/>
      <c r="C71"/>
      <c r="D71"/>
      <c r="E71"/>
      <c r="F71"/>
      <c r="G71"/>
      <c r="H71"/>
      <c r="I71"/>
      <c r="J71" s="134"/>
      <c r="K71"/>
      <c r="L71" s="134"/>
      <c r="M71"/>
      <c r="N71" s="135"/>
      <c r="O71"/>
      <c r="P71" s="134"/>
      <c r="Q71"/>
      <c r="R71" s="135"/>
    </row>
    <row r="72" spans="1:18" s="18" customFormat="1" ht="10.5" customHeight="1" x14ac:dyDescent="0.25">
      <c r="A72"/>
      <c r="B72"/>
      <c r="C72"/>
      <c r="D72"/>
      <c r="E72"/>
      <c r="F72"/>
      <c r="G72"/>
      <c r="H72"/>
      <c r="I72"/>
      <c r="J72" s="134"/>
      <c r="K72"/>
      <c r="L72" s="134"/>
      <c r="M72"/>
      <c r="N72" s="135"/>
      <c r="O72"/>
      <c r="P72" s="134"/>
      <c r="Q72"/>
      <c r="R72" s="135"/>
    </row>
    <row r="73" spans="1:18" s="18" customFormat="1" ht="9" customHeight="1" x14ac:dyDescent="0.25">
      <c r="A73"/>
      <c r="B73"/>
      <c r="C73"/>
      <c r="D73"/>
      <c r="E73"/>
      <c r="F73"/>
      <c r="G73"/>
      <c r="H73"/>
      <c r="I73"/>
      <c r="J73" s="134"/>
      <c r="K73"/>
      <c r="L73" s="134"/>
      <c r="M73"/>
      <c r="N73" s="135"/>
      <c r="O73"/>
      <c r="P73" s="134"/>
      <c r="Q73"/>
      <c r="R73" s="135"/>
    </row>
    <row r="74" spans="1:18" s="18" customFormat="1" ht="9" customHeight="1" x14ac:dyDescent="0.25">
      <c r="A74"/>
      <c r="B74"/>
      <c r="C74"/>
      <c r="D74"/>
      <c r="E74"/>
      <c r="F74"/>
      <c r="G74"/>
      <c r="H74"/>
      <c r="I74"/>
      <c r="J74" s="134"/>
      <c r="K74"/>
      <c r="L74" s="134"/>
      <c r="M74"/>
      <c r="N74" s="135"/>
      <c r="O74"/>
      <c r="P74" s="134"/>
      <c r="Q74"/>
      <c r="R74" s="135"/>
    </row>
    <row r="75" spans="1:18" s="18" customFormat="1" ht="9" customHeight="1" x14ac:dyDescent="0.25">
      <c r="A75"/>
      <c r="B75"/>
      <c r="C75"/>
      <c r="D75"/>
      <c r="E75"/>
      <c r="F75"/>
      <c r="G75"/>
      <c r="H75"/>
      <c r="I75"/>
      <c r="J75" s="134"/>
      <c r="K75"/>
      <c r="L75" s="134"/>
      <c r="M75"/>
      <c r="N75" s="135"/>
      <c r="O75"/>
      <c r="P75" s="134"/>
      <c r="Q75"/>
      <c r="R75" s="135"/>
    </row>
    <row r="76" spans="1:18" s="18" customFormat="1" ht="9" customHeight="1" x14ac:dyDescent="0.25">
      <c r="A76"/>
      <c r="B76"/>
      <c r="C76"/>
      <c r="D76"/>
      <c r="E76"/>
      <c r="F76"/>
      <c r="G76"/>
      <c r="H76"/>
      <c r="I76"/>
      <c r="J76" s="134"/>
      <c r="K76"/>
      <c r="L76" s="134"/>
      <c r="M76"/>
      <c r="N76" s="135"/>
      <c r="O76"/>
      <c r="P76" s="134"/>
      <c r="Q76"/>
      <c r="R76" s="135"/>
    </row>
    <row r="77" spans="1:18" s="18" customFormat="1" ht="9" customHeight="1" x14ac:dyDescent="0.25">
      <c r="A77"/>
      <c r="B77"/>
      <c r="C77"/>
      <c r="D77"/>
      <c r="E77"/>
      <c r="F77"/>
      <c r="G77"/>
      <c r="H77"/>
      <c r="I77"/>
      <c r="J77" s="134"/>
      <c r="K77"/>
      <c r="L77" s="134"/>
      <c r="M77"/>
      <c r="N77" s="135"/>
      <c r="O77"/>
      <c r="P77" s="134"/>
      <c r="Q77"/>
      <c r="R77" s="135"/>
    </row>
    <row r="78" spans="1:18" s="18" customFormat="1" ht="9" customHeight="1" x14ac:dyDescent="0.25">
      <c r="A78"/>
      <c r="B78"/>
      <c r="C78"/>
      <c r="D78"/>
      <c r="E78"/>
      <c r="F78"/>
      <c r="G78"/>
      <c r="H78"/>
      <c r="I78"/>
      <c r="J78" s="134"/>
      <c r="K78"/>
      <c r="L78" s="134"/>
      <c r="M78"/>
      <c r="N78" s="135"/>
      <c r="O78"/>
      <c r="P78" s="134"/>
      <c r="Q78"/>
      <c r="R78" s="135"/>
    </row>
    <row r="79" spans="1:18" s="18" customFormat="1" ht="9" customHeight="1" x14ac:dyDescent="0.25">
      <c r="A79"/>
      <c r="B79"/>
      <c r="C79"/>
      <c r="D79"/>
      <c r="E79"/>
      <c r="F79"/>
      <c r="G79"/>
      <c r="H79"/>
      <c r="I79"/>
      <c r="J79" s="134"/>
      <c r="K79"/>
      <c r="L79" s="134"/>
      <c r="M79"/>
      <c r="N79" s="135"/>
      <c r="O79"/>
      <c r="P79" s="134"/>
      <c r="Q79"/>
      <c r="R79" s="135"/>
    </row>
    <row r="80" spans="1:18" s="18" customFormat="1" ht="9" customHeight="1" x14ac:dyDescent="0.25">
      <c r="A80"/>
      <c r="B80"/>
      <c r="C80"/>
      <c r="D80"/>
      <c r="E80"/>
      <c r="F80"/>
      <c r="G80"/>
      <c r="H80"/>
      <c r="I80"/>
      <c r="J80" s="134"/>
      <c r="K80"/>
      <c r="L80" s="134"/>
      <c r="M80"/>
      <c r="N80" s="135"/>
      <c r="O80"/>
      <c r="P80" s="134"/>
      <c r="Q80"/>
      <c r="R80" s="135"/>
    </row>
  </sheetData>
  <mergeCells count="1">
    <mergeCell ref="A4:C4"/>
  </mergeCells>
  <conditionalFormatting sqref="H7 H9 H11 H13 H15 H17 H19 H21">
    <cfRule type="expression" dxfId="341" priority="10" stopIfTrue="1">
      <formula>AND($E7&lt;9,$C7&gt;0)</formula>
    </cfRule>
  </conditionalFormatting>
  <conditionalFormatting sqref="I16 I12 K18 K10 I8 I20">
    <cfRule type="expression" dxfId="340" priority="7" stopIfTrue="1">
      <formula>AND($O$1="CU",I8="Umpire")</formula>
    </cfRule>
    <cfRule type="expression" dxfId="339" priority="8" stopIfTrue="1">
      <formula>AND($O$1="CU",I8&lt;&gt;"Umpire",J8&lt;&gt;"")</formula>
    </cfRule>
    <cfRule type="expression" dxfId="338" priority="9" stopIfTrue="1">
      <formula>AND($O$1="CU",I8&lt;&gt;"Umpire")</formula>
    </cfRule>
  </conditionalFormatting>
  <conditionalFormatting sqref="M10 M18 K8 K12 K16 K20">
    <cfRule type="expression" dxfId="337" priority="5" stopIfTrue="1">
      <formula>J8="as"</formula>
    </cfRule>
    <cfRule type="expression" dxfId="336" priority="6" stopIfTrue="1">
      <formula>J8="bs"</formula>
    </cfRule>
  </conditionalFormatting>
  <conditionalFormatting sqref="B22">
    <cfRule type="cellIs" dxfId="335" priority="3" stopIfTrue="1" operator="equal">
      <formula>"QA"</formula>
    </cfRule>
    <cfRule type="cellIs" dxfId="334" priority="4" stopIfTrue="1" operator="equal">
      <formula>"DA"</formula>
    </cfRule>
  </conditionalFormatting>
  <conditionalFormatting sqref="R31 J8 J12 J16 J20 L18 L10">
    <cfRule type="expression" dxfId="333" priority="2" stopIfTrue="1">
      <formula>$O$1="CU"</formula>
    </cfRule>
  </conditionalFormatting>
  <conditionalFormatting sqref="E7 E17 E19 E13 E15">
    <cfRule type="expression" dxfId="332" priority="1" stopIfTrue="1">
      <formula>$E7&lt;5</formula>
    </cfRule>
  </conditionalFormatting>
  <dataValidations count="1">
    <dataValidation type="list" allowBlank="1" showInputMessage="1" sqref="I12 K10 K18 I8 I16 I2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8369"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837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7">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s>
  <sheetData>
    <row r="1" spans="1:21" s="136" customFormat="1" ht="21.75" customHeight="1" x14ac:dyDescent="0.4">
      <c r="A1" s="93" t="str">
        <f>Altalanos!$A$6</f>
        <v>Diákolinmpia Pest Vármegye</v>
      </c>
      <c r="B1" s="93"/>
      <c r="C1" s="139"/>
      <c r="D1" s="139"/>
      <c r="E1" s="139"/>
      <c r="F1" s="139"/>
      <c r="G1" s="139"/>
      <c r="H1" s="139"/>
      <c r="I1" s="384"/>
      <c r="J1" s="140"/>
      <c r="K1" s="438" t="s">
        <v>115</v>
      </c>
      <c r="L1" s="120"/>
      <c r="M1" s="94"/>
      <c r="N1" s="140"/>
      <c r="O1" s="140" t="s">
        <v>3</v>
      </c>
      <c r="P1" s="140"/>
      <c r="Q1" s="139"/>
      <c r="R1" s="140"/>
    </row>
    <row r="2" spans="1:21" s="108" customFormat="1" x14ac:dyDescent="0.25">
      <c r="A2" s="96" t="s">
        <v>122</v>
      </c>
      <c r="B2" s="96"/>
      <c r="C2" s="96"/>
      <c r="D2" s="464"/>
      <c r="E2" s="464">
        <f>Altalanos!$D$8</f>
        <v>0</v>
      </c>
      <c r="F2" s="96"/>
      <c r="G2" s="141"/>
      <c r="H2" s="110"/>
      <c r="I2" s="110"/>
      <c r="J2" s="142"/>
      <c r="K2" s="438" t="s">
        <v>228</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925">
        <f>Altalanos!$A$10</f>
        <v>0</v>
      </c>
      <c r="B4" s="925"/>
      <c r="C4" s="925"/>
      <c r="D4" s="432"/>
      <c r="E4" s="146"/>
      <c r="F4" s="146"/>
      <c r="G4" s="146">
        <f>Altalanos!$C$10</f>
        <v>0</v>
      </c>
      <c r="H4" s="100"/>
      <c r="I4" s="146"/>
      <c r="J4" s="147"/>
      <c r="K4" s="148" t="str">
        <f>Altalanos!$D$10</f>
        <v xml:space="preserve">  </v>
      </c>
      <c r="L4" s="147"/>
      <c r="M4" s="463"/>
      <c r="N4" s="147"/>
      <c r="O4" s="146"/>
      <c r="P4" s="147"/>
      <c r="Q4" s="146"/>
      <c r="R4" s="89" t="str">
        <f>Altalanos!$E$10</f>
        <v>Dénes Tibor</v>
      </c>
    </row>
    <row r="5" spans="1:21" s="19" customFormat="1" ht="9.6" x14ac:dyDescent="0.25">
      <c r="A5" s="150"/>
      <c r="B5" s="151" t="s">
        <v>4</v>
      </c>
      <c r="C5" s="459" t="s">
        <v>105</v>
      </c>
      <c r="D5" s="151" t="s">
        <v>104</v>
      </c>
      <c r="E5" s="151" t="s">
        <v>5</v>
      </c>
      <c r="F5" s="152" t="s">
        <v>85</v>
      </c>
      <c r="G5" s="152" t="s">
        <v>86</v>
      </c>
      <c r="H5" s="152"/>
      <c r="I5" s="152" t="s">
        <v>90</v>
      </c>
      <c r="J5" s="152"/>
      <c r="K5" s="151" t="s">
        <v>103</v>
      </c>
      <c r="L5" s="153"/>
      <c r="M5" s="151"/>
      <c r="N5" s="153"/>
      <c r="O5" s="151"/>
      <c r="P5" s="153"/>
      <c r="Q5" s="151"/>
      <c r="R5" s="154"/>
    </row>
    <row r="6" spans="1:21" s="790" customFormat="1" ht="12" customHeight="1" thickBot="1" x14ac:dyDescent="0.3">
      <c r="A6" s="783"/>
      <c r="B6" s="784"/>
      <c r="C6" s="785"/>
      <c r="D6" s="785"/>
      <c r="E6" s="784"/>
      <c r="F6" s="786"/>
      <c r="G6" s="786"/>
      <c r="H6" s="787"/>
      <c r="I6" s="786"/>
      <c r="J6" s="788"/>
      <c r="K6" s="784"/>
      <c r="L6" s="788"/>
      <c r="M6" s="784"/>
      <c r="N6" s="788"/>
      <c r="O6" s="784"/>
      <c r="P6" s="788"/>
      <c r="Q6" s="784"/>
      <c r="R6" s="789"/>
    </row>
    <row r="7" spans="1:21" s="38" customFormat="1" ht="10.5" customHeight="1" x14ac:dyDescent="0.25">
      <c r="A7" s="157">
        <v>1</v>
      </c>
      <c r="B7" s="390" t="str">
        <f>IF($E7="","",VLOOKUP($E7,'1Q ELO (4)'!$A$7:$M$32,12))</f>
        <v/>
      </c>
      <c r="C7" s="390" t="str">
        <f>IF($E7="","",VLOOKUP($E7,'1Q ELO (4)'!$A$7:$M$30,13))</f>
        <v/>
      </c>
      <c r="D7" s="446" t="str">
        <f>IF($E7="","",VLOOKUP($E7,'1Q ELO (4)'!$A$7:$M$30,5))</f>
        <v/>
      </c>
      <c r="E7" s="159"/>
      <c r="F7" s="160" t="str">
        <f>UPPER(IF($E7="","",VLOOKUP($E7,'1Q ELO (4)'!$A$7:$M$38,2)))</f>
        <v/>
      </c>
      <c r="G7" s="160" t="str">
        <f>IF($E7="","",VLOOKUP($E7,'1Q ELO (4)'!$A$7:$M$38,3))</f>
        <v/>
      </c>
      <c r="H7" s="160"/>
      <c r="I7" s="160" t="str">
        <f>IF($E7="","",VLOOKUP($E7,'1Q ELO (4)'!$A$7:$M$38,4))</f>
        <v/>
      </c>
      <c r="J7" s="162"/>
      <c r="K7" s="161"/>
      <c r="L7" s="161"/>
      <c r="M7" s="161"/>
      <c r="N7" s="161"/>
      <c r="O7" s="164"/>
      <c r="P7" s="166"/>
      <c r="Q7" s="167"/>
      <c r="R7" s="168"/>
      <c r="S7" s="169"/>
      <c r="U7" s="170" t="str">
        <f>Birók!P21</f>
        <v>Bíró</v>
      </c>
    </row>
    <row r="8" spans="1:21" s="38" customFormat="1" ht="9.6" customHeight="1" x14ac:dyDescent="0.25">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(4)'!$A$7:$M$32,12))</f>
        <v/>
      </c>
      <c r="C9" s="390" t="str">
        <f>IF($E9="","",VLOOKUP($E9,'1Q ELO (4)'!$A$7:$M$30,13))</f>
        <v/>
      </c>
      <c r="D9" s="446" t="str">
        <f>IF($E9="","",VLOOKUP($E9,'1Q ELO (4)'!$A$7:$M$30,5))</f>
        <v/>
      </c>
      <c r="E9" s="699"/>
      <c r="F9" s="179" t="str">
        <f>UPPER(IF($E9="","",VLOOKUP($E9,'1Q ELO (4)'!$A$7:$M$38,2)))</f>
        <v/>
      </c>
      <c r="G9" s="179" t="str">
        <f>IF($E9="","",VLOOKUP($E9,'1Q ELO (4)'!$A$7:$M$38,3))</f>
        <v/>
      </c>
      <c r="H9" s="179"/>
      <c r="I9" s="179" t="str">
        <f>IF($E9="","",VLOOKUP($E9,'1Q ELO (4)'!$A$7:$M$38,4))</f>
        <v/>
      </c>
      <c r="J9" s="180"/>
      <c r="K9" s="161"/>
      <c r="L9" s="405"/>
      <c r="M9" s="691"/>
      <c r="N9" s="691"/>
      <c r="O9" s="693"/>
      <c r="P9" s="694"/>
      <c r="Q9" s="414"/>
      <c r="R9" s="168"/>
      <c r="S9" s="169"/>
      <c r="U9" s="178" t="str">
        <f>Birók!P23</f>
        <v xml:space="preserve"> </v>
      </c>
    </row>
    <row r="10" spans="1:21" s="38" customFormat="1" ht="9.6" customHeight="1" x14ac:dyDescent="0.25">
      <c r="A10" s="171"/>
      <c r="B10" s="460"/>
      <c r="C10" s="460"/>
      <c r="D10" s="456"/>
      <c r="E10" s="182"/>
      <c r="F10" s="173"/>
      <c r="G10" s="173"/>
      <c r="H10" s="174"/>
      <c r="I10" s="173"/>
      <c r="J10" s="183"/>
      <c r="K10" s="175"/>
      <c r="L10" s="689"/>
      <c r="M10" s="691"/>
      <c r="N10" s="690"/>
      <c r="O10" s="690"/>
      <c r="P10" s="690"/>
      <c r="Q10" s="414"/>
      <c r="R10" s="168"/>
      <c r="S10" s="169"/>
      <c r="U10" s="178" t="str">
        <f>Birók!P24</f>
        <v xml:space="preserve"> </v>
      </c>
    </row>
    <row r="11" spans="1:21" s="38" customFormat="1" ht="9.6" customHeight="1" x14ac:dyDescent="0.25">
      <c r="A11" s="581">
        <v>3</v>
      </c>
      <c r="B11" s="390" t="str">
        <f>IF($E11="","",VLOOKUP($E11,'1Q ELO (4)'!$A$7:$M$32,12))</f>
        <v/>
      </c>
      <c r="C11" s="390" t="str">
        <f>IF($E11="","",VLOOKUP($E11,'1Q ELO (4)'!$A$7:$M$30,13))</f>
        <v/>
      </c>
      <c r="D11" s="446" t="str">
        <f>IF($E11="","",VLOOKUP($E11,'1Q ELO (4)'!$A$7:$M$30,5))</f>
        <v/>
      </c>
      <c r="E11" s="159"/>
      <c r="F11" s="680" t="str">
        <f>UPPER(IF($E11="","",VLOOKUP($E11,'1Q ELO (4)'!$A$7:$M$38,2)))</f>
        <v/>
      </c>
      <c r="G11" s="680" t="str">
        <f>IF($E11="","",VLOOKUP($E11,'1Q ELO (4)'!$A$7:$M$38,3))</f>
        <v/>
      </c>
      <c r="H11" s="680"/>
      <c r="I11" s="680" t="str">
        <f>IF($E11="","",VLOOKUP($E11,'1Q ELO (4)'!$A$7:$M$38,4))</f>
        <v/>
      </c>
      <c r="J11" s="162"/>
      <c r="K11" s="161"/>
      <c r="L11" s="691"/>
      <c r="M11" s="691"/>
      <c r="N11" s="690"/>
      <c r="O11" s="690"/>
      <c r="P11" s="690"/>
      <c r="Q11" s="414"/>
      <c r="R11" s="168"/>
      <c r="S11" s="169"/>
      <c r="U11" s="178" t="str">
        <f>Birók!P25</f>
        <v xml:space="preserve"> </v>
      </c>
    </row>
    <row r="12" spans="1:21" s="38" customFormat="1" ht="9.6" customHeight="1" x14ac:dyDescent="0.25">
      <c r="A12" s="171"/>
      <c r="B12" s="460"/>
      <c r="C12" s="460"/>
      <c r="D12" s="456"/>
      <c r="E12" s="182"/>
      <c r="F12" s="173"/>
      <c r="G12" s="173"/>
      <c r="H12" s="174"/>
      <c r="I12" s="175" t="s">
        <v>0</v>
      </c>
      <c r="J12" s="176"/>
      <c r="K12" s="177" t="str">
        <f>UPPER(IF(OR(J12="a",J12="as"),F11,IF(OR(J12="b",J12="bs"),F13,)))</f>
        <v/>
      </c>
      <c r="L12" s="177"/>
      <c r="M12" s="691"/>
      <c r="N12" s="690"/>
      <c r="O12" s="690"/>
      <c r="P12" s="690"/>
      <c r="Q12" s="414"/>
      <c r="R12" s="168"/>
      <c r="S12" s="169"/>
      <c r="U12" s="178" t="str">
        <f>Birók!P26</f>
        <v xml:space="preserve"> </v>
      </c>
    </row>
    <row r="13" spans="1:21" s="38" customFormat="1" ht="9.6" customHeight="1" x14ac:dyDescent="0.25">
      <c r="A13" s="171">
        <v>4</v>
      </c>
      <c r="B13" s="390" t="str">
        <f>IF($E13="","",VLOOKUP($E13,'1Q ELO (4)'!$A$7:$M$32,12))</f>
        <v/>
      </c>
      <c r="C13" s="390" t="str">
        <f>IF($E13="","",VLOOKUP($E13,'1Q ELO (4)'!$A$7:$M$30,13))</f>
        <v/>
      </c>
      <c r="D13" s="446" t="str">
        <f>IF($E13="","",VLOOKUP($E13,'1Q ELO (4)'!$A$7:$M$30,5))</f>
        <v/>
      </c>
      <c r="E13" s="159"/>
      <c r="F13" s="179" t="str">
        <f>UPPER(IF($E13="","",VLOOKUP($E13,'1Q ELO (4)'!$A$7:$M$38,2)))</f>
        <v/>
      </c>
      <c r="G13" s="179" t="str">
        <f>IF($E13="","",VLOOKUP($E13,'1Q ELO (4)'!$A$7:$M$38,3))</f>
        <v/>
      </c>
      <c r="H13" s="179"/>
      <c r="I13" s="179" t="str">
        <f>IF($E13="","",VLOOKUP($E13,'1Q ELO (4)'!$A$7:$M$38,4))</f>
        <v/>
      </c>
      <c r="J13" s="190"/>
      <c r="K13" s="161"/>
      <c r="L13" s="161"/>
      <c r="M13" s="691"/>
      <c r="N13" s="690"/>
      <c r="O13" s="690"/>
      <c r="P13" s="690"/>
      <c r="Q13" s="414"/>
      <c r="R13" s="168"/>
      <c r="S13" s="169"/>
      <c r="U13" s="178" t="str">
        <f>Birók!P27</f>
        <v xml:space="preserve"> </v>
      </c>
    </row>
    <row r="14" spans="1:21" s="38" customFormat="1" ht="9.6" customHeight="1" x14ac:dyDescent="0.25">
      <c r="A14" s="171"/>
      <c r="B14" s="460"/>
      <c r="C14" s="460"/>
      <c r="D14" s="456"/>
      <c r="E14" s="182"/>
      <c r="F14" s="161"/>
      <c r="G14" s="161"/>
      <c r="H14" s="70"/>
      <c r="I14" s="191"/>
      <c r="J14" s="183"/>
      <c r="K14" s="161"/>
      <c r="L14" s="161"/>
      <c r="M14" s="404"/>
      <c r="N14" s="689"/>
      <c r="O14" s="691"/>
      <c r="P14" s="690"/>
      <c r="Q14" s="414"/>
      <c r="R14" s="168"/>
      <c r="S14" s="169"/>
      <c r="U14" s="178" t="str">
        <f>Birók!P28</f>
        <v xml:space="preserve"> </v>
      </c>
    </row>
    <row r="15" spans="1:21" s="38" customFormat="1" ht="9.6" customHeight="1" x14ac:dyDescent="0.25">
      <c r="A15" s="581">
        <v>5</v>
      </c>
      <c r="B15" s="390" t="str">
        <f>IF($E15="","",VLOOKUP($E15,'1Q ELO (4)'!$A$7:$M$32,12))</f>
        <v/>
      </c>
      <c r="C15" s="390" t="str">
        <f>IF($E15="","",VLOOKUP($E15,'1Q ELO (4)'!$A$7:$M$30,13))</f>
        <v/>
      </c>
      <c r="D15" s="446" t="str">
        <f>IF($E15="","",VLOOKUP($E15,'1Q ELO (4)'!$A$7:$M$30,5))</f>
        <v/>
      </c>
      <c r="E15" s="159"/>
      <c r="F15" s="680" t="str">
        <f>UPPER(IF($E15="","",VLOOKUP($E15,'1Q ELO (4)'!$A$7:$M$38,2)))</f>
        <v/>
      </c>
      <c r="G15" s="680" t="str">
        <f>IF($E15="","",VLOOKUP($E15,'1Q ELO (4)'!$A$7:$M$38,3))</f>
        <v/>
      </c>
      <c r="H15" s="680"/>
      <c r="I15" s="680" t="str">
        <f>IF($E15="","",VLOOKUP($E15,'1Q ELO (4)'!$A$7:$M$38,4))</f>
        <v/>
      </c>
      <c r="J15" s="718"/>
      <c r="K15" s="161"/>
      <c r="L15" s="161"/>
      <c r="M15" s="691"/>
      <c r="N15" s="690"/>
      <c r="O15" s="691"/>
      <c r="P15" s="690"/>
      <c r="Q15" s="414"/>
      <c r="R15" s="168"/>
      <c r="S15" s="169"/>
      <c r="U15" s="178" t="str">
        <f>Birók!P29</f>
        <v xml:space="preserve"> </v>
      </c>
    </row>
    <row r="16" spans="1:21" s="38" customFormat="1" ht="9.6" customHeight="1" thickBot="1" x14ac:dyDescent="0.3">
      <c r="A16" s="171"/>
      <c r="B16" s="460"/>
      <c r="C16" s="460"/>
      <c r="D16" s="456"/>
      <c r="E16" s="182"/>
      <c r="F16" s="173"/>
      <c r="G16" s="173"/>
      <c r="H16" s="174"/>
      <c r="I16" s="175" t="s">
        <v>0</v>
      </c>
      <c r="J16" s="176"/>
      <c r="K16" s="177" t="str">
        <f>UPPER(IF(OR(J16="a",J16="as"),F15,IF(OR(J16="b",J16="bs"),F17,)))</f>
        <v/>
      </c>
      <c r="L16" s="177"/>
      <c r="M16" s="691"/>
      <c r="N16" s="690"/>
      <c r="O16" s="690"/>
      <c r="P16" s="690"/>
      <c r="Q16" s="414"/>
      <c r="R16" s="168"/>
      <c r="S16" s="169"/>
      <c r="U16" s="193" t="str">
        <f>Birók!P30</f>
        <v>Egyik sem</v>
      </c>
    </row>
    <row r="17" spans="1:19" s="38" customFormat="1" ht="9.6" customHeight="1" x14ac:dyDescent="0.25">
      <c r="A17" s="171">
        <v>6</v>
      </c>
      <c r="B17" s="390" t="str">
        <f>IF($E17="","",VLOOKUP($E17,'1Q ELO (4)'!$A$7:$M$32,12))</f>
        <v/>
      </c>
      <c r="C17" s="390" t="str">
        <f>IF($E17="","",VLOOKUP($E17,'1Q ELO (4)'!$A$7:$M$30,13))</f>
        <v/>
      </c>
      <c r="D17" s="446" t="str">
        <f>IF($E17="","",VLOOKUP($E17,'1Q ELO (4)'!$A$7:$M$30,5))</f>
        <v/>
      </c>
      <c r="E17" s="159"/>
      <c r="F17" s="179" t="str">
        <f>UPPER(IF($E17="","",VLOOKUP($E17,'1Q ELO (4)'!$A$7:$M$38,2)))</f>
        <v/>
      </c>
      <c r="G17" s="179" t="str">
        <f>IF($E17="","",VLOOKUP($E17,'1Q ELO (4)'!$A$7:$M$38,3))</f>
        <v/>
      </c>
      <c r="H17" s="179"/>
      <c r="I17" s="179" t="str">
        <f>IF($E17="","",VLOOKUP($E17,'1Q ELO (4)'!$A$7:$M$38,4))</f>
        <v/>
      </c>
      <c r="J17" s="180"/>
      <c r="K17" s="161"/>
      <c r="L17" s="405"/>
      <c r="M17" s="691"/>
      <c r="N17" s="690"/>
      <c r="O17" s="690"/>
      <c r="P17" s="690"/>
      <c r="Q17" s="414"/>
      <c r="R17" s="168"/>
      <c r="S17" s="169"/>
    </row>
    <row r="18" spans="1:19" s="38" customFormat="1" ht="9.6" customHeight="1" x14ac:dyDescent="0.25">
      <c r="A18" s="171"/>
      <c r="B18" s="460"/>
      <c r="C18" s="460"/>
      <c r="D18" s="456"/>
      <c r="E18" s="182"/>
      <c r="F18" s="173"/>
      <c r="G18" s="173"/>
      <c r="H18" s="174"/>
      <c r="I18" s="161"/>
      <c r="J18" s="183"/>
      <c r="K18" s="175"/>
      <c r="L18" s="689"/>
      <c r="M18" s="691"/>
      <c r="N18" s="690"/>
      <c r="O18" s="690"/>
      <c r="P18" s="690"/>
      <c r="Q18" s="414"/>
      <c r="R18" s="168"/>
      <c r="S18" s="169"/>
    </row>
    <row r="19" spans="1:19" s="38" customFormat="1" ht="9.6" customHeight="1" x14ac:dyDescent="0.25">
      <c r="A19" s="581">
        <v>7</v>
      </c>
      <c r="B19" s="390" t="str">
        <f>IF($E19="","",VLOOKUP($E19,'1Q ELO (4)'!$A$7:$M$32,12))</f>
        <v/>
      </c>
      <c r="C19" s="390" t="str">
        <f>IF($E19="","",VLOOKUP($E19,'1Q ELO (4)'!$A$7:$M$30,13))</f>
        <v/>
      </c>
      <c r="D19" s="446" t="str">
        <f>IF($E19="","",VLOOKUP($E19,'1Q ELO (4)'!$A$7:$M$30,5))</f>
        <v/>
      </c>
      <c r="E19" s="159"/>
      <c r="F19" s="680" t="str">
        <f>UPPER(IF($E19="","",VLOOKUP($E19,'1Q ELO (4)'!$A$7:$M$38,2)))</f>
        <v/>
      </c>
      <c r="G19" s="680" t="str">
        <f>IF($E19="","",VLOOKUP($E19,'1Q ELO (4)'!$A$7:$M$38,3))</f>
        <v/>
      </c>
      <c r="H19" s="680"/>
      <c r="I19" s="680" t="str">
        <f>IF($E19="","",VLOOKUP($E19,'1Q ELO (4)'!$A$7:$M$38,4))</f>
        <v/>
      </c>
      <c r="J19" s="162"/>
      <c r="K19" s="161"/>
      <c r="L19" s="691"/>
      <c r="M19" s="691"/>
      <c r="N19" s="690"/>
      <c r="O19" s="690"/>
      <c r="P19" s="690"/>
      <c r="Q19" s="414"/>
      <c r="R19" s="168"/>
      <c r="S19" s="169"/>
    </row>
    <row r="20" spans="1:19" s="38" customFormat="1" ht="9.6" customHeight="1" x14ac:dyDescent="0.25">
      <c r="A20" s="171"/>
      <c r="B20" s="460"/>
      <c r="C20" s="460"/>
      <c r="D20" s="456"/>
      <c r="E20" s="172"/>
      <c r="F20" s="173"/>
      <c r="G20" s="173"/>
      <c r="H20" s="174"/>
      <c r="I20" s="175" t="s">
        <v>0</v>
      </c>
      <c r="J20" s="176"/>
      <c r="K20" s="177" t="str">
        <f>UPPER(IF(OR(J20="a",J20="as"),F19,IF(OR(J20="b",J20="bs"),F21,)))</f>
        <v/>
      </c>
      <c r="L20" s="177"/>
      <c r="M20" s="691"/>
      <c r="N20" s="690"/>
      <c r="O20" s="690"/>
      <c r="P20" s="690"/>
      <c r="Q20" s="414"/>
      <c r="R20" s="168"/>
      <c r="S20" s="169"/>
    </row>
    <row r="21" spans="1:19" s="38" customFormat="1" ht="9.6" customHeight="1" x14ac:dyDescent="0.25">
      <c r="A21" s="578">
        <v>8</v>
      </c>
      <c r="B21" s="390" t="str">
        <f>IF($E21="","",VLOOKUP($E21,'1Q ELO (4)'!$A$7:$M$32,12))</f>
        <v/>
      </c>
      <c r="C21" s="390" t="str">
        <f>IF($E21="","",VLOOKUP($E21,'1Q ELO (4)'!$A$7:$M$30,13))</f>
        <v/>
      </c>
      <c r="D21" s="446" t="str">
        <f>IF($E21="","",VLOOKUP($E21,'1Q ELO (4)'!$A$7:$M$30,5))</f>
        <v/>
      </c>
      <c r="E21" s="159"/>
      <c r="F21" s="487" t="str">
        <f>UPPER(IF($E21="","",VLOOKUP($E21,'1Q ELO (4)'!$A$7:$M$38,2)))</f>
        <v/>
      </c>
      <c r="G21" s="487" t="str">
        <f>IF($E21="","",VLOOKUP($E21,'1Q ELO (4)'!$A$7:$M$38,3))</f>
        <v/>
      </c>
      <c r="H21" s="487"/>
      <c r="I21" s="487" t="str">
        <f>IF($E21="","",VLOOKUP($E21,'1Q ELO (4)'!$A$7:$M$38,4))</f>
        <v/>
      </c>
      <c r="J21" s="190"/>
      <c r="K21" s="161"/>
      <c r="L21" s="161"/>
      <c r="M21" s="691"/>
      <c r="N21" s="690"/>
      <c r="O21" s="690"/>
      <c r="P21" s="690"/>
      <c r="Q21" s="414"/>
      <c r="R21" s="168"/>
      <c r="S21" s="169"/>
    </row>
    <row r="22" spans="1:19" s="38" customFormat="1" ht="9.6" customHeight="1" x14ac:dyDescent="0.25">
      <c r="A22" s="171"/>
      <c r="B22" s="460"/>
      <c r="C22" s="460"/>
      <c r="D22" s="456"/>
      <c r="E22" s="172"/>
      <c r="F22" s="191"/>
      <c r="G22" s="191"/>
      <c r="H22" s="195"/>
      <c r="I22" s="191"/>
      <c r="J22" s="183"/>
      <c r="K22" s="161"/>
      <c r="L22" s="161"/>
      <c r="M22" s="161"/>
      <c r="N22" s="186"/>
      <c r="O22" s="186"/>
      <c r="P22" s="186"/>
      <c r="Q22" s="167"/>
      <c r="R22" s="168"/>
      <c r="S22" s="169"/>
    </row>
    <row r="23" spans="1:19" s="38" customFormat="1" ht="9.6" customHeight="1" x14ac:dyDescent="0.25">
      <c r="A23" s="203"/>
      <c r="B23" s="203"/>
      <c r="C23" s="203"/>
      <c r="D23" s="203"/>
      <c r="E23" s="203"/>
      <c r="F23" s="204"/>
      <c r="G23" s="204"/>
      <c r="H23" s="204"/>
      <c r="I23" s="204"/>
      <c r="J23" s="205"/>
      <c r="K23" s="206"/>
      <c r="L23" s="207"/>
      <c r="M23" s="206"/>
      <c r="N23" s="207"/>
      <c r="O23" s="206"/>
      <c r="P23" s="207"/>
      <c r="Q23" s="206"/>
      <c r="R23" s="207"/>
      <c r="S23" s="169"/>
    </row>
    <row r="24" spans="1:19" s="38" customFormat="1" ht="9.6" customHeight="1" x14ac:dyDescent="0.25">
      <c r="A24" s="209" t="s">
        <v>105</v>
      </c>
      <c r="B24" s="210"/>
      <c r="C24" s="211"/>
      <c r="D24" s="210"/>
      <c r="E24" s="212" t="s">
        <v>6</v>
      </c>
      <c r="F24" s="213" t="s">
        <v>107</v>
      </c>
      <c r="G24" s="212"/>
      <c r="H24" s="214"/>
      <c r="I24" s="215"/>
      <c r="J24" s="212" t="s">
        <v>6</v>
      </c>
      <c r="K24" s="213" t="s">
        <v>108</v>
      </c>
      <c r="L24" s="216"/>
      <c r="M24" s="213" t="s">
        <v>109</v>
      </c>
      <c r="N24" s="217"/>
      <c r="O24" s="218" t="s">
        <v>110</v>
      </c>
      <c r="P24" s="218"/>
      <c r="Q24" s="219"/>
      <c r="R24" s="220"/>
      <c r="S24" s="169"/>
    </row>
    <row r="25" spans="1:19" s="38" customFormat="1" ht="9.6" customHeight="1" x14ac:dyDescent="0.25">
      <c r="A25" s="222" t="s">
        <v>106</v>
      </c>
      <c r="B25" s="221"/>
      <c r="C25" s="223"/>
      <c r="D25" s="442"/>
      <c r="E25" s="224">
        <v>1</v>
      </c>
      <c r="F25" s="92" t="str">
        <f>IF(E25&gt;$R$32,,UPPER(VLOOKUP(E25,'1Q ELO (4)'!$A$7:$O$134,2)))</f>
        <v/>
      </c>
      <c r="G25" s="225"/>
      <c r="H25" s="92"/>
      <c r="I25" s="91"/>
      <c r="J25" s="226" t="s">
        <v>7</v>
      </c>
      <c r="K25" s="221"/>
      <c r="L25" s="227"/>
      <c r="M25" s="221"/>
      <c r="N25" s="228"/>
      <c r="O25" s="229" t="s">
        <v>111</v>
      </c>
      <c r="P25" s="230"/>
      <c r="Q25" s="230"/>
      <c r="R25" s="231"/>
      <c r="S25" s="169"/>
    </row>
    <row r="26" spans="1:19" s="38" customFormat="1" ht="9.6" customHeight="1" x14ac:dyDescent="0.25">
      <c r="A26" s="236" t="s">
        <v>119</v>
      </c>
      <c r="B26" s="234"/>
      <c r="C26" s="237"/>
      <c r="D26" s="442"/>
      <c r="E26" s="224">
        <v>2</v>
      </c>
      <c r="F26" s="92" t="str">
        <f>IF(E26&gt;$R$32,,UPPER(VLOOKUP(E26,'1Q ELO (4)'!$A$7:$O$134,2)))</f>
        <v/>
      </c>
      <c r="G26" s="225"/>
      <c r="H26" s="92"/>
      <c r="I26" s="91"/>
      <c r="J26" s="226" t="s">
        <v>8</v>
      </c>
      <c r="K26" s="221"/>
      <c r="L26" s="227"/>
      <c r="M26" s="221"/>
      <c r="N26" s="228"/>
      <c r="O26" s="232"/>
      <c r="P26" s="233"/>
      <c r="Q26" s="234"/>
      <c r="R26" s="235"/>
      <c r="S26" s="169"/>
    </row>
    <row r="27" spans="1:19" s="38" customFormat="1" ht="9.6" customHeight="1" x14ac:dyDescent="0.25">
      <c r="A27" s="379"/>
      <c r="B27" s="380"/>
      <c r="C27" s="381"/>
      <c r="D27" s="443"/>
      <c r="E27" s="717">
        <v>3</v>
      </c>
      <c r="F27" s="92" t="str">
        <f>IF(E27&gt;$R$32,,UPPER(VLOOKUP(E27,'1Q ELO (4)'!$A$7:$O$134,2)))</f>
        <v/>
      </c>
      <c r="G27" s="225"/>
      <c r="H27" s="92"/>
      <c r="I27" s="91"/>
      <c r="J27" s="226" t="s">
        <v>9</v>
      </c>
      <c r="K27" s="221"/>
      <c r="L27" s="227"/>
      <c r="M27" s="221"/>
      <c r="N27" s="228"/>
      <c r="O27" s="229" t="s">
        <v>112</v>
      </c>
      <c r="P27" s="230"/>
      <c r="Q27" s="230"/>
      <c r="R27" s="231"/>
      <c r="S27" s="169"/>
    </row>
    <row r="28" spans="1:19" s="38" customFormat="1" ht="9.6" customHeight="1" x14ac:dyDescent="0.25">
      <c r="A28" s="238"/>
      <c r="B28" s="150"/>
      <c r="C28" s="239"/>
      <c r="D28" s="443"/>
      <c r="E28" s="717">
        <v>4</v>
      </c>
      <c r="F28" s="92" t="str">
        <f>IF(E28&gt;$R$32,,UPPER(VLOOKUP(E28,'1Q ELO (4)'!$A$7:$O$134,2)))</f>
        <v/>
      </c>
      <c r="G28" s="225"/>
      <c r="H28" s="92"/>
      <c r="I28" s="91"/>
      <c r="J28" s="226" t="s">
        <v>10</v>
      </c>
      <c r="K28" s="221"/>
      <c r="L28" s="227"/>
      <c r="M28" s="221"/>
      <c r="N28" s="228"/>
      <c r="O28" s="221"/>
      <c r="P28" s="227"/>
      <c r="Q28" s="221"/>
      <c r="R28" s="228"/>
      <c r="S28" s="169"/>
    </row>
    <row r="29" spans="1:19" s="38" customFormat="1" ht="9.6" customHeight="1" x14ac:dyDescent="0.25">
      <c r="A29" s="366"/>
      <c r="B29" s="382"/>
      <c r="C29" s="383"/>
      <c r="D29" s="382"/>
      <c r="E29" s="224"/>
      <c r="F29" s="92"/>
      <c r="G29" s="225"/>
      <c r="H29" s="92"/>
      <c r="I29" s="91"/>
      <c r="J29" s="226" t="s">
        <v>11</v>
      </c>
      <c r="K29" s="221"/>
      <c r="L29" s="227"/>
      <c r="M29" s="221"/>
      <c r="N29" s="228"/>
      <c r="O29" s="234"/>
      <c r="P29" s="233"/>
      <c r="Q29" s="234"/>
      <c r="R29" s="235"/>
      <c r="S29" s="169"/>
    </row>
    <row r="30" spans="1:19" s="38" customFormat="1" ht="9.6" customHeight="1" x14ac:dyDescent="0.25">
      <c r="A30" s="367"/>
      <c r="B30" s="24"/>
      <c r="C30" s="239"/>
      <c r="D30" s="443"/>
      <c r="E30" s="224"/>
      <c r="F30" s="92"/>
      <c r="G30" s="225"/>
      <c r="H30" s="92"/>
      <c r="I30" s="91"/>
      <c r="J30" s="226" t="s">
        <v>12</v>
      </c>
      <c r="K30" s="221"/>
      <c r="L30" s="227"/>
      <c r="M30" s="221"/>
      <c r="N30" s="228"/>
      <c r="O30" s="229" t="s">
        <v>92</v>
      </c>
      <c r="P30" s="230"/>
      <c r="Q30" s="230"/>
      <c r="R30" s="231"/>
      <c r="S30" s="169"/>
    </row>
    <row r="31" spans="1:19" s="38" customFormat="1" ht="9.6" customHeight="1" x14ac:dyDescent="0.25">
      <c r="A31" s="367"/>
      <c r="B31" s="24"/>
      <c r="C31" s="377"/>
      <c r="D31" s="444"/>
      <c r="E31" s="224"/>
      <c r="F31" s="92"/>
      <c r="G31" s="225"/>
      <c r="H31" s="92"/>
      <c r="I31" s="91"/>
      <c r="J31" s="226" t="s">
        <v>13</v>
      </c>
      <c r="K31" s="221"/>
      <c r="L31" s="227"/>
      <c r="M31" s="221"/>
      <c r="N31" s="228"/>
      <c r="O31" s="221"/>
      <c r="P31" s="227"/>
      <c r="Q31" s="221"/>
      <c r="R31" s="228"/>
      <c r="S31" s="169"/>
    </row>
    <row r="32" spans="1:19" s="38" customFormat="1" ht="9.6" customHeight="1" x14ac:dyDescent="0.25">
      <c r="A32" s="368"/>
      <c r="B32" s="365"/>
      <c r="C32" s="378"/>
      <c r="D32" s="445"/>
      <c r="E32" s="240"/>
      <c r="F32" s="241"/>
      <c r="G32" s="242"/>
      <c r="H32" s="241"/>
      <c r="I32" s="243"/>
      <c r="J32" s="244" t="s">
        <v>14</v>
      </c>
      <c r="K32" s="234"/>
      <c r="L32" s="233"/>
      <c r="M32" s="234"/>
      <c r="N32" s="235"/>
      <c r="O32" s="234" t="str">
        <f>R4</f>
        <v>Dénes Tibor</v>
      </c>
      <c r="P32" s="233"/>
      <c r="Q32" s="234"/>
      <c r="R32" s="245">
        <f>MIN(8,'1Q ELO (4)'!O5)</f>
        <v>8</v>
      </c>
      <c r="S32" s="169"/>
    </row>
    <row r="33" spans="1:19" s="38" customFormat="1" ht="9.6" customHeight="1" x14ac:dyDescent="0.25">
      <c r="A33"/>
      <c r="B33"/>
      <c r="C33"/>
      <c r="D33"/>
      <c r="E33"/>
      <c r="F33"/>
      <c r="G33"/>
      <c r="H33"/>
      <c r="I33"/>
      <c r="J33" s="134"/>
      <c r="K33"/>
      <c r="L33" s="134"/>
      <c r="M33"/>
      <c r="N33" s="135"/>
      <c r="O33"/>
      <c r="P33" s="134"/>
      <c r="Q33"/>
      <c r="R33" s="135"/>
      <c r="S33" s="169"/>
    </row>
    <row r="34" spans="1:19" s="38" customFormat="1" ht="9.6" customHeight="1" x14ac:dyDescent="0.25">
      <c r="A34"/>
      <c r="B34"/>
      <c r="C34"/>
      <c r="D34"/>
      <c r="E34"/>
      <c r="F34"/>
      <c r="G34"/>
      <c r="H34"/>
      <c r="I34"/>
      <c r="J34" s="134"/>
      <c r="K34"/>
      <c r="L34" s="134"/>
      <c r="M34"/>
      <c r="N34" s="135"/>
      <c r="O34"/>
      <c r="P34" s="134"/>
      <c r="Q34"/>
      <c r="R34" s="135"/>
      <c r="S34" s="169"/>
    </row>
    <row r="35" spans="1:19" s="38" customFormat="1" ht="9.6" customHeight="1" x14ac:dyDescent="0.25">
      <c r="A35"/>
      <c r="B35"/>
      <c r="C35"/>
      <c r="D35"/>
      <c r="E35"/>
      <c r="F35"/>
      <c r="G35"/>
      <c r="H35"/>
      <c r="I35"/>
      <c r="J35" s="134"/>
      <c r="K35"/>
      <c r="L35" s="134"/>
      <c r="M35"/>
      <c r="N35" s="135"/>
      <c r="O35"/>
      <c r="P35" s="134"/>
      <c r="Q35"/>
      <c r="R35" s="135"/>
      <c r="S35" s="169"/>
    </row>
    <row r="36" spans="1:19" s="38" customFormat="1" ht="9.6" customHeight="1" x14ac:dyDescent="0.25">
      <c r="A36"/>
      <c r="B36"/>
      <c r="C36"/>
      <c r="D36"/>
      <c r="E36"/>
      <c r="F36"/>
      <c r="G36"/>
      <c r="H36"/>
      <c r="I36"/>
      <c r="J36" s="134"/>
      <c r="K36"/>
      <c r="L36" s="134"/>
      <c r="M36"/>
      <c r="N36" s="135"/>
      <c r="O36"/>
      <c r="P36" s="134"/>
      <c r="Q36"/>
      <c r="R36" s="135"/>
      <c r="S36" s="169"/>
    </row>
    <row r="37" spans="1:19" s="38" customFormat="1" ht="9.6" customHeight="1" x14ac:dyDescent="0.25">
      <c r="A37"/>
      <c r="B37"/>
      <c r="C37"/>
      <c r="D37"/>
      <c r="E37"/>
      <c r="F37"/>
      <c r="G37"/>
      <c r="H37"/>
      <c r="I37"/>
      <c r="J37" s="134"/>
      <c r="K37"/>
      <c r="L37" s="134"/>
      <c r="M37"/>
      <c r="N37" s="135"/>
      <c r="O37"/>
      <c r="P37" s="134"/>
      <c r="Q37"/>
      <c r="R37" s="135"/>
      <c r="S37" s="169"/>
    </row>
    <row r="38" spans="1:19" s="38" customFormat="1" ht="9.6" customHeight="1" x14ac:dyDescent="0.25">
      <c r="A38"/>
      <c r="B38"/>
      <c r="C38"/>
      <c r="D38"/>
      <c r="E38"/>
      <c r="F38"/>
      <c r="G38"/>
      <c r="H38"/>
      <c r="I38"/>
      <c r="J38" s="134"/>
      <c r="K38"/>
      <c r="L38" s="134"/>
      <c r="M38"/>
      <c r="N38" s="135"/>
      <c r="O38"/>
      <c r="P38" s="134"/>
      <c r="Q38"/>
      <c r="R38" s="135"/>
      <c r="S38" s="169"/>
    </row>
    <row r="39" spans="1:19" s="38" customFormat="1" ht="9.6" customHeight="1" x14ac:dyDescent="0.25">
      <c r="A39"/>
      <c r="B39"/>
      <c r="C39"/>
      <c r="D39"/>
      <c r="E39"/>
      <c r="F39"/>
      <c r="G39"/>
      <c r="H39"/>
      <c r="I39"/>
      <c r="J39" s="134"/>
      <c r="K39"/>
      <c r="L39" s="134"/>
      <c r="M39"/>
      <c r="N39" s="135"/>
      <c r="O39"/>
      <c r="P39" s="134"/>
      <c r="Q39"/>
      <c r="R39" s="135"/>
      <c r="S39" s="169"/>
    </row>
    <row r="40" spans="1:19" s="38" customFormat="1" ht="9.6" customHeight="1" x14ac:dyDescent="0.25">
      <c r="A40"/>
      <c r="B40"/>
      <c r="C40"/>
      <c r="D40"/>
      <c r="E40"/>
      <c r="F40"/>
      <c r="G40"/>
      <c r="H40"/>
      <c r="I40"/>
      <c r="J40" s="134"/>
      <c r="K40"/>
      <c r="L40" s="134"/>
      <c r="M40"/>
      <c r="N40" s="135"/>
      <c r="O40"/>
      <c r="P40" s="134"/>
      <c r="Q40"/>
      <c r="R40" s="135"/>
      <c r="S40" s="169"/>
    </row>
    <row r="41" spans="1:19" s="38" customFormat="1" ht="9.6" customHeight="1" x14ac:dyDescent="0.25">
      <c r="A41"/>
      <c r="B41"/>
      <c r="C41"/>
      <c r="D41"/>
      <c r="E41"/>
      <c r="F41"/>
      <c r="G41"/>
      <c r="H41"/>
      <c r="I41"/>
      <c r="J41" s="134"/>
      <c r="K41"/>
      <c r="L41" s="134"/>
      <c r="M41"/>
      <c r="N41" s="135"/>
      <c r="O41"/>
      <c r="P41" s="134"/>
      <c r="Q41"/>
      <c r="R41" s="135"/>
      <c r="S41" s="169"/>
    </row>
    <row r="42" spans="1:19" s="38" customFormat="1" ht="9.6" customHeight="1" x14ac:dyDescent="0.25">
      <c r="A42"/>
      <c r="B42"/>
      <c r="C42"/>
      <c r="D42"/>
      <c r="E42"/>
      <c r="F42"/>
      <c r="G42"/>
      <c r="H42"/>
      <c r="I42"/>
      <c r="J42" s="134"/>
      <c r="K42"/>
      <c r="L42" s="134"/>
      <c r="M42"/>
      <c r="N42" s="135"/>
      <c r="O42"/>
      <c r="P42" s="134"/>
      <c r="Q42"/>
      <c r="R42" s="135"/>
      <c r="S42" s="169"/>
    </row>
    <row r="43" spans="1:19" s="38" customFormat="1" ht="9.6" customHeight="1" x14ac:dyDescent="0.25">
      <c r="A43"/>
      <c r="B43"/>
      <c r="C43"/>
      <c r="D43"/>
      <c r="E43"/>
      <c r="F43"/>
      <c r="G43"/>
      <c r="H43"/>
      <c r="I43"/>
      <c r="J43" s="134"/>
      <c r="K43"/>
      <c r="L43" s="134"/>
      <c r="M43"/>
      <c r="N43" s="135"/>
      <c r="O43"/>
      <c r="P43" s="134"/>
      <c r="Q43"/>
      <c r="R43" s="135"/>
      <c r="S43" s="169"/>
    </row>
    <row r="44" spans="1:19" s="38" customFormat="1" ht="9.6" customHeight="1" x14ac:dyDescent="0.25">
      <c r="A44"/>
      <c r="B44"/>
      <c r="C44"/>
      <c r="D44"/>
      <c r="E44"/>
      <c r="F44"/>
      <c r="G44"/>
      <c r="H44"/>
      <c r="I44"/>
      <c r="J44" s="134"/>
      <c r="K44"/>
      <c r="L44" s="134"/>
      <c r="M44"/>
      <c r="N44" s="135"/>
      <c r="O44"/>
      <c r="P44" s="134"/>
      <c r="Q44"/>
      <c r="R44" s="135"/>
      <c r="S44" s="169"/>
    </row>
    <row r="45" spans="1:19" s="38" customFormat="1" ht="9.6" customHeight="1" x14ac:dyDescent="0.25">
      <c r="A45"/>
      <c r="B45"/>
      <c r="C45"/>
      <c r="D45"/>
      <c r="E45"/>
      <c r="F45"/>
      <c r="G45"/>
      <c r="H45"/>
      <c r="I45"/>
      <c r="J45" s="134"/>
      <c r="K45"/>
      <c r="L45" s="134"/>
      <c r="M45"/>
      <c r="N45" s="135"/>
      <c r="O45"/>
      <c r="P45" s="134"/>
      <c r="Q45"/>
      <c r="R45" s="135"/>
      <c r="S45" s="169"/>
    </row>
    <row r="46" spans="1:19" s="38" customFormat="1" ht="9.6" customHeight="1" x14ac:dyDescent="0.25">
      <c r="A46"/>
      <c r="B46"/>
      <c r="C46"/>
      <c r="D46"/>
      <c r="E46"/>
      <c r="F46"/>
      <c r="G46"/>
      <c r="H46"/>
      <c r="I46"/>
      <c r="J46" s="134"/>
      <c r="K46"/>
      <c r="L46" s="134"/>
      <c r="M46"/>
      <c r="N46" s="135"/>
      <c r="O46"/>
      <c r="P46" s="134"/>
      <c r="Q46"/>
      <c r="R46" s="135"/>
      <c r="S46" s="169"/>
    </row>
    <row r="47" spans="1:19" s="38" customFormat="1" ht="9.6" customHeight="1" x14ac:dyDescent="0.25">
      <c r="A47"/>
      <c r="B47"/>
      <c r="C47"/>
      <c r="D47"/>
      <c r="E47"/>
      <c r="F47"/>
      <c r="G47"/>
      <c r="H47"/>
      <c r="I47"/>
      <c r="J47" s="134"/>
      <c r="K47"/>
      <c r="L47" s="134"/>
      <c r="M47"/>
      <c r="N47" s="135"/>
      <c r="O47"/>
      <c r="P47" s="134"/>
      <c r="Q47"/>
      <c r="R47" s="135"/>
      <c r="S47" s="169"/>
    </row>
    <row r="48" spans="1:19" s="38" customFormat="1" ht="9.6" customHeight="1" x14ac:dyDescent="0.25">
      <c r="A48"/>
      <c r="B48"/>
      <c r="C48"/>
      <c r="D48"/>
      <c r="E48"/>
      <c r="F48"/>
      <c r="G48"/>
      <c r="H48"/>
      <c r="I48"/>
      <c r="J48" s="134"/>
      <c r="K48"/>
      <c r="L48" s="134"/>
      <c r="M48"/>
      <c r="N48" s="135"/>
      <c r="O48"/>
      <c r="P48" s="134"/>
      <c r="Q48"/>
      <c r="R48" s="135"/>
      <c r="S48" s="169"/>
    </row>
    <row r="49" spans="1:19" s="38" customFormat="1" ht="9.6" customHeight="1" x14ac:dyDescent="0.25">
      <c r="A49"/>
      <c r="B49"/>
      <c r="C49"/>
      <c r="D49"/>
      <c r="E49"/>
      <c r="F49"/>
      <c r="G49"/>
      <c r="H49"/>
      <c r="I49"/>
      <c r="J49" s="134"/>
      <c r="K49"/>
      <c r="L49" s="134"/>
      <c r="M49"/>
      <c r="N49" s="135"/>
      <c r="O49"/>
      <c r="P49" s="134"/>
      <c r="Q49"/>
      <c r="R49" s="135"/>
      <c r="S49" s="169"/>
    </row>
    <row r="50" spans="1:19" s="38" customFormat="1" ht="9.6" customHeight="1" x14ac:dyDescent="0.25">
      <c r="A50"/>
      <c r="B50"/>
      <c r="C50"/>
      <c r="D50"/>
      <c r="E50"/>
      <c r="F50"/>
      <c r="G50"/>
      <c r="H50"/>
      <c r="I50"/>
      <c r="J50" s="134"/>
      <c r="K50"/>
      <c r="L50" s="134"/>
      <c r="M50"/>
      <c r="N50" s="135"/>
      <c r="O50"/>
      <c r="P50" s="134"/>
      <c r="Q50"/>
      <c r="R50" s="135"/>
      <c r="S50" s="169"/>
    </row>
    <row r="51" spans="1:19" s="38" customFormat="1" ht="9.6" customHeight="1" x14ac:dyDescent="0.25">
      <c r="A51"/>
      <c r="B51"/>
      <c r="C51"/>
      <c r="D51"/>
      <c r="E51"/>
      <c r="F51"/>
      <c r="G51"/>
      <c r="H51"/>
      <c r="I51"/>
      <c r="J51" s="134"/>
      <c r="K51"/>
      <c r="L51" s="134"/>
      <c r="M51"/>
      <c r="N51" s="135"/>
      <c r="O51"/>
      <c r="P51" s="134"/>
      <c r="Q51"/>
      <c r="R51" s="135"/>
      <c r="S51" s="169"/>
    </row>
    <row r="52" spans="1:19" s="38" customFormat="1" ht="9.6" customHeight="1" x14ac:dyDescent="0.25">
      <c r="A52"/>
      <c r="B52"/>
      <c r="C52"/>
      <c r="D52"/>
      <c r="E52"/>
      <c r="F52"/>
      <c r="G52"/>
      <c r="H52"/>
      <c r="I52"/>
      <c r="J52" s="134"/>
      <c r="K52"/>
      <c r="L52" s="134"/>
      <c r="M52"/>
      <c r="N52" s="135"/>
      <c r="O52"/>
      <c r="P52" s="134"/>
      <c r="Q52"/>
      <c r="R52" s="135"/>
      <c r="S52" s="169"/>
    </row>
    <row r="53" spans="1:19" s="38" customFormat="1" ht="9.6" customHeight="1" x14ac:dyDescent="0.25">
      <c r="A53"/>
      <c r="B53"/>
      <c r="C53"/>
      <c r="D53"/>
      <c r="E53"/>
      <c r="F53"/>
      <c r="G53"/>
      <c r="H53"/>
      <c r="I53"/>
      <c r="J53" s="134"/>
      <c r="K53"/>
      <c r="L53" s="134"/>
      <c r="M53"/>
      <c r="N53" s="135"/>
      <c r="O53"/>
      <c r="P53" s="134"/>
      <c r="Q53"/>
      <c r="R53" s="135"/>
      <c r="S53" s="169"/>
    </row>
    <row r="54" spans="1:19" s="38" customFormat="1" ht="9.6" customHeight="1" x14ac:dyDescent="0.25">
      <c r="A54"/>
      <c r="B54"/>
      <c r="C54"/>
      <c r="D54"/>
      <c r="E54"/>
      <c r="F54"/>
      <c r="G54"/>
      <c r="H54"/>
      <c r="I54"/>
      <c r="J54" s="134"/>
      <c r="K54"/>
      <c r="L54" s="134"/>
      <c r="M54"/>
      <c r="N54" s="135"/>
      <c r="O54"/>
      <c r="P54" s="134"/>
      <c r="Q54"/>
      <c r="R54" s="135"/>
      <c r="S54" s="169"/>
    </row>
    <row r="55" spans="1:19" s="38" customFormat="1" ht="9.6" customHeight="1" x14ac:dyDescent="0.25">
      <c r="A55"/>
      <c r="B55"/>
      <c r="C55"/>
      <c r="D55"/>
      <c r="E55"/>
      <c r="F55"/>
      <c r="G55"/>
      <c r="H55"/>
      <c r="I55"/>
      <c r="J55" s="134"/>
      <c r="K55"/>
      <c r="L55" s="134"/>
      <c r="M55"/>
      <c r="N55" s="135"/>
      <c r="O55"/>
      <c r="P55" s="134"/>
      <c r="Q55"/>
      <c r="R55" s="135"/>
      <c r="S55" s="169"/>
    </row>
    <row r="56" spans="1:19" s="38" customFormat="1" ht="9.6" customHeight="1" x14ac:dyDescent="0.25">
      <c r="A56"/>
      <c r="B56"/>
      <c r="C56"/>
      <c r="D56"/>
      <c r="E56"/>
      <c r="F56"/>
      <c r="G56"/>
      <c r="H56"/>
      <c r="I56"/>
      <c r="J56" s="134"/>
      <c r="K56"/>
      <c r="L56" s="134"/>
      <c r="M56"/>
      <c r="N56" s="135"/>
      <c r="O56"/>
      <c r="P56" s="134"/>
      <c r="Q56"/>
      <c r="R56" s="135"/>
      <c r="S56" s="169"/>
    </row>
    <row r="57" spans="1:19" s="38" customFormat="1" ht="9.6" customHeight="1" x14ac:dyDescent="0.25">
      <c r="A57"/>
      <c r="B57"/>
      <c r="C57"/>
      <c r="D57"/>
      <c r="E57"/>
      <c r="F57"/>
      <c r="G57"/>
      <c r="H57"/>
      <c r="I57"/>
      <c r="J57" s="134"/>
      <c r="K57"/>
      <c r="L57" s="134"/>
      <c r="M57"/>
      <c r="N57" s="135"/>
      <c r="O57"/>
      <c r="P57" s="134"/>
      <c r="Q57"/>
      <c r="R57" s="135"/>
      <c r="S57" s="169"/>
    </row>
    <row r="58" spans="1:19" s="38" customFormat="1" ht="9.6" customHeight="1" x14ac:dyDescent="0.25">
      <c r="A58"/>
      <c r="B58"/>
      <c r="C58"/>
      <c r="D58"/>
      <c r="E58"/>
      <c r="F58"/>
      <c r="G58"/>
      <c r="H58"/>
      <c r="I58"/>
      <c r="J58" s="134"/>
      <c r="K58"/>
      <c r="L58" s="134"/>
      <c r="M58"/>
      <c r="N58" s="135"/>
      <c r="O58"/>
      <c r="P58" s="134"/>
      <c r="Q58"/>
      <c r="R58" s="135"/>
      <c r="S58" s="169"/>
    </row>
    <row r="59" spans="1:19" s="38" customFormat="1" ht="9.6" customHeight="1" x14ac:dyDescent="0.25">
      <c r="A59"/>
      <c r="B59"/>
      <c r="C59"/>
      <c r="D59"/>
      <c r="E59"/>
      <c r="F59"/>
      <c r="G59"/>
      <c r="H59"/>
      <c r="I59"/>
      <c r="J59" s="134"/>
      <c r="K59"/>
      <c r="L59" s="134"/>
      <c r="M59"/>
      <c r="N59" s="135"/>
      <c r="O59"/>
      <c r="P59" s="134"/>
      <c r="Q59"/>
      <c r="R59" s="135"/>
      <c r="S59" s="202"/>
    </row>
    <row r="60" spans="1:19" s="38" customFormat="1" ht="9.6" customHeight="1" x14ac:dyDescent="0.25">
      <c r="A60"/>
      <c r="B60"/>
      <c r="C60"/>
      <c r="D60"/>
      <c r="E60"/>
      <c r="F60"/>
      <c r="G60"/>
      <c r="H60"/>
      <c r="I60"/>
      <c r="J60" s="134"/>
      <c r="K60"/>
      <c r="L60" s="134"/>
      <c r="M60"/>
      <c r="N60" s="135"/>
      <c r="O60"/>
      <c r="P60" s="134"/>
      <c r="Q60"/>
      <c r="R60" s="135"/>
      <c r="S60" s="169"/>
    </row>
    <row r="61" spans="1:19" s="38" customFormat="1" ht="9.6" customHeight="1" x14ac:dyDescent="0.25">
      <c r="A61"/>
      <c r="B61"/>
      <c r="C61"/>
      <c r="D61"/>
      <c r="E61"/>
      <c r="F61"/>
      <c r="G61"/>
      <c r="H61"/>
      <c r="I61"/>
      <c r="J61" s="134"/>
      <c r="K61"/>
      <c r="L61" s="134"/>
      <c r="M61"/>
      <c r="N61" s="135"/>
      <c r="O61"/>
      <c r="P61" s="134"/>
      <c r="Q61"/>
      <c r="R61" s="135"/>
      <c r="S61" s="169"/>
    </row>
    <row r="62" spans="1:19" s="38" customFormat="1" ht="9.6" customHeight="1" x14ac:dyDescent="0.25">
      <c r="A62"/>
      <c r="B62"/>
      <c r="C62"/>
      <c r="D62"/>
      <c r="E62"/>
      <c r="F62"/>
      <c r="G62"/>
      <c r="H62"/>
      <c r="I62"/>
      <c r="J62" s="134"/>
      <c r="K62"/>
      <c r="L62" s="134"/>
      <c r="M62"/>
      <c r="N62" s="135"/>
      <c r="O62"/>
      <c r="P62" s="134"/>
      <c r="Q62"/>
      <c r="R62" s="135"/>
      <c r="S62" s="169"/>
    </row>
    <row r="63" spans="1:19" s="38" customFormat="1" ht="9.6" customHeight="1" x14ac:dyDescent="0.25">
      <c r="A63"/>
      <c r="B63"/>
      <c r="C63"/>
      <c r="D63"/>
      <c r="E63"/>
      <c r="F63"/>
      <c r="G63"/>
      <c r="H63"/>
      <c r="I63"/>
      <c r="J63" s="134"/>
      <c r="K63"/>
      <c r="L63" s="134"/>
      <c r="M63"/>
      <c r="N63" s="135"/>
      <c r="O63"/>
      <c r="P63" s="134"/>
      <c r="Q63"/>
      <c r="R63" s="135"/>
      <c r="S63" s="169"/>
    </row>
    <row r="64" spans="1:19" s="38" customFormat="1" ht="9.6" customHeight="1" x14ac:dyDescent="0.25">
      <c r="A64"/>
      <c r="B64"/>
      <c r="C64"/>
      <c r="D64"/>
      <c r="E64"/>
      <c r="F64"/>
      <c r="G64"/>
      <c r="H64"/>
      <c r="I64"/>
      <c r="J64" s="134"/>
      <c r="K64"/>
      <c r="L64" s="134"/>
      <c r="M64"/>
      <c r="N64" s="135"/>
      <c r="O64"/>
      <c r="P64" s="134"/>
      <c r="Q64"/>
      <c r="R64" s="135"/>
      <c r="S64" s="169"/>
    </row>
    <row r="65" spans="1:19" s="38" customFormat="1" ht="9.6" customHeight="1" x14ac:dyDescent="0.25">
      <c r="A65"/>
      <c r="B65"/>
      <c r="C65"/>
      <c r="D65"/>
      <c r="E65"/>
      <c r="F65"/>
      <c r="G65"/>
      <c r="H65"/>
      <c r="I65"/>
      <c r="J65" s="134"/>
      <c r="K65"/>
      <c r="L65" s="134"/>
      <c r="M65"/>
      <c r="N65" s="135"/>
      <c r="O65"/>
      <c r="P65" s="134"/>
      <c r="Q65"/>
      <c r="R65" s="135"/>
      <c r="S65" s="169"/>
    </row>
    <row r="66" spans="1:19" s="38" customFormat="1" ht="9.6" customHeight="1" x14ac:dyDescent="0.25">
      <c r="A66"/>
      <c r="B66"/>
      <c r="C66"/>
      <c r="D66"/>
      <c r="E66"/>
      <c r="F66"/>
      <c r="G66"/>
      <c r="H66"/>
      <c r="I66"/>
      <c r="J66" s="134"/>
      <c r="K66"/>
      <c r="L66" s="134"/>
      <c r="M66"/>
      <c r="N66" s="135"/>
      <c r="O66"/>
      <c r="P66" s="134"/>
      <c r="Q66"/>
      <c r="R66" s="135"/>
      <c r="S66" s="169"/>
    </row>
    <row r="67" spans="1:19" s="38" customFormat="1" ht="9.6" customHeight="1" x14ac:dyDescent="0.25">
      <c r="A67"/>
      <c r="B67"/>
      <c r="C67"/>
      <c r="D67"/>
      <c r="E67"/>
      <c r="F67"/>
      <c r="G67"/>
      <c r="H67"/>
      <c r="I67"/>
      <c r="J67" s="134"/>
      <c r="K67"/>
      <c r="L67" s="134"/>
      <c r="M67"/>
      <c r="N67" s="135"/>
      <c r="O67"/>
      <c r="P67" s="134"/>
      <c r="Q67"/>
      <c r="R67" s="135"/>
      <c r="S67" s="169"/>
    </row>
    <row r="68" spans="1:19" s="38" customFormat="1" ht="9.6" customHeight="1" x14ac:dyDescent="0.25">
      <c r="A68"/>
      <c r="B68"/>
      <c r="C68"/>
      <c r="D68"/>
      <c r="E68"/>
      <c r="F68"/>
      <c r="G68"/>
      <c r="H68"/>
      <c r="I68"/>
      <c r="J68" s="134"/>
      <c r="K68"/>
      <c r="L68" s="134"/>
      <c r="M68"/>
      <c r="N68" s="135"/>
      <c r="O68"/>
      <c r="P68" s="134"/>
      <c r="Q68"/>
      <c r="R68" s="135"/>
      <c r="S68" s="169"/>
    </row>
    <row r="69" spans="1:19" s="38" customFormat="1" ht="9.6" customHeight="1" x14ac:dyDescent="0.25">
      <c r="A69"/>
      <c r="B69"/>
      <c r="C69"/>
      <c r="D69"/>
      <c r="E69"/>
      <c r="F69"/>
      <c r="G69"/>
      <c r="H69"/>
      <c r="I69"/>
      <c r="J69" s="134"/>
      <c r="K69"/>
      <c r="L69" s="134"/>
      <c r="M69"/>
      <c r="N69" s="135"/>
      <c r="O69"/>
      <c r="P69" s="134"/>
      <c r="Q69"/>
      <c r="R69" s="135"/>
      <c r="S69" s="169"/>
    </row>
    <row r="70" spans="1:19" s="2" customFormat="1" ht="6.75" customHeight="1" x14ac:dyDescent="0.25">
      <c r="A70"/>
      <c r="B70"/>
      <c r="C70"/>
      <c r="D70"/>
      <c r="E70"/>
      <c r="F70"/>
      <c r="G70"/>
      <c r="H70"/>
      <c r="I70"/>
      <c r="J70" s="134"/>
      <c r="K70"/>
      <c r="L70" s="134"/>
      <c r="M70"/>
      <c r="N70" s="135"/>
      <c r="O70"/>
      <c r="P70" s="134"/>
      <c r="Q70"/>
      <c r="R70" s="135"/>
      <c r="S70" s="208"/>
    </row>
    <row r="71" spans="1:19" s="18" customFormat="1" ht="10.5" customHeight="1" x14ac:dyDescent="0.25">
      <c r="A71"/>
      <c r="B71"/>
      <c r="C71"/>
      <c r="D71"/>
      <c r="E71"/>
      <c r="F71"/>
      <c r="G71"/>
      <c r="H71"/>
      <c r="I71"/>
      <c r="J71" s="134"/>
      <c r="K71"/>
      <c r="L71" s="134"/>
      <c r="M71"/>
      <c r="N71" s="135"/>
      <c r="O71"/>
      <c r="P71" s="134"/>
      <c r="Q71"/>
      <c r="R71" s="135"/>
    </row>
    <row r="72" spans="1:19" s="18" customFormat="1" ht="9" customHeight="1" x14ac:dyDescent="0.25">
      <c r="A72"/>
      <c r="B72"/>
      <c r="C72"/>
      <c r="D72"/>
      <c r="E72"/>
      <c r="F72"/>
      <c r="G72"/>
      <c r="H72"/>
      <c r="I72"/>
      <c r="J72" s="134"/>
      <c r="K72"/>
      <c r="L72" s="134"/>
      <c r="M72"/>
      <c r="N72" s="135"/>
      <c r="O72"/>
      <c r="P72" s="134"/>
      <c r="Q72"/>
      <c r="R72" s="135"/>
    </row>
    <row r="73" spans="1:19" s="18" customFormat="1" ht="9" customHeight="1" x14ac:dyDescent="0.25">
      <c r="A73"/>
      <c r="B73"/>
      <c r="C73"/>
      <c r="D73"/>
      <c r="E73"/>
      <c r="F73"/>
      <c r="G73"/>
      <c r="H73"/>
      <c r="I73"/>
      <c r="J73" s="134"/>
      <c r="K73"/>
      <c r="L73" s="134"/>
      <c r="M73"/>
      <c r="N73" s="135"/>
      <c r="O73"/>
      <c r="P73" s="134"/>
      <c r="Q73"/>
      <c r="R73" s="135"/>
    </row>
    <row r="74" spans="1:19" s="18" customFormat="1" ht="9" customHeight="1" x14ac:dyDescent="0.25">
      <c r="A74"/>
      <c r="B74"/>
      <c r="C74"/>
      <c r="D74"/>
      <c r="E74"/>
      <c r="F74"/>
      <c r="G74"/>
      <c r="H74"/>
      <c r="I74"/>
      <c r="J74" s="134"/>
      <c r="K74"/>
      <c r="L74" s="134"/>
      <c r="M74"/>
      <c r="N74" s="135"/>
      <c r="O74"/>
      <c r="P74" s="134"/>
      <c r="Q74"/>
      <c r="R74" s="135"/>
    </row>
    <row r="75" spans="1:19" s="18" customFormat="1" ht="9" customHeight="1" x14ac:dyDescent="0.25">
      <c r="A75"/>
      <c r="B75"/>
      <c r="C75"/>
      <c r="D75"/>
      <c r="E75"/>
      <c r="F75"/>
      <c r="G75"/>
      <c r="H75"/>
      <c r="I75"/>
      <c r="J75" s="134"/>
      <c r="K75"/>
      <c r="L75" s="134"/>
      <c r="M75"/>
      <c r="N75" s="135"/>
      <c r="O75"/>
      <c r="P75" s="134"/>
      <c r="Q75"/>
      <c r="R75" s="135"/>
    </row>
    <row r="76" spans="1:19" s="18" customFormat="1" ht="9" customHeight="1" x14ac:dyDescent="0.25">
      <c r="A76"/>
      <c r="B76"/>
      <c r="C76"/>
      <c r="D76"/>
      <c r="E76"/>
      <c r="F76"/>
      <c r="G76"/>
      <c r="H76"/>
      <c r="I76"/>
      <c r="J76" s="134"/>
      <c r="K76"/>
      <c r="L76" s="134"/>
      <c r="M76"/>
      <c r="N76" s="135"/>
      <c r="O76"/>
      <c r="P76" s="134"/>
      <c r="Q76"/>
      <c r="R76" s="135"/>
    </row>
    <row r="77" spans="1:19" s="18" customFormat="1" ht="9" customHeight="1" x14ac:dyDescent="0.25">
      <c r="A77"/>
      <c r="B77"/>
      <c r="C77"/>
      <c r="D77"/>
      <c r="E77"/>
      <c r="F77"/>
      <c r="G77"/>
      <c r="H77"/>
      <c r="I77"/>
      <c r="J77" s="134"/>
      <c r="K77"/>
      <c r="L77" s="134"/>
      <c r="M77"/>
      <c r="N77" s="135"/>
      <c r="O77"/>
      <c r="P77" s="134"/>
      <c r="Q77"/>
      <c r="R77" s="135"/>
    </row>
    <row r="78" spans="1:19" s="18" customFormat="1" ht="9" customHeight="1" x14ac:dyDescent="0.25">
      <c r="A78"/>
      <c r="B78"/>
      <c r="C78"/>
      <c r="D78"/>
      <c r="E78"/>
      <c r="F78"/>
      <c r="G78"/>
      <c r="H78"/>
      <c r="I78"/>
      <c r="J78" s="134"/>
      <c r="K78"/>
      <c r="L78" s="134"/>
      <c r="M78"/>
      <c r="N78" s="135"/>
      <c r="O78"/>
      <c r="P78" s="134"/>
      <c r="Q78"/>
      <c r="R78" s="135"/>
    </row>
    <row r="79" spans="1:19" s="18" customFormat="1" ht="9" customHeight="1" x14ac:dyDescent="0.25">
      <c r="A79"/>
      <c r="B79"/>
      <c r="C79"/>
      <c r="D79"/>
      <c r="E79"/>
      <c r="F79"/>
      <c r="G79"/>
      <c r="H79"/>
      <c r="I79"/>
      <c r="J79" s="134"/>
      <c r="K79"/>
      <c r="L79" s="134"/>
      <c r="M79"/>
      <c r="N79" s="135"/>
      <c r="O79"/>
      <c r="P79" s="134"/>
      <c r="Q79"/>
      <c r="R79" s="135"/>
    </row>
  </sheetData>
  <mergeCells count="1">
    <mergeCell ref="A4:C4"/>
  </mergeCells>
  <conditionalFormatting sqref="H7 H9 H11 H13 H15 H17 H19 H21">
    <cfRule type="expression" dxfId="331" priority="10" stopIfTrue="1">
      <formula>AND($E7&lt;9,$C7&gt;0)</formula>
    </cfRule>
  </conditionalFormatting>
  <conditionalFormatting sqref="I8 I16 I12 I20">
    <cfRule type="expression" dxfId="330" priority="7" stopIfTrue="1">
      <formula>AND($O$1="CU",I8="Umpire")</formula>
    </cfRule>
    <cfRule type="expression" dxfId="329" priority="8" stopIfTrue="1">
      <formula>AND($O$1="CU",I8&lt;&gt;"Umpire",J8&lt;&gt;"")</formula>
    </cfRule>
    <cfRule type="expression" dxfId="328" priority="9" stopIfTrue="1">
      <formula>AND($O$1="CU",I8&lt;&gt;"Umpire")</formula>
    </cfRule>
  </conditionalFormatting>
  <conditionalFormatting sqref="K20 K12 K16 K8">
    <cfRule type="expression" dxfId="327" priority="5" stopIfTrue="1">
      <formula>J8="as"</formula>
    </cfRule>
    <cfRule type="expression" dxfId="326" priority="6" stopIfTrue="1">
      <formula>J8="bs"</formula>
    </cfRule>
  </conditionalFormatting>
  <conditionalFormatting sqref="B8 B10 B12 B14 B16 B18 B20 B22">
    <cfRule type="cellIs" dxfId="325" priority="3" stopIfTrue="1" operator="equal">
      <formula>"QA"</formula>
    </cfRule>
    <cfRule type="cellIs" dxfId="324" priority="4" stopIfTrue="1" operator="equal">
      <formula>"DA"</formula>
    </cfRule>
  </conditionalFormatting>
  <conditionalFormatting sqref="R32 J8 J12 J16 J20">
    <cfRule type="expression" dxfId="323" priority="2" stopIfTrue="1">
      <formula>$O$1="CU"</formula>
    </cfRule>
  </conditionalFormatting>
  <conditionalFormatting sqref="E7 E15 E11 E19">
    <cfRule type="expression" dxfId="322" priority="1" stopIfTrue="1">
      <formula>$E7&lt;9</formula>
    </cfRule>
  </conditionalFormatting>
  <dataValidations count="1">
    <dataValidation type="list" allowBlank="1" showInputMessage="1" sqref="I8 M14 K10 K18 I20 I16 I12">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9393"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9394"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8">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2" width="6.44140625" customWidth="1"/>
    <col min="3" max="3" width="6"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5.109375" customWidth="1"/>
    <col min="18" max="18" width="1.6640625" style="135" customWidth="1"/>
    <col min="19" max="19" width="9.109375" hidden="1" customWidth="1"/>
    <col min="20" max="20" width="8.6640625" customWidth="1"/>
    <col min="21" max="21" width="9.109375" hidden="1" customWidth="1"/>
  </cols>
  <sheetData>
    <row r="1" spans="1:21" s="136" customFormat="1" ht="21.75" customHeight="1" x14ac:dyDescent="0.4">
      <c r="A1" s="93" t="str">
        <f>Altalanos!$A$6</f>
        <v>Diákolinmpia Pest Vármegye</v>
      </c>
      <c r="B1" s="93"/>
      <c r="C1" s="139"/>
      <c r="D1" s="139"/>
      <c r="E1" s="139"/>
      <c r="F1" s="139"/>
      <c r="G1" s="139"/>
      <c r="H1" s="139"/>
      <c r="I1" s="384"/>
      <c r="J1" s="140"/>
      <c r="K1" s="120" t="s">
        <v>113</v>
      </c>
      <c r="L1" s="120"/>
      <c r="M1" s="94"/>
      <c r="N1" s="140"/>
      <c r="O1" s="140" t="s">
        <v>71</v>
      </c>
      <c r="P1" s="140"/>
      <c r="Q1" s="139"/>
      <c r="R1" s="140"/>
    </row>
    <row r="2" spans="1:21" s="108" customFormat="1" x14ac:dyDescent="0.25">
      <c r="A2" s="96" t="s">
        <v>122</v>
      </c>
      <c r="B2" s="96"/>
      <c r="C2" s="96"/>
      <c r="D2" s="464"/>
      <c r="E2" s="464">
        <f>Altalanos!$D$8</f>
        <v>0</v>
      </c>
      <c r="F2" s="96"/>
      <c r="G2" s="141"/>
      <c r="H2" s="110"/>
      <c r="I2" s="110"/>
      <c r="J2" s="142"/>
      <c r="K2" s="438" t="s">
        <v>114</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925">
        <f>Altalanos!$A$10</f>
        <v>0</v>
      </c>
      <c r="B4" s="925"/>
      <c r="C4" s="925"/>
      <c r="D4" s="432"/>
      <c r="E4" s="146"/>
      <c r="F4" s="146"/>
      <c r="G4" s="146">
        <f>Altalanos!$C$10</f>
        <v>0</v>
      </c>
      <c r="H4" s="100"/>
      <c r="I4" s="146"/>
      <c r="J4" s="147"/>
      <c r="K4" s="148" t="str">
        <f>Altalanos!$D$10</f>
        <v xml:space="preserve">  </v>
      </c>
      <c r="L4" s="147"/>
      <c r="M4" s="463"/>
      <c r="N4" s="147"/>
      <c r="O4" s="146"/>
      <c r="P4" s="147"/>
      <c r="Q4" s="146"/>
      <c r="R4" s="89" t="str">
        <f>Altalanos!$E$10</f>
        <v>Dénes Tibor</v>
      </c>
    </row>
    <row r="5" spans="1:21" s="19" customFormat="1" ht="9.6" x14ac:dyDescent="0.25">
      <c r="A5" s="150"/>
      <c r="B5" s="151" t="s">
        <v>4</v>
      </c>
      <c r="C5" s="459" t="s">
        <v>105</v>
      </c>
      <c r="D5" s="151" t="s">
        <v>104</v>
      </c>
      <c r="E5" s="151" t="s">
        <v>101</v>
      </c>
      <c r="F5" s="152" t="s">
        <v>85</v>
      </c>
      <c r="G5" s="152" t="s">
        <v>86</v>
      </c>
      <c r="H5" s="152"/>
      <c r="I5" s="152" t="s">
        <v>90</v>
      </c>
      <c r="J5" s="152"/>
      <c r="K5" s="151" t="s">
        <v>129</v>
      </c>
      <c r="L5" s="153"/>
      <c r="M5" s="151" t="s">
        <v>103</v>
      </c>
      <c r="N5" s="153"/>
      <c r="O5" s="151"/>
      <c r="P5" s="153"/>
      <c r="Q5" s="151"/>
      <c r="R5" s="154"/>
    </row>
    <row r="6" spans="1:21" s="790" customFormat="1" ht="14.25" customHeight="1" thickBot="1" x14ac:dyDescent="0.3">
      <c r="A6" s="783"/>
      <c r="B6" s="784"/>
      <c r="C6" s="785"/>
      <c r="D6" s="785"/>
      <c r="E6" s="784"/>
      <c r="F6" s="786"/>
      <c r="G6" s="786"/>
      <c r="H6" s="787"/>
      <c r="I6" s="786"/>
      <c r="J6" s="788"/>
      <c r="K6" s="784"/>
      <c r="L6" s="788"/>
      <c r="M6" s="784"/>
      <c r="N6" s="788"/>
      <c r="O6" s="784"/>
      <c r="P6" s="788"/>
      <c r="Q6" s="784"/>
      <c r="R6" s="789"/>
    </row>
    <row r="7" spans="1:21" s="38" customFormat="1" ht="10.5" customHeight="1" x14ac:dyDescent="0.25">
      <c r="A7" s="157">
        <v>1</v>
      </c>
      <c r="B7" s="390" t="str">
        <f>IF($E7="","",VLOOKUP($E7,'1Q ELO (4)'!$A$7:$M$32,12))</f>
        <v/>
      </c>
      <c r="C7" s="390" t="str">
        <f>IF($E7="","",VLOOKUP($E7,'1Q ELO (4)'!$A$7:$M$32,13))</f>
        <v/>
      </c>
      <c r="D7" s="446" t="str">
        <f>IF($E7="","",VLOOKUP($E7,'1Q ELO (4)'!$A$7:$M$32,5))</f>
        <v/>
      </c>
      <c r="E7" s="159"/>
      <c r="F7" s="680" t="str">
        <f>UPPER(IF($E7="","",VLOOKUP($E7,'1Q ELO (4)'!$A$7:$M$32,2)))</f>
        <v/>
      </c>
      <c r="G7" s="680" t="str">
        <f>IF($E7="","",VLOOKUP($E7,'1Q ELO (4)'!$A$7:$M$32,3))</f>
        <v/>
      </c>
      <c r="H7" s="680"/>
      <c r="I7" s="680" t="str">
        <f>IF($E7="","",VLOOKUP($E7,'1Q ELO (4)'!$A$7:$M$32,4))</f>
        <v/>
      </c>
      <c r="J7" s="162"/>
      <c r="K7" s="161"/>
      <c r="L7" s="161"/>
      <c r="M7" s="161"/>
      <c r="N7" s="161"/>
      <c r="O7" s="164"/>
      <c r="P7" s="166"/>
      <c r="Q7" s="167"/>
      <c r="R7" s="168"/>
      <c r="S7" s="169"/>
      <c r="U7" s="170" t="str">
        <f>Birók!P21</f>
        <v>Bíró</v>
      </c>
    </row>
    <row r="8" spans="1:21" s="38" customFormat="1" ht="9.6" customHeight="1" x14ac:dyDescent="0.25">
      <c r="A8" s="171"/>
      <c r="B8" s="716"/>
      <c r="C8" s="172"/>
      <c r="D8" s="447"/>
      <c r="E8" s="172"/>
      <c r="F8" s="173"/>
      <c r="G8" s="173"/>
      <c r="H8" s="174"/>
      <c r="I8" s="719"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(4)'!$A$7:$M$32,12))</f>
        <v/>
      </c>
      <c r="C9" s="390" t="str">
        <f>IF($E9="","",VLOOKUP($E9,'1Q ELO (4)'!$A$7:$M$32,13))</f>
        <v/>
      </c>
      <c r="D9" s="446" t="str">
        <f>IF($E9="","",VLOOKUP($E9,'1Q ELO (4)'!$A$7:$M$32,5))</f>
        <v/>
      </c>
      <c r="E9" s="159"/>
      <c r="F9" s="487" t="str">
        <f>UPPER(IF($E9="","",VLOOKUP($E9,'1Q ELO (4)'!$A$7:$M$32,2)))</f>
        <v/>
      </c>
      <c r="G9" s="487" t="str">
        <f>IF($E9="","",VLOOKUP($E9,'1Q ELO (4)'!$A$7:$M$32,3))</f>
        <v/>
      </c>
      <c r="H9" s="487"/>
      <c r="I9" s="487" t="str">
        <f>IF($E9="","",VLOOKUP($E9,'1Q ELO (4)'!$A$7:$M$32,4))</f>
        <v/>
      </c>
      <c r="J9" s="180"/>
      <c r="K9" s="161"/>
      <c r="L9" s="181"/>
      <c r="M9" s="161"/>
      <c r="N9" s="161"/>
      <c r="O9" s="164"/>
      <c r="P9" s="166"/>
      <c r="Q9" s="167"/>
      <c r="R9" s="168"/>
      <c r="S9" s="169"/>
      <c r="U9" s="178" t="str">
        <f>Birók!P23</f>
        <v xml:space="preserve"> </v>
      </c>
    </row>
    <row r="10" spans="1:21" s="38" customFormat="1" ht="9.6" customHeight="1" x14ac:dyDescent="0.25">
      <c r="A10" s="171"/>
      <c r="B10" s="716" t="str">
        <f>IF($E10="","",VLOOKUP($E10,'1Q ELO (4)'!$A$7:$M$32,12))</f>
        <v/>
      </c>
      <c r="C10" s="172"/>
      <c r="D10" s="447"/>
      <c r="E10" s="182"/>
      <c r="F10" s="488"/>
      <c r="G10" s="488"/>
      <c r="H10" s="489"/>
      <c r="I10" s="488"/>
      <c r="J10" s="183"/>
      <c r="K10" s="720"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5">
      <c r="A11" s="171">
        <v>3</v>
      </c>
      <c r="B11" s="390" t="str">
        <f>IF($E11="","",VLOOKUP($E11,'1Q ELO (4)'!$A$7:$M$32,12))</f>
        <v/>
      </c>
      <c r="C11" s="390" t="str">
        <f>IF($E11="","",VLOOKUP($E11,'1Q ELO (4)'!$A$7:$M$32,13))</f>
        <v/>
      </c>
      <c r="D11" s="446" t="str">
        <f>IF($E11="","",VLOOKUP($E11,'1Q ELO (4)'!$A$7:$M$32,5))</f>
        <v/>
      </c>
      <c r="E11" s="159"/>
      <c r="F11" s="487" t="str">
        <f>UPPER(IF($E11="","",VLOOKUP($E11,'1Q ELO (4)'!$A$7:$M$32,2)))</f>
        <v/>
      </c>
      <c r="G11" s="487" t="str">
        <f>IF($E11="","",VLOOKUP($E11,'1Q ELO (4)'!$A$7:$M$32,3))</f>
        <v/>
      </c>
      <c r="H11" s="487"/>
      <c r="I11" s="487" t="str">
        <f>IF($E11="","",VLOOKUP($E11,'1Q ELO (4)'!$A$7:$M$32,4))</f>
        <v/>
      </c>
      <c r="J11" s="162"/>
      <c r="K11" s="161"/>
      <c r="L11" s="187"/>
      <c r="M11" s="161"/>
      <c r="N11" s="690"/>
      <c r="O11" s="690"/>
      <c r="P11" s="690"/>
      <c r="Q11" s="167"/>
      <c r="R11" s="168"/>
      <c r="S11" s="169"/>
      <c r="U11" s="178" t="str">
        <f>Birók!P25</f>
        <v xml:space="preserve"> </v>
      </c>
    </row>
    <row r="12" spans="1:21" s="38" customFormat="1" ht="9.6" customHeight="1" x14ac:dyDescent="0.25">
      <c r="A12" s="171"/>
      <c r="B12" s="716" t="str">
        <f>IF($E12="","",VLOOKUP($E12,'1Q ELO (4)'!$A$7:$M$32,12))</f>
        <v/>
      </c>
      <c r="C12" s="172"/>
      <c r="D12" s="447"/>
      <c r="E12" s="182"/>
      <c r="F12" s="488"/>
      <c r="G12" s="488"/>
      <c r="H12" s="489"/>
      <c r="I12" s="720" t="s">
        <v>0</v>
      </c>
      <c r="J12" s="176"/>
      <c r="K12" s="177" t="str">
        <f>UPPER(IF(OR(J12="a",J12="as"),F11,IF(OR(J12="b",J12="bs"),F13,)))</f>
        <v/>
      </c>
      <c r="L12" s="189"/>
      <c r="M12" s="161"/>
      <c r="N12" s="690"/>
      <c r="O12" s="690"/>
      <c r="P12" s="690"/>
      <c r="Q12" s="167"/>
      <c r="R12" s="168"/>
      <c r="S12" s="169"/>
      <c r="U12" s="178" t="str">
        <f>Birók!P26</f>
        <v xml:space="preserve"> </v>
      </c>
    </row>
    <row r="13" spans="1:21" s="38" customFormat="1" ht="9.6" customHeight="1" x14ac:dyDescent="0.25">
      <c r="A13" s="171">
        <v>4</v>
      </c>
      <c r="B13" s="390" t="str">
        <f>IF($E13="","",VLOOKUP($E13,'1Q ELO (4)'!$A$7:$M$32,12))</f>
        <v/>
      </c>
      <c r="C13" s="390" t="str">
        <f>IF($E13="","",VLOOKUP($E13,'1Q ELO (4)'!$A$7:$M$32,13))</f>
        <v/>
      </c>
      <c r="D13" s="446" t="str">
        <f>IF($E13="","",VLOOKUP($E13,'1Q ELO (4)'!$A$7:$M$32,5))</f>
        <v/>
      </c>
      <c r="E13" s="159"/>
      <c r="F13" s="487" t="str">
        <f>UPPER(IF($E13="","",VLOOKUP($E13,'1Q ELO (4)'!$A$7:$M$32,2)))</f>
        <v/>
      </c>
      <c r="G13" s="487" t="str">
        <f>IF($E13="","",VLOOKUP($E13,'1Q ELO (4)'!$A$7:$M$32,3))</f>
        <v/>
      </c>
      <c r="H13" s="487"/>
      <c r="I13" s="487" t="str">
        <f>IF($E13="","",VLOOKUP($E13,'1Q ELO (4)'!$A$7:$M$32,4))</f>
        <v/>
      </c>
      <c r="J13" s="190"/>
      <c r="K13" s="161"/>
      <c r="L13" s="161"/>
      <c r="M13" s="161"/>
      <c r="N13" s="690"/>
      <c r="O13" s="690"/>
      <c r="P13" s="690"/>
      <c r="Q13" s="167"/>
      <c r="R13" s="168"/>
      <c r="S13" s="169"/>
      <c r="U13" s="178" t="str">
        <f>Birók!P27</f>
        <v xml:space="preserve"> </v>
      </c>
    </row>
    <row r="14" spans="1:21" s="38" customFormat="1" ht="9.6" customHeight="1" x14ac:dyDescent="0.25">
      <c r="A14" s="171"/>
      <c r="B14" s="460" t="str">
        <f>IF($E14="","",VLOOKUP($E14,'1Q ELO (4)'!$A$7:$M$32,12))</f>
        <v/>
      </c>
      <c r="C14" s="172"/>
      <c r="D14" s="447"/>
      <c r="E14" s="182"/>
      <c r="F14" s="488"/>
      <c r="G14" s="488"/>
      <c r="H14" s="489"/>
      <c r="I14" s="488"/>
      <c r="J14" s="183"/>
      <c r="K14" s="161"/>
      <c r="L14" s="161"/>
      <c r="M14" s="175"/>
      <c r="N14" s="692"/>
      <c r="O14" s="691"/>
      <c r="P14" s="690"/>
      <c r="Q14" s="414"/>
      <c r="R14" s="168"/>
      <c r="S14" s="169"/>
      <c r="U14" s="178" t="str">
        <f>Birók!P28</f>
        <v xml:space="preserve"> </v>
      </c>
    </row>
    <row r="15" spans="1:21" s="38" customFormat="1" ht="9.6" customHeight="1" x14ac:dyDescent="0.25">
      <c r="A15" s="581">
        <v>5</v>
      </c>
      <c r="B15" s="390" t="str">
        <f>IF($E15="","",VLOOKUP($E15,'1Q ELO (4)'!$A$7:$M$32,12))</f>
        <v/>
      </c>
      <c r="C15" s="390" t="str">
        <f>IF($E15="","",VLOOKUP($E15,'1Q ELO (4)'!$A$7:$M$32,13))</f>
        <v/>
      </c>
      <c r="D15" s="446" t="str">
        <f>IF($E15="","",VLOOKUP($E15,'1Q ELO (4)'!$A$7:$M$32,5))</f>
        <v/>
      </c>
      <c r="E15" s="725"/>
      <c r="F15" s="680" t="str">
        <f>UPPER(IF($E15="","",VLOOKUP($E15,'1Q ELO (4)'!$A$7:$M$32,2)))</f>
        <v/>
      </c>
      <c r="G15" s="680" t="str">
        <f>IF($E15="","",VLOOKUP($E15,'1Q ELO (4)'!$A$7:$M$32,3))</f>
        <v/>
      </c>
      <c r="H15" s="680"/>
      <c r="I15" s="680" t="str">
        <f>IF($E15="","",VLOOKUP($E15,'1Q ELO (4)'!$A$7:$M$32,4))</f>
        <v/>
      </c>
      <c r="J15" s="718"/>
      <c r="K15" s="161"/>
      <c r="L15" s="161"/>
      <c r="M15" s="161"/>
      <c r="N15" s="690"/>
      <c r="O15" s="691"/>
      <c r="P15" s="690"/>
      <c r="Q15" s="414"/>
      <c r="R15" s="168"/>
      <c r="S15" s="169"/>
      <c r="U15" s="178" t="str">
        <f>Birók!P29</f>
        <v xml:space="preserve"> </v>
      </c>
    </row>
    <row r="16" spans="1:21" s="38" customFormat="1" ht="9.6" customHeight="1" thickBot="1" x14ac:dyDescent="0.3">
      <c r="A16" s="171"/>
      <c r="B16" s="460" t="str">
        <f>IF($E16="","",VLOOKUP($E16,'1Q ELO (4)'!$A$7:$M$32,12))</f>
        <v/>
      </c>
      <c r="C16" s="172"/>
      <c r="D16" s="447"/>
      <c r="E16" s="182"/>
      <c r="F16" s="488"/>
      <c r="G16" s="488"/>
      <c r="H16" s="489"/>
      <c r="I16" s="720" t="s">
        <v>0</v>
      </c>
      <c r="J16" s="176"/>
      <c r="K16" s="177" t="str">
        <f>UPPER(IF(OR(J16="a",J16="as"),F15,IF(OR(J16="b",J16="bs"),F17,)))</f>
        <v/>
      </c>
      <c r="L16" s="177"/>
      <c r="M16" s="161"/>
      <c r="N16" s="690"/>
      <c r="O16" s="690"/>
      <c r="P16" s="690"/>
      <c r="Q16" s="414"/>
      <c r="R16" s="168"/>
      <c r="S16" s="169"/>
      <c r="U16" s="193" t="str">
        <f>Birók!P30</f>
        <v>Egyik sem</v>
      </c>
    </row>
    <row r="17" spans="1:19" s="38" customFormat="1" ht="9.6" customHeight="1" x14ac:dyDescent="0.25">
      <c r="A17" s="171">
        <v>6</v>
      </c>
      <c r="B17" s="390" t="str">
        <f>IF($E17="","",VLOOKUP($E17,'1Q ELO (4)'!$A$7:$M$32,12))</f>
        <v/>
      </c>
      <c r="C17" s="390" t="str">
        <f>IF($E17="","",VLOOKUP($E17,'1Q ELO (4)'!$A$7:$M$32,13))</f>
        <v/>
      </c>
      <c r="D17" s="446" t="str">
        <f>IF($E17="","",VLOOKUP($E17,'1Q ELO (4)'!$A$7:$M$32,5))</f>
        <v/>
      </c>
      <c r="E17" s="159"/>
      <c r="F17" s="487" t="str">
        <f>UPPER(IF($E17="","",VLOOKUP($E17,'1Q ELO (4)'!$A$7:$M$32,2)))</f>
        <v/>
      </c>
      <c r="G17" s="487" t="str">
        <f>IF($E17="","",VLOOKUP($E17,'1Q ELO (4)'!$A$7:$M$32,3))</f>
        <v/>
      </c>
      <c r="H17" s="487"/>
      <c r="I17" s="487" t="str">
        <f>IF($E17="","",VLOOKUP($E17,'1Q ELO (4)'!$A$7:$M$32,4))</f>
        <v/>
      </c>
      <c r="J17" s="180"/>
      <c r="K17" s="161"/>
      <c r="L17" s="181"/>
      <c r="M17" s="161"/>
      <c r="N17" s="690"/>
      <c r="O17" s="690"/>
      <c r="P17" s="690"/>
      <c r="Q17" s="414"/>
      <c r="R17" s="168"/>
      <c r="S17" s="169"/>
    </row>
    <row r="18" spans="1:19" s="38" customFormat="1" ht="9.6" customHeight="1" x14ac:dyDescent="0.25">
      <c r="A18" s="171"/>
      <c r="B18" s="460" t="str">
        <f>IF($E18="","",VLOOKUP($E18,'1Q ELO (4)'!$A$7:$M$32,12))</f>
        <v/>
      </c>
      <c r="C18" s="172"/>
      <c r="D18" s="447"/>
      <c r="E18" s="182"/>
      <c r="F18" s="488"/>
      <c r="G18" s="488"/>
      <c r="H18" s="489"/>
      <c r="I18" s="488"/>
      <c r="J18" s="183"/>
      <c r="K18" s="720" t="s">
        <v>0</v>
      </c>
      <c r="L18" s="184"/>
      <c r="M18" s="177" t="str">
        <f>UPPER(IF(OR(L18="a",L18="as"),K16,IF(OR(L18="b",L18="bs"),K20,)))</f>
        <v/>
      </c>
      <c r="N18" s="185"/>
      <c r="O18" s="690"/>
      <c r="P18" s="690"/>
      <c r="Q18" s="414"/>
      <c r="R18" s="168"/>
      <c r="S18" s="169"/>
    </row>
    <row r="19" spans="1:19" s="38" customFormat="1" ht="9.6" customHeight="1" x14ac:dyDescent="0.25">
      <c r="A19" s="171">
        <v>7</v>
      </c>
      <c r="B19" s="390" t="str">
        <f>IF($E19="","",VLOOKUP($E19,'1Q ELO (4)'!$A$7:$M$32,12))</f>
        <v/>
      </c>
      <c r="C19" s="390" t="str">
        <f>IF($E19="","",VLOOKUP($E19,'1Q ELO (4)'!$A$7:$M$32,13))</f>
        <v/>
      </c>
      <c r="D19" s="446" t="str">
        <f>IF($E19="","",VLOOKUP($E19,'1Q ELO (4)'!$A$7:$M$32,5))</f>
        <v/>
      </c>
      <c r="E19" s="159"/>
      <c r="F19" s="487" t="str">
        <f>UPPER(IF($E19="","",VLOOKUP($E19,'1Q ELO (4)'!$A$7:$M$32,2)))</f>
        <v/>
      </c>
      <c r="G19" s="487" t="str">
        <f>IF($E19="","",VLOOKUP($E19,'1Q ELO (4)'!$A$7:$M$32,3))</f>
        <v/>
      </c>
      <c r="H19" s="487"/>
      <c r="I19" s="487" t="str">
        <f>IF($E19="","",VLOOKUP($E19,'1Q ELO (4)'!$A$7:$M$32,4))</f>
        <v/>
      </c>
      <c r="J19" s="162"/>
      <c r="K19" s="161"/>
      <c r="L19" s="187"/>
      <c r="M19" s="161"/>
      <c r="N19" s="186"/>
      <c r="O19" s="690"/>
      <c r="P19" s="690"/>
      <c r="Q19" s="414"/>
      <c r="R19" s="168"/>
      <c r="S19" s="169"/>
    </row>
    <row r="20" spans="1:19" s="38" customFormat="1" ht="9.6" customHeight="1" x14ac:dyDescent="0.25">
      <c r="A20" s="171"/>
      <c r="B20" s="460" t="str">
        <f>IF($E20="","",VLOOKUP($E20,'1Q ELO (4)'!$A$7:$M$32,12))</f>
        <v/>
      </c>
      <c r="C20" s="172"/>
      <c r="D20" s="456"/>
      <c r="E20" s="172"/>
      <c r="F20" s="173"/>
      <c r="G20" s="173"/>
      <c r="H20" s="174"/>
      <c r="I20" s="720" t="s">
        <v>0</v>
      </c>
      <c r="J20" s="176"/>
      <c r="K20" s="177" t="str">
        <f>UPPER(IF(OR(J20="a",J20="as"),F19,IF(OR(J20="b",J20="bs"),F21,)))</f>
        <v/>
      </c>
      <c r="L20" s="189"/>
      <c r="M20" s="161"/>
      <c r="N20" s="186"/>
      <c r="O20" s="690"/>
      <c r="P20" s="690"/>
      <c r="Q20" s="414"/>
      <c r="R20" s="168"/>
      <c r="S20" s="169"/>
    </row>
    <row r="21" spans="1:19" s="38" customFormat="1" ht="9.6" customHeight="1" x14ac:dyDescent="0.25">
      <c r="A21" s="578" t="s">
        <v>14</v>
      </c>
      <c r="B21" s="390" t="str">
        <f>IF($E21="","",VLOOKUP($E21,'1Q ELO (4)'!$A$7:$M$32,12))</f>
        <v/>
      </c>
      <c r="C21" s="390" t="str">
        <f>IF($E21="","",VLOOKUP($E21,'1Q ELO (4)'!$A$7:$M$32,13))</f>
        <v/>
      </c>
      <c r="D21" s="446" t="str">
        <f>IF($E21="","",VLOOKUP($E21,'1Q ELO (4)'!$A$7:$M$32,5))</f>
        <v/>
      </c>
      <c r="E21" s="159"/>
      <c r="F21" s="487" t="str">
        <f>UPPER(IF($E21="","",VLOOKUP($E21,'1Q ELO (4)'!$A$7:$M$32,2)))</f>
        <v/>
      </c>
      <c r="G21" s="487" t="str">
        <f>IF($E21="","",VLOOKUP($E21,'1Q ELO (4)'!$A$7:$M$32,3))</f>
        <v/>
      </c>
      <c r="H21" s="487"/>
      <c r="I21" s="487" t="str">
        <f>IF($E21="","",VLOOKUP($E21,'1Q ELO (4)'!$A$7:$M$32,4))</f>
        <v/>
      </c>
      <c r="J21" s="190"/>
      <c r="K21" s="161"/>
      <c r="L21" s="161"/>
      <c r="M21" s="161"/>
      <c r="N21" s="186"/>
      <c r="O21" s="690"/>
      <c r="P21" s="690"/>
      <c r="Q21" s="414"/>
      <c r="R21" s="168"/>
      <c r="S21" s="169"/>
    </row>
    <row r="22" spans="1:19" s="38" customFormat="1" ht="9.6" customHeight="1" x14ac:dyDescent="0.25">
      <c r="A22" s="171"/>
      <c r="B22" s="460" t="str">
        <f>IF($E22="","",VLOOKUP($E22,'1Q ELO (4)'!$A$7:$M$32,12))</f>
        <v/>
      </c>
      <c r="C22" s="172"/>
      <c r="D22" s="456"/>
      <c r="E22" s="172"/>
      <c r="F22" s="191"/>
      <c r="G22" s="191"/>
      <c r="H22" s="195"/>
      <c r="I22" s="191"/>
      <c r="J22" s="183"/>
      <c r="K22" s="161"/>
      <c r="L22" s="161"/>
      <c r="M22" s="161"/>
      <c r="N22" s="186"/>
      <c r="O22" s="690"/>
      <c r="P22" s="690"/>
      <c r="Q22" s="414"/>
      <c r="R22" s="168"/>
      <c r="S22" s="169"/>
    </row>
    <row r="23" spans="1:19" s="38" customFormat="1" ht="9.6" customHeight="1" x14ac:dyDescent="0.25">
      <c r="A23" s="157">
        <v>9</v>
      </c>
      <c r="B23" s="390" t="str">
        <f>IF($E23="","",VLOOKUP($E23,'1Q ELO (4)'!$A$7:$M$32,12))</f>
        <v/>
      </c>
      <c r="C23" s="390" t="str">
        <f>IF($E23="","",VLOOKUP($E23,'1Q ELO (4)'!$A$7:$M$32,13))</f>
        <v/>
      </c>
      <c r="D23" s="446" t="str">
        <f>IF($E23="","",VLOOKUP($E23,'1Q ELO (4)'!$A$7:$M$32,5))</f>
        <v/>
      </c>
      <c r="E23" s="159"/>
      <c r="F23" s="680" t="str">
        <f>UPPER(IF($E23="","",VLOOKUP($E23,'1Q ELO (4)'!$A$7:$M$32,2)))</f>
        <v/>
      </c>
      <c r="G23" s="680" t="str">
        <f>IF($E23="","",VLOOKUP($E23,'1Q ELO (4)'!$A$7:$M$32,3))</f>
        <v/>
      </c>
      <c r="H23" s="680"/>
      <c r="I23" s="680" t="str">
        <f>IF($E23="","",VLOOKUP($E23,'1Q ELO (4)'!$A$7:$M$32,4))</f>
        <v/>
      </c>
      <c r="J23" s="162"/>
      <c r="K23" s="161"/>
      <c r="L23" s="161"/>
      <c r="M23" s="161"/>
      <c r="N23" s="186"/>
      <c r="O23" s="690"/>
      <c r="P23" s="690"/>
      <c r="Q23" s="414"/>
      <c r="R23" s="168"/>
      <c r="S23" s="169"/>
    </row>
    <row r="24" spans="1:19" s="38" customFormat="1" ht="9.6" customHeight="1" x14ac:dyDescent="0.25">
      <c r="A24" s="171"/>
      <c r="B24" s="716" t="str">
        <f>IF($E24="","",VLOOKUP($E24,'1Q ELO (4)'!$A$7:$M$32,12))</f>
        <v/>
      </c>
      <c r="C24" s="172"/>
      <c r="D24" s="456"/>
      <c r="E24" s="172"/>
      <c r="F24" s="173"/>
      <c r="G24" s="173"/>
      <c r="H24" s="174"/>
      <c r="I24" s="720" t="s">
        <v>0</v>
      </c>
      <c r="J24" s="176"/>
      <c r="K24" s="177" t="str">
        <f>UPPER(IF(OR(J24="a",J24="as"),F23,IF(OR(J24="b",J24="bs"),F25,)))</f>
        <v/>
      </c>
      <c r="L24" s="177"/>
      <c r="M24" s="161"/>
      <c r="N24" s="186"/>
      <c r="O24" s="690"/>
      <c r="P24" s="690"/>
      <c r="Q24" s="414"/>
      <c r="R24" s="168"/>
      <c r="S24" s="169"/>
    </row>
    <row r="25" spans="1:19" s="38" customFormat="1" ht="9.6" customHeight="1" x14ac:dyDescent="0.25">
      <c r="A25" s="171">
        <v>10</v>
      </c>
      <c r="B25" s="390" t="str">
        <f>IF($E25="","",VLOOKUP($E25,'1Q ELO (4)'!$A$7:$M$32,12))</f>
        <v/>
      </c>
      <c r="C25" s="390" t="str">
        <f>IF($E25="","",VLOOKUP($E25,'1Q ELO (4)'!$A$7:$M$32,13))</f>
        <v/>
      </c>
      <c r="D25" s="446" t="str">
        <f>IF($E25="","",VLOOKUP($E25,'1Q ELO (4)'!$A$7:$M$32,5))</f>
        <v/>
      </c>
      <c r="E25" s="159"/>
      <c r="F25" s="487" t="str">
        <f>UPPER(IF($E25="","",VLOOKUP($E25,'1Q ELO (4)'!$A$7:$M$32,2)))</f>
        <v/>
      </c>
      <c r="G25" s="487" t="str">
        <f>IF($E25="","",VLOOKUP($E25,'1Q ELO (4)'!$A$7:$M$32,3))</f>
        <v/>
      </c>
      <c r="H25" s="487"/>
      <c r="I25" s="487" t="str">
        <f>IF($E25="","",VLOOKUP($E25,'1Q ELO (4)'!$A$7:$M$32,4))</f>
        <v/>
      </c>
      <c r="J25" s="180"/>
      <c r="K25" s="161"/>
      <c r="L25" s="181"/>
      <c r="M25" s="161"/>
      <c r="N25" s="186"/>
      <c r="O25" s="690"/>
      <c r="P25" s="690"/>
      <c r="Q25" s="414"/>
      <c r="R25" s="168"/>
      <c r="S25" s="169"/>
    </row>
    <row r="26" spans="1:19" s="38" customFormat="1" ht="9.6" customHeight="1" x14ac:dyDescent="0.25">
      <c r="A26" s="171"/>
      <c r="B26" s="460" t="str">
        <f>IF($E26="","",VLOOKUP($E26,'1Q ELO (4)'!$A$7:$M$32,12))</f>
        <v/>
      </c>
      <c r="C26" s="172"/>
      <c r="D26" s="456"/>
      <c r="E26" s="182"/>
      <c r="F26" s="488"/>
      <c r="G26" s="488"/>
      <c r="H26" s="489"/>
      <c r="I26" s="488"/>
      <c r="J26" s="183"/>
      <c r="K26" s="720" t="s">
        <v>0</v>
      </c>
      <c r="L26" s="184"/>
      <c r="M26" s="177" t="str">
        <f>UPPER(IF(OR(L26="a",L26="as"),K24,IF(OR(L26="b",L26="bs"),K28,)))</f>
        <v/>
      </c>
      <c r="N26" s="185"/>
      <c r="O26" s="690"/>
      <c r="P26" s="690"/>
      <c r="Q26" s="414"/>
      <c r="R26" s="168"/>
      <c r="S26" s="169"/>
    </row>
    <row r="27" spans="1:19" s="38" customFormat="1" ht="9.6" customHeight="1" x14ac:dyDescent="0.25">
      <c r="A27" s="171">
        <v>11</v>
      </c>
      <c r="B27" s="390" t="str">
        <f>IF($E27="","",VLOOKUP($E27,'1Q ELO (4)'!$A$7:$M$32,12))</f>
        <v/>
      </c>
      <c r="C27" s="390" t="str">
        <f>IF($E27="","",VLOOKUP($E27,'1Q ELO (4)'!$A$7:$M$32,13))</f>
        <v/>
      </c>
      <c r="D27" s="446" t="str">
        <f>IF($E27="","",VLOOKUP($E27,'1Q ELO (4)'!$A$7:$M$32,5))</f>
        <v/>
      </c>
      <c r="E27" s="159"/>
      <c r="F27" s="487" t="str">
        <f>UPPER(IF($E27="","",VLOOKUP($E27,'1Q ELO (4)'!$A$7:$M$32,2)))</f>
        <v/>
      </c>
      <c r="G27" s="487" t="str">
        <f>IF($E27="","",VLOOKUP($E27,'1Q ELO (4)'!$A$7:$M$32,3))</f>
        <v/>
      </c>
      <c r="H27" s="487"/>
      <c r="I27" s="487" t="str">
        <f>IF($E27="","",VLOOKUP($E27,'1Q ELO (4)'!$A$7:$M$32,4))</f>
        <v/>
      </c>
      <c r="J27" s="162"/>
      <c r="K27" s="161"/>
      <c r="L27" s="187"/>
      <c r="M27" s="161"/>
      <c r="N27" s="690"/>
      <c r="O27" s="690"/>
      <c r="P27" s="690"/>
      <c r="Q27" s="414"/>
      <c r="R27" s="168"/>
      <c r="S27" s="169"/>
    </row>
    <row r="28" spans="1:19" s="38" customFormat="1" ht="9.6" customHeight="1" x14ac:dyDescent="0.25">
      <c r="A28" s="196"/>
      <c r="B28" s="460" t="str">
        <f>IF($E28="","",VLOOKUP($E28,'1Q ELO (4)'!$A$7:$M$32,12))</f>
        <v/>
      </c>
      <c r="C28" s="172"/>
      <c r="D28" s="456"/>
      <c r="E28" s="182"/>
      <c r="F28" s="488"/>
      <c r="G28" s="488"/>
      <c r="H28" s="489"/>
      <c r="I28" s="720" t="s">
        <v>0</v>
      </c>
      <c r="J28" s="176"/>
      <c r="K28" s="177" t="str">
        <f>UPPER(IF(OR(J28="a",J28="as"),F27,IF(OR(J28="b",J28="bs"),F29,)))</f>
        <v/>
      </c>
      <c r="L28" s="189"/>
      <c r="M28" s="161"/>
      <c r="N28" s="690"/>
      <c r="O28" s="690"/>
      <c r="P28" s="690"/>
      <c r="Q28" s="414"/>
      <c r="R28" s="168"/>
      <c r="S28" s="169"/>
    </row>
    <row r="29" spans="1:19" s="38" customFormat="1" ht="9.6" customHeight="1" x14ac:dyDescent="0.25">
      <c r="A29" s="171">
        <v>12</v>
      </c>
      <c r="B29" s="390" t="str">
        <f>IF($E29="","",VLOOKUP($E29,'1Q ELO (4)'!$A$7:$M$32,12))</f>
        <v/>
      </c>
      <c r="C29" s="390" t="str">
        <f>IF($E29="","",VLOOKUP($E29,'1Q ELO (4)'!$A$7:$M$32,13))</f>
        <v/>
      </c>
      <c r="D29" s="446" t="str">
        <f>IF($E29="","",VLOOKUP($E29,'1Q ELO (4)'!$A$7:$M$32,5))</f>
        <v/>
      </c>
      <c r="E29" s="159"/>
      <c r="F29" s="487" t="str">
        <f>UPPER(IF($E29="","",VLOOKUP($E29,'1Q ELO (4)'!$A$7:$M$32,2)))</f>
        <v/>
      </c>
      <c r="G29" s="487" t="str">
        <f>IF($E29="","",VLOOKUP($E29,'1Q ELO (4)'!$A$7:$M$32,3))</f>
        <v/>
      </c>
      <c r="H29" s="487"/>
      <c r="I29" s="487" t="str">
        <f>IF($E29="","",VLOOKUP($E29,'1Q ELO (4)'!$A$7:$M$32,4))</f>
        <v/>
      </c>
      <c r="J29" s="190"/>
      <c r="K29" s="161"/>
      <c r="L29" s="161"/>
      <c r="M29" s="161"/>
      <c r="N29" s="690"/>
      <c r="O29" s="690"/>
      <c r="P29" s="690"/>
      <c r="Q29" s="414"/>
      <c r="R29" s="168"/>
      <c r="S29" s="169"/>
    </row>
    <row r="30" spans="1:19" s="38" customFormat="1" ht="9.6" customHeight="1" x14ac:dyDescent="0.25">
      <c r="A30" s="171"/>
      <c r="B30" s="460" t="str">
        <f>IF($E30="","",VLOOKUP($E30,'1Q ELO (4)'!$A$7:$M$32,12))</f>
        <v/>
      </c>
      <c r="C30" s="172"/>
      <c r="D30" s="456"/>
      <c r="E30" s="182"/>
      <c r="F30" s="488"/>
      <c r="G30" s="488"/>
      <c r="H30" s="489"/>
      <c r="I30" s="488"/>
      <c r="J30" s="183"/>
      <c r="K30" s="161"/>
      <c r="L30" s="161"/>
      <c r="M30" s="175"/>
      <c r="N30" s="692"/>
      <c r="O30" s="691"/>
      <c r="P30" s="690"/>
      <c r="Q30" s="414"/>
      <c r="R30" s="168"/>
      <c r="S30" s="169"/>
    </row>
    <row r="31" spans="1:19" s="38" customFormat="1" ht="9.6" customHeight="1" x14ac:dyDescent="0.25">
      <c r="A31" s="581">
        <v>13</v>
      </c>
      <c r="B31" s="390" t="str">
        <f>IF($E31="","",VLOOKUP($E31,'1Q ELO (4)'!$A$7:$M$32,12))</f>
        <v/>
      </c>
      <c r="C31" s="390" t="str">
        <f>IF($E31="","",VLOOKUP($E31,'1Q ELO (4)'!$A$7:$M$32,13))</f>
        <v/>
      </c>
      <c r="D31" s="446" t="str">
        <f>IF($E31="","",VLOOKUP($E31,'1Q ELO (4)'!$A$7:$M$32,5))</f>
        <v/>
      </c>
      <c r="E31" s="725"/>
      <c r="F31" s="680" t="str">
        <f>UPPER(IF($E31="","",VLOOKUP($E31,'1Q ELO (4)'!$A$7:$M$32,2)))</f>
        <v/>
      </c>
      <c r="G31" s="680" t="str">
        <f>IF($E31="","",VLOOKUP($E31,'1Q ELO (4)'!$A$7:$M$32,3))</f>
        <v/>
      </c>
      <c r="H31" s="680"/>
      <c r="I31" s="680" t="str">
        <f>IF($E31="","",VLOOKUP($E31,'1Q ELO (4)'!$A$7:$M$32,4))</f>
        <v/>
      </c>
      <c r="J31" s="192"/>
      <c r="K31" s="161"/>
      <c r="L31" s="161"/>
      <c r="M31" s="161"/>
      <c r="N31" s="690"/>
      <c r="O31" s="691"/>
      <c r="P31" s="690"/>
      <c r="Q31" s="414"/>
      <c r="R31" s="168"/>
      <c r="S31" s="169"/>
    </row>
    <row r="32" spans="1:19" s="38" customFormat="1" ht="9.6" customHeight="1" x14ac:dyDescent="0.25">
      <c r="A32" s="171"/>
      <c r="B32" s="716" t="str">
        <f>IF($E32="","",VLOOKUP($E32,'1Q ELO (4)'!$A$7:$M$32,12))</f>
        <v/>
      </c>
      <c r="C32" s="172"/>
      <c r="D32" s="456"/>
      <c r="E32" s="182"/>
      <c r="F32" s="488"/>
      <c r="G32" s="488"/>
      <c r="H32" s="489"/>
      <c r="I32" s="720" t="s">
        <v>0</v>
      </c>
      <c r="J32" s="176"/>
      <c r="K32" s="177" t="str">
        <f>UPPER(IF(OR(J32="a",J32="as"),F31,IF(OR(J32="b",J32="bs"),F33,)))</f>
        <v/>
      </c>
      <c r="L32" s="177"/>
      <c r="M32" s="161"/>
      <c r="N32" s="690"/>
      <c r="O32" s="690"/>
      <c r="P32" s="186"/>
      <c r="Q32" s="167"/>
      <c r="R32" s="168"/>
      <c r="S32" s="169"/>
    </row>
    <row r="33" spans="1:19" s="38" customFormat="1" ht="9.6" customHeight="1" x14ac:dyDescent="0.25">
      <c r="A33" s="171">
        <v>14</v>
      </c>
      <c r="B33" s="390" t="str">
        <f>IF($E33="","",VLOOKUP($E33,'1Q ELO (4)'!$A$7:$M$32,12))</f>
        <v/>
      </c>
      <c r="C33" s="390" t="str">
        <f>IF($E33="","",VLOOKUP($E33,'1Q ELO (4)'!$A$7:$M$32,13))</f>
        <v/>
      </c>
      <c r="D33" s="446" t="str">
        <f>IF($E33="","",VLOOKUP($E33,'1Q ELO (4)'!$A$7:$M$32,5))</f>
        <v/>
      </c>
      <c r="E33" s="159"/>
      <c r="F33" s="487" t="str">
        <f>UPPER(IF($E33="","",VLOOKUP($E33,'1Q ELO (4)'!$A$7:$M$32,2)))</f>
        <v/>
      </c>
      <c r="G33" s="487" t="str">
        <f>IF($E33="","",VLOOKUP($E33,'1Q ELO (4)'!$A$7:$M$32,3))</f>
        <v/>
      </c>
      <c r="H33" s="487"/>
      <c r="I33" s="487" t="str">
        <f>IF($E33="","",VLOOKUP($E33,'1Q ELO (4)'!$A$7:$M$32,4))</f>
        <v/>
      </c>
      <c r="J33" s="180"/>
      <c r="K33" s="161"/>
      <c r="L33" s="181"/>
      <c r="M33" s="161"/>
      <c r="N33" s="690"/>
      <c r="O33" s="690"/>
      <c r="P33" s="186"/>
      <c r="Q33" s="167"/>
      <c r="R33" s="168"/>
      <c r="S33" s="169"/>
    </row>
    <row r="34" spans="1:19" s="38" customFormat="1" ht="9.6" customHeight="1" x14ac:dyDescent="0.25">
      <c r="A34" s="171"/>
      <c r="B34" s="716" t="str">
        <f>IF($E34="","",VLOOKUP($E34,'1Q ELO (4)'!$A$7:$M$32,12))</f>
        <v/>
      </c>
      <c r="C34" s="172"/>
      <c r="D34" s="456"/>
      <c r="E34" s="182"/>
      <c r="F34" s="488"/>
      <c r="G34" s="488"/>
      <c r="H34" s="489"/>
      <c r="I34" s="488"/>
      <c r="J34" s="183"/>
      <c r="K34" s="720" t="s">
        <v>0</v>
      </c>
      <c r="L34" s="184"/>
      <c r="M34" s="177" t="str">
        <f>UPPER(IF(OR(L34="a",L34="as"),K32,IF(OR(L34="b",L34="bs"),K36,)))</f>
        <v/>
      </c>
      <c r="N34" s="185"/>
      <c r="O34" s="690"/>
      <c r="P34" s="186"/>
      <c r="Q34" s="167"/>
      <c r="R34" s="168"/>
      <c r="S34" s="169"/>
    </row>
    <row r="35" spans="1:19" s="38" customFormat="1" ht="9.6" customHeight="1" x14ac:dyDescent="0.25">
      <c r="A35" s="171">
        <v>15</v>
      </c>
      <c r="B35" s="390" t="str">
        <f>IF($E35="","",VLOOKUP($E35,'1Q ELO (4)'!$A$7:$M$32,12))</f>
        <v/>
      </c>
      <c r="C35" s="390" t="str">
        <f>IF($E35="","",VLOOKUP($E35,'1Q ELO (4)'!$A$7:$M$32,13))</f>
        <v/>
      </c>
      <c r="D35" s="446" t="str">
        <f>IF($E35="","",VLOOKUP($E35,'1Q ELO (4)'!$A$7:$M$32,5))</f>
        <v/>
      </c>
      <c r="E35" s="159"/>
      <c r="F35" s="487" t="str">
        <f>UPPER(IF($E35="","",VLOOKUP($E35,'1Q ELO (4)'!$A$7:$M$32,2)))</f>
        <v/>
      </c>
      <c r="G35" s="487" t="str">
        <f>IF($E35="","",VLOOKUP($E35,'1Q ELO (4)'!$A$7:$M$32,3))</f>
        <v/>
      </c>
      <c r="H35" s="487"/>
      <c r="I35" s="487" t="str">
        <f>IF($E35="","",VLOOKUP($E35,'1Q ELO (4)'!$A$7:$M$32,4))</f>
        <v/>
      </c>
      <c r="J35" s="162"/>
      <c r="K35" s="161"/>
      <c r="L35" s="187"/>
      <c r="M35" s="161"/>
      <c r="N35" s="186"/>
      <c r="O35" s="186"/>
      <c r="P35" s="186"/>
      <c r="Q35" s="167"/>
      <c r="R35" s="168"/>
      <c r="S35" s="169"/>
    </row>
    <row r="36" spans="1:19" s="38" customFormat="1" ht="9.6" customHeight="1" x14ac:dyDescent="0.25">
      <c r="A36" s="171"/>
      <c r="B36" s="716" t="str">
        <f>IF($E36="","",VLOOKUP($E36,'1Q ELO (4)'!$A$7:$M$32,12))</f>
        <v/>
      </c>
      <c r="C36" s="172"/>
      <c r="D36" s="456"/>
      <c r="E36" s="172"/>
      <c r="F36" s="173"/>
      <c r="G36" s="173"/>
      <c r="H36" s="174"/>
      <c r="I36" s="720" t="s">
        <v>0</v>
      </c>
      <c r="J36" s="176"/>
      <c r="K36" s="177" t="str">
        <f>UPPER(IF(OR(J36="a",J36="as"),F35,IF(OR(J36="b",J36="bs"),F37,)))</f>
        <v/>
      </c>
      <c r="L36" s="189"/>
      <c r="M36" s="161"/>
      <c r="N36" s="186"/>
      <c r="O36" s="186"/>
      <c r="P36" s="186"/>
      <c r="Q36" s="167"/>
      <c r="R36" s="168"/>
      <c r="S36" s="169"/>
    </row>
    <row r="37" spans="1:19" s="38" customFormat="1" ht="9.6" customHeight="1" x14ac:dyDescent="0.25">
      <c r="A37" s="578">
        <v>16</v>
      </c>
      <c r="B37" s="390" t="str">
        <f>IF($E37="","",VLOOKUP($E37,'1Q ELO (4)'!$A$7:$M$32,12))</f>
        <v/>
      </c>
      <c r="C37" s="390" t="str">
        <f>IF($E37="","",VLOOKUP($E37,'1Q ELO (4)'!$A$7:$M$32,13))</f>
        <v/>
      </c>
      <c r="D37" s="446" t="str">
        <f>IF($E37="","",VLOOKUP($E37,'1Q ELO (4)'!$A$7:$M$32,5))</f>
        <v/>
      </c>
      <c r="E37" s="159"/>
      <c r="F37" s="487" t="str">
        <f>UPPER(IF($E37="","",VLOOKUP($E37,'1Q ELO (4)'!$A$7:$M$32,2)))</f>
        <v/>
      </c>
      <c r="G37" s="487" t="str">
        <f>IF($E37="","",VLOOKUP($E37,'1Q ELO (4)'!$A$7:$M$32,3))</f>
        <v/>
      </c>
      <c r="H37" s="487"/>
      <c r="I37" s="487" t="str">
        <f>IF($E37="","",VLOOKUP($E37,'1Q ELO (4)'!$A$7:$M$32,4))</f>
        <v/>
      </c>
      <c r="J37" s="190"/>
      <c r="K37" s="161"/>
      <c r="L37" s="161"/>
      <c r="M37" s="161"/>
      <c r="N37" s="186"/>
      <c r="O37" s="186"/>
      <c r="P37" s="186"/>
      <c r="Q37" s="167"/>
      <c r="R37" s="168"/>
      <c r="S37" s="169"/>
    </row>
    <row r="38" spans="1:19" s="38" customFormat="1" ht="9.6" customHeight="1" x14ac:dyDescent="0.25">
      <c r="A38" s="197"/>
      <c r="B38" s="172"/>
      <c r="C38" s="172"/>
      <c r="D38" s="172"/>
      <c r="E38" s="172"/>
      <c r="F38" s="191"/>
      <c r="G38" s="191"/>
      <c r="H38" s="195"/>
      <c r="I38" s="161"/>
      <c r="J38" s="183"/>
      <c r="K38" s="161"/>
      <c r="L38" s="161"/>
      <c r="M38" s="161"/>
      <c r="N38" s="186"/>
      <c r="O38" s="186"/>
      <c r="P38" s="186"/>
      <c r="Q38" s="167"/>
      <c r="R38" s="168"/>
      <c r="S38" s="169"/>
    </row>
    <row r="39" spans="1:19" s="18" customFormat="1" ht="10.5" customHeight="1" x14ac:dyDescent="0.25">
      <c r="A39" s="209" t="s">
        <v>105</v>
      </c>
      <c r="B39" s="210"/>
      <c r="C39" s="210"/>
      <c r="D39" s="451"/>
      <c r="E39" s="212" t="s">
        <v>6</v>
      </c>
      <c r="F39" s="213" t="s">
        <v>107</v>
      </c>
      <c r="G39" s="212"/>
      <c r="H39" s="214"/>
      <c r="I39" s="215"/>
      <c r="J39" s="212" t="s">
        <v>6</v>
      </c>
      <c r="K39" s="213" t="s">
        <v>108</v>
      </c>
      <c r="L39" s="216"/>
      <c r="M39" s="213" t="s">
        <v>109</v>
      </c>
      <c r="N39" s="217"/>
      <c r="O39" s="218" t="s">
        <v>110</v>
      </c>
      <c r="P39" s="218"/>
      <c r="Q39" s="219"/>
      <c r="R39" s="220"/>
    </row>
    <row r="40" spans="1:19" s="18" customFormat="1" ht="9" customHeight="1" x14ac:dyDescent="0.25">
      <c r="A40" s="452" t="s">
        <v>106</v>
      </c>
      <c r="B40" s="453"/>
      <c r="C40" s="454"/>
      <c r="D40" s="455"/>
      <c r="E40" s="224">
        <v>1</v>
      </c>
      <c r="F40" s="92" t="str">
        <f>IF(E40&gt;$R$47,,UPPER(VLOOKUP(E40,'1Q ELO (4)'!$A$7:$O$134,2)))</f>
        <v/>
      </c>
      <c r="G40" s="225"/>
      <c r="H40" s="92"/>
      <c r="I40" s="91"/>
      <c r="J40" s="226" t="s">
        <v>7</v>
      </c>
      <c r="K40" s="221"/>
      <c r="L40" s="227"/>
      <c r="M40" s="221"/>
      <c r="N40" s="228"/>
      <c r="O40" s="229" t="s">
        <v>111</v>
      </c>
      <c r="P40" s="230"/>
      <c r="Q40" s="230"/>
      <c r="R40" s="231"/>
    </row>
    <row r="41" spans="1:19" s="18" customFormat="1" ht="9" customHeight="1" x14ac:dyDescent="0.25">
      <c r="A41" s="236" t="s">
        <v>119</v>
      </c>
      <c r="B41" s="234"/>
      <c r="C41" s="448"/>
      <c r="D41" s="237"/>
      <c r="E41" s="224">
        <v>2</v>
      </c>
      <c r="F41" s="92" t="str">
        <f>IF(E41&gt;$R$47,,UPPER(VLOOKUP(E41,'1Q ELO (4)'!$A$7:$O$134,2)))</f>
        <v/>
      </c>
      <c r="G41" s="225"/>
      <c r="H41" s="92"/>
      <c r="I41" s="91"/>
      <c r="J41" s="226" t="s">
        <v>8</v>
      </c>
      <c r="K41" s="221"/>
      <c r="L41" s="227"/>
      <c r="M41" s="221"/>
      <c r="N41" s="228"/>
      <c r="O41" s="232"/>
      <c r="P41" s="233"/>
      <c r="Q41" s="234"/>
      <c r="R41" s="235"/>
    </row>
    <row r="42" spans="1:19" s="18" customFormat="1" ht="9" customHeight="1" x14ac:dyDescent="0.25">
      <c r="A42" s="379"/>
      <c r="B42" s="380"/>
      <c r="C42" s="449"/>
      <c r="D42" s="381"/>
      <c r="E42" s="224">
        <v>3</v>
      </c>
      <c r="F42" s="92" t="str">
        <f>IF(E42&gt;$R$47,,UPPER(VLOOKUP(E42,'1Q ELO (4)'!$A$7:$O$134,2)))</f>
        <v/>
      </c>
      <c r="G42" s="225"/>
      <c r="H42" s="92"/>
      <c r="I42" s="91"/>
      <c r="J42" s="226" t="s">
        <v>9</v>
      </c>
      <c r="K42" s="221"/>
      <c r="L42" s="227"/>
      <c r="M42" s="221"/>
      <c r="N42" s="228"/>
      <c r="O42" s="229" t="s">
        <v>112</v>
      </c>
      <c r="P42" s="230"/>
      <c r="Q42" s="230"/>
      <c r="R42" s="231"/>
    </row>
    <row r="43" spans="1:19" s="18" customFormat="1" ht="9" customHeight="1" x14ac:dyDescent="0.25">
      <c r="A43" s="238"/>
      <c r="B43" s="443"/>
      <c r="C43" s="443"/>
      <c r="D43" s="239"/>
      <c r="E43" s="224">
        <v>4</v>
      </c>
      <c r="F43" s="92" t="str">
        <f>IF(E43&gt;$R$47,,UPPER(VLOOKUP(E43,'1Q ELO (4)'!$A$7:$O$134,2)))</f>
        <v/>
      </c>
      <c r="G43" s="225"/>
      <c r="H43" s="92"/>
      <c r="I43" s="91"/>
      <c r="J43" s="226" t="s">
        <v>10</v>
      </c>
      <c r="K43" s="221"/>
      <c r="L43" s="227"/>
      <c r="M43" s="221"/>
      <c r="N43" s="228"/>
      <c r="O43" s="221"/>
      <c r="P43" s="227"/>
      <c r="Q43" s="221"/>
      <c r="R43" s="228"/>
    </row>
    <row r="44" spans="1:19" s="18" customFormat="1" ht="9" customHeight="1" x14ac:dyDescent="0.25">
      <c r="A44" s="366"/>
      <c r="B44" s="382"/>
      <c r="C44" s="382"/>
      <c r="D44" s="450"/>
      <c r="E44" s="224"/>
      <c r="F44" s="92"/>
      <c r="G44" s="225"/>
      <c r="H44" s="92"/>
      <c r="I44" s="91"/>
      <c r="J44" s="226" t="s">
        <v>11</v>
      </c>
      <c r="K44" s="221"/>
      <c r="L44" s="227"/>
      <c r="M44" s="221"/>
      <c r="N44" s="228"/>
      <c r="O44" s="234"/>
      <c r="P44" s="233"/>
      <c r="Q44" s="234"/>
      <c r="R44" s="235"/>
    </row>
    <row r="45" spans="1:19" s="18" customFormat="1" ht="9" customHeight="1" x14ac:dyDescent="0.25">
      <c r="A45" s="367"/>
      <c r="B45" s="388"/>
      <c r="C45" s="443"/>
      <c r="D45" s="239"/>
      <c r="E45" s="224"/>
      <c r="F45" s="92"/>
      <c r="G45" s="225"/>
      <c r="H45" s="92"/>
      <c r="I45" s="91"/>
      <c r="J45" s="226" t="s">
        <v>12</v>
      </c>
      <c r="K45" s="221"/>
      <c r="L45" s="227"/>
      <c r="M45" s="221"/>
      <c r="N45" s="228"/>
      <c r="O45" s="229" t="s">
        <v>92</v>
      </c>
      <c r="P45" s="230"/>
      <c r="Q45" s="230"/>
      <c r="R45" s="231"/>
    </row>
    <row r="46" spans="1:19" s="18" customFormat="1" ht="9" customHeight="1" x14ac:dyDescent="0.25">
      <c r="A46" s="367"/>
      <c r="B46" s="388"/>
      <c r="C46" s="444"/>
      <c r="D46" s="377"/>
      <c r="E46" s="224"/>
      <c r="F46" s="92"/>
      <c r="G46" s="225"/>
      <c r="H46" s="92"/>
      <c r="I46" s="91"/>
      <c r="J46" s="226" t="s">
        <v>13</v>
      </c>
      <c r="K46" s="221"/>
      <c r="L46" s="227"/>
      <c r="M46" s="221"/>
      <c r="N46" s="228"/>
      <c r="O46" s="221"/>
      <c r="P46" s="227"/>
      <c r="Q46" s="221"/>
      <c r="R46" s="228"/>
    </row>
    <row r="47" spans="1:19" s="18" customFormat="1" ht="9" customHeight="1" x14ac:dyDescent="0.25">
      <c r="A47" s="368"/>
      <c r="B47" s="365"/>
      <c r="C47" s="445"/>
      <c r="D47" s="378"/>
      <c r="E47" s="240"/>
      <c r="F47" s="241"/>
      <c r="G47" s="242"/>
      <c r="H47" s="241"/>
      <c r="I47" s="243"/>
      <c r="J47" s="244" t="s">
        <v>14</v>
      </c>
      <c r="K47" s="234"/>
      <c r="L47" s="233"/>
      <c r="M47" s="234"/>
      <c r="N47" s="235"/>
      <c r="O47" s="234" t="str">
        <f>R4</f>
        <v>Dénes Tibor</v>
      </c>
      <c r="P47" s="233"/>
      <c r="Q47" s="234"/>
      <c r="R47" s="245">
        <f>MIN(4,'1Q ELO (4)'!O5)</f>
        <v>4</v>
      </c>
    </row>
  </sheetData>
  <mergeCells count="1">
    <mergeCell ref="A4:C4"/>
  </mergeCells>
  <conditionalFormatting sqref="H21 H23 H25 H27 H29 H31 H33 H35 H7 H19 H9 H11 H13 H15 H17 H37">
    <cfRule type="expression" dxfId="321" priority="9" stopIfTrue="1">
      <formula>AND($E7&lt;9,$C7&gt;0)</formula>
    </cfRule>
  </conditionalFormatting>
  <conditionalFormatting sqref="M14 M30 I8 I12 I16 I20 I24 I28 I32 I36 K34 K26 K18 K10">
    <cfRule type="expression" dxfId="320" priority="6" stopIfTrue="1">
      <formula>AND($O$1="CU",I8="Umpire")</formula>
    </cfRule>
    <cfRule type="expression" dxfId="319" priority="7" stopIfTrue="1">
      <formula>AND($O$1="CU",I8&lt;&gt;"Umpire",J8&lt;&gt;"")</formula>
    </cfRule>
    <cfRule type="expression" dxfId="318" priority="8" stopIfTrue="1">
      <formula>AND($O$1="CU",I8&lt;&gt;"Umpire")</formula>
    </cfRule>
  </conditionalFormatting>
  <conditionalFormatting sqref="M10 M18 M26 M34 O30 O14 K8 K12 K16 K20 K24 K28 K32 K36">
    <cfRule type="expression" dxfId="317" priority="4" stopIfTrue="1">
      <formula>J8="as"</formula>
    </cfRule>
    <cfRule type="expression" dxfId="316" priority="5" stopIfTrue="1">
      <formula>J8="bs"</formula>
    </cfRule>
  </conditionalFormatting>
  <conditionalFormatting sqref="R47 J8 J12 J16 J20 J24 J28 J32 J36 N30 N14 L10 L34 L18 L26">
    <cfRule type="expression" dxfId="315" priority="3" stopIfTrue="1">
      <formula>$O$1="CU"</formula>
    </cfRule>
  </conditionalFormatting>
  <conditionalFormatting sqref="F33 F35 F23 F31 F29 F27 F25 F21 F17 F19 F7 F15 F13 F11 F9 F37">
    <cfRule type="cellIs" dxfId="314" priority="2" stopIfTrue="1" operator="equal">
      <formula>"Bye"</formula>
    </cfRule>
  </conditionalFormatting>
  <conditionalFormatting sqref="E7 E21 E23 E19 E15 E17">
    <cfRule type="expression" dxfId="313" priority="1" stopIfTrue="1">
      <formula>$E7&lt;5</formula>
    </cfRule>
  </conditionalFormatting>
  <dataValidations count="1">
    <dataValidation type="list" allowBlank="1" showInputMessage="1" sqref="I32 I20 I24 I28 I16 I8 I12 M14 M30 I36 K34 K26 K18 K1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041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041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indexed="42"/>
  </sheetPr>
  <dimension ref="A1:Q156"/>
  <sheetViews>
    <sheetView showGridLines="0" showZeros="0" workbookViewId="0">
      <pane ySplit="6" topLeftCell="A7" activePane="bottomLeft" state="frozen"/>
      <selection activeCell="F2" sqref="F2"/>
      <selection pane="bottomLeft" activeCell="R9" sqref="R9"/>
    </sheetView>
  </sheetViews>
  <sheetFormatPr defaultRowHeight="13.2" x14ac:dyDescent="0.25"/>
  <cols>
    <col min="1" max="1" width="3.88671875" customWidth="1"/>
    <col min="2" max="2" width="14" customWidth="1"/>
    <col min="3" max="3" width="12.44140625" customWidth="1"/>
    <col min="4" max="4" width="10.109375" style="45" customWidth="1"/>
    <col min="5" max="5" width="12.109375" style="727" customWidth="1"/>
    <col min="6" max="6" width="6.109375" style="102" hidden="1" customWidth="1"/>
    <col min="7" max="7" width="31.441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394" t="str">
        <f>Altalanos!$A$6</f>
        <v>Diákolinmpia Pest Vármegye</v>
      </c>
      <c r="B1" s="93"/>
      <c r="C1" s="93"/>
      <c r="D1" s="384"/>
      <c r="E1" s="438" t="s">
        <v>123</v>
      </c>
      <c r="F1" s="427"/>
      <c r="G1" s="428"/>
      <c r="H1" s="429"/>
      <c r="I1" s="429"/>
      <c r="J1" s="430"/>
      <c r="K1" s="430"/>
      <c r="L1" s="430"/>
      <c r="M1" s="430"/>
      <c r="N1" s="430"/>
      <c r="O1" s="430"/>
      <c r="P1" s="430"/>
      <c r="Q1" s="431"/>
    </row>
    <row r="2" spans="1:17" ht="13.8" thickBot="1" x14ac:dyDescent="0.3">
      <c r="B2" s="96" t="s">
        <v>122</v>
      </c>
      <c r="C2" s="775">
        <f>Altalanos!$D$8</f>
        <v>0</v>
      </c>
      <c r="D2" s="120"/>
      <c r="E2" s="438" t="s">
        <v>94</v>
      </c>
      <c r="F2" s="103"/>
      <c r="G2" s="103"/>
      <c r="H2" s="703"/>
      <c r="I2" s="703"/>
      <c r="J2" s="94"/>
      <c r="K2" s="94"/>
      <c r="L2" s="94"/>
      <c r="M2" s="94"/>
      <c r="N2" s="111"/>
      <c r="O2" s="86"/>
      <c r="P2" s="86"/>
      <c r="Q2" s="111"/>
    </row>
    <row r="3" spans="1:17" s="2" customFormat="1" ht="13.8" thickBot="1" x14ac:dyDescent="0.3">
      <c r="A3" s="682" t="s">
        <v>121</v>
      </c>
      <c r="B3" s="701"/>
      <c r="C3" s="701"/>
      <c r="D3" s="701"/>
      <c r="E3" s="701"/>
      <c r="F3" s="701"/>
      <c r="G3" s="701"/>
      <c r="H3" s="701"/>
      <c r="I3" s="702"/>
      <c r="J3" s="112"/>
      <c r="K3" s="123"/>
      <c r="L3" s="123"/>
      <c r="M3" s="123"/>
      <c r="N3" s="485" t="s">
        <v>92</v>
      </c>
      <c r="O3" s="113"/>
      <c r="P3" s="124"/>
      <c r="Q3" s="439"/>
    </row>
    <row r="4" spans="1:17" s="2" customFormat="1" x14ac:dyDescent="0.25">
      <c r="A4" s="55" t="s">
        <v>82</v>
      </c>
      <c r="B4" s="55"/>
      <c r="C4" s="53" t="s">
        <v>79</v>
      </c>
      <c r="D4" s="55" t="s">
        <v>87</v>
      </c>
      <c r="E4" s="88"/>
      <c r="G4" s="125"/>
      <c r="H4" s="737" t="s">
        <v>88</v>
      </c>
      <c r="I4" s="712"/>
      <c r="J4" s="126"/>
      <c r="K4" s="127"/>
      <c r="L4" s="127"/>
      <c r="M4" s="127"/>
      <c r="N4" s="126"/>
      <c r="O4" s="440"/>
      <c r="P4" s="440"/>
      <c r="Q4" s="128"/>
    </row>
    <row r="5" spans="1:17" s="2" customFormat="1" ht="13.8" thickBot="1" x14ac:dyDescent="0.3">
      <c r="A5" s="432">
        <f>Altalanos!$A$10</f>
        <v>0</v>
      </c>
      <c r="B5" s="432"/>
      <c r="C5" s="97">
        <f>Altalanos!$C$10</f>
        <v>0</v>
      </c>
      <c r="D5" s="98" t="str">
        <f>Altalanos!$D$10</f>
        <v xml:space="preserve">  </v>
      </c>
      <c r="E5" s="98"/>
      <c r="F5" s="98"/>
      <c r="G5" s="98"/>
      <c r="H5" s="470" t="str">
        <f>Altalanos!$E$10</f>
        <v>Dénes Tibor</v>
      </c>
      <c r="I5" s="738"/>
      <c r="J5" s="129"/>
      <c r="K5" s="89"/>
      <c r="L5" s="89"/>
      <c r="M5" s="89"/>
      <c r="N5" s="129"/>
      <c r="O5" s="98"/>
      <c r="P5" s="98"/>
      <c r="Q5" s="755"/>
    </row>
    <row r="6" spans="1:17" ht="30" customHeight="1" thickBot="1" x14ac:dyDescent="0.3">
      <c r="A6" s="392" t="s">
        <v>95</v>
      </c>
      <c r="B6" s="115" t="s">
        <v>85</v>
      </c>
      <c r="C6" s="115" t="s">
        <v>86</v>
      </c>
      <c r="D6" s="115" t="s">
        <v>90</v>
      </c>
      <c r="E6" s="116" t="s">
        <v>91</v>
      </c>
      <c r="F6" s="116" t="s">
        <v>96</v>
      </c>
      <c r="G6" s="116" t="s">
        <v>213</v>
      </c>
      <c r="H6" s="704" t="s">
        <v>97</v>
      </c>
      <c r="I6" s="705"/>
      <c r="J6" s="422" t="s">
        <v>74</v>
      </c>
      <c r="K6" s="117" t="s">
        <v>72</v>
      </c>
      <c r="L6" s="424" t="s">
        <v>1</v>
      </c>
      <c r="M6" s="294" t="s">
        <v>73</v>
      </c>
      <c r="N6" s="457" t="s">
        <v>117</v>
      </c>
      <c r="O6" s="436" t="s">
        <v>99</v>
      </c>
      <c r="P6" s="437" t="s">
        <v>2</v>
      </c>
      <c r="Q6" s="116" t="s">
        <v>100</v>
      </c>
    </row>
    <row r="7" spans="1:17" s="11" customFormat="1" ht="18.899999999999999" customHeight="1" x14ac:dyDescent="0.25">
      <c r="A7" s="426">
        <v>1</v>
      </c>
      <c r="B7" s="105"/>
      <c r="C7" s="105"/>
      <c r="D7" s="106"/>
      <c r="E7" s="441"/>
      <c r="F7" s="685"/>
      <c r="G7" s="686"/>
      <c r="H7" s="106"/>
      <c r="I7" s="106"/>
      <c r="J7" s="423"/>
      <c r="K7" s="421"/>
      <c r="L7" s="425"/>
      <c r="M7" s="421"/>
      <c r="N7" s="387"/>
      <c r="O7" s="767"/>
      <c r="P7" s="133"/>
      <c r="Q7" s="107"/>
    </row>
    <row r="8" spans="1:17" s="11" customFormat="1" ht="18.899999999999999" customHeight="1" x14ac:dyDescent="0.25">
      <c r="A8" s="426">
        <v>2</v>
      </c>
      <c r="B8" s="105"/>
      <c r="C8" s="105"/>
      <c r="D8" s="106"/>
      <c r="E8" s="441"/>
      <c r="F8" s="687"/>
      <c r="G8" s="688"/>
      <c r="H8" s="106"/>
      <c r="I8" s="106"/>
      <c r="J8" s="423"/>
      <c r="K8" s="421"/>
      <c r="L8" s="425"/>
      <c r="M8" s="421"/>
      <c r="N8" s="387"/>
      <c r="O8" s="106"/>
      <c r="P8" s="133"/>
      <c r="Q8" s="107"/>
    </row>
    <row r="9" spans="1:17" s="11" customFormat="1" ht="18.899999999999999" customHeight="1" x14ac:dyDescent="0.25">
      <c r="A9" s="426">
        <v>3</v>
      </c>
      <c r="B9" s="105"/>
      <c r="C9" s="105"/>
      <c r="D9" s="106"/>
      <c r="E9" s="441"/>
      <c r="F9" s="687"/>
      <c r="G9" s="688"/>
      <c r="H9" s="106"/>
      <c r="I9" s="106"/>
      <c r="J9" s="423"/>
      <c r="K9" s="421"/>
      <c r="L9" s="425"/>
      <c r="M9" s="421"/>
      <c r="N9" s="387"/>
      <c r="O9" s="106"/>
      <c r="P9" s="714"/>
      <c r="Q9" s="458"/>
    </row>
    <row r="10" spans="1:17" s="11" customFormat="1" ht="18.899999999999999" customHeight="1" x14ac:dyDescent="0.25">
      <c r="A10" s="426">
        <v>4</v>
      </c>
      <c r="B10" s="105"/>
      <c r="C10" s="105"/>
      <c r="D10" s="106"/>
      <c r="E10" s="441"/>
      <c r="F10" s="687"/>
      <c r="G10" s="688"/>
      <c r="H10" s="106"/>
      <c r="I10" s="106"/>
      <c r="J10" s="423"/>
      <c r="K10" s="421"/>
      <c r="L10" s="425"/>
      <c r="M10" s="421"/>
      <c r="N10" s="387"/>
      <c r="O10" s="106"/>
      <c r="P10" s="713"/>
      <c r="Q10" s="706"/>
    </row>
    <row r="11" spans="1:17" s="11" customFormat="1" ht="18.899999999999999" customHeight="1" x14ac:dyDescent="0.25">
      <c r="A11" s="426">
        <v>5</v>
      </c>
      <c r="B11" s="105"/>
      <c r="C11" s="105"/>
      <c r="D11" s="106"/>
      <c r="E11" s="441"/>
      <c r="F11" s="687"/>
      <c r="G11" s="688"/>
      <c r="H11" s="106"/>
      <c r="I11" s="106"/>
      <c r="J11" s="423"/>
      <c r="K11" s="421"/>
      <c r="L11" s="425"/>
      <c r="M11" s="421"/>
      <c r="N11" s="387"/>
      <c r="O11" s="106"/>
      <c r="P11" s="713"/>
      <c r="Q11" s="706"/>
    </row>
    <row r="12" spans="1:17" s="11" customFormat="1" ht="18.899999999999999" customHeight="1" x14ac:dyDescent="0.25">
      <c r="A12" s="426">
        <v>6</v>
      </c>
      <c r="B12" s="105"/>
      <c r="C12" s="105"/>
      <c r="D12" s="106"/>
      <c r="E12" s="441"/>
      <c r="F12" s="687"/>
      <c r="G12" s="688"/>
      <c r="H12" s="106"/>
      <c r="I12" s="106"/>
      <c r="J12" s="423"/>
      <c r="K12" s="421"/>
      <c r="L12" s="425"/>
      <c r="M12" s="421"/>
      <c r="N12" s="387"/>
      <c r="O12" s="106"/>
      <c r="P12" s="713"/>
      <c r="Q12" s="706"/>
    </row>
    <row r="13" spans="1:17" s="11" customFormat="1" ht="18.899999999999999" customHeight="1" x14ac:dyDescent="0.25">
      <c r="A13" s="426">
        <v>7</v>
      </c>
      <c r="B13" s="105"/>
      <c r="C13" s="105"/>
      <c r="D13" s="106"/>
      <c r="E13" s="441"/>
      <c r="F13" s="687"/>
      <c r="G13" s="688"/>
      <c r="H13" s="106"/>
      <c r="I13" s="106"/>
      <c r="J13" s="423"/>
      <c r="K13" s="421"/>
      <c r="L13" s="425"/>
      <c r="M13" s="421"/>
      <c r="N13" s="387"/>
      <c r="O13" s="106"/>
      <c r="P13" s="713"/>
      <c r="Q13" s="706"/>
    </row>
    <row r="14" spans="1:17" s="11" customFormat="1" ht="18.899999999999999" customHeight="1" x14ac:dyDescent="0.25">
      <c r="A14" s="426">
        <v>8</v>
      </c>
      <c r="B14" s="105"/>
      <c r="C14" s="105"/>
      <c r="D14" s="106"/>
      <c r="E14" s="441"/>
      <c r="F14" s="687"/>
      <c r="G14" s="688"/>
      <c r="H14" s="106"/>
      <c r="I14" s="106"/>
      <c r="J14" s="423"/>
      <c r="K14" s="421"/>
      <c r="L14" s="425"/>
      <c r="M14" s="421"/>
      <c r="N14" s="387"/>
      <c r="O14" s="106"/>
      <c r="P14" s="713"/>
      <c r="Q14" s="706"/>
    </row>
    <row r="15" spans="1:17" s="11" customFormat="1" ht="18.899999999999999" customHeight="1" x14ac:dyDescent="0.25">
      <c r="A15" s="426">
        <v>9</v>
      </c>
      <c r="B15" s="105"/>
      <c r="C15" s="105"/>
      <c r="D15" s="106"/>
      <c r="E15" s="441"/>
      <c r="F15" s="132"/>
      <c r="G15" s="132"/>
      <c r="H15" s="106"/>
      <c r="I15" s="106"/>
      <c r="J15" s="423"/>
      <c r="K15" s="421"/>
      <c r="L15" s="425"/>
      <c r="M15" s="466"/>
      <c r="N15" s="387"/>
      <c r="O15" s="106"/>
      <c r="P15" s="107"/>
      <c r="Q15" s="107"/>
    </row>
    <row r="16" spans="1:17" s="11" customFormat="1" ht="18.899999999999999" customHeight="1" x14ac:dyDescent="0.25">
      <c r="A16" s="426">
        <v>10</v>
      </c>
      <c r="B16" s="765"/>
      <c r="C16" s="105"/>
      <c r="D16" s="106"/>
      <c r="E16" s="441"/>
      <c r="F16" s="132"/>
      <c r="G16" s="132"/>
      <c r="H16" s="106"/>
      <c r="I16" s="106"/>
      <c r="J16" s="423"/>
      <c r="K16" s="421"/>
      <c r="L16" s="425"/>
      <c r="M16" s="466"/>
      <c r="N16" s="387"/>
      <c r="O16" s="106"/>
      <c r="P16" s="133"/>
      <c r="Q16" s="107"/>
    </row>
    <row r="17" spans="1:17" s="11" customFormat="1" ht="18.899999999999999" customHeight="1" x14ac:dyDescent="0.25">
      <c r="A17" s="426">
        <v>11</v>
      </c>
      <c r="B17" s="105"/>
      <c r="C17" s="105"/>
      <c r="D17" s="106"/>
      <c r="E17" s="441"/>
      <c r="F17" s="132"/>
      <c r="G17" s="132"/>
      <c r="H17" s="106"/>
      <c r="I17" s="106"/>
      <c r="J17" s="423"/>
      <c r="K17" s="421"/>
      <c r="L17" s="425"/>
      <c r="M17" s="466"/>
      <c r="N17" s="387"/>
      <c r="O17" s="106"/>
      <c r="P17" s="133"/>
      <c r="Q17" s="107"/>
    </row>
    <row r="18" spans="1:17" s="11" customFormat="1" ht="18.899999999999999" customHeight="1" x14ac:dyDescent="0.25">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x14ac:dyDescent="0.25">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x14ac:dyDescent="0.25">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x14ac:dyDescent="0.25">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x14ac:dyDescent="0.25">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x14ac:dyDescent="0.25">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x14ac:dyDescent="0.25">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x14ac:dyDescent="0.25">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x14ac:dyDescent="0.25">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x14ac:dyDescent="0.25">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x14ac:dyDescent="0.25">
      <c r="A28" s="426">
        <v>22</v>
      </c>
      <c r="B28" s="105"/>
      <c r="C28" s="105"/>
      <c r="D28" s="106"/>
      <c r="E28" s="773"/>
      <c r="F28" s="739"/>
      <c r="G28" s="740"/>
      <c r="H28" s="106"/>
      <c r="I28" s="106"/>
      <c r="J28" s="423"/>
      <c r="K28" s="421"/>
      <c r="L28" s="425"/>
      <c r="M28" s="466"/>
      <c r="N28" s="387"/>
      <c r="O28" s="106"/>
      <c r="P28" s="133"/>
      <c r="Q28" s="107"/>
    </row>
    <row r="29" spans="1:17" s="11" customFormat="1" ht="18.899999999999999" customHeight="1" x14ac:dyDescent="0.25">
      <c r="A29" s="426">
        <v>23</v>
      </c>
      <c r="B29" s="105"/>
      <c r="C29" s="105"/>
      <c r="D29" s="106"/>
      <c r="E29" s="774"/>
      <c r="F29" s="132"/>
      <c r="G29" s="132"/>
      <c r="H29" s="106"/>
      <c r="I29" s="106"/>
      <c r="J29" s="423"/>
      <c r="K29" s="421"/>
      <c r="L29" s="425"/>
      <c r="M29" s="466"/>
      <c r="N29" s="387"/>
      <c r="O29" s="106"/>
      <c r="P29" s="133"/>
      <c r="Q29" s="107"/>
    </row>
    <row r="30" spans="1:17" s="11" customFormat="1" ht="18.899999999999999" customHeight="1" x14ac:dyDescent="0.25">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x14ac:dyDescent="0.25">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x14ac:dyDescent="0.25">
      <c r="A32" s="426">
        <v>26</v>
      </c>
      <c r="B32" s="105"/>
      <c r="C32" s="105"/>
      <c r="D32" s="106"/>
      <c r="E32" s="736"/>
      <c r="F32" s="132"/>
      <c r="G32" s="132"/>
      <c r="H32" s="106"/>
      <c r="I32" s="106"/>
      <c r="J32" s="423"/>
      <c r="K32" s="421"/>
      <c r="L32" s="425"/>
      <c r="M32" s="466"/>
      <c r="N32" s="387"/>
      <c r="O32" s="106"/>
      <c r="P32" s="133"/>
      <c r="Q32" s="107"/>
    </row>
    <row r="33" spans="1:17" s="11" customFormat="1" ht="18.899999999999999" customHeight="1" x14ac:dyDescent="0.25">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x14ac:dyDescent="0.25">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x14ac:dyDescent="0.25">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x14ac:dyDescent="0.25">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x14ac:dyDescent="0.25">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x14ac:dyDescent="0.25">
      <c r="A38" s="426">
        <v>32</v>
      </c>
      <c r="B38" s="105"/>
      <c r="C38" s="105"/>
      <c r="D38" s="106"/>
      <c r="E38" s="441"/>
      <c r="F38" s="132"/>
      <c r="G38" s="132"/>
      <c r="H38" s="707"/>
      <c r="I38" s="469"/>
      <c r="J38" s="423"/>
      <c r="K38" s="421"/>
      <c r="L38" s="425"/>
      <c r="M38" s="466"/>
      <c r="N38" s="387"/>
      <c r="O38" s="107"/>
      <c r="P38" s="133"/>
      <c r="Q38" s="107"/>
    </row>
    <row r="39" spans="1:17" s="11" customFormat="1" ht="18.899999999999999" customHeight="1" x14ac:dyDescent="0.25">
      <c r="A39" s="426">
        <v>33</v>
      </c>
      <c r="B39" s="105"/>
      <c r="C39" s="105"/>
      <c r="D39" s="106"/>
      <c r="E39" s="441"/>
      <c r="F39" s="132"/>
      <c r="G39" s="132"/>
      <c r="H39" s="707"/>
      <c r="I39" s="469"/>
      <c r="J39" s="423"/>
      <c r="K39" s="421"/>
      <c r="L39" s="425"/>
      <c r="M39" s="466"/>
      <c r="N39" s="458"/>
      <c r="O39" s="393"/>
      <c r="P39" s="133"/>
      <c r="Q39" s="107"/>
    </row>
    <row r="40" spans="1:17" s="11" customFormat="1" ht="18.899999999999999" customHeight="1" x14ac:dyDescent="0.25">
      <c r="A40" s="426">
        <v>34</v>
      </c>
      <c r="B40" s="105"/>
      <c r="C40" s="105"/>
      <c r="D40" s="106"/>
      <c r="E40" s="441"/>
      <c r="F40" s="132"/>
      <c r="G40" s="132"/>
      <c r="H40" s="707"/>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899999999999999" customHeight="1" x14ac:dyDescent="0.25">
      <c r="A41" s="426">
        <v>35</v>
      </c>
      <c r="B41" s="105"/>
      <c r="C41" s="105"/>
      <c r="D41" s="106"/>
      <c r="E41" s="441"/>
      <c r="F41" s="132"/>
      <c r="G41" s="132"/>
      <c r="H41" s="707"/>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x14ac:dyDescent="0.25">
      <c r="A42" s="426">
        <v>36</v>
      </c>
      <c r="B42" s="105"/>
      <c r="C42" s="105"/>
      <c r="D42" s="106"/>
      <c r="E42" s="441"/>
      <c r="F42" s="132"/>
      <c r="G42" s="132"/>
      <c r="H42" s="707"/>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x14ac:dyDescent="0.25">
      <c r="A43" s="426">
        <v>37</v>
      </c>
      <c r="B43" s="105"/>
      <c r="C43" s="105"/>
      <c r="D43" s="106"/>
      <c r="E43" s="441"/>
      <c r="F43" s="132"/>
      <c r="G43" s="132"/>
      <c r="H43" s="707"/>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x14ac:dyDescent="0.25">
      <c r="A44" s="426">
        <v>38</v>
      </c>
      <c r="B44" s="105"/>
      <c r="C44" s="105"/>
      <c r="D44" s="106"/>
      <c r="E44" s="441"/>
      <c r="F44" s="132"/>
      <c r="G44" s="132"/>
      <c r="H44" s="707"/>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x14ac:dyDescent="0.25">
      <c r="A45" s="426">
        <v>39</v>
      </c>
      <c r="B45" s="105"/>
      <c r="C45" s="105"/>
      <c r="D45" s="106"/>
      <c r="E45" s="441"/>
      <c r="F45" s="132"/>
      <c r="G45" s="132"/>
      <c r="H45" s="707"/>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x14ac:dyDescent="0.25">
      <c r="A46" s="426">
        <v>40</v>
      </c>
      <c r="B46" s="105"/>
      <c r="C46" s="105"/>
      <c r="D46" s="106"/>
      <c r="E46" s="441"/>
      <c r="F46" s="132"/>
      <c r="G46" s="132"/>
      <c r="H46" s="707"/>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x14ac:dyDescent="0.25">
      <c r="A47" s="426">
        <v>41</v>
      </c>
      <c r="B47" s="105"/>
      <c r="C47" s="105"/>
      <c r="D47" s="106"/>
      <c r="E47" s="441"/>
      <c r="F47" s="132"/>
      <c r="G47" s="132"/>
      <c r="H47" s="707"/>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x14ac:dyDescent="0.25">
      <c r="A48" s="426">
        <v>42</v>
      </c>
      <c r="B48" s="105"/>
      <c r="C48" s="105"/>
      <c r="D48" s="106"/>
      <c r="E48" s="441"/>
      <c r="F48" s="132"/>
      <c r="G48" s="132"/>
      <c r="H48" s="707"/>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x14ac:dyDescent="0.25">
      <c r="A49" s="426">
        <v>43</v>
      </c>
      <c r="B49" s="105"/>
      <c r="C49" s="105"/>
      <c r="D49" s="106"/>
      <c r="E49" s="441"/>
      <c r="F49" s="132"/>
      <c r="G49" s="132"/>
      <c r="H49" s="707"/>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x14ac:dyDescent="0.25">
      <c r="A50" s="426">
        <v>44</v>
      </c>
      <c r="B50" s="105"/>
      <c r="C50" s="105"/>
      <c r="D50" s="106"/>
      <c r="E50" s="441"/>
      <c r="F50" s="132"/>
      <c r="G50" s="132"/>
      <c r="H50" s="707"/>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x14ac:dyDescent="0.25">
      <c r="A51" s="426">
        <v>45</v>
      </c>
      <c r="B51" s="105"/>
      <c r="C51" s="105"/>
      <c r="D51" s="106"/>
      <c r="E51" s="441"/>
      <c r="F51" s="132"/>
      <c r="G51" s="132"/>
      <c r="H51" s="707"/>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x14ac:dyDescent="0.25">
      <c r="A52" s="426">
        <v>46</v>
      </c>
      <c r="B52" s="105"/>
      <c r="C52" s="105"/>
      <c r="D52" s="106"/>
      <c r="E52" s="441"/>
      <c r="F52" s="132"/>
      <c r="G52" s="132"/>
      <c r="H52" s="707"/>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x14ac:dyDescent="0.25">
      <c r="A53" s="426">
        <v>47</v>
      </c>
      <c r="B53" s="105"/>
      <c r="C53" s="105"/>
      <c r="D53" s="106"/>
      <c r="E53" s="441"/>
      <c r="F53" s="132"/>
      <c r="G53" s="132"/>
      <c r="H53" s="707"/>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x14ac:dyDescent="0.25">
      <c r="A54" s="426">
        <v>48</v>
      </c>
      <c r="B54" s="105"/>
      <c r="C54" s="105"/>
      <c r="D54" s="106"/>
      <c r="E54" s="441"/>
      <c r="F54" s="132"/>
      <c r="G54" s="132"/>
      <c r="H54" s="707"/>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x14ac:dyDescent="0.25">
      <c r="A55" s="426">
        <v>49</v>
      </c>
      <c r="B55" s="105"/>
      <c r="C55" s="105"/>
      <c r="D55" s="106"/>
      <c r="E55" s="441"/>
      <c r="F55" s="132"/>
      <c r="G55" s="132"/>
      <c r="H55" s="707"/>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x14ac:dyDescent="0.25">
      <c r="A56" s="426">
        <v>50</v>
      </c>
      <c r="B56" s="105"/>
      <c r="C56" s="105"/>
      <c r="D56" s="106"/>
      <c r="E56" s="441"/>
      <c r="F56" s="132"/>
      <c r="G56" s="132"/>
      <c r="H56" s="707"/>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x14ac:dyDescent="0.25">
      <c r="A57" s="426">
        <v>51</v>
      </c>
      <c r="B57" s="105"/>
      <c r="C57" s="105"/>
      <c r="D57" s="106"/>
      <c r="E57" s="441"/>
      <c r="F57" s="132"/>
      <c r="G57" s="132"/>
      <c r="H57" s="707"/>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x14ac:dyDescent="0.25">
      <c r="A58" s="426">
        <v>52</v>
      </c>
      <c r="B58" s="105"/>
      <c r="C58" s="105"/>
      <c r="D58" s="106"/>
      <c r="E58" s="441"/>
      <c r="F58" s="132"/>
      <c r="G58" s="132"/>
      <c r="H58" s="707"/>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x14ac:dyDescent="0.25">
      <c r="A59" s="426">
        <v>53</v>
      </c>
      <c r="B59" s="105"/>
      <c r="C59" s="105"/>
      <c r="D59" s="106"/>
      <c r="E59" s="441"/>
      <c r="F59" s="132"/>
      <c r="G59" s="132"/>
      <c r="H59" s="707"/>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x14ac:dyDescent="0.25">
      <c r="A60" s="426">
        <v>54</v>
      </c>
      <c r="B60" s="105"/>
      <c r="C60" s="105"/>
      <c r="D60" s="106"/>
      <c r="E60" s="441"/>
      <c r="F60" s="132"/>
      <c r="G60" s="132"/>
      <c r="H60" s="707"/>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x14ac:dyDescent="0.25">
      <c r="A61" s="426">
        <v>55</v>
      </c>
      <c r="B61" s="105"/>
      <c r="C61" s="105"/>
      <c r="D61" s="106"/>
      <c r="E61" s="441"/>
      <c r="F61" s="132"/>
      <c r="G61" s="132"/>
      <c r="H61" s="707"/>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x14ac:dyDescent="0.25">
      <c r="A62" s="426">
        <v>56</v>
      </c>
      <c r="B62" s="105"/>
      <c r="C62" s="105"/>
      <c r="D62" s="106"/>
      <c r="E62" s="441"/>
      <c r="F62" s="132"/>
      <c r="G62" s="132"/>
      <c r="H62" s="707"/>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x14ac:dyDescent="0.25">
      <c r="A63" s="426">
        <v>57</v>
      </c>
      <c r="B63" s="105"/>
      <c r="C63" s="105"/>
      <c r="D63" s="106"/>
      <c r="E63" s="441"/>
      <c r="F63" s="132"/>
      <c r="G63" s="132"/>
      <c r="H63" s="707"/>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x14ac:dyDescent="0.25">
      <c r="A64" s="426">
        <v>58</v>
      </c>
      <c r="B64" s="105"/>
      <c r="C64" s="105"/>
      <c r="D64" s="106"/>
      <c r="E64" s="441"/>
      <c r="F64" s="132"/>
      <c r="G64" s="132"/>
      <c r="H64" s="707"/>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x14ac:dyDescent="0.25">
      <c r="A65" s="426">
        <v>59</v>
      </c>
      <c r="B65" s="105"/>
      <c r="C65" s="105"/>
      <c r="D65" s="106"/>
      <c r="E65" s="441"/>
      <c r="F65" s="132"/>
      <c r="G65" s="132"/>
      <c r="H65" s="707"/>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x14ac:dyDescent="0.25">
      <c r="A66" s="426">
        <v>60</v>
      </c>
      <c r="B66" s="105"/>
      <c r="C66" s="105"/>
      <c r="D66" s="106"/>
      <c r="E66" s="441"/>
      <c r="F66" s="132"/>
      <c r="G66" s="132"/>
      <c r="H66" s="707"/>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x14ac:dyDescent="0.25">
      <c r="A67" s="426">
        <v>61</v>
      </c>
      <c r="B67" s="105"/>
      <c r="C67" s="105"/>
      <c r="D67" s="106"/>
      <c r="E67" s="441"/>
      <c r="F67" s="132"/>
      <c r="G67" s="132"/>
      <c r="H67" s="707"/>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x14ac:dyDescent="0.25">
      <c r="A68" s="426">
        <v>62</v>
      </c>
      <c r="B68" s="105"/>
      <c r="C68" s="105"/>
      <c r="D68" s="106"/>
      <c r="E68" s="441"/>
      <c r="F68" s="132"/>
      <c r="G68" s="132"/>
      <c r="H68" s="707"/>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x14ac:dyDescent="0.25">
      <c r="A69" s="426">
        <v>63</v>
      </c>
      <c r="B69" s="105"/>
      <c r="C69" s="105"/>
      <c r="D69" s="106"/>
      <c r="E69" s="441"/>
      <c r="F69" s="132"/>
      <c r="G69" s="132"/>
      <c r="H69" s="707"/>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x14ac:dyDescent="0.25">
      <c r="A70" s="426">
        <v>64</v>
      </c>
      <c r="B70" s="105"/>
      <c r="C70" s="105"/>
      <c r="D70" s="106"/>
      <c r="E70" s="441"/>
      <c r="F70" s="132"/>
      <c r="G70" s="132"/>
      <c r="H70" s="707"/>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x14ac:dyDescent="0.25">
      <c r="A71" s="426">
        <v>65</v>
      </c>
      <c r="B71" s="105"/>
      <c r="C71" s="105"/>
      <c r="D71" s="106"/>
      <c r="E71" s="441"/>
      <c r="F71" s="132"/>
      <c r="G71" s="132"/>
      <c r="H71" s="707"/>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x14ac:dyDescent="0.25">
      <c r="A72" s="426">
        <v>66</v>
      </c>
      <c r="B72" s="105"/>
      <c r="C72" s="105"/>
      <c r="D72" s="106"/>
      <c r="E72" s="441"/>
      <c r="F72" s="132"/>
      <c r="G72" s="132"/>
      <c r="H72" s="707"/>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899999999999999" customHeight="1" x14ac:dyDescent="0.25">
      <c r="A73" s="426">
        <v>67</v>
      </c>
      <c r="B73" s="105"/>
      <c r="C73" s="105"/>
      <c r="D73" s="106"/>
      <c r="E73" s="441"/>
      <c r="F73" s="132"/>
      <c r="G73" s="132"/>
      <c r="H73" s="707"/>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899999999999999" customHeight="1" x14ac:dyDescent="0.25">
      <c r="A74" s="426">
        <v>68</v>
      </c>
      <c r="B74" s="105"/>
      <c r="C74" s="105"/>
      <c r="D74" s="106"/>
      <c r="E74" s="441"/>
      <c r="F74" s="132"/>
      <c r="G74" s="132"/>
      <c r="H74" s="707"/>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899999999999999" customHeight="1" x14ac:dyDescent="0.25">
      <c r="A75" s="426">
        <v>69</v>
      </c>
      <c r="B75" s="105"/>
      <c r="C75" s="105"/>
      <c r="D75" s="106"/>
      <c r="E75" s="441"/>
      <c r="F75" s="132"/>
      <c r="G75" s="132"/>
      <c r="H75" s="707"/>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899999999999999" customHeight="1" x14ac:dyDescent="0.25">
      <c r="A76" s="426">
        <v>70</v>
      </c>
      <c r="B76" s="105"/>
      <c r="C76" s="105"/>
      <c r="D76" s="106"/>
      <c r="E76" s="441"/>
      <c r="F76" s="132"/>
      <c r="G76" s="132"/>
      <c r="H76" s="707"/>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899999999999999" customHeight="1" x14ac:dyDescent="0.25">
      <c r="A77" s="426">
        <v>71</v>
      </c>
      <c r="B77" s="105"/>
      <c r="C77" s="105"/>
      <c r="D77" s="106"/>
      <c r="E77" s="441"/>
      <c r="F77" s="132"/>
      <c r="G77" s="132"/>
      <c r="H77" s="707"/>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899999999999999" customHeight="1" x14ac:dyDescent="0.25">
      <c r="A78" s="426">
        <v>72</v>
      </c>
      <c r="B78" s="105"/>
      <c r="C78" s="105"/>
      <c r="D78" s="106"/>
      <c r="E78" s="441"/>
      <c r="F78" s="132"/>
      <c r="G78" s="132"/>
      <c r="H78" s="707"/>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899999999999999" customHeight="1" x14ac:dyDescent="0.25">
      <c r="A79" s="426">
        <v>73</v>
      </c>
      <c r="B79" s="105"/>
      <c r="C79" s="105"/>
      <c r="D79" s="106"/>
      <c r="E79" s="441"/>
      <c r="F79" s="132"/>
      <c r="G79" s="132"/>
      <c r="H79" s="707"/>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899999999999999" customHeight="1" x14ac:dyDescent="0.25">
      <c r="A80" s="426">
        <v>74</v>
      </c>
      <c r="B80" s="105"/>
      <c r="C80" s="105"/>
      <c r="D80" s="106"/>
      <c r="E80" s="441"/>
      <c r="F80" s="132"/>
      <c r="G80" s="132"/>
      <c r="H80" s="707"/>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899999999999999" customHeight="1" x14ac:dyDescent="0.25">
      <c r="A81" s="426">
        <v>75</v>
      </c>
      <c r="B81" s="105"/>
      <c r="C81" s="105"/>
      <c r="D81" s="106"/>
      <c r="E81" s="441"/>
      <c r="F81" s="132"/>
      <c r="G81" s="132"/>
      <c r="H81" s="707"/>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899999999999999" customHeight="1" x14ac:dyDescent="0.25">
      <c r="A82" s="426">
        <v>76</v>
      </c>
      <c r="B82" s="105"/>
      <c r="C82" s="105"/>
      <c r="D82" s="106"/>
      <c r="E82" s="441"/>
      <c r="F82" s="132"/>
      <c r="G82" s="132"/>
      <c r="H82" s="707"/>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899999999999999" customHeight="1" x14ac:dyDescent="0.25">
      <c r="A83" s="426">
        <v>77</v>
      </c>
      <c r="B83" s="105"/>
      <c r="C83" s="105"/>
      <c r="D83" s="106"/>
      <c r="E83" s="441"/>
      <c r="F83" s="132"/>
      <c r="G83" s="132"/>
      <c r="H83" s="707"/>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899999999999999" customHeight="1" x14ac:dyDescent="0.25">
      <c r="A84" s="426">
        <v>78</v>
      </c>
      <c r="B84" s="105"/>
      <c r="C84" s="105"/>
      <c r="D84" s="106"/>
      <c r="E84" s="441"/>
      <c r="F84" s="132"/>
      <c r="G84" s="132"/>
      <c r="H84" s="707"/>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899999999999999" customHeight="1" x14ac:dyDescent="0.25">
      <c r="A85" s="426">
        <v>79</v>
      </c>
      <c r="B85" s="105"/>
      <c r="C85" s="105"/>
      <c r="D85" s="106"/>
      <c r="E85" s="441"/>
      <c r="F85" s="132"/>
      <c r="G85" s="132"/>
      <c r="H85" s="707"/>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899999999999999" customHeight="1" x14ac:dyDescent="0.25">
      <c r="A86" s="426">
        <v>80</v>
      </c>
      <c r="B86" s="105"/>
      <c r="C86" s="105"/>
      <c r="D86" s="106"/>
      <c r="E86" s="441"/>
      <c r="F86" s="132"/>
      <c r="G86" s="132"/>
      <c r="H86" s="707"/>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899999999999999" customHeight="1" x14ac:dyDescent="0.25">
      <c r="A87" s="426">
        <v>81</v>
      </c>
      <c r="B87" s="105"/>
      <c r="C87" s="105"/>
      <c r="D87" s="106"/>
      <c r="E87" s="441"/>
      <c r="F87" s="132"/>
      <c r="G87" s="132"/>
      <c r="H87" s="707"/>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899999999999999" customHeight="1" x14ac:dyDescent="0.25">
      <c r="A88" s="426">
        <v>82</v>
      </c>
      <c r="B88" s="105"/>
      <c r="C88" s="105"/>
      <c r="D88" s="106"/>
      <c r="E88" s="441"/>
      <c r="F88" s="132"/>
      <c r="G88" s="132"/>
      <c r="H88" s="707"/>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899999999999999" customHeight="1" x14ac:dyDescent="0.25">
      <c r="A89" s="426">
        <v>83</v>
      </c>
      <c r="B89" s="105"/>
      <c r="C89" s="105"/>
      <c r="D89" s="106"/>
      <c r="E89" s="441"/>
      <c r="F89" s="132"/>
      <c r="G89" s="132"/>
      <c r="H89" s="707"/>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899999999999999" customHeight="1" x14ac:dyDescent="0.25">
      <c r="A90" s="426">
        <v>84</v>
      </c>
      <c r="B90" s="105"/>
      <c r="C90" s="105"/>
      <c r="D90" s="106"/>
      <c r="E90" s="441"/>
      <c r="F90" s="132"/>
      <c r="G90" s="132"/>
      <c r="H90" s="707"/>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899999999999999" customHeight="1" x14ac:dyDescent="0.25">
      <c r="A91" s="426">
        <v>85</v>
      </c>
      <c r="B91" s="105"/>
      <c r="C91" s="105"/>
      <c r="D91" s="106"/>
      <c r="E91" s="441"/>
      <c r="F91" s="132"/>
      <c r="G91" s="132"/>
      <c r="H91" s="707"/>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899999999999999" customHeight="1" x14ac:dyDescent="0.25">
      <c r="A92" s="426">
        <v>86</v>
      </c>
      <c r="B92" s="105"/>
      <c r="C92" s="105"/>
      <c r="D92" s="106"/>
      <c r="E92" s="441"/>
      <c r="F92" s="132"/>
      <c r="G92" s="132"/>
      <c r="H92" s="707"/>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899999999999999" customHeight="1" x14ac:dyDescent="0.25">
      <c r="A93" s="426">
        <v>87</v>
      </c>
      <c r="B93" s="105"/>
      <c r="C93" s="105"/>
      <c r="D93" s="106"/>
      <c r="E93" s="441"/>
      <c r="F93" s="132"/>
      <c r="G93" s="132"/>
      <c r="H93" s="707"/>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899999999999999" customHeight="1" x14ac:dyDescent="0.25">
      <c r="A94" s="426">
        <v>88</v>
      </c>
      <c r="B94" s="105"/>
      <c r="C94" s="105"/>
      <c r="D94" s="106"/>
      <c r="E94" s="441"/>
      <c r="F94" s="132"/>
      <c r="G94" s="132"/>
      <c r="H94" s="707"/>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899999999999999" customHeight="1" x14ac:dyDescent="0.25">
      <c r="A95" s="426">
        <v>89</v>
      </c>
      <c r="B95" s="105"/>
      <c r="C95" s="105"/>
      <c r="D95" s="106"/>
      <c r="E95" s="441"/>
      <c r="F95" s="132"/>
      <c r="G95" s="132"/>
      <c r="H95" s="707"/>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899999999999999" customHeight="1" x14ac:dyDescent="0.25">
      <c r="A96" s="426">
        <v>90</v>
      </c>
      <c r="B96" s="105"/>
      <c r="C96" s="105"/>
      <c r="D96" s="106"/>
      <c r="E96" s="441"/>
      <c r="F96" s="132"/>
      <c r="G96" s="132"/>
      <c r="H96" s="707"/>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899999999999999" customHeight="1" x14ac:dyDescent="0.25">
      <c r="A97" s="426">
        <v>91</v>
      </c>
      <c r="B97" s="105"/>
      <c r="C97" s="105"/>
      <c r="D97" s="106"/>
      <c r="E97" s="441"/>
      <c r="F97" s="132"/>
      <c r="G97" s="132"/>
      <c r="H97" s="707"/>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899999999999999" customHeight="1" x14ac:dyDescent="0.25">
      <c r="A98" s="426">
        <v>92</v>
      </c>
      <c r="B98" s="105"/>
      <c r="C98" s="105"/>
      <c r="D98" s="106"/>
      <c r="E98" s="441"/>
      <c r="F98" s="132"/>
      <c r="G98" s="132"/>
      <c r="H98" s="707"/>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899999999999999" customHeight="1" x14ac:dyDescent="0.25">
      <c r="A99" s="426">
        <v>93</v>
      </c>
      <c r="B99" s="105"/>
      <c r="C99" s="105"/>
      <c r="D99" s="106"/>
      <c r="E99" s="441"/>
      <c r="F99" s="132"/>
      <c r="G99" s="132"/>
      <c r="H99" s="707"/>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899999999999999" customHeight="1" x14ac:dyDescent="0.25">
      <c r="A100" s="426">
        <v>94</v>
      </c>
      <c r="B100" s="105"/>
      <c r="C100" s="105"/>
      <c r="D100" s="106"/>
      <c r="E100" s="441"/>
      <c r="F100" s="132"/>
      <c r="G100" s="132"/>
      <c r="H100" s="707"/>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899999999999999" customHeight="1" x14ac:dyDescent="0.25">
      <c r="A101" s="426">
        <v>95</v>
      </c>
      <c r="B101" s="105"/>
      <c r="C101" s="105"/>
      <c r="D101" s="106"/>
      <c r="E101" s="441"/>
      <c r="F101" s="132"/>
      <c r="G101" s="132"/>
      <c r="H101" s="707"/>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899999999999999" customHeight="1" x14ac:dyDescent="0.25">
      <c r="A102" s="426">
        <v>96</v>
      </c>
      <c r="B102" s="105"/>
      <c r="C102" s="105"/>
      <c r="D102" s="106"/>
      <c r="E102" s="441"/>
      <c r="F102" s="132"/>
      <c r="G102" s="132"/>
      <c r="H102" s="707"/>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899999999999999" customHeight="1" x14ac:dyDescent="0.25">
      <c r="A103" s="426">
        <v>97</v>
      </c>
      <c r="B103" s="105"/>
      <c r="C103" s="105"/>
      <c r="D103" s="106"/>
      <c r="E103" s="441"/>
      <c r="F103" s="132"/>
      <c r="G103" s="132"/>
      <c r="H103" s="707"/>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899999999999999" customHeight="1" x14ac:dyDescent="0.25">
      <c r="A104" s="426">
        <v>98</v>
      </c>
      <c r="B104" s="105"/>
      <c r="C104" s="105"/>
      <c r="D104" s="106"/>
      <c r="E104" s="441"/>
      <c r="F104" s="132"/>
      <c r="G104" s="132"/>
      <c r="H104" s="707"/>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899999999999999" customHeight="1" x14ac:dyDescent="0.25">
      <c r="A105" s="426">
        <v>99</v>
      </c>
      <c r="B105" s="105"/>
      <c r="C105" s="105"/>
      <c r="D105" s="106"/>
      <c r="E105" s="441"/>
      <c r="F105" s="132"/>
      <c r="G105" s="132"/>
      <c r="H105" s="707"/>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899999999999999" customHeight="1" x14ac:dyDescent="0.25">
      <c r="A106" s="426">
        <v>100</v>
      </c>
      <c r="B106" s="105"/>
      <c r="C106" s="105"/>
      <c r="D106" s="106"/>
      <c r="E106" s="441"/>
      <c r="F106" s="132"/>
      <c r="G106" s="132"/>
      <c r="H106" s="707"/>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899999999999999" customHeight="1" x14ac:dyDescent="0.25">
      <c r="A107" s="426">
        <v>101</v>
      </c>
      <c r="B107" s="105"/>
      <c r="C107" s="105"/>
      <c r="D107" s="106"/>
      <c r="E107" s="441"/>
      <c r="F107" s="132"/>
      <c r="G107" s="132"/>
      <c r="H107" s="707"/>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899999999999999" customHeight="1" x14ac:dyDescent="0.25">
      <c r="A108" s="426">
        <v>102</v>
      </c>
      <c r="B108" s="105"/>
      <c r="C108" s="105"/>
      <c r="D108" s="106"/>
      <c r="E108" s="441"/>
      <c r="F108" s="132"/>
      <c r="G108" s="132"/>
      <c r="H108" s="707"/>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899999999999999" customHeight="1" x14ac:dyDescent="0.25">
      <c r="A109" s="426">
        <v>103</v>
      </c>
      <c r="B109" s="105"/>
      <c r="C109" s="105"/>
      <c r="D109" s="106"/>
      <c r="E109" s="441"/>
      <c r="F109" s="132"/>
      <c r="G109" s="132"/>
      <c r="H109" s="707"/>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899999999999999" customHeight="1" x14ac:dyDescent="0.25">
      <c r="A110" s="426">
        <v>104</v>
      </c>
      <c r="B110" s="105"/>
      <c r="C110" s="105"/>
      <c r="D110" s="106"/>
      <c r="E110" s="441"/>
      <c r="F110" s="132"/>
      <c r="G110" s="132"/>
      <c r="H110" s="707"/>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899999999999999" customHeight="1" x14ac:dyDescent="0.25">
      <c r="A111" s="426">
        <v>105</v>
      </c>
      <c r="B111" s="105"/>
      <c r="C111" s="105"/>
      <c r="D111" s="106"/>
      <c r="E111" s="441"/>
      <c r="F111" s="132"/>
      <c r="G111" s="132"/>
      <c r="H111" s="707"/>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899999999999999" customHeight="1" x14ac:dyDescent="0.25">
      <c r="A112" s="426">
        <v>106</v>
      </c>
      <c r="B112" s="105"/>
      <c r="C112" s="105"/>
      <c r="D112" s="106"/>
      <c r="E112" s="441"/>
      <c r="F112" s="132"/>
      <c r="G112" s="132"/>
      <c r="H112" s="707"/>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899999999999999" customHeight="1" x14ac:dyDescent="0.25">
      <c r="A113" s="426">
        <v>107</v>
      </c>
      <c r="B113" s="105"/>
      <c r="C113" s="105"/>
      <c r="D113" s="106"/>
      <c r="E113" s="441"/>
      <c r="F113" s="132"/>
      <c r="G113" s="132"/>
      <c r="H113" s="707"/>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899999999999999" customHeight="1" x14ac:dyDescent="0.25">
      <c r="A114" s="426">
        <v>108</v>
      </c>
      <c r="B114" s="105"/>
      <c r="C114" s="105"/>
      <c r="D114" s="106"/>
      <c r="E114" s="441"/>
      <c r="F114" s="132"/>
      <c r="G114" s="132"/>
      <c r="H114" s="707"/>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899999999999999" customHeight="1" x14ac:dyDescent="0.25">
      <c r="A115" s="426">
        <v>109</v>
      </c>
      <c r="B115" s="105"/>
      <c r="C115" s="105"/>
      <c r="D115" s="106"/>
      <c r="E115" s="441"/>
      <c r="F115" s="132"/>
      <c r="G115" s="132"/>
      <c r="H115" s="707"/>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899999999999999" customHeight="1" x14ac:dyDescent="0.25">
      <c r="A116" s="426">
        <v>110</v>
      </c>
      <c r="B116" s="105"/>
      <c r="C116" s="105"/>
      <c r="D116" s="106"/>
      <c r="E116" s="441"/>
      <c r="F116" s="132"/>
      <c r="G116" s="132"/>
      <c r="H116" s="707"/>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899999999999999" customHeight="1" x14ac:dyDescent="0.25">
      <c r="A117" s="426">
        <v>111</v>
      </c>
      <c r="B117" s="105"/>
      <c r="C117" s="105"/>
      <c r="D117" s="106"/>
      <c r="E117" s="441"/>
      <c r="F117" s="132"/>
      <c r="G117" s="132"/>
      <c r="H117" s="707"/>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899999999999999" customHeight="1" x14ac:dyDescent="0.25">
      <c r="A118" s="426">
        <v>112</v>
      </c>
      <c r="B118" s="105"/>
      <c r="C118" s="105"/>
      <c r="D118" s="106"/>
      <c r="E118" s="441"/>
      <c r="F118" s="132"/>
      <c r="G118" s="132"/>
      <c r="H118" s="707"/>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899999999999999" customHeight="1" x14ac:dyDescent="0.25">
      <c r="A119" s="426">
        <v>113</v>
      </c>
      <c r="B119" s="105"/>
      <c r="C119" s="105"/>
      <c r="D119" s="106"/>
      <c r="E119" s="441"/>
      <c r="F119" s="132"/>
      <c r="G119" s="132"/>
      <c r="H119" s="707"/>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899999999999999" customHeight="1" x14ac:dyDescent="0.25">
      <c r="A120" s="426">
        <v>114</v>
      </c>
      <c r="B120" s="105"/>
      <c r="C120" s="105"/>
      <c r="D120" s="106"/>
      <c r="E120" s="441"/>
      <c r="F120" s="132"/>
      <c r="G120" s="132"/>
      <c r="H120" s="707"/>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899999999999999" customHeight="1" x14ac:dyDescent="0.25">
      <c r="A121" s="426">
        <v>115</v>
      </c>
      <c r="B121" s="105"/>
      <c r="C121" s="105"/>
      <c r="D121" s="106"/>
      <c r="E121" s="441"/>
      <c r="F121" s="132"/>
      <c r="G121" s="132"/>
      <c r="H121" s="707"/>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899999999999999" customHeight="1" x14ac:dyDescent="0.25">
      <c r="A122" s="426">
        <v>116</v>
      </c>
      <c r="B122" s="105"/>
      <c r="C122" s="105"/>
      <c r="D122" s="106"/>
      <c r="E122" s="441"/>
      <c r="F122" s="132"/>
      <c r="G122" s="132"/>
      <c r="H122" s="707"/>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899999999999999" customHeight="1" x14ac:dyDescent="0.25">
      <c r="A123" s="426">
        <v>117</v>
      </c>
      <c r="B123" s="105"/>
      <c r="C123" s="105"/>
      <c r="D123" s="106"/>
      <c r="E123" s="441"/>
      <c r="F123" s="132"/>
      <c r="G123" s="132"/>
      <c r="H123" s="707"/>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899999999999999" customHeight="1" x14ac:dyDescent="0.25">
      <c r="A124" s="426">
        <v>118</v>
      </c>
      <c r="B124" s="105"/>
      <c r="C124" s="105"/>
      <c r="D124" s="106"/>
      <c r="E124" s="441"/>
      <c r="F124" s="132"/>
      <c r="G124" s="132"/>
      <c r="H124" s="707"/>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899999999999999" customHeight="1" x14ac:dyDescent="0.25">
      <c r="A125" s="426">
        <v>119</v>
      </c>
      <c r="B125" s="105"/>
      <c r="C125" s="105"/>
      <c r="D125" s="106"/>
      <c r="E125" s="441"/>
      <c r="F125" s="132"/>
      <c r="G125" s="132"/>
      <c r="H125" s="707"/>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899999999999999" customHeight="1" x14ac:dyDescent="0.25">
      <c r="A126" s="426">
        <v>120</v>
      </c>
      <c r="B126" s="105"/>
      <c r="C126" s="105"/>
      <c r="D126" s="106"/>
      <c r="E126" s="441"/>
      <c r="F126" s="132"/>
      <c r="G126" s="132"/>
      <c r="H126" s="707"/>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899999999999999" customHeight="1" x14ac:dyDescent="0.25">
      <c r="A127" s="426">
        <v>121</v>
      </c>
      <c r="B127" s="105"/>
      <c r="C127" s="105"/>
      <c r="D127" s="106"/>
      <c r="E127" s="441"/>
      <c r="F127" s="132"/>
      <c r="G127" s="132"/>
      <c r="H127" s="707"/>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899999999999999" customHeight="1" x14ac:dyDescent="0.25">
      <c r="A128" s="426">
        <v>122</v>
      </c>
      <c r="B128" s="105"/>
      <c r="C128" s="105"/>
      <c r="D128" s="106"/>
      <c r="E128" s="441"/>
      <c r="F128" s="132"/>
      <c r="G128" s="132"/>
      <c r="H128" s="707"/>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899999999999999" customHeight="1" x14ac:dyDescent="0.25">
      <c r="A129" s="426">
        <v>123</v>
      </c>
      <c r="B129" s="105"/>
      <c r="C129" s="105"/>
      <c r="D129" s="106"/>
      <c r="E129" s="441"/>
      <c r="F129" s="132"/>
      <c r="G129" s="132"/>
      <c r="H129" s="707"/>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899999999999999" customHeight="1" x14ac:dyDescent="0.25">
      <c r="A130" s="426">
        <v>124</v>
      </c>
      <c r="B130" s="105"/>
      <c r="C130" s="105"/>
      <c r="D130" s="106"/>
      <c r="E130" s="441"/>
      <c r="F130" s="132"/>
      <c r="G130" s="132"/>
      <c r="H130" s="707"/>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899999999999999" customHeight="1" x14ac:dyDescent="0.25">
      <c r="A131" s="426">
        <v>125</v>
      </c>
      <c r="B131" s="105"/>
      <c r="C131" s="105"/>
      <c r="D131" s="106"/>
      <c r="E131" s="441"/>
      <c r="F131" s="132"/>
      <c r="G131" s="132"/>
      <c r="H131" s="707"/>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899999999999999" customHeight="1" x14ac:dyDescent="0.25">
      <c r="A132" s="426">
        <v>126</v>
      </c>
      <c r="B132" s="105"/>
      <c r="C132" s="105"/>
      <c r="D132" s="106"/>
      <c r="E132" s="441"/>
      <c r="F132" s="132"/>
      <c r="G132" s="132"/>
      <c r="H132" s="707"/>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899999999999999" customHeight="1" x14ac:dyDescent="0.25">
      <c r="A133" s="426">
        <v>127</v>
      </c>
      <c r="B133" s="105"/>
      <c r="C133" s="105"/>
      <c r="D133" s="106"/>
      <c r="E133" s="441"/>
      <c r="F133" s="132"/>
      <c r="G133" s="132"/>
      <c r="H133" s="707"/>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899999999999999" customHeight="1" x14ac:dyDescent="0.25">
      <c r="A134" s="426">
        <v>128</v>
      </c>
      <c r="B134" s="105"/>
      <c r="C134" s="105"/>
      <c r="D134" s="106"/>
      <c r="E134" s="441"/>
      <c r="F134" s="132"/>
      <c r="G134" s="132"/>
      <c r="H134" s="707"/>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5">
      <c r="A135" s="426">
        <v>129</v>
      </c>
      <c r="B135" s="105"/>
      <c r="C135" s="105"/>
      <c r="D135" s="106"/>
      <c r="E135" s="441"/>
      <c r="F135" s="132"/>
      <c r="G135" s="132"/>
      <c r="H135" s="707"/>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5">
      <c r="A136" s="426">
        <v>130</v>
      </c>
      <c r="B136" s="105"/>
      <c r="C136" s="105"/>
      <c r="D136" s="106"/>
      <c r="E136" s="441"/>
      <c r="F136" s="132"/>
      <c r="G136" s="132"/>
      <c r="H136" s="707"/>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5">
      <c r="A137" s="426">
        <v>131</v>
      </c>
      <c r="B137" s="105"/>
      <c r="C137" s="105"/>
      <c r="D137" s="106"/>
      <c r="E137" s="441"/>
      <c r="F137" s="132"/>
      <c r="G137" s="132"/>
      <c r="H137" s="707"/>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5">
      <c r="A138" s="426">
        <v>132</v>
      </c>
      <c r="B138" s="105"/>
      <c r="C138" s="105"/>
      <c r="D138" s="106"/>
      <c r="E138" s="441"/>
      <c r="F138" s="132"/>
      <c r="G138" s="132"/>
      <c r="H138" s="707"/>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5">
      <c r="A139" s="426">
        <v>133</v>
      </c>
      <c r="B139" s="105"/>
      <c r="C139" s="105"/>
      <c r="D139" s="106"/>
      <c r="E139" s="441"/>
      <c r="F139" s="132"/>
      <c r="G139" s="132"/>
      <c r="H139" s="707"/>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5">
      <c r="A140" s="426">
        <v>134</v>
      </c>
      <c r="B140" s="105"/>
      <c r="C140" s="105"/>
      <c r="D140" s="106"/>
      <c r="E140" s="441"/>
      <c r="F140" s="132"/>
      <c r="G140" s="132"/>
      <c r="H140" s="707"/>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5">
      <c r="A141" s="426">
        <v>135</v>
      </c>
      <c r="B141" s="105"/>
      <c r="C141" s="105"/>
      <c r="D141" s="106"/>
      <c r="E141" s="441"/>
      <c r="F141" s="132"/>
      <c r="G141" s="132"/>
      <c r="H141" s="707"/>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5">
      <c r="A142" s="426">
        <v>136</v>
      </c>
      <c r="B142" s="105"/>
      <c r="C142" s="105"/>
      <c r="D142" s="106"/>
      <c r="E142" s="441"/>
      <c r="F142" s="132"/>
      <c r="G142" s="132"/>
      <c r="H142" s="707"/>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5">
      <c r="A143" s="426">
        <v>137</v>
      </c>
      <c r="B143" s="105"/>
      <c r="C143" s="105"/>
      <c r="D143" s="106"/>
      <c r="E143" s="441"/>
      <c r="F143" s="132"/>
      <c r="G143" s="132"/>
      <c r="H143" s="707"/>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5">
      <c r="A144" s="426">
        <v>138</v>
      </c>
      <c r="B144" s="105"/>
      <c r="C144" s="105"/>
      <c r="D144" s="106"/>
      <c r="E144" s="441"/>
      <c r="F144" s="132"/>
      <c r="G144" s="132"/>
      <c r="H144" s="707"/>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5">
      <c r="A145" s="426">
        <v>139</v>
      </c>
      <c r="B145" s="105"/>
      <c r="C145" s="105"/>
      <c r="D145" s="106"/>
      <c r="E145" s="441"/>
      <c r="F145" s="132"/>
      <c r="G145" s="132"/>
      <c r="H145" s="707"/>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5">
      <c r="A146" s="426">
        <v>140</v>
      </c>
      <c r="B146" s="105"/>
      <c r="C146" s="105"/>
      <c r="D146" s="106"/>
      <c r="E146" s="441"/>
      <c r="F146" s="132"/>
      <c r="G146" s="132"/>
      <c r="H146" s="707"/>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5">
      <c r="A147" s="426">
        <v>141</v>
      </c>
      <c r="B147" s="105"/>
      <c r="C147" s="105"/>
      <c r="D147" s="106"/>
      <c r="E147" s="441"/>
      <c r="F147" s="132"/>
      <c r="G147" s="132"/>
      <c r="H147" s="707"/>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5">
      <c r="A148" s="426">
        <v>142</v>
      </c>
      <c r="B148" s="105"/>
      <c r="C148" s="105"/>
      <c r="D148" s="106"/>
      <c r="E148" s="441"/>
      <c r="F148" s="132"/>
      <c r="G148" s="132"/>
      <c r="H148" s="707"/>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5">
      <c r="A149" s="426">
        <v>143</v>
      </c>
      <c r="B149" s="105"/>
      <c r="C149" s="105"/>
      <c r="D149" s="106"/>
      <c r="E149" s="441"/>
      <c r="F149" s="132"/>
      <c r="G149" s="132"/>
      <c r="H149" s="707"/>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5">
      <c r="A150" s="426">
        <v>144</v>
      </c>
      <c r="B150" s="105"/>
      <c r="C150" s="105"/>
      <c r="D150" s="106"/>
      <c r="E150" s="441"/>
      <c r="F150" s="132"/>
      <c r="G150" s="132"/>
      <c r="H150" s="707"/>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5">
      <c r="A151" s="426">
        <v>145</v>
      </c>
      <c r="B151" s="105"/>
      <c r="C151" s="105"/>
      <c r="D151" s="106"/>
      <c r="E151" s="441"/>
      <c r="F151" s="132"/>
      <c r="G151" s="132"/>
      <c r="H151" s="707"/>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5">
      <c r="A152" s="426">
        <v>146</v>
      </c>
      <c r="B152" s="105"/>
      <c r="C152" s="105"/>
      <c r="D152" s="106"/>
      <c r="E152" s="441"/>
      <c r="F152" s="132"/>
      <c r="G152" s="132"/>
      <c r="H152" s="707"/>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5">
      <c r="A153" s="426">
        <v>147</v>
      </c>
      <c r="B153" s="105"/>
      <c r="C153" s="105"/>
      <c r="D153" s="106"/>
      <c r="E153" s="441"/>
      <c r="F153" s="132"/>
      <c r="G153" s="132"/>
      <c r="H153" s="707"/>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5">
      <c r="A154" s="426">
        <v>148</v>
      </c>
      <c r="B154" s="105"/>
      <c r="C154" s="105"/>
      <c r="D154" s="106"/>
      <c r="E154" s="441"/>
      <c r="F154" s="132"/>
      <c r="G154" s="132"/>
      <c r="H154" s="707"/>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5">
      <c r="A155" s="426">
        <v>149</v>
      </c>
      <c r="B155" s="105"/>
      <c r="C155" s="105"/>
      <c r="D155" s="106"/>
      <c r="E155" s="441"/>
      <c r="F155" s="132"/>
      <c r="G155" s="132"/>
      <c r="H155" s="707"/>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5">
      <c r="A156" s="426">
        <v>150</v>
      </c>
      <c r="B156" s="105"/>
      <c r="C156" s="105"/>
      <c r="D156" s="106"/>
      <c r="E156" s="441"/>
      <c r="F156" s="132"/>
      <c r="G156" s="132"/>
      <c r="H156" s="707"/>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56">
    <cfRule type="expression" dxfId="312" priority="16" stopIfTrue="1">
      <formula>AND(ROUNDDOWN(($A$4-E7)/365.25,0)&lt;=13,G7&lt;&gt;"OK")</formula>
    </cfRule>
    <cfRule type="expression" dxfId="311" priority="17" stopIfTrue="1">
      <formula>AND(ROUNDDOWN(($A$4-E7)/365.25,0)&lt;=14,G7&lt;&gt;"OK")</formula>
    </cfRule>
    <cfRule type="expression" dxfId="310" priority="18" stopIfTrue="1">
      <formula>AND(ROUNDDOWN(($A$4-E7)/365.25,0)&lt;=17,G7&lt;&gt;"OK")</formula>
    </cfRule>
  </conditionalFormatting>
  <conditionalFormatting sqref="J7:J156">
    <cfRule type="cellIs" dxfId="309" priority="15" stopIfTrue="1" operator="equal">
      <formula>"Z"</formula>
    </cfRule>
  </conditionalFormatting>
  <conditionalFormatting sqref="A7:D156">
    <cfRule type="expression" dxfId="308" priority="14" stopIfTrue="1">
      <formula>$Q7&gt;=1</formula>
    </cfRule>
  </conditionalFormatting>
  <conditionalFormatting sqref="E7:E14">
    <cfRule type="expression" dxfId="307" priority="11" stopIfTrue="1">
      <formula>AND(ROUNDDOWN(($A$4-E7)/365.25,0)&lt;=13,G7&lt;&gt;"OK")</formula>
    </cfRule>
    <cfRule type="expression" dxfId="306" priority="12" stopIfTrue="1">
      <formula>AND(ROUNDDOWN(($A$4-E7)/365.25,0)&lt;=14,G7&lt;&gt;"OK")</formula>
    </cfRule>
    <cfRule type="expression" dxfId="305" priority="13" stopIfTrue="1">
      <formula>AND(ROUNDDOWN(($A$4-E7)/365.25,0)&lt;=17,G7&lt;&gt;"OK")</formula>
    </cfRule>
  </conditionalFormatting>
  <conditionalFormatting sqref="J7:J14">
    <cfRule type="cellIs" dxfId="304" priority="10" stopIfTrue="1" operator="equal">
      <formula>"Z"</formula>
    </cfRule>
  </conditionalFormatting>
  <conditionalFormatting sqref="B7:D14">
    <cfRule type="expression" dxfId="303" priority="9" stopIfTrue="1">
      <formula>$Q7&gt;=1</formula>
    </cfRule>
  </conditionalFormatting>
  <conditionalFormatting sqref="E7:E14">
    <cfRule type="expression" dxfId="302" priority="6" stopIfTrue="1">
      <formula>AND(ROUNDDOWN(($A$4-E7)/365.25,0)&lt;=13,G7&lt;&gt;"OK")</formula>
    </cfRule>
    <cfRule type="expression" dxfId="301" priority="7" stopIfTrue="1">
      <formula>AND(ROUNDDOWN(($A$4-E7)/365.25,0)&lt;=14,G7&lt;&gt;"OK")</formula>
    </cfRule>
    <cfRule type="expression" dxfId="300" priority="8" stopIfTrue="1">
      <formula>AND(ROUNDDOWN(($A$4-E7)/365.25,0)&lt;=17,G7&lt;&gt;"OK")</formula>
    </cfRule>
  </conditionalFormatting>
  <conditionalFormatting sqref="B7:D14">
    <cfRule type="expression" dxfId="299" priority="5" stopIfTrue="1">
      <formula>$Q7&gt;=1</formula>
    </cfRule>
  </conditionalFormatting>
  <conditionalFormatting sqref="E7:E27 E29:E37">
    <cfRule type="expression" dxfId="298" priority="2" stopIfTrue="1">
      <formula>AND(ROUNDDOWN(($A$4-E7)/365.25,0)&lt;=13,G7&lt;&gt;"OK")</formula>
    </cfRule>
    <cfRule type="expression" dxfId="297" priority="3" stopIfTrue="1">
      <formula>AND(ROUNDDOWN(($A$4-E7)/365.25,0)&lt;=14,G7&lt;&gt;"OK")</formula>
    </cfRule>
    <cfRule type="expression" dxfId="296" priority="4" stopIfTrue="1">
      <formula>AND(ROUNDDOWN(($A$4-E7)/365.25,0)&lt;=17,G7&lt;&gt;"OK")</formula>
    </cfRule>
  </conditionalFormatting>
  <conditionalFormatting sqref="B7:D37">
    <cfRule type="expression" dxfId="295"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34">
    <tabColor indexed="11"/>
  </sheetPr>
  <dimension ref="A1:AK43"/>
  <sheetViews>
    <sheetView workbookViewId="0">
      <selection activeCell="N10" sqref="N1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55" hidden="1" customWidth="1"/>
    <col min="26" max="37" width="0" style="655"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6">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584" t="str">
        <f>IF($B7="","",VLOOKUP($B7,'1MD ELO (4)'!$A$7:$O$22,5))</f>
        <v/>
      </c>
      <c r="D7" s="584" t="str">
        <f>IF($B7="","",VLOOKUP($B7,'1MD ELO (4)'!$A$7:$O$22,15))</f>
        <v/>
      </c>
      <c r="E7" s="579" t="str">
        <f>UPPER(IF($B7="","",VLOOKUP($B7,'1MD ELO (4)'!$A$7:$O$22,2)))</f>
        <v/>
      </c>
      <c r="F7" s="585"/>
      <c r="G7" s="579" t="str">
        <f>IF($B7="","",VLOOKUP($B7,'1MD ELO (4)'!$A$7:$O$22,3))</f>
        <v/>
      </c>
      <c r="H7" s="585"/>
      <c r="I7" s="579" t="str">
        <f>IF($B7="","",VLOOKUP($B7,'1MD ELO (4)'!$A$7:$O$22,4))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584" t="str">
        <f>IF($B9="","",VLOOKUP($B9,'1MD ELO (4)'!$A$7:$O$22,5))</f>
        <v/>
      </c>
      <c r="D9" s="584" t="str">
        <f>IF($B9="","",VLOOKUP($B9,'1MD ELO (4)'!$A$7:$O$22,15))</f>
        <v/>
      </c>
      <c r="E9" s="579" t="str">
        <f>UPPER(IF($B9="","",VLOOKUP($B9,'1MD ELO (4)'!$A$7:$O$22,2)))</f>
        <v/>
      </c>
      <c r="F9" s="585"/>
      <c r="G9" s="579" t="str">
        <f>IF($B9="","",VLOOKUP($B9,'1MD ELO (4)'!$A$7:$O$22,3))</f>
        <v/>
      </c>
      <c r="H9" s="585"/>
      <c r="I9" s="579" t="str">
        <f>IF($B9="","",VLOOKUP($B9,'1MD ELO (4)'!$A$7:$O$22,4))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584" t="str">
        <f>IF($B11="","",VLOOKUP($B11,'1MD ELO (4)'!$A$7:$O$22,5))</f>
        <v/>
      </c>
      <c r="D11" s="584" t="str">
        <f>IF($B11="","",VLOOKUP($B11,'1MD ELO (4)'!$A$7:$O$22,15))</f>
        <v/>
      </c>
      <c r="E11" s="579" t="str">
        <f>UPPER(IF($B11="","",VLOOKUP($B11,'1MD ELO (4)'!$A$7:$O$22,2)))</f>
        <v/>
      </c>
      <c r="F11" s="585"/>
      <c r="G11" s="579" t="str">
        <f>IF($B11="","",VLOOKUP($B11,'1MD ELO (4)'!$A$7:$O$22,3))</f>
        <v/>
      </c>
      <c r="H11" s="585"/>
      <c r="I11" s="579"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
      </c>
      <c r="E18" s="938"/>
      <c r="F18" s="938" t="str">
        <f>E9</f>
        <v/>
      </c>
      <c r="G18" s="938"/>
      <c r="H18" s="938" t="str">
        <f>E11</f>
        <v/>
      </c>
      <c r="I18" s="938"/>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
      </c>
      <c r="C19" s="941"/>
      <c r="D19" s="940"/>
      <c r="E19" s="940"/>
      <c r="F19" s="943"/>
      <c r="G19" s="943"/>
      <c r="H19" s="943"/>
      <c r="I19" s="943"/>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1" t="str">
        <f>E9</f>
        <v/>
      </c>
      <c r="C20" s="941"/>
      <c r="D20" s="943"/>
      <c r="E20" s="943"/>
      <c r="F20" s="940"/>
      <c r="G20" s="940"/>
      <c r="H20" s="943"/>
      <c r="I20" s="943"/>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1" t="str">
        <f>E11</f>
        <v/>
      </c>
      <c r="C21" s="941"/>
      <c r="D21" s="943"/>
      <c r="E21" s="943"/>
      <c r="F21" s="943"/>
      <c r="G21" s="943"/>
      <c r="H21" s="940"/>
      <c r="I21" s="940"/>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5">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37"/>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758"/>
      <c r="N33" s="757"/>
      <c r="O33" s="590"/>
      <c r="P33" s="600"/>
      <c r="Q33" s="600"/>
      <c r="R33" s="601"/>
      <c r="S33" s="590"/>
    </row>
    <row r="34" spans="1:19" x14ac:dyDescent="0.25">
      <c r="A34" s="570" t="s">
        <v>106</v>
      </c>
      <c r="B34" s="571"/>
      <c r="C34" s="573"/>
      <c r="D34" s="608"/>
      <c r="E34" s="951"/>
      <c r="F34" s="951"/>
      <c r="G34" s="619" t="s">
        <v>7</v>
      </c>
      <c r="H34" s="571"/>
      <c r="I34" s="609"/>
      <c r="J34" s="620"/>
      <c r="K34" s="565" t="s">
        <v>111</v>
      </c>
      <c r="L34" s="626"/>
      <c r="M34" s="614"/>
      <c r="O34" s="590"/>
      <c r="P34" s="602"/>
      <c r="Q34" s="602"/>
      <c r="R34" s="603"/>
      <c r="S34" s="590"/>
    </row>
    <row r="35" spans="1:19" x14ac:dyDescent="0.25">
      <c r="A35" s="574" t="s">
        <v>124</v>
      </c>
      <c r="B35" s="335"/>
      <c r="C35" s="576"/>
      <c r="D35" s="611"/>
      <c r="E35" s="950"/>
      <c r="F35" s="950"/>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Dénes Tibor</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20">
    <mergeCell ref="A1:F1"/>
    <mergeCell ref="A4:C4"/>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E34:F34"/>
    <mergeCell ref="E35:F35"/>
  </mergeCells>
  <conditionalFormatting sqref="E7 E9 E11">
    <cfRule type="cellIs" dxfId="294" priority="2" stopIfTrue="1" operator="equal">
      <formula>"Bye"</formula>
    </cfRule>
  </conditionalFormatting>
  <conditionalFormatting sqref="R41">
    <cfRule type="expression" dxfId="293"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35">
    <tabColor indexed="11"/>
  </sheetPr>
  <dimension ref="A1:AK43"/>
  <sheetViews>
    <sheetView workbookViewId="0">
      <selection activeCell="O10" sqref="O1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6">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659"/>
      <c r="M4" s="525" t="str">
        <f>Altalanos!$E$10</f>
        <v>Dénes Tibor</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IF($B7="","",VLOOKUP($B7,'1MD ELO (4)'!$A$7:$O$22,5))</f>
        <v/>
      </c>
      <c r="D7" s="631" t="str">
        <f>IF($B7="","",VLOOKUP($B7,'1MD ELO (4)'!$A$7:$O$22,15))</f>
        <v/>
      </c>
      <c r="E7" s="939" t="str">
        <f>UPPER(IF($B7="","",VLOOKUP($B7,'1MD ELO (4)'!$A$7:$O$22,2)))</f>
        <v/>
      </c>
      <c r="F7" s="939"/>
      <c r="G7" s="939" t="str">
        <f>IF($B7="","",VLOOKUP($B7,'1MD ELO (4)'!$A$7:$O$22,3))</f>
        <v/>
      </c>
      <c r="H7" s="939"/>
      <c r="I7" s="632" t="str">
        <f>IF($B7="","",VLOOKUP($B7,'1MD ELO (4)'!$A$7:$O$22,4))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IF($B9="","",VLOOKUP($B9,'1MD ELO (4)'!$A$7:$O$22,5))</f>
        <v/>
      </c>
      <c r="D9" s="631" t="str">
        <f>IF($B9="","",VLOOKUP($B9,'1MD ELO (4)'!$A$7:$O$22,15))</f>
        <v/>
      </c>
      <c r="E9" s="939" t="str">
        <f>UPPER(IF($B9="","",VLOOKUP($B9,'1MD ELO (4)'!$A$7:$O$22,2)))</f>
        <v/>
      </c>
      <c r="F9" s="939"/>
      <c r="G9" s="939" t="str">
        <f>IF($B9="","",VLOOKUP($B9,'1MD ELO (4)'!$A$7:$O$22,3))</f>
        <v/>
      </c>
      <c r="H9" s="939"/>
      <c r="I9" s="632" t="str">
        <f>IF($B9="","",VLOOKUP($B9,'1MD ELO (4)'!$A$7:$O$22,4))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IF($B11="","",VLOOKUP($B11,'1MD ELO (4)'!$A$7:$O$22,5))</f>
        <v/>
      </c>
      <c r="D11" s="631" t="str">
        <f>IF($B11="","",VLOOKUP($B11,'1MD ELO (4)'!$A$7:$O$22,15))</f>
        <v/>
      </c>
      <c r="E11" s="939" t="str">
        <f>UPPER(IF($B11="","",VLOOKUP($B11,'1MD ELO (4)'!$A$7:$O$22,2)))</f>
        <v/>
      </c>
      <c r="F11" s="939"/>
      <c r="G11" s="939" t="str">
        <f>IF($B11="","",VLOOKUP($B11,'1MD ELO (4)'!$A$7:$O$22,3))</f>
        <v/>
      </c>
      <c r="H11" s="939"/>
      <c r="I11" s="632"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IF($B13="","",VLOOKUP($B13,'1MD ELO (4)'!$A$7:$O$22,5))</f>
        <v/>
      </c>
      <c r="D13" s="631" t="str">
        <f>IF($B13="","",VLOOKUP($B13,'1MD ELO (4)'!$A$7:$O$22,15))</f>
        <v/>
      </c>
      <c r="E13" s="939" t="str">
        <f>UPPER(IF($B13="","",VLOOKUP($B13,'1MD ELO (4)'!$A$7:$O$22,2)))</f>
        <v/>
      </c>
      <c r="F13" s="939"/>
      <c r="G13" s="939" t="str">
        <f>IF($B13="","",VLOOKUP($B13,'1MD ELO (4)'!$A$7:$O$22,3))</f>
        <v/>
      </c>
      <c r="H13" s="939"/>
      <c r="I13" s="632" t="str">
        <f>IF($B13="","",VLOOKUP($B13,'1MD ELO (4)'!$A$7:$O$22,4))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
      </c>
      <c r="E18" s="938"/>
      <c r="F18" s="938" t="str">
        <f>E9</f>
        <v/>
      </c>
      <c r="G18" s="938"/>
      <c r="H18" s="938" t="str">
        <f>E11</f>
        <v/>
      </c>
      <c r="I18" s="938"/>
      <c r="J18" s="938" t="str">
        <f>E13</f>
        <v/>
      </c>
      <c r="K18" s="938"/>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
      </c>
      <c r="C19" s="941"/>
      <c r="D19" s="940"/>
      <c r="E19" s="940"/>
      <c r="F19" s="943"/>
      <c r="G19" s="943"/>
      <c r="H19" s="943"/>
      <c r="I19" s="943"/>
      <c r="J19" s="938"/>
      <c r="K19" s="938"/>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1" t="str">
        <f>E9</f>
        <v/>
      </c>
      <c r="C20" s="941"/>
      <c r="D20" s="943"/>
      <c r="E20" s="943"/>
      <c r="F20" s="940"/>
      <c r="G20" s="940"/>
      <c r="H20" s="943"/>
      <c r="I20" s="943"/>
      <c r="J20" s="943"/>
      <c r="K20" s="943"/>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1" t="str">
        <f>E11</f>
        <v/>
      </c>
      <c r="C21" s="941"/>
      <c r="D21" s="943"/>
      <c r="E21" s="943"/>
      <c r="F21" s="943"/>
      <c r="G21" s="943"/>
      <c r="H21" s="940"/>
      <c r="I21" s="940"/>
      <c r="J21" s="943"/>
      <c r="K21" s="943"/>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941" t="str">
        <f>E13</f>
        <v/>
      </c>
      <c r="C22" s="941"/>
      <c r="D22" s="943"/>
      <c r="E22" s="943"/>
      <c r="F22" s="943"/>
      <c r="G22" s="943"/>
      <c r="H22" s="938"/>
      <c r="I22" s="938"/>
      <c r="J22" s="940"/>
      <c r="K22" s="940"/>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951"/>
      <c r="F34" s="951"/>
      <c r="G34" s="619" t="s">
        <v>7</v>
      </c>
      <c r="H34" s="571"/>
      <c r="I34" s="609"/>
      <c r="J34" s="620"/>
      <c r="K34" s="565" t="s">
        <v>111</v>
      </c>
      <c r="L34" s="626"/>
      <c r="M34" s="610"/>
      <c r="O34" s="590"/>
      <c r="P34" s="602"/>
      <c r="Q34" s="602"/>
      <c r="R34" s="603"/>
      <c r="S34" s="590"/>
    </row>
    <row r="35" spans="1:19" x14ac:dyDescent="0.25">
      <c r="A35" s="574" t="s">
        <v>124</v>
      </c>
      <c r="B35" s="335"/>
      <c r="C35" s="576"/>
      <c r="D35" s="611"/>
      <c r="E35" s="950"/>
      <c r="F35" s="950"/>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M4</f>
        <v>Dénes Tibor</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 ref="J22:K22"/>
    <mergeCell ref="E34:F34"/>
  </mergeCells>
  <conditionalFormatting sqref="E7 E9 E11 E13">
    <cfRule type="cellIs" dxfId="292" priority="2" stopIfTrue="1" operator="equal">
      <formula>"Bye"</formula>
    </cfRule>
  </conditionalFormatting>
  <conditionalFormatting sqref="R41">
    <cfRule type="expression" dxfId="291"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36">
    <tabColor indexed="11"/>
  </sheetPr>
  <dimension ref="A1:AK43"/>
  <sheetViews>
    <sheetView workbookViewId="0">
      <selection activeCell="O13" sqref="O1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6">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IF($B7="","",VLOOKUP($B7,'1MD ELO (4)'!$A$7:$O$22,5))</f>
        <v/>
      </c>
      <c r="D7" s="631" t="str">
        <f>IF($B7="","",VLOOKUP($B7,'1MD ELO (4)'!$A$7:$O$22,15))</f>
        <v/>
      </c>
      <c r="E7" s="939" t="str">
        <f>UPPER(IF($B7="","",VLOOKUP($B7,'1MD ELO (4)'!$A$7:$O$22,2)))</f>
        <v/>
      </c>
      <c r="F7" s="939"/>
      <c r="G7" s="939" t="str">
        <f>IF($B7="","",VLOOKUP($B7,'1MD ELO (4)'!$A$7:$O$22,3))</f>
        <v/>
      </c>
      <c r="H7" s="939"/>
      <c r="I7" s="632" t="str">
        <f>IF($B7="","",VLOOKUP($B7,'1MD ELO (4)'!$A$7:$O$22,4))</f>
        <v/>
      </c>
      <c r="J7" s="559"/>
      <c r="K7" s="664"/>
      <c r="L7" s="658" t="str">
        <f>IF(K7="","",CONCATENATE(VLOOKUP($Y$3,$AB$1:$AK$1,K7)," pont"))</f>
        <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IF($B9="","",VLOOKUP($B9,'1MD ELO (4)'!$A$7:$O$22,5))</f>
        <v/>
      </c>
      <c r="D9" s="631" t="str">
        <f>IF($B9="","",VLOOKUP($B9,'1MD ELO (4)'!$A$7:$O$22,15))</f>
        <v/>
      </c>
      <c r="E9" s="939" t="str">
        <f>UPPER(IF($B9="","",VLOOKUP($B9,'1MD ELO (4)'!$A$7:$O$22,2)))</f>
        <v/>
      </c>
      <c r="F9" s="939"/>
      <c r="G9" s="939" t="str">
        <f>IF($B9="","",VLOOKUP($B9,'1MD ELO (4)'!$A$7:$O$22,3))</f>
        <v/>
      </c>
      <c r="H9" s="939"/>
      <c r="I9" s="632" t="str">
        <f>IF($B9="","",VLOOKUP($B9,'1MD ELO (4)'!$A$7:$O$22,4))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IF($B11="","",VLOOKUP($B11,'1MD ELO (4)'!$A$7:$O$22,5))</f>
        <v/>
      </c>
      <c r="D11" s="631" t="str">
        <f>IF($B11="","",VLOOKUP($B11,'1MD ELO (4)'!$A$7:$O$22,15))</f>
        <v/>
      </c>
      <c r="E11" s="939" t="str">
        <f>UPPER(IF($B11="","",VLOOKUP($B11,'1MD ELO (4)'!$A$7:$O$22,2)))</f>
        <v/>
      </c>
      <c r="F11" s="939"/>
      <c r="G11" s="939" t="str">
        <f>IF($B11="","",VLOOKUP($B11,'1MD ELO (4)'!$A$7:$O$22,3))</f>
        <v/>
      </c>
      <c r="H11" s="939"/>
      <c r="I11" s="632"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IF($B13="","",VLOOKUP($B13,'1MD ELO (4)'!$A$7:$O$22,5))</f>
        <v/>
      </c>
      <c r="D13" s="631" t="str">
        <f>IF($B13="","",VLOOKUP($B13,'1MD ELO (4)'!$A$7:$O$22,15))</f>
        <v/>
      </c>
      <c r="E13" s="939" t="str">
        <f>UPPER(IF($B13="","",VLOOKUP($B13,'1MD ELO (4)'!$A$7:$O$22,2)))</f>
        <v/>
      </c>
      <c r="F13" s="939"/>
      <c r="G13" s="939" t="str">
        <f>IF($B13="","",VLOOKUP($B13,'1MD ELO (4)'!$A$7:$O$22,3))</f>
        <v/>
      </c>
      <c r="H13" s="939"/>
      <c r="I13" s="632" t="str">
        <f>IF($B13="","",VLOOKUP($B13,'1MD ELO (4)'!$A$7:$O$22,4))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x14ac:dyDescent="0.25">
      <c r="A15" s="598" t="s">
        <v>172</v>
      </c>
      <c r="B15" s="629"/>
      <c r="C15" s="631" t="str">
        <f>IF($B15="","",VLOOKUP($B15,'1MD ELO (4)'!$A$7:$O$22,5))</f>
        <v/>
      </c>
      <c r="D15" s="631" t="str">
        <f>IF($B15="","",VLOOKUP($B15,'1MD ELO (4)'!$A$7:$O$22,15))</f>
        <v/>
      </c>
      <c r="E15" s="939" t="str">
        <f>UPPER(IF($B15="","",VLOOKUP($B15,'1MD ELO (4)'!$A$7:$O$22,2)))</f>
        <v/>
      </c>
      <c r="F15" s="939"/>
      <c r="G15" s="939" t="str">
        <f>IF($B15="","",VLOOKUP($B15,'1MD ELO (4)'!$A$7:$O$22,3))</f>
        <v/>
      </c>
      <c r="H15" s="939"/>
      <c r="I15" s="632" t="str">
        <f>IF($B15="","",VLOOKUP($B15,'1MD ELO (4)'!$A$7:$O$22,4))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937"/>
      <c r="C18" s="937"/>
      <c r="D18" s="938" t="str">
        <f>E7</f>
        <v/>
      </c>
      <c r="E18" s="938"/>
      <c r="F18" s="938" t="str">
        <f>E9</f>
        <v/>
      </c>
      <c r="G18" s="938"/>
      <c r="H18" s="938" t="str">
        <f>E11</f>
        <v/>
      </c>
      <c r="I18" s="938"/>
      <c r="J18" s="938" t="str">
        <f>E13</f>
        <v/>
      </c>
      <c r="K18" s="938"/>
      <c r="L18" s="938" t="str">
        <f>E15</f>
        <v/>
      </c>
      <c r="M18" s="938"/>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941" t="str">
        <f>E7</f>
        <v/>
      </c>
      <c r="C19" s="941"/>
      <c r="D19" s="940"/>
      <c r="E19" s="940"/>
      <c r="F19" s="943"/>
      <c r="G19" s="943"/>
      <c r="H19" s="943"/>
      <c r="I19" s="943"/>
      <c r="J19" s="938"/>
      <c r="K19" s="938"/>
      <c r="L19" s="938"/>
      <c r="M19" s="938"/>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941" t="str">
        <f>E9</f>
        <v/>
      </c>
      <c r="C20" s="941"/>
      <c r="D20" s="943"/>
      <c r="E20" s="943"/>
      <c r="F20" s="940"/>
      <c r="G20" s="940"/>
      <c r="H20" s="943"/>
      <c r="I20" s="943"/>
      <c r="J20" s="943"/>
      <c r="K20" s="943"/>
      <c r="L20" s="938"/>
      <c r="M20" s="938"/>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941" t="str">
        <f>E11</f>
        <v/>
      </c>
      <c r="C21" s="941"/>
      <c r="D21" s="943"/>
      <c r="E21" s="943"/>
      <c r="F21" s="943"/>
      <c r="G21" s="943"/>
      <c r="H21" s="940"/>
      <c r="I21" s="940"/>
      <c r="J21" s="943"/>
      <c r="K21" s="943"/>
      <c r="L21" s="943"/>
      <c r="M21" s="943"/>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941" t="str">
        <f>E13</f>
        <v/>
      </c>
      <c r="C22" s="941"/>
      <c r="D22" s="943"/>
      <c r="E22" s="943"/>
      <c r="F22" s="943"/>
      <c r="G22" s="943"/>
      <c r="H22" s="938"/>
      <c r="I22" s="938"/>
      <c r="J22" s="940"/>
      <c r="K22" s="940"/>
      <c r="L22" s="943"/>
      <c r="M22" s="943"/>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172</v>
      </c>
      <c r="B23" s="941" t="str">
        <f>E15</f>
        <v/>
      </c>
      <c r="C23" s="941"/>
      <c r="D23" s="943"/>
      <c r="E23" s="943"/>
      <c r="F23" s="943"/>
      <c r="G23" s="943"/>
      <c r="H23" s="938"/>
      <c r="I23" s="938"/>
      <c r="J23" s="938"/>
      <c r="K23" s="938"/>
      <c r="L23" s="940"/>
      <c r="M23" s="940"/>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951"/>
      <c r="F34" s="951"/>
      <c r="G34" s="619" t="s">
        <v>7</v>
      </c>
      <c r="H34" s="571"/>
      <c r="I34" s="609"/>
      <c r="J34" s="620"/>
      <c r="K34" s="565" t="s">
        <v>111</v>
      </c>
      <c r="L34" s="626"/>
      <c r="M34" s="610"/>
      <c r="O34" s="590"/>
      <c r="P34" s="602"/>
      <c r="Q34" s="602"/>
      <c r="R34" s="603"/>
      <c r="S34" s="590"/>
    </row>
    <row r="35" spans="1:19" x14ac:dyDescent="0.25">
      <c r="A35" s="574" t="s">
        <v>124</v>
      </c>
      <c r="B35" s="335"/>
      <c r="C35" s="576"/>
      <c r="D35" s="611"/>
      <c r="E35" s="950"/>
      <c r="F35" s="950"/>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Dénes Tibor</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50">
    <mergeCell ref="A1:F1"/>
    <mergeCell ref="A4:C4"/>
    <mergeCell ref="E7:F7"/>
    <mergeCell ref="G7:H7"/>
    <mergeCell ref="E9:F9"/>
    <mergeCell ref="G9:H9"/>
    <mergeCell ref="E11:F11"/>
    <mergeCell ref="G11:H11"/>
    <mergeCell ref="E13:F13"/>
    <mergeCell ref="G13:H13"/>
    <mergeCell ref="E15:F15"/>
    <mergeCell ref="G15:H15"/>
    <mergeCell ref="B18:C18"/>
    <mergeCell ref="D18:E18"/>
    <mergeCell ref="F18:G18"/>
    <mergeCell ref="H18:I18"/>
    <mergeCell ref="J18:K18"/>
    <mergeCell ref="L18:M18"/>
    <mergeCell ref="B19:C19"/>
    <mergeCell ref="D19:E19"/>
    <mergeCell ref="F19:G19"/>
    <mergeCell ref="H19:I19"/>
    <mergeCell ref="J19:K19"/>
    <mergeCell ref="L19:M19"/>
    <mergeCell ref="B20:C20"/>
    <mergeCell ref="D20:E20"/>
    <mergeCell ref="F20:G20"/>
    <mergeCell ref="H20:I20"/>
    <mergeCell ref="J20:K20"/>
    <mergeCell ref="L20:M20"/>
    <mergeCell ref="B21:C21"/>
    <mergeCell ref="D21:E21"/>
    <mergeCell ref="F21:G21"/>
    <mergeCell ref="H21:I21"/>
    <mergeCell ref="J21:K21"/>
    <mergeCell ref="L21:M21"/>
    <mergeCell ref="J23:K23"/>
    <mergeCell ref="L23:M23"/>
    <mergeCell ref="B22:C22"/>
    <mergeCell ref="D22:E22"/>
    <mergeCell ref="F22:G22"/>
    <mergeCell ref="H22:I22"/>
    <mergeCell ref="J22:K22"/>
    <mergeCell ref="L22:M22"/>
    <mergeCell ref="E34:F34"/>
    <mergeCell ref="E35:F35"/>
    <mergeCell ref="B23:C23"/>
    <mergeCell ref="D23:E23"/>
    <mergeCell ref="F23:G23"/>
    <mergeCell ref="H23:I23"/>
  </mergeCells>
  <conditionalFormatting sqref="E7 E9 E11 E13 E15">
    <cfRule type="cellIs" dxfId="290" priority="2" stopIfTrue="1" operator="equal">
      <formula>"Bye"</formula>
    </cfRule>
  </conditionalFormatting>
  <conditionalFormatting sqref="R41">
    <cfRule type="expression" dxfId="289"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37">
    <tabColor indexed="11"/>
  </sheetPr>
  <dimension ref="A1:AK49"/>
  <sheetViews>
    <sheetView workbookViewId="0">
      <selection activeCell="O15" sqref="O1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6">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59"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646" t="s">
        <v>185</v>
      </c>
      <c r="P6" s="647" t="s">
        <v>180</v>
      </c>
      <c r="Q6" s="590"/>
      <c r="R6" s="646" t="s">
        <v>185</v>
      </c>
      <c r="S6" s="760" t="s">
        <v>219</v>
      </c>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(4)'!$A$7:$O$22,5))</f>
        <v/>
      </c>
      <c r="D7" s="584" t="str">
        <f>IF($B7="","",VLOOKUP($B7,'1MD ELO (4)'!$A$7:$O$22,15))</f>
        <v/>
      </c>
      <c r="E7" s="580" t="str">
        <f>UPPER(IF($B7="","",VLOOKUP($B7,'1MD ELO (4)'!$A$7:$O$22,2)))</f>
        <v/>
      </c>
      <c r="F7" s="583"/>
      <c r="G7" s="580" t="str">
        <f>IF($B7="","",VLOOKUP($B7,'1MD ELO (4)'!$A$7:$O$22,3))</f>
        <v/>
      </c>
      <c r="H7" s="583"/>
      <c r="I7" s="580" t="str">
        <f>IF($B7="","",VLOOKUP($B7,'1MD ELO (4)'!$A$7:$O$22,4))</f>
        <v/>
      </c>
      <c r="J7" s="559"/>
      <c r="K7" s="664"/>
      <c r="L7" s="658" t="str">
        <f>IF(K7="","",CONCATENATE(VLOOKUP($Y$3,$AB$1:$AK$1,K7)," pont"))</f>
        <v/>
      </c>
      <c r="M7" s="665"/>
      <c r="N7" s="590"/>
      <c r="O7" s="648" t="s">
        <v>186</v>
      </c>
      <c r="P7" s="649" t="s">
        <v>182</v>
      </c>
      <c r="Q7" s="590"/>
      <c r="R7" s="648" t="s">
        <v>186</v>
      </c>
      <c r="S7" s="761" t="s">
        <v>190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(4)'!$A$7:$O$22,5))</f>
        <v/>
      </c>
      <c r="D9" s="584" t="str">
        <f>IF($B9="","",VLOOKUP($B9,'1MD ELO (4)'!$A$7:$O$22,15))</f>
        <v/>
      </c>
      <c r="E9" s="579" t="str">
        <f>UPPER(IF($B9="","",VLOOKUP($B9,'1MD ELO (4)'!$A$7:$O$22,2)))</f>
        <v/>
      </c>
      <c r="F9" s="585"/>
      <c r="G9" s="579" t="str">
        <f>IF($B9="","",VLOOKUP($B9,'1MD ELO (4)'!$A$7:$O$22,3))</f>
        <v/>
      </c>
      <c r="H9" s="585"/>
      <c r="I9" s="579" t="str">
        <f>IF($B9="","",VLOOKUP($B9,'1MD ELO (4)'!$A$7:$O$22,4))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(4)'!$A$7:$O$22,5))</f>
        <v/>
      </c>
      <c r="D11" s="584" t="str">
        <f>IF($B11="","",VLOOKUP($B11,'1MD ELO (4)'!$A$7:$O$22,15))</f>
        <v/>
      </c>
      <c r="E11" s="579" t="str">
        <f>UPPER(IF($B11="","",VLOOKUP($B11,'1MD ELO (4)'!$A$7:$O$22,2)))</f>
        <v/>
      </c>
      <c r="F11" s="585"/>
      <c r="G11" s="579" t="str">
        <f>IF($B11="","",VLOOKUP($B11,'1MD ELO (4)'!$A$7:$O$22,3))</f>
        <v/>
      </c>
      <c r="H11" s="585"/>
      <c r="I11" s="579"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IF($B13="","",VLOOKUP($B13,'1MD ELO (4)'!$A$7:$O$22,5))</f>
        <v/>
      </c>
      <c r="D13" s="584" t="str">
        <f>IF($B13="","",VLOOKUP($B13,'1MD ELO (4)'!$A$7:$O$22,15))</f>
        <v/>
      </c>
      <c r="E13" s="580" t="str">
        <f>UPPER(IF($B13="","",VLOOKUP($B13,'1MD ELO (4)'!$A$7:$O$22,2)))</f>
        <v/>
      </c>
      <c r="F13" s="583"/>
      <c r="G13" s="580" t="str">
        <f>IF($B13="","",VLOOKUP($B13,'1MD ELO (4)'!$A$7:$O$22,3))</f>
        <v/>
      </c>
      <c r="H13" s="583"/>
      <c r="I13" s="580" t="str">
        <f>IF($B13="","",VLOOKUP($B13,'1MD ELO (4)'!$A$7:$O$22,4))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IF($B15="","",VLOOKUP($B15,'1MD ELO (4)'!$A$7:$O$22,5))</f>
        <v/>
      </c>
      <c r="D15" s="584" t="str">
        <f>IF($B15="","",VLOOKUP($B15,'1MD ELO (4)'!$A$7:$O$22,15))</f>
        <v/>
      </c>
      <c r="E15" s="579" t="str">
        <f>UPPER(IF($B15="","",VLOOKUP($B15,'1MD ELO (4)'!$A$7:$O$22,2)))</f>
        <v/>
      </c>
      <c r="F15" s="585"/>
      <c r="G15" s="579" t="str">
        <f>IF($B15="","",VLOOKUP($B15,'1MD ELO (4)'!$A$7:$O$22,3))</f>
        <v/>
      </c>
      <c r="H15" s="585"/>
      <c r="I15" s="579" t="str">
        <f>IF($B15="","",VLOOKUP($B15,'1MD ELO (4)'!$A$7:$O$22,4))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(4)'!$A$7:$O$22,5))</f>
        <v/>
      </c>
      <c r="D17" s="584" t="str">
        <f>IF($B17="","",VLOOKUP($B17,'1MD ELO (4)'!$A$7:$O$22,15))</f>
        <v/>
      </c>
      <c r="E17" s="579" t="str">
        <f>UPPER(IF($B17="","",VLOOKUP($B17,'1MD ELO (4)'!$A$7:$O$22,2)))</f>
        <v/>
      </c>
      <c r="F17" s="585"/>
      <c r="G17" s="579" t="str">
        <f>IF($B17="","",VLOOKUP($B17,'1MD ELO (4)'!$A$7:$O$22,3))</f>
        <v/>
      </c>
      <c r="H17" s="585"/>
      <c r="I17" s="579" t="str">
        <f>IF($B17="","",VLOOKUP($B17,'1MD ELO (4)'!$A$7:$O$22,4))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937"/>
      <c r="C22" s="937"/>
      <c r="D22" s="938" t="str">
        <f>E7</f>
        <v/>
      </c>
      <c r="E22" s="938"/>
      <c r="F22" s="938" t="str">
        <f>E9</f>
        <v/>
      </c>
      <c r="G22" s="938"/>
      <c r="H22" s="938" t="str">
        <f>E11</f>
        <v/>
      </c>
      <c r="I22" s="93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941" t="str">
        <f>E7</f>
        <v/>
      </c>
      <c r="C23" s="941"/>
      <c r="D23" s="940"/>
      <c r="E23" s="940"/>
      <c r="F23" s="943"/>
      <c r="G23" s="943"/>
      <c r="H23" s="943"/>
      <c r="I23" s="943"/>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941" t="str">
        <f>E9</f>
        <v/>
      </c>
      <c r="C24" s="941"/>
      <c r="D24" s="943"/>
      <c r="E24" s="943"/>
      <c r="F24" s="940"/>
      <c r="G24" s="940"/>
      <c r="H24" s="943"/>
      <c r="I24" s="943"/>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941" t="str">
        <f>E11</f>
        <v/>
      </c>
      <c r="C25" s="941"/>
      <c r="D25" s="943"/>
      <c r="E25" s="943"/>
      <c r="F25" s="943"/>
      <c r="G25" s="943"/>
      <c r="H25" s="940"/>
      <c r="I25" s="940"/>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937"/>
      <c r="C27" s="937"/>
      <c r="D27" s="938" t="str">
        <f>E13</f>
        <v/>
      </c>
      <c r="E27" s="938"/>
      <c r="F27" s="938" t="str">
        <f>E15</f>
        <v/>
      </c>
      <c r="G27" s="938"/>
      <c r="H27" s="938" t="str">
        <f>E17</f>
        <v/>
      </c>
      <c r="I27" s="938"/>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941" t="str">
        <f>E13</f>
        <v/>
      </c>
      <c r="C28" s="941"/>
      <c r="D28" s="940"/>
      <c r="E28" s="940"/>
      <c r="F28" s="943"/>
      <c r="G28" s="943"/>
      <c r="H28" s="943"/>
      <c r="I28" s="943"/>
      <c r="J28" s="559"/>
      <c r="K28" s="559"/>
      <c r="L28" s="559"/>
      <c r="M28" s="638"/>
    </row>
    <row r="29" spans="1:37" ht="18.75" customHeight="1" x14ac:dyDescent="0.25">
      <c r="A29" s="634" t="s">
        <v>172</v>
      </c>
      <c r="B29" s="941" t="str">
        <f>E15</f>
        <v/>
      </c>
      <c r="C29" s="941"/>
      <c r="D29" s="943"/>
      <c r="E29" s="943"/>
      <c r="F29" s="940"/>
      <c r="G29" s="940"/>
      <c r="H29" s="943"/>
      <c r="I29" s="943"/>
      <c r="J29" s="559"/>
      <c r="K29" s="559"/>
      <c r="L29" s="559"/>
      <c r="M29" s="638"/>
    </row>
    <row r="30" spans="1:37" ht="18.75" customHeight="1" x14ac:dyDescent="0.25">
      <c r="A30" s="634" t="s">
        <v>173</v>
      </c>
      <c r="B30" s="941" t="str">
        <f>E17</f>
        <v/>
      </c>
      <c r="C30" s="941"/>
      <c r="D30" s="943"/>
      <c r="E30" s="943"/>
      <c r="F30" s="943"/>
      <c r="G30" s="943"/>
      <c r="H30" s="940"/>
      <c r="I30" s="940"/>
      <c r="J30" s="559"/>
      <c r="K30" s="559"/>
      <c r="L30" s="559"/>
      <c r="M30" s="638"/>
    </row>
    <row r="31" spans="1:37" x14ac:dyDescent="0.25">
      <c r="A31" s="559"/>
      <c r="B31" s="559"/>
      <c r="C31" s="559"/>
      <c r="D31" s="559"/>
      <c r="E31" s="559"/>
      <c r="F31" s="559"/>
      <c r="G31" s="559"/>
      <c r="H31" s="559"/>
      <c r="I31" s="559"/>
      <c r="J31" s="559"/>
      <c r="K31" s="559"/>
      <c r="L31" s="559"/>
      <c r="M31" s="559"/>
    </row>
    <row r="32" spans="1:37" x14ac:dyDescent="0.25">
      <c r="A32" s="559" t="s">
        <v>129</v>
      </c>
      <c r="B32" s="559"/>
      <c r="C32" s="952" t="str">
        <f>IF(M23=1,B23,IF(M24=1,B24,IF(M25=1,B25,"")))</f>
        <v/>
      </c>
      <c r="D32" s="952"/>
      <c r="E32" s="598" t="s">
        <v>175</v>
      </c>
      <c r="F32" s="952" t="str">
        <f>IF(M28=1,B28,IF(M29=1,B29,IF(M30=1,B30,"")))</f>
        <v/>
      </c>
      <c r="G32" s="952"/>
      <c r="H32" s="559"/>
      <c r="I32" s="537"/>
      <c r="J32" s="559"/>
      <c r="K32" s="559"/>
      <c r="L32" s="559"/>
      <c r="M32" s="559"/>
    </row>
    <row r="33" spans="1:19" x14ac:dyDescent="0.25">
      <c r="A33" s="559"/>
      <c r="B33" s="559"/>
      <c r="C33" s="559"/>
      <c r="D33" s="559"/>
      <c r="E33" s="559"/>
      <c r="F33" s="598"/>
      <c r="G33" s="598"/>
      <c r="H33" s="559"/>
      <c r="I33" s="559"/>
      <c r="J33" s="559"/>
      <c r="K33" s="559"/>
      <c r="L33" s="559"/>
      <c r="M33" s="559"/>
    </row>
    <row r="34" spans="1:19" x14ac:dyDescent="0.25">
      <c r="A34" s="559" t="s">
        <v>174</v>
      </c>
      <c r="B34" s="559"/>
      <c r="C34" s="952" t="str">
        <f>IF(M23=2,B23,IF(M24=2,B24,IF(M25=2,B25,"")))</f>
        <v/>
      </c>
      <c r="D34" s="952"/>
      <c r="E34" s="598" t="s">
        <v>175</v>
      </c>
      <c r="F34" s="952" t="str">
        <f>IF(M28=2,B28,IF(M29=2,B29,IF(M30=2,B30,"")))</f>
        <v/>
      </c>
      <c r="G34" s="952"/>
      <c r="H34" s="559"/>
      <c r="I34" s="537"/>
      <c r="J34" s="559"/>
      <c r="K34" s="559"/>
      <c r="L34" s="559"/>
      <c r="M34" s="559"/>
    </row>
    <row r="35" spans="1:19" x14ac:dyDescent="0.25">
      <c r="A35" s="559"/>
      <c r="B35" s="559"/>
      <c r="C35" s="637"/>
      <c r="D35" s="637"/>
      <c r="E35" s="598"/>
      <c r="F35" s="637"/>
      <c r="G35" s="637"/>
      <c r="H35" s="559"/>
      <c r="I35" s="559"/>
      <c r="J35" s="559"/>
      <c r="K35" s="559"/>
      <c r="L35" s="559"/>
      <c r="M35" s="559"/>
    </row>
    <row r="36" spans="1:19" x14ac:dyDescent="0.25">
      <c r="A36" s="559" t="s">
        <v>176</v>
      </c>
      <c r="B36" s="559"/>
      <c r="C36" s="952" t="str">
        <f>IF(M23=3,B23,IF(M24=3,B24,IF(M25=3,B25,"")))</f>
        <v/>
      </c>
      <c r="D36" s="952"/>
      <c r="E36" s="598" t="s">
        <v>175</v>
      </c>
      <c r="F36" s="952" t="str">
        <f>IF(M28=3,B28,IF(M29=3,B29,IF(M30=3,B30,"")))</f>
        <v/>
      </c>
      <c r="G36" s="952"/>
      <c r="H36" s="559"/>
      <c r="I36" s="537"/>
      <c r="J36" s="559"/>
      <c r="K36" s="559"/>
      <c r="L36" s="559"/>
      <c r="M36" s="559"/>
    </row>
    <row r="37" spans="1:19" x14ac:dyDescent="0.25">
      <c r="A37" s="559"/>
      <c r="B37" s="559"/>
      <c r="C37" s="559"/>
      <c r="D37" s="559"/>
      <c r="E37" s="559"/>
      <c r="F37" s="559"/>
      <c r="G37" s="559"/>
      <c r="H37" s="559"/>
      <c r="I37" s="559"/>
      <c r="J37" s="559"/>
      <c r="K37" s="559"/>
      <c r="L37" s="559"/>
      <c r="M37" s="559"/>
    </row>
    <row r="38" spans="1:19" x14ac:dyDescent="0.25">
      <c r="A38" s="559"/>
      <c r="B38" s="559"/>
      <c r="C38" s="559"/>
      <c r="D38" s="559"/>
      <c r="E38" s="559"/>
      <c r="F38" s="559"/>
      <c r="G38" s="559"/>
      <c r="H38" s="559"/>
      <c r="I38" s="559"/>
      <c r="J38" s="559"/>
      <c r="K38" s="559"/>
      <c r="L38" s="537"/>
      <c r="M38" s="559"/>
      <c r="O38" s="590"/>
      <c r="P38" s="590"/>
      <c r="Q38" s="590"/>
      <c r="R38" s="590"/>
      <c r="S38" s="590"/>
    </row>
    <row r="39" spans="1:19" x14ac:dyDescent="0.25">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x14ac:dyDescent="0.25">
      <c r="A40" s="570" t="s">
        <v>106</v>
      </c>
      <c r="B40" s="571"/>
      <c r="C40" s="573"/>
      <c r="D40" s="608">
        <v>1</v>
      </c>
      <c r="E40" s="951" t="str">
        <f>IF(D40&gt;$R$47,,UPPER(VLOOKUP(D40,'1MD ELO (4)'!$A$7:$Q$134,2)))</f>
        <v/>
      </c>
      <c r="F40" s="951"/>
      <c r="G40" s="619" t="s">
        <v>7</v>
      </c>
      <c r="H40" s="571"/>
      <c r="I40" s="609"/>
      <c r="J40" s="620"/>
      <c r="K40" s="565" t="s">
        <v>111</v>
      </c>
      <c r="L40" s="626"/>
      <c r="M40" s="610"/>
      <c r="O40" s="590"/>
      <c r="P40" s="602"/>
      <c r="Q40" s="602"/>
      <c r="R40" s="603"/>
      <c r="S40" s="590"/>
    </row>
    <row r="41" spans="1:19" x14ac:dyDescent="0.25">
      <c r="A41" s="574" t="s">
        <v>124</v>
      </c>
      <c r="B41" s="335"/>
      <c r="C41" s="576"/>
      <c r="D41" s="611">
        <v>2</v>
      </c>
      <c r="E41" s="950" t="str">
        <f>IF(D41&gt;$R$47,,UPPER(VLOOKUP(D41,'1MD ELO (4)'!$A$7:$Q$134,2)))</f>
        <v/>
      </c>
      <c r="F41" s="950"/>
      <c r="G41" s="621" t="s">
        <v>8</v>
      </c>
      <c r="H41" s="612"/>
      <c r="I41" s="613"/>
      <c r="J41" s="91"/>
      <c r="K41" s="623"/>
      <c r="L41" s="537"/>
      <c r="M41" s="618"/>
      <c r="O41" s="590"/>
      <c r="P41" s="603"/>
      <c r="Q41" s="604"/>
      <c r="R41" s="603"/>
      <c r="S41" s="590"/>
    </row>
    <row r="42" spans="1:19" x14ac:dyDescent="0.25">
      <c r="A42" s="379"/>
      <c r="B42" s="380"/>
      <c r="C42" s="381"/>
      <c r="D42" s="611"/>
      <c r="E42" s="615"/>
      <c r="F42" s="616"/>
      <c r="G42" s="621" t="s">
        <v>9</v>
      </c>
      <c r="H42" s="612"/>
      <c r="I42" s="613"/>
      <c r="J42" s="91"/>
      <c r="K42" s="565" t="s">
        <v>112</v>
      </c>
      <c r="L42" s="626"/>
      <c r="M42" s="610"/>
      <c r="O42" s="590"/>
      <c r="P42" s="602"/>
      <c r="Q42" s="602"/>
      <c r="R42" s="603"/>
      <c r="S42" s="590"/>
    </row>
    <row r="43" spans="1:19" x14ac:dyDescent="0.25">
      <c r="A43" s="238"/>
      <c r="B43" s="443"/>
      <c r="C43" s="239"/>
      <c r="D43" s="611"/>
      <c r="E43" s="615"/>
      <c r="F43" s="616"/>
      <c r="G43" s="621" t="s">
        <v>10</v>
      </c>
      <c r="H43" s="612"/>
      <c r="I43" s="613"/>
      <c r="J43" s="91"/>
      <c r="K43" s="624"/>
      <c r="L43" s="616"/>
      <c r="M43" s="614"/>
      <c r="O43" s="590"/>
      <c r="P43" s="603"/>
      <c r="Q43" s="604"/>
      <c r="R43" s="603"/>
      <c r="S43" s="590"/>
    </row>
    <row r="44" spans="1:19" x14ac:dyDescent="0.25">
      <c r="A44" s="366"/>
      <c r="B44" s="382"/>
      <c r="C44" s="450"/>
      <c r="D44" s="611"/>
      <c r="E44" s="615"/>
      <c r="F44" s="616"/>
      <c r="G44" s="621" t="s">
        <v>11</v>
      </c>
      <c r="H44" s="612"/>
      <c r="I44" s="613"/>
      <c r="J44" s="91"/>
      <c r="K44" s="574"/>
      <c r="L44" s="537"/>
      <c r="M44" s="618"/>
      <c r="O44" s="590"/>
      <c r="P44" s="603"/>
      <c r="Q44" s="604"/>
      <c r="R44" s="603"/>
      <c r="S44" s="590"/>
    </row>
    <row r="45" spans="1:19" x14ac:dyDescent="0.25">
      <c r="A45" s="367"/>
      <c r="B45" s="388"/>
      <c r="C45" s="239"/>
      <c r="D45" s="611"/>
      <c r="E45" s="615"/>
      <c r="F45" s="616"/>
      <c r="G45" s="621" t="s">
        <v>12</v>
      </c>
      <c r="H45" s="612"/>
      <c r="I45" s="613"/>
      <c r="J45" s="91"/>
      <c r="K45" s="565" t="s">
        <v>92</v>
      </c>
      <c r="L45" s="626"/>
      <c r="M45" s="610"/>
      <c r="O45" s="590"/>
      <c r="P45" s="602"/>
      <c r="Q45" s="602"/>
      <c r="R45" s="603"/>
      <c r="S45" s="590"/>
    </row>
    <row r="46" spans="1:19" x14ac:dyDescent="0.25">
      <c r="A46" s="367"/>
      <c r="B46" s="388"/>
      <c r="C46" s="377"/>
      <c r="D46" s="611"/>
      <c r="E46" s="615"/>
      <c r="F46" s="616"/>
      <c r="G46" s="621" t="s">
        <v>13</v>
      </c>
      <c r="H46" s="612"/>
      <c r="I46" s="613"/>
      <c r="J46" s="91"/>
      <c r="K46" s="624"/>
      <c r="L46" s="616"/>
      <c r="M46" s="614"/>
      <c r="O46" s="590"/>
      <c r="P46" s="603"/>
      <c r="Q46" s="604"/>
      <c r="R46" s="603"/>
      <c r="S46" s="590"/>
    </row>
    <row r="47" spans="1:19" x14ac:dyDescent="0.25">
      <c r="A47" s="368"/>
      <c r="B47" s="365"/>
      <c r="C47" s="378"/>
      <c r="D47" s="617"/>
      <c r="E47" s="241"/>
      <c r="F47" s="537"/>
      <c r="G47" s="622" t="s">
        <v>14</v>
      </c>
      <c r="H47" s="335"/>
      <c r="I47" s="567"/>
      <c r="J47" s="243"/>
      <c r="K47" s="574" t="str">
        <f>L4</f>
        <v>Dénes Tibor</v>
      </c>
      <c r="L47" s="537"/>
      <c r="M47" s="618"/>
      <c r="O47" s="590"/>
      <c r="P47" s="603"/>
      <c r="Q47" s="604"/>
      <c r="R47" s="605">
        <f>MIN(4,'1MD ELO (4)'!Q5)</f>
        <v>4</v>
      </c>
      <c r="S47" s="590"/>
    </row>
    <row r="48" spans="1:19" x14ac:dyDescent="0.25">
      <c r="O48" s="590"/>
      <c r="P48" s="590"/>
      <c r="Q48" s="590"/>
      <c r="R48" s="590"/>
      <c r="S48" s="590"/>
    </row>
    <row r="49" spans="15:19" x14ac:dyDescent="0.25">
      <c r="O49" s="590"/>
      <c r="P49" s="590"/>
      <c r="Q49" s="590"/>
      <c r="R49" s="590"/>
      <c r="S49" s="590"/>
    </row>
  </sheetData>
  <mergeCells count="42">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C32:D32"/>
    <mergeCell ref="F32:G32"/>
    <mergeCell ref="C34:D34"/>
    <mergeCell ref="F34:G34"/>
    <mergeCell ref="C36:D36"/>
    <mergeCell ref="F36:G36"/>
    <mergeCell ref="E40:F40"/>
    <mergeCell ref="E41:F41"/>
  </mergeCells>
  <conditionalFormatting sqref="R47">
    <cfRule type="expression" dxfId="288" priority="2" stopIfTrue="1">
      <formula>$O$1="CU"</formula>
    </cfRule>
  </conditionalFormatting>
  <conditionalFormatting sqref="E7 E9 E11 E13 E15 E17">
    <cfRule type="cellIs" dxfId="287"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38">
    <tabColor indexed="11"/>
  </sheetPr>
  <dimension ref="A1:AK51"/>
  <sheetViews>
    <sheetView workbookViewId="0">
      <selection activeCell="O19" sqref="O19"/>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935" t="str">
        <f>Altalanos!$A$6</f>
        <v>Diákolinmpia Pest Vármegye</v>
      </c>
      <c r="B1" s="935"/>
      <c r="C1" s="935"/>
      <c r="D1" s="935"/>
      <c r="E1" s="935"/>
      <c r="F1" s="935"/>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6">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936">
        <f>Altalanos!$A$10</f>
        <v>0</v>
      </c>
      <c r="B4" s="936"/>
      <c r="C4" s="936"/>
      <c r="D4" s="519"/>
      <c r="E4" s="520">
        <f>Altalanos!$C$10</f>
        <v>0</v>
      </c>
      <c r="F4" s="520"/>
      <c r="G4" s="520"/>
      <c r="H4" s="523"/>
      <c r="I4" s="520"/>
      <c r="J4" s="522"/>
      <c r="K4" s="523"/>
      <c r="L4" s="525" t="str">
        <f>Altalanos!$E$10</f>
        <v>Dénes Tibor</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(4)'!$A$7:$O$22,5))</f>
        <v/>
      </c>
      <c r="D7" s="584" t="str">
        <f>IF($B7="","",VLOOKUP($B7,'1MD ELO (4)'!$A$7:$O$22,15))</f>
        <v/>
      </c>
      <c r="E7" s="580" t="str">
        <f>UPPER(IF($B7="","",VLOOKUP($B7,'1MD ELO (4)'!$A$7:$O$22,2)))</f>
        <v/>
      </c>
      <c r="F7" s="583"/>
      <c r="G7" s="580" t="str">
        <f>IF($B7="","",VLOOKUP($B7,'1MD ELO (4)'!$A$7:$O$22,3))</f>
        <v/>
      </c>
      <c r="H7" s="583"/>
      <c r="I7" s="580" t="str">
        <f>IF($B7="","",VLOOKUP($B7,'1MD ELO (4)'!$A$7:$O$22,4))</f>
        <v/>
      </c>
      <c r="J7" s="559"/>
      <c r="K7" s="664"/>
      <c r="L7" s="658" t="str">
        <f>IF(K7="","",CONCATENATE(VLOOKUP($Y$3,$AB$1:$AK$1,K7)," pont"))</f>
        <v/>
      </c>
      <c r="M7" s="665"/>
      <c r="N7" s="590"/>
      <c r="O7" s="590"/>
      <c r="P7" s="590"/>
      <c r="Q7" s="644" t="s">
        <v>178</v>
      </c>
      <c r="R7" s="759" t="s">
        <v>218</v>
      </c>
      <c r="S7" s="759" t="s">
        <v>220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0" t="s">
        <v>219</v>
      </c>
      <c r="S8" s="760" t="s">
        <v>221</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(4)'!$A$7:$O$22,5))</f>
        <v/>
      </c>
      <c r="D9" s="584" t="str">
        <f>IF($B9="","",VLOOKUP($B9,'1MD ELO (4)'!$A$7:$O$22,15))</f>
        <v/>
      </c>
      <c r="E9" s="579" t="str">
        <f>UPPER(IF($B9="","",VLOOKUP($B9,'1MD ELO (4)'!$A$7:$O$22,2)))</f>
        <v/>
      </c>
      <c r="F9" s="585"/>
      <c r="G9" s="579" t="str">
        <f>IF($B9="","",VLOOKUP($B9,'1MD ELO (4)'!$A$7:$O$22,3))</f>
        <v/>
      </c>
      <c r="H9" s="585"/>
      <c r="I9" s="579" t="str">
        <f>IF($B9="","",VLOOKUP($B9,'1MD ELO (4)'!$A$7:$O$22,4))</f>
        <v/>
      </c>
      <c r="J9" s="559"/>
      <c r="K9" s="664"/>
      <c r="L9" s="658" t="str">
        <f>IF(K9="","",CONCATENATE(VLOOKUP($Y$3,$AB$1:$AK$1,K9)," pont"))</f>
        <v/>
      </c>
      <c r="M9" s="665"/>
      <c r="N9" s="590"/>
      <c r="O9" s="590"/>
      <c r="P9" s="590"/>
      <c r="Q9" s="648" t="s">
        <v>186</v>
      </c>
      <c r="R9" s="761" t="s">
        <v>190</v>
      </c>
      <c r="S9" s="761" t="s">
        <v>222</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(4)'!$A$7:$O$22,5))</f>
        <v/>
      </c>
      <c r="D11" s="584" t="str">
        <f>IF($B11="","",VLOOKUP($B11,'1MD ELO (4)'!$A$7:$O$22,15))</f>
        <v/>
      </c>
      <c r="E11" s="579" t="str">
        <f>UPPER(IF($B11="","",VLOOKUP($B11,'1MD ELO (4)'!$A$7:$O$22,2)))</f>
        <v/>
      </c>
      <c r="F11" s="585"/>
      <c r="G11" s="579" t="str">
        <f>IF($B11="","",VLOOKUP($B11,'1MD ELO (4)'!$A$7:$O$22,3))</f>
        <v/>
      </c>
      <c r="H11" s="585"/>
      <c r="I11" s="579"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IF($B13="","",VLOOKUP($B13,'1MD ELO (4)'!$A$7:$O$22,5))</f>
        <v/>
      </c>
      <c r="D13" s="584" t="str">
        <f>IF($B13="","",VLOOKUP($B13,'1MD ELO (4)'!$A$7:$O$22,15))</f>
        <v/>
      </c>
      <c r="E13" s="580" t="str">
        <f>UPPER(IF($B13="","",VLOOKUP($B13,'1MD ELO (4)'!$A$7:$O$22,2)))</f>
        <v/>
      </c>
      <c r="F13" s="583"/>
      <c r="G13" s="580" t="str">
        <f>IF($B13="","",VLOOKUP($B13,'1MD ELO (4)'!$A$7:$O$22,3))</f>
        <v/>
      </c>
      <c r="H13" s="583"/>
      <c r="I13" s="580" t="str">
        <f>IF($B13="","",VLOOKUP($B13,'1MD ELO (4)'!$A$7:$O$22,4))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IF($B15="","",VLOOKUP($B15,'1MD ELO (4)'!$A$7:$O$22,5))</f>
        <v/>
      </c>
      <c r="D15" s="584" t="str">
        <f>IF($B15="","",VLOOKUP($B15,'1MD ELO (4)'!$A$7:$O$22,15))</f>
        <v/>
      </c>
      <c r="E15" s="579" t="str">
        <f>UPPER(IF($B15="","",VLOOKUP($B15,'1MD ELO (4)'!$A$7:$O$22,2)))</f>
        <v/>
      </c>
      <c r="F15" s="585"/>
      <c r="G15" s="579" t="str">
        <f>IF($B15="","",VLOOKUP($B15,'1MD ELO (4)'!$A$7:$O$22,3))</f>
        <v/>
      </c>
      <c r="H15" s="585"/>
      <c r="I15" s="579" t="str">
        <f>IF($B15="","",VLOOKUP($B15,'1MD ELO (4)'!$A$7:$O$22,4))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(4)'!$A$7:$O$22,5))</f>
        <v/>
      </c>
      <c r="D17" s="584" t="str">
        <f>IF($B17="","",VLOOKUP($B17,'1MD ELO (4)'!$A$7:$O$22,15))</f>
        <v/>
      </c>
      <c r="E17" s="579" t="str">
        <f>UPPER(IF($B17="","",VLOOKUP($B17,'1MD ELO (4)'!$A$7:$O$22,2)))</f>
        <v/>
      </c>
      <c r="F17" s="585"/>
      <c r="G17" s="579" t="str">
        <f>IF($B17="","",VLOOKUP($B17,'1MD ELO (4)'!$A$7:$O$22,3))</f>
        <v/>
      </c>
      <c r="H17" s="585"/>
      <c r="I17" s="579" t="str">
        <f>IF($B17="","",VLOOKUP($B17,'1MD ELO (4)'!$A$7:$O$22,4))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98" t="s">
        <v>173</v>
      </c>
      <c r="B19" s="652"/>
      <c r="C19" s="584" t="str">
        <f>IF($B19="","",VLOOKUP($B19,'1MD ELO (4)'!$A$7:$O$22,5))</f>
        <v/>
      </c>
      <c r="D19" s="584" t="str">
        <f>IF($B19="","",VLOOKUP($B19,'1MD ELO (4)'!$A$7:$O$22,15))</f>
        <v/>
      </c>
      <c r="E19" s="579" t="str">
        <f>UPPER(IF($B19="","",VLOOKUP($B19,'1MD ELO (4)'!$A$7:$O$22,2)))</f>
        <v/>
      </c>
      <c r="F19" s="585"/>
      <c r="G19" s="579" t="str">
        <f>IF($B19="","",VLOOKUP($B19,'1MD ELO (4)'!$A$7:$O$22,3))</f>
        <v/>
      </c>
      <c r="H19" s="585"/>
      <c r="I19" s="579" t="str">
        <f>IF($B19="","",VLOOKUP($B19,'1MD ELO (4)'!$A$7:$O$22,4))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937"/>
      <c r="C22" s="937"/>
      <c r="D22" s="938" t="str">
        <f>E7</f>
        <v/>
      </c>
      <c r="E22" s="938"/>
      <c r="F22" s="938" t="str">
        <f>E9</f>
        <v/>
      </c>
      <c r="G22" s="938"/>
      <c r="H22" s="938" t="str">
        <f>E11</f>
        <v/>
      </c>
      <c r="I22" s="93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941" t="str">
        <f>E7</f>
        <v/>
      </c>
      <c r="C23" s="941"/>
      <c r="D23" s="940"/>
      <c r="E23" s="940"/>
      <c r="F23" s="943"/>
      <c r="G23" s="943"/>
      <c r="H23" s="943"/>
      <c r="I23" s="943"/>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941" t="str">
        <f>E9</f>
        <v/>
      </c>
      <c r="C24" s="941"/>
      <c r="D24" s="943"/>
      <c r="E24" s="943"/>
      <c r="F24" s="940"/>
      <c r="G24" s="940"/>
      <c r="H24" s="943"/>
      <c r="I24" s="943"/>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941" t="str">
        <f>E11</f>
        <v/>
      </c>
      <c r="C25" s="941"/>
      <c r="D25" s="943"/>
      <c r="E25" s="943"/>
      <c r="F25" s="943"/>
      <c r="G25" s="943"/>
      <c r="H25" s="940"/>
      <c r="I25" s="940"/>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937"/>
      <c r="C27" s="937"/>
      <c r="D27" s="938" t="str">
        <f>E13</f>
        <v/>
      </c>
      <c r="E27" s="938"/>
      <c r="F27" s="938" t="str">
        <f>E15</f>
        <v/>
      </c>
      <c r="G27" s="938"/>
      <c r="H27" s="938" t="str">
        <f>E17</f>
        <v/>
      </c>
      <c r="I27" s="938"/>
      <c r="J27" s="938" t="str">
        <f>E19</f>
        <v/>
      </c>
      <c r="K27" s="938"/>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941" t="str">
        <f>E13</f>
        <v/>
      </c>
      <c r="C28" s="941"/>
      <c r="D28" s="940"/>
      <c r="E28" s="940"/>
      <c r="F28" s="943"/>
      <c r="G28" s="943"/>
      <c r="H28" s="943"/>
      <c r="I28" s="943"/>
      <c r="J28" s="938"/>
      <c r="K28" s="938"/>
      <c r="L28" s="559"/>
      <c r="M28" s="638"/>
    </row>
    <row r="29" spans="1:37" ht="18.75" customHeight="1" x14ac:dyDescent="0.25">
      <c r="A29" s="634" t="s">
        <v>172</v>
      </c>
      <c r="B29" s="941" t="str">
        <f>E15</f>
        <v/>
      </c>
      <c r="C29" s="941"/>
      <c r="D29" s="943"/>
      <c r="E29" s="943"/>
      <c r="F29" s="940"/>
      <c r="G29" s="940"/>
      <c r="H29" s="943"/>
      <c r="I29" s="943"/>
      <c r="J29" s="943"/>
      <c r="K29" s="943"/>
      <c r="L29" s="559"/>
      <c r="M29" s="638"/>
    </row>
    <row r="30" spans="1:37" ht="18.75" customHeight="1" x14ac:dyDescent="0.25">
      <c r="A30" s="634" t="s">
        <v>173</v>
      </c>
      <c r="B30" s="941" t="str">
        <f>E17</f>
        <v/>
      </c>
      <c r="C30" s="941"/>
      <c r="D30" s="943"/>
      <c r="E30" s="943"/>
      <c r="F30" s="943"/>
      <c r="G30" s="943"/>
      <c r="H30" s="940"/>
      <c r="I30" s="940"/>
      <c r="J30" s="943"/>
      <c r="K30" s="943"/>
      <c r="L30" s="559"/>
      <c r="M30" s="638"/>
    </row>
    <row r="31" spans="1:37" ht="18.75" customHeight="1" x14ac:dyDescent="0.25">
      <c r="A31" s="634" t="s">
        <v>177</v>
      </c>
      <c r="B31" s="941" t="str">
        <f>E19</f>
        <v/>
      </c>
      <c r="C31" s="941"/>
      <c r="D31" s="943"/>
      <c r="E31" s="943"/>
      <c r="F31" s="943"/>
      <c r="G31" s="943"/>
      <c r="H31" s="938"/>
      <c r="I31" s="938"/>
      <c r="J31" s="940"/>
      <c r="K31" s="940"/>
      <c r="L31" s="559"/>
      <c r="M31" s="638"/>
    </row>
    <row r="32" spans="1:37" ht="18.75" customHeight="1" x14ac:dyDescent="0.25">
      <c r="A32" s="640"/>
      <c r="B32" s="641"/>
      <c r="C32" s="641"/>
      <c r="D32" s="640"/>
      <c r="E32" s="640"/>
      <c r="F32" s="640"/>
      <c r="G32" s="640"/>
      <c r="H32" s="640"/>
      <c r="I32" s="640"/>
      <c r="J32" s="559"/>
      <c r="K32" s="559"/>
      <c r="L32" s="559"/>
      <c r="M32" s="642"/>
    </row>
    <row r="33" spans="1:19" x14ac:dyDescent="0.25">
      <c r="A33" s="559"/>
      <c r="B33" s="559"/>
      <c r="C33" s="559"/>
      <c r="D33" s="559"/>
      <c r="E33" s="559"/>
      <c r="F33" s="559"/>
      <c r="G33" s="559"/>
      <c r="H33" s="559"/>
      <c r="I33" s="559"/>
      <c r="J33" s="559"/>
      <c r="K33" s="559"/>
      <c r="L33" s="559"/>
      <c r="M33" s="559"/>
    </row>
    <row r="34" spans="1:19" x14ac:dyDescent="0.25">
      <c r="A34" s="559" t="s">
        <v>129</v>
      </c>
      <c r="B34" s="559"/>
      <c r="C34" s="952" t="str">
        <f>IF(M23=1,B23,IF(M24=1,B24,IF(M25=1,B25,"")))</f>
        <v/>
      </c>
      <c r="D34" s="952"/>
      <c r="E34" s="598" t="s">
        <v>175</v>
      </c>
      <c r="F34" s="952" t="str">
        <f>IF(M28=1,B28,IF(M29=1,B29,IF(M30=1,B30,IF(M31=1,B31,""))))</f>
        <v/>
      </c>
      <c r="G34" s="952"/>
      <c r="H34" s="559"/>
      <c r="I34" s="537"/>
      <c r="J34" s="559"/>
      <c r="K34" s="559"/>
      <c r="L34" s="559"/>
      <c r="M34" s="559"/>
    </row>
    <row r="35" spans="1:19" x14ac:dyDescent="0.25">
      <c r="A35" s="559"/>
      <c r="B35" s="559"/>
      <c r="C35" s="559"/>
      <c r="D35" s="559"/>
      <c r="E35" s="559"/>
      <c r="F35" s="598"/>
      <c r="G35" s="598"/>
      <c r="H35" s="559"/>
      <c r="I35" s="559"/>
      <c r="J35" s="559"/>
      <c r="K35" s="559"/>
      <c r="L35" s="559"/>
      <c r="M35" s="559"/>
    </row>
    <row r="36" spans="1:19" x14ac:dyDescent="0.25">
      <c r="A36" s="559" t="s">
        <v>174</v>
      </c>
      <c r="B36" s="559"/>
      <c r="C36" s="952" t="str">
        <f>IF(M23=2,B23,IF(M24=2,B24,IF(M25=2,B25,"")))</f>
        <v/>
      </c>
      <c r="D36" s="952"/>
      <c r="E36" s="598" t="s">
        <v>175</v>
      </c>
      <c r="F36" s="952" t="str">
        <f>IF(M28=2,B28,IF(M29=2,B29,IF(M30=2,B30,IF(M31=2,B31,""))))</f>
        <v/>
      </c>
      <c r="G36" s="952"/>
      <c r="H36" s="559"/>
      <c r="I36" s="537"/>
      <c r="J36" s="559"/>
      <c r="K36" s="559"/>
      <c r="L36" s="559"/>
      <c r="M36" s="559"/>
    </row>
    <row r="37" spans="1:19" x14ac:dyDescent="0.25">
      <c r="A37" s="559"/>
      <c r="B37" s="559"/>
      <c r="C37" s="637"/>
      <c r="D37" s="637"/>
      <c r="E37" s="598"/>
      <c r="F37" s="637"/>
      <c r="G37" s="637"/>
      <c r="H37" s="559"/>
      <c r="I37" s="559"/>
      <c r="J37" s="559"/>
      <c r="K37" s="559"/>
      <c r="L37" s="559"/>
      <c r="M37" s="559"/>
    </row>
    <row r="38" spans="1:19" x14ac:dyDescent="0.25">
      <c r="A38" s="559" t="s">
        <v>176</v>
      </c>
      <c r="B38" s="559"/>
      <c r="C38" s="952" t="str">
        <f>IF(M23=3,B23,IF(M24=3,B24,IF(M25=3,B25,"")))</f>
        <v/>
      </c>
      <c r="D38" s="952"/>
      <c r="E38" s="598" t="s">
        <v>175</v>
      </c>
      <c r="F38" s="952" t="str">
        <f>IF(M28=3,B28,IF(M29=3,B29,IF(M30=3,B30,IF(M31=3,B31,""))))</f>
        <v/>
      </c>
      <c r="G38" s="952"/>
      <c r="H38" s="559"/>
      <c r="I38" s="537"/>
      <c r="J38" s="559"/>
      <c r="K38" s="559"/>
      <c r="L38" s="559"/>
      <c r="M38" s="559"/>
    </row>
    <row r="39" spans="1:19" x14ac:dyDescent="0.25">
      <c r="A39" s="559"/>
      <c r="B39" s="559"/>
      <c r="C39" s="559"/>
      <c r="D39" s="559"/>
      <c r="E39" s="559"/>
      <c r="F39" s="559"/>
      <c r="G39" s="559"/>
      <c r="H39" s="559"/>
      <c r="I39" s="559"/>
      <c r="J39" s="559"/>
      <c r="K39" s="559"/>
      <c r="L39" s="559"/>
      <c r="M39" s="559"/>
    </row>
    <row r="40" spans="1:19" x14ac:dyDescent="0.25">
      <c r="A40" s="559"/>
      <c r="B40" s="559"/>
      <c r="C40" s="559"/>
      <c r="D40" s="559"/>
      <c r="E40" s="559"/>
      <c r="F40" s="559"/>
      <c r="G40" s="559"/>
      <c r="H40" s="559"/>
      <c r="I40" s="559"/>
      <c r="J40" s="559"/>
      <c r="K40" s="559"/>
      <c r="L40" s="537"/>
      <c r="M40" s="559"/>
      <c r="O40" s="590"/>
      <c r="P40" s="590"/>
      <c r="Q40" s="590"/>
      <c r="R40" s="590"/>
      <c r="S40" s="590"/>
    </row>
    <row r="41" spans="1:19" x14ac:dyDescent="0.25">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x14ac:dyDescent="0.25">
      <c r="A42" s="570" t="s">
        <v>106</v>
      </c>
      <c r="B42" s="571"/>
      <c r="C42" s="573"/>
      <c r="D42" s="608">
        <v>1</v>
      </c>
      <c r="E42" s="951" t="str">
        <f>IF(D42&gt;$R$44,,UPPER(VLOOKUP(D42,'1MD ELO (4)'!$A$7:$Q$134,2)))</f>
        <v/>
      </c>
      <c r="F42" s="951"/>
      <c r="G42" s="619" t="s">
        <v>7</v>
      </c>
      <c r="H42" s="571"/>
      <c r="I42" s="609"/>
      <c r="J42" s="620"/>
      <c r="K42" s="565" t="s">
        <v>111</v>
      </c>
      <c r="L42" s="626"/>
      <c r="M42" s="610"/>
      <c r="O42" s="590"/>
      <c r="P42" s="602"/>
      <c r="Q42" s="602"/>
      <c r="R42" s="603"/>
      <c r="S42" s="590"/>
    </row>
    <row r="43" spans="1:19" x14ac:dyDescent="0.25">
      <c r="A43" s="574" t="s">
        <v>124</v>
      </c>
      <c r="B43" s="335"/>
      <c r="C43" s="576"/>
      <c r="D43" s="611">
        <v>2</v>
      </c>
      <c r="E43" s="950" t="str">
        <f>IF(D43&gt;$R$44,,UPPER(VLOOKUP(D43,'1MD ELO (4)'!$A$7:$Q$134,2)))</f>
        <v/>
      </c>
      <c r="F43" s="950"/>
      <c r="G43" s="621" t="s">
        <v>8</v>
      </c>
      <c r="H43" s="612"/>
      <c r="I43" s="613"/>
      <c r="J43" s="91"/>
      <c r="K43" s="623"/>
      <c r="L43" s="537"/>
      <c r="M43" s="618"/>
      <c r="O43" s="590"/>
      <c r="P43" s="603"/>
      <c r="Q43" s="604"/>
      <c r="R43" s="603"/>
      <c r="S43" s="590"/>
    </row>
    <row r="44" spans="1:19" x14ac:dyDescent="0.25">
      <c r="A44" s="379"/>
      <c r="B44" s="380"/>
      <c r="C44" s="381"/>
      <c r="D44" s="611"/>
      <c r="E44" s="615"/>
      <c r="F44" s="616"/>
      <c r="G44" s="621" t="s">
        <v>9</v>
      </c>
      <c r="H44" s="612"/>
      <c r="I44" s="613"/>
      <c r="J44" s="91"/>
      <c r="K44" s="565" t="s">
        <v>112</v>
      </c>
      <c r="L44" s="626"/>
      <c r="M44" s="610"/>
      <c r="O44" s="590"/>
      <c r="P44" s="602"/>
      <c r="Q44" s="602"/>
      <c r="R44" s="605">
        <f>MIN(4,'1MD ELO (4)'!Q2)</f>
        <v>4</v>
      </c>
      <c r="S44" s="590"/>
    </row>
    <row r="45" spans="1:19" x14ac:dyDescent="0.25">
      <c r="A45" s="238"/>
      <c r="B45" s="443"/>
      <c r="C45" s="239"/>
      <c r="D45" s="611"/>
      <c r="E45" s="615"/>
      <c r="F45" s="616"/>
      <c r="G45" s="621" t="s">
        <v>10</v>
      </c>
      <c r="H45" s="612"/>
      <c r="I45" s="613"/>
      <c r="J45" s="91"/>
      <c r="K45" s="624"/>
      <c r="L45" s="616"/>
      <c r="M45" s="614"/>
      <c r="O45" s="590"/>
      <c r="P45" s="603"/>
      <c r="Q45" s="604"/>
      <c r="R45" s="603"/>
      <c r="S45" s="590"/>
    </row>
    <row r="46" spans="1:19" x14ac:dyDescent="0.25">
      <c r="A46" s="366"/>
      <c r="B46" s="382"/>
      <c r="C46" s="450"/>
      <c r="D46" s="611"/>
      <c r="E46" s="615"/>
      <c r="F46" s="616"/>
      <c r="G46" s="621" t="s">
        <v>11</v>
      </c>
      <c r="H46" s="612"/>
      <c r="I46" s="613"/>
      <c r="J46" s="91"/>
      <c r="K46" s="574"/>
      <c r="L46" s="537"/>
      <c r="M46" s="618"/>
      <c r="O46" s="590"/>
      <c r="P46" s="603"/>
      <c r="Q46" s="604"/>
      <c r="R46" s="603"/>
      <c r="S46" s="590"/>
    </row>
    <row r="47" spans="1:19" x14ac:dyDescent="0.25">
      <c r="A47" s="367"/>
      <c r="B47" s="388"/>
      <c r="C47" s="239"/>
      <c r="D47" s="611"/>
      <c r="E47" s="615"/>
      <c r="F47" s="616"/>
      <c r="G47" s="621" t="s">
        <v>12</v>
      </c>
      <c r="H47" s="612"/>
      <c r="I47" s="613"/>
      <c r="J47" s="91"/>
      <c r="K47" s="565" t="s">
        <v>92</v>
      </c>
      <c r="L47" s="626"/>
      <c r="M47" s="610"/>
      <c r="O47" s="590"/>
      <c r="P47" s="602"/>
      <c r="Q47" s="602"/>
      <c r="R47" s="603"/>
      <c r="S47" s="590"/>
    </row>
    <row r="48" spans="1:19" x14ac:dyDescent="0.25">
      <c r="A48" s="367"/>
      <c r="B48" s="388"/>
      <c r="C48" s="377"/>
      <c r="D48" s="611"/>
      <c r="E48" s="615"/>
      <c r="F48" s="616"/>
      <c r="G48" s="621" t="s">
        <v>13</v>
      </c>
      <c r="H48" s="612"/>
      <c r="I48" s="613"/>
      <c r="J48" s="91"/>
      <c r="K48" s="624"/>
      <c r="L48" s="616"/>
      <c r="M48" s="614"/>
      <c r="O48" s="590"/>
      <c r="P48" s="603"/>
      <c r="Q48" s="604"/>
      <c r="R48" s="603"/>
      <c r="S48" s="590"/>
    </row>
    <row r="49" spans="1:19" x14ac:dyDescent="0.25">
      <c r="A49" s="368"/>
      <c r="B49" s="365"/>
      <c r="C49" s="378"/>
      <c r="D49" s="617"/>
      <c r="E49" s="241"/>
      <c r="F49" s="537"/>
      <c r="G49" s="622" t="s">
        <v>14</v>
      </c>
      <c r="H49" s="335"/>
      <c r="I49" s="567"/>
      <c r="J49" s="243"/>
      <c r="K49" s="574" t="str">
        <f>L4</f>
        <v>Dénes Tibor</v>
      </c>
      <c r="L49" s="537"/>
      <c r="M49" s="618"/>
      <c r="O49" s="590"/>
      <c r="P49" s="603"/>
      <c r="Q49" s="604"/>
      <c r="R49" s="605"/>
      <c r="S49" s="590"/>
    </row>
    <row r="50" spans="1:19" x14ac:dyDescent="0.25">
      <c r="O50" s="590"/>
      <c r="P50" s="590"/>
      <c r="Q50" s="590"/>
      <c r="R50" s="590"/>
      <c r="S50" s="590"/>
    </row>
    <row r="51" spans="1:19" x14ac:dyDescent="0.25">
      <c r="O51" s="590"/>
      <c r="P51" s="590"/>
      <c r="Q51" s="590"/>
      <c r="R51" s="590"/>
      <c r="S51" s="590"/>
    </row>
  </sheetData>
  <mergeCells count="51">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C34:D34"/>
    <mergeCell ref="F34:G34"/>
    <mergeCell ref="C36:D36"/>
    <mergeCell ref="F36:G36"/>
    <mergeCell ref="C38:D38"/>
    <mergeCell ref="F38:G38"/>
    <mergeCell ref="E42:F42"/>
    <mergeCell ref="E43:F43"/>
  </mergeCells>
  <conditionalFormatting sqref="R49 R44">
    <cfRule type="expression" dxfId="286" priority="2" stopIfTrue="1">
      <formula>$O$1="CU"</formula>
    </cfRule>
  </conditionalFormatting>
  <conditionalFormatting sqref="E7 E9 E11 E13 E15 E17 E19">
    <cfRule type="cellIs" dxfId="285"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127</vt:i4>
      </vt:variant>
      <vt:variant>
        <vt:lpstr>Névvel ellátott tartományok</vt:lpstr>
      </vt:variant>
      <vt:variant>
        <vt:i4>116</vt:i4>
      </vt:variant>
    </vt:vector>
  </HeadingPairs>
  <TitlesOfParts>
    <vt:vector size="243" baseType="lpstr">
      <vt:lpstr>Altalanos</vt:lpstr>
      <vt:lpstr>Birók</vt:lpstr>
      <vt:lpstr>1Q ELO</vt:lpstr>
      <vt:lpstr>1Q 8&gt;2</vt:lpstr>
      <vt:lpstr>1Q 8&gt;4</vt:lpstr>
      <vt:lpstr>1Q 16&gt;4</vt:lpstr>
      <vt:lpstr>A Boglári döntöbe jutottak</vt:lpstr>
      <vt:lpstr>1MD ELO III.csport F A</vt:lpstr>
      <vt:lpstr>1E4 III. csoport F A</vt:lpstr>
      <vt:lpstr>1MD ELO III.csport F B</vt:lpstr>
      <vt:lpstr>1MD 16 III. csoport F B</vt:lpstr>
      <vt:lpstr>Fiú Vígaszág III B</vt:lpstr>
      <vt:lpstr>1MD ELO III.csport L A</vt:lpstr>
      <vt:lpstr>1E4 III. csoport L A</vt:lpstr>
      <vt:lpstr>1MD ELO IV.csport F A</vt:lpstr>
      <vt:lpstr>1E4 IV. csoport F A</vt:lpstr>
      <vt:lpstr>1MD ELO IV.csport F B</vt:lpstr>
      <vt:lpstr>1E4 IV. csoport F B1</vt:lpstr>
      <vt:lpstr>1E3 IV. csoport F B2</vt:lpstr>
      <vt:lpstr>1MD ELO IV.csport L A</vt:lpstr>
      <vt:lpstr>1E3 IV. csoport L A1</vt:lpstr>
      <vt:lpstr>1E3 IV. csoport L A2</vt:lpstr>
      <vt:lpstr>1MD ELO IV.csport L B</vt:lpstr>
      <vt:lpstr>1E3 IV. csoport L B</vt:lpstr>
      <vt:lpstr>1MD ELO V.csport F A</vt:lpstr>
      <vt:lpstr>1E3 V. csoport F A</vt:lpstr>
      <vt:lpstr>1MD ELO V.csport F B</vt:lpstr>
      <vt:lpstr>1MD 16 V. csoport F B</vt:lpstr>
      <vt:lpstr>Fiú Vígaszág V B</vt:lpstr>
      <vt:lpstr>1MD ELO V.csport L B</vt:lpstr>
      <vt:lpstr>V. csop Lány B 1</vt:lpstr>
      <vt:lpstr>V. csop Lány B 2</vt:lpstr>
      <vt:lpstr>1MD ELO VI.csport F A</vt:lpstr>
      <vt:lpstr>VI. csop Fiú A</vt:lpstr>
      <vt:lpstr>1MD ELO VI.csport F B</vt:lpstr>
      <vt:lpstr>VI. csoport Fiú B</vt:lpstr>
      <vt:lpstr>1MD ELO VI.csport L A</vt:lpstr>
      <vt:lpstr>VI. csoportLány A</vt:lpstr>
      <vt:lpstr>1MD ELO VI.csport L B</vt:lpstr>
      <vt:lpstr>VI. csoport Lány B</vt:lpstr>
      <vt:lpstr>1E5</vt:lpstr>
      <vt:lpstr>1E6</vt:lpstr>
      <vt:lpstr>1E7</vt:lpstr>
      <vt:lpstr>1E8</vt:lpstr>
      <vt:lpstr>1MD 8</vt:lpstr>
      <vt:lpstr>1MD 32</vt:lpstr>
      <vt:lpstr>1MD 64</vt:lpstr>
      <vt:lpstr>1D ELO</vt:lpstr>
      <vt:lpstr>1D 8</vt:lpstr>
      <vt:lpstr>1D 16</vt:lpstr>
      <vt:lpstr>1D 32</vt:lpstr>
      <vt:lpstr>1Q ELO (2)</vt:lpstr>
      <vt:lpstr>1Q 8&gt;2 (2)</vt:lpstr>
      <vt:lpstr>1Q 8&gt;4 (2)</vt:lpstr>
      <vt:lpstr>1Q 16&gt;4 (2)</vt:lpstr>
      <vt:lpstr>1MD ELO (2)</vt:lpstr>
      <vt:lpstr>1E3 (2)</vt:lpstr>
      <vt:lpstr>1E4 (2)</vt:lpstr>
      <vt:lpstr>1E5 (2)</vt:lpstr>
      <vt:lpstr>1E6 (2)</vt:lpstr>
      <vt:lpstr>1E7 (2)</vt:lpstr>
      <vt:lpstr>1E8 (2)</vt:lpstr>
      <vt:lpstr>1MD 8 (2)</vt:lpstr>
      <vt:lpstr>1MD 16 (2)</vt:lpstr>
      <vt:lpstr>1MD 32 (2)</vt:lpstr>
      <vt:lpstr>1MD 64 (2)</vt:lpstr>
      <vt:lpstr>1D ELO (2)</vt:lpstr>
      <vt:lpstr>1D 8 (2)</vt:lpstr>
      <vt:lpstr>1D 16 (2)</vt:lpstr>
      <vt:lpstr>1D 32 (2)</vt:lpstr>
      <vt:lpstr>1Q ELO (3)</vt:lpstr>
      <vt:lpstr>1Q 8&gt;2 (3)</vt:lpstr>
      <vt:lpstr>1Q 8&gt;4 (3)</vt:lpstr>
      <vt:lpstr>1Q 16&gt;4 (3)</vt:lpstr>
      <vt:lpstr>1MD ELO (3)</vt:lpstr>
      <vt:lpstr>1E3 (3)</vt:lpstr>
      <vt:lpstr>1E4 (3)</vt:lpstr>
      <vt:lpstr>1E5 (3)</vt:lpstr>
      <vt:lpstr>1E6 (3)</vt:lpstr>
      <vt:lpstr>1E7 (3)</vt:lpstr>
      <vt:lpstr>1E8 (3)</vt:lpstr>
      <vt:lpstr>1MD 8 (3)</vt:lpstr>
      <vt:lpstr>1MD 16 (3)</vt:lpstr>
      <vt:lpstr>1MD 32 (3)</vt:lpstr>
      <vt:lpstr>1MD 64 (3)</vt:lpstr>
      <vt:lpstr>1D ELO (3)</vt:lpstr>
      <vt:lpstr>1D 8 (3)</vt:lpstr>
      <vt:lpstr>1D 16 (3)</vt:lpstr>
      <vt:lpstr>1D 32 (3)</vt:lpstr>
      <vt:lpstr>1Q ELO (4)</vt:lpstr>
      <vt:lpstr>1Q 8&gt;2 (4)</vt:lpstr>
      <vt:lpstr>1Q 8&gt;4 (4)</vt:lpstr>
      <vt:lpstr>1Q 16&gt;4 (4)</vt:lpstr>
      <vt:lpstr>1MD ELO (4)</vt:lpstr>
      <vt:lpstr>1E3 (4)</vt:lpstr>
      <vt:lpstr>1E4 (4)</vt:lpstr>
      <vt:lpstr>1E5 (4)</vt:lpstr>
      <vt:lpstr>1E6 (4)</vt:lpstr>
      <vt:lpstr>1E7 (4)</vt:lpstr>
      <vt:lpstr>1E8 (4)</vt:lpstr>
      <vt:lpstr>1MD 8 (4)</vt:lpstr>
      <vt:lpstr>1MD 16 (4)</vt:lpstr>
      <vt:lpstr>1MD 32 (4)</vt:lpstr>
      <vt:lpstr>1MD 64 (4)</vt:lpstr>
      <vt:lpstr>1D ELO (4)</vt:lpstr>
      <vt:lpstr>1D 8 (4)</vt:lpstr>
      <vt:lpstr>1D 16 (4)</vt:lpstr>
      <vt:lpstr>1D 32 (4)</vt:lpstr>
      <vt:lpstr>1Q ELO (5)</vt:lpstr>
      <vt:lpstr>1Q 8&gt;2 (5)</vt:lpstr>
      <vt:lpstr>1Q 8&gt;4 (5)</vt:lpstr>
      <vt:lpstr>1Q 16&gt;4 (5)</vt:lpstr>
      <vt:lpstr>1MD ELO (5)</vt:lpstr>
      <vt:lpstr>1E3 (5)</vt:lpstr>
      <vt:lpstr>1E4 (5)</vt:lpstr>
      <vt:lpstr>1E5 (5)</vt:lpstr>
      <vt:lpstr>1E6 (5)</vt:lpstr>
      <vt:lpstr>1E7 (5)</vt:lpstr>
      <vt:lpstr>1E8 (5)</vt:lpstr>
      <vt:lpstr>1MD 8 (5)</vt:lpstr>
      <vt:lpstr>1MD 16 (5)</vt:lpstr>
      <vt:lpstr>1MD 32 (5)</vt:lpstr>
      <vt:lpstr>1MD 64 (5)</vt:lpstr>
      <vt:lpstr>1D ELO (5)</vt:lpstr>
      <vt:lpstr>1D 8 (5)</vt:lpstr>
      <vt:lpstr>1D 16 (5)</vt:lpstr>
      <vt:lpstr>1D 32 (5)</vt:lpstr>
      <vt:lpstr>'1D 32'!Nyomtatási_cím</vt:lpstr>
      <vt:lpstr>'1D 32 (2)'!Nyomtatási_cím</vt:lpstr>
      <vt:lpstr>'1D 32 (3)'!Nyomtatási_cím</vt:lpstr>
      <vt:lpstr>'1D 32 (4)'!Nyomtatási_cím</vt:lpstr>
      <vt:lpstr>'1D 32 (5)'!Nyomtatási_cím</vt:lpstr>
      <vt:lpstr>'1D ELO'!Nyomtatási_cím</vt:lpstr>
      <vt:lpstr>'1D ELO (2)'!Nyomtatási_cím</vt:lpstr>
      <vt:lpstr>'1D ELO (3)'!Nyomtatási_cím</vt:lpstr>
      <vt:lpstr>'1D ELO (4)'!Nyomtatási_cím</vt:lpstr>
      <vt:lpstr>'1D ELO (5)'!Nyomtatási_cím</vt:lpstr>
      <vt:lpstr>'1MD ELO (2)'!Nyomtatási_cím</vt:lpstr>
      <vt:lpstr>'1MD ELO (3)'!Nyomtatási_cím</vt:lpstr>
      <vt:lpstr>'1MD ELO (4)'!Nyomtatási_cím</vt:lpstr>
      <vt:lpstr>'1MD ELO (5)'!Nyomtatási_cím</vt:lpstr>
      <vt:lpstr>'1MD ELO III.csport F A'!Nyomtatási_cím</vt:lpstr>
      <vt:lpstr>'1Q ELO'!Nyomtatási_cím</vt:lpstr>
      <vt:lpstr>'1Q ELO (2)'!Nyomtatási_cím</vt:lpstr>
      <vt:lpstr>'1Q ELO (3)'!Nyomtatási_cím</vt:lpstr>
      <vt:lpstr>'1Q ELO (4)'!Nyomtatási_cím</vt:lpstr>
      <vt:lpstr>'1Q ELO (5)'!Nyomtatási_cím</vt:lpstr>
      <vt:lpstr>'1D 16'!Nyomtatási_terület</vt:lpstr>
      <vt:lpstr>'1D 16 (2)'!Nyomtatási_terület</vt:lpstr>
      <vt:lpstr>'1D 16 (3)'!Nyomtatási_terület</vt:lpstr>
      <vt:lpstr>'1D 16 (4)'!Nyomtatási_terület</vt:lpstr>
      <vt:lpstr>'1D 16 (5)'!Nyomtatási_terület</vt:lpstr>
      <vt:lpstr>'1D 32'!Nyomtatási_terület</vt:lpstr>
      <vt:lpstr>'1D 32 (2)'!Nyomtatási_terület</vt:lpstr>
      <vt:lpstr>'1D 32 (3)'!Nyomtatási_terület</vt:lpstr>
      <vt:lpstr>'1D 32 (4)'!Nyomtatási_terület</vt:lpstr>
      <vt:lpstr>'1D 32 (5)'!Nyomtatási_terület</vt:lpstr>
      <vt:lpstr>'1D 8'!Nyomtatási_terület</vt:lpstr>
      <vt:lpstr>'1D 8 (2)'!Nyomtatási_terület</vt:lpstr>
      <vt:lpstr>'1D 8 (3)'!Nyomtatási_terület</vt:lpstr>
      <vt:lpstr>'1D 8 (4)'!Nyomtatási_terület</vt:lpstr>
      <vt:lpstr>'1D 8 (5)'!Nyomtatási_terület</vt:lpstr>
      <vt:lpstr>'1D ELO'!Nyomtatási_terület</vt:lpstr>
      <vt:lpstr>'1D ELO (2)'!Nyomtatási_terület</vt:lpstr>
      <vt:lpstr>'1D ELO (3)'!Nyomtatási_terület</vt:lpstr>
      <vt:lpstr>'1D ELO (4)'!Nyomtatási_terület</vt:lpstr>
      <vt:lpstr>'1D ELO (5)'!Nyomtatási_terület</vt:lpstr>
      <vt:lpstr>'1E3 (2)'!Nyomtatási_terület</vt:lpstr>
      <vt:lpstr>'1E3 (3)'!Nyomtatási_terület</vt:lpstr>
      <vt:lpstr>'1E3 (4)'!Nyomtatási_terület</vt:lpstr>
      <vt:lpstr>'1E3 (5)'!Nyomtatási_terület</vt:lpstr>
      <vt:lpstr>'1E3 IV. csoport F B2'!Nyomtatási_terület</vt:lpstr>
      <vt:lpstr>'1E4 (2)'!Nyomtatási_terület</vt:lpstr>
      <vt:lpstr>'1E4 (3)'!Nyomtatási_terület</vt:lpstr>
      <vt:lpstr>'1E4 (4)'!Nyomtatási_terület</vt:lpstr>
      <vt:lpstr>'1E4 (5)'!Nyomtatási_terület</vt:lpstr>
      <vt:lpstr>'1E4 III. csoport F A'!Nyomtatási_terület</vt:lpstr>
      <vt:lpstr>'1E5'!Nyomtatási_terület</vt:lpstr>
      <vt:lpstr>'1E5 (2)'!Nyomtatási_terület</vt:lpstr>
      <vt:lpstr>'1E5 (3)'!Nyomtatási_terület</vt:lpstr>
      <vt:lpstr>'1E5 (4)'!Nyomtatási_terület</vt:lpstr>
      <vt:lpstr>'1E5 (5)'!Nyomtatási_terület</vt:lpstr>
      <vt:lpstr>'1E6'!Nyomtatási_terület</vt:lpstr>
      <vt:lpstr>'1E6 (2)'!Nyomtatási_terület</vt:lpstr>
      <vt:lpstr>'1E6 (3)'!Nyomtatási_terület</vt:lpstr>
      <vt:lpstr>'1E6 (4)'!Nyomtatási_terület</vt:lpstr>
      <vt:lpstr>'1E6 (5)'!Nyomtatási_terület</vt:lpstr>
      <vt:lpstr>'1E7'!Nyomtatási_terület</vt:lpstr>
      <vt:lpstr>'1E7 (2)'!Nyomtatási_terület</vt:lpstr>
      <vt:lpstr>'1E7 (3)'!Nyomtatási_terület</vt:lpstr>
      <vt:lpstr>'1E7 (4)'!Nyomtatási_terület</vt:lpstr>
      <vt:lpstr>'1E7 (5)'!Nyomtatási_terület</vt:lpstr>
      <vt:lpstr>'1E8'!Nyomtatási_terület</vt:lpstr>
      <vt:lpstr>'1E8 (2)'!Nyomtatási_terület</vt:lpstr>
      <vt:lpstr>'1E8 (3)'!Nyomtatási_terület</vt:lpstr>
      <vt:lpstr>'1E8 (4)'!Nyomtatási_terület</vt:lpstr>
      <vt:lpstr>'1E8 (5)'!Nyomtatási_terület</vt:lpstr>
      <vt:lpstr>'1MD 16 (2)'!Nyomtatási_terület</vt:lpstr>
      <vt:lpstr>'1MD 16 (3)'!Nyomtatási_terület</vt:lpstr>
      <vt:lpstr>'1MD 16 (4)'!Nyomtatási_terület</vt:lpstr>
      <vt:lpstr>'1MD 16 (5)'!Nyomtatási_terület</vt:lpstr>
      <vt:lpstr>'1MD 16 III. csoport F B'!Nyomtatási_terület</vt:lpstr>
      <vt:lpstr>'1MD 32'!Nyomtatási_terület</vt:lpstr>
      <vt:lpstr>'1MD 32 (2)'!Nyomtatási_terület</vt:lpstr>
      <vt:lpstr>'1MD 32 (3)'!Nyomtatási_terület</vt:lpstr>
      <vt:lpstr>'1MD 32 (4)'!Nyomtatási_terület</vt:lpstr>
      <vt:lpstr>'1MD 32 (5)'!Nyomtatási_terület</vt:lpstr>
      <vt:lpstr>'1MD 64'!Nyomtatási_terület</vt:lpstr>
      <vt:lpstr>'1MD 64 (2)'!Nyomtatási_terület</vt:lpstr>
      <vt:lpstr>'1MD 64 (3)'!Nyomtatási_terület</vt:lpstr>
      <vt:lpstr>'1MD 64 (4)'!Nyomtatási_terület</vt:lpstr>
      <vt:lpstr>'1MD 64 (5)'!Nyomtatási_terület</vt:lpstr>
      <vt:lpstr>'1MD 8'!Nyomtatási_terület</vt:lpstr>
      <vt:lpstr>'1MD 8 (2)'!Nyomtatási_terület</vt:lpstr>
      <vt:lpstr>'1MD 8 (3)'!Nyomtatási_terület</vt:lpstr>
      <vt:lpstr>'1MD 8 (4)'!Nyomtatási_terület</vt:lpstr>
      <vt:lpstr>'1MD 8 (5)'!Nyomtatási_terület</vt:lpstr>
      <vt:lpstr>'1MD ELO (2)'!Nyomtatási_terület</vt:lpstr>
      <vt:lpstr>'1MD ELO (3)'!Nyomtatási_terület</vt:lpstr>
      <vt:lpstr>'1MD ELO (4)'!Nyomtatási_terület</vt:lpstr>
      <vt:lpstr>'1MD ELO (5)'!Nyomtatási_terület</vt:lpstr>
      <vt:lpstr>'1MD ELO III.csport F A'!Nyomtatási_terület</vt:lpstr>
      <vt:lpstr>'1Q 16&gt;4'!Nyomtatási_terület</vt:lpstr>
      <vt:lpstr>'1Q 16&gt;4 (2)'!Nyomtatási_terület</vt:lpstr>
      <vt:lpstr>'1Q 16&gt;4 (3)'!Nyomtatási_terület</vt:lpstr>
      <vt:lpstr>'1Q 16&gt;4 (4)'!Nyomtatási_terület</vt:lpstr>
      <vt:lpstr>'1Q 16&gt;4 (5)'!Nyomtatási_terület</vt:lpstr>
      <vt:lpstr>'1Q 8&gt;2'!Nyomtatási_terület</vt:lpstr>
      <vt:lpstr>'1Q 8&gt;2 (2)'!Nyomtatási_terület</vt:lpstr>
      <vt:lpstr>'1Q 8&gt;2 (3)'!Nyomtatási_terület</vt:lpstr>
      <vt:lpstr>'1Q 8&gt;2 (4)'!Nyomtatási_terület</vt:lpstr>
      <vt:lpstr>'1Q 8&gt;2 (5)'!Nyomtatási_terület</vt:lpstr>
      <vt:lpstr>'1Q 8&gt;4'!Nyomtatási_terület</vt:lpstr>
      <vt:lpstr>'1Q 8&gt;4 (2)'!Nyomtatási_terület</vt:lpstr>
      <vt:lpstr>'1Q 8&gt;4 (3)'!Nyomtatási_terület</vt:lpstr>
      <vt:lpstr>'1Q 8&gt;4 (4)'!Nyomtatási_terület</vt:lpstr>
      <vt:lpstr>'1Q 8&gt;4 (5)'!Nyomtatási_terület</vt:lpstr>
      <vt:lpstr>'1Q ELO'!Nyomtatási_terület</vt:lpstr>
      <vt:lpstr>'1Q ELO (2)'!Nyomtatási_terület</vt:lpstr>
      <vt:lpstr>'1Q ELO (3)'!Nyomtatási_terület</vt:lpstr>
      <vt:lpstr>'1Q ELO (4)'!Nyomtatási_terület</vt:lpstr>
      <vt:lpstr>'1Q ELO (5)'!Nyomtatási_terület</vt:lpstr>
      <vt:lpstr>Birók!Nyomtatási_terület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GJ</cp:lastModifiedBy>
  <cp:lastPrinted>2023-05-06T20:28:53Z</cp:lastPrinted>
  <dcterms:created xsi:type="dcterms:W3CDTF">1998-01-18T23:10:02Z</dcterms:created>
  <dcterms:modified xsi:type="dcterms:W3CDTF">2023-05-18T08:40:11Z</dcterms:modified>
  <cp:category>Forms</cp:category>
</cp:coreProperties>
</file>