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comments4.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unka\Diákolimpia\2022-2023\Heves megye\"/>
    </mc:Choice>
  </mc:AlternateContent>
  <xr:revisionPtr revIDLastSave="0" documentId="8_{118A0349-770F-46E7-919A-5AE069DCEF15}" xr6:coauthVersionLast="47" xr6:coauthVersionMax="47" xr10:uidLastSave="{00000000-0000-0000-0000-000000000000}"/>
  <bookViews>
    <workbookView xWindow="-108" yWindow="-108" windowWidth="23256" windowHeight="13176" tabRatio="832" xr2:uid="{A2561571-B33D-4F48-8DAA-0F246B72ACEA}"/>
  </bookViews>
  <sheets>
    <sheet name="Versenyjelentő lap" sheetId="1" r:id="rId1"/>
    <sheet name="Lány (B)- I. korcsoport" sheetId="9" r:id="rId2"/>
    <sheet name="FIÚ (B)- I. korcsoport" sheetId="16" r:id="rId3"/>
    <sheet name="Lány (B)- II. korcsoport" sheetId="17" r:id="rId4"/>
    <sheet name="FIÚ (A)- II. korcsoport" sheetId="18" r:id="rId5"/>
    <sheet name="FIÚ (B)- II. korcsoport" sheetId="19" r:id="rId6"/>
    <sheet name="Lány (A)- III. korcsoport" sheetId="22" r:id="rId7"/>
    <sheet name="Lány (B)- III. korcsoport" sheetId="15" r:id="rId8"/>
    <sheet name="FIÚ (A)- III. korcsoport" sheetId="21" r:id="rId9"/>
    <sheet name="FIÚ (B)- III. korcsoport" sheetId="20" r:id="rId10"/>
    <sheet name="LÁNY (A)- IV. korcsoport" sheetId="23" r:id="rId11"/>
    <sheet name="FIÚ (A)- IV. korcsoport" sheetId="24" r:id="rId12"/>
    <sheet name="LÁNY (B)- IV. korcsoport" sheetId="25" r:id="rId13"/>
    <sheet name="FIÚ (B) - IV. korcsoport " sheetId="26" r:id="rId14"/>
    <sheet name="LÁNY (B) - V. korcsoport" sheetId="27" r:id="rId15"/>
    <sheet name="FIÚ (B)- V. korcsoport" sheetId="28" r:id="rId16"/>
    <sheet name="FIÚ (B)- VI. korcsoport" sheetId="29" r:id="rId17"/>
    <sheet name="FIÚ (A)- VI. korcsoport" sheetId="31" r:id="rId18"/>
    <sheet name="FIÚ (B)- VII. korcsoport" sheetId="30" r:id="rId19"/>
    <sheet name="64-es tábla" sheetId="6" r:id="rId20"/>
    <sheet name="32-es tábla" sheetId="3" r:id="rId21"/>
    <sheet name="16-os tábla" sheetId="4" r:id="rId22"/>
    <sheet name="8-as tábla" sheetId="7" r:id="rId23"/>
    <sheet name="Kör 8" sheetId="13" r:id="rId24"/>
    <sheet name="Kör 7" sheetId="12" r:id="rId25"/>
    <sheet name="Kör 6" sheetId="10" r:id="rId26"/>
    <sheet name="Kör 5" sheetId="8" r:id="rId27"/>
  </sheets>
  <externalReferences>
    <externalReference r:id="rId2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31" l="1"/>
  <c r="B19" i="31"/>
  <c r="D18" i="31"/>
  <c r="L15" i="31"/>
  <c r="I15" i="31"/>
  <c r="D15" i="31"/>
  <c r="C15" i="31"/>
  <c r="L13" i="31"/>
  <c r="I13" i="31"/>
  <c r="D13" i="31"/>
  <c r="C13" i="31"/>
  <c r="L11" i="31"/>
  <c r="I11" i="31"/>
  <c r="C11" i="31"/>
  <c r="L9" i="31"/>
  <c r="I9" i="31"/>
  <c r="C9" i="31"/>
  <c r="L7" i="31"/>
  <c r="I7" i="31"/>
  <c r="D7" i="31"/>
  <c r="C7" i="31"/>
  <c r="K41" i="30"/>
  <c r="B19" i="30"/>
  <c r="D18" i="30"/>
  <c r="L15" i="30"/>
  <c r="I15" i="30"/>
  <c r="D15" i="30"/>
  <c r="C15" i="30"/>
  <c r="L13" i="30"/>
  <c r="I13" i="30"/>
  <c r="D13" i="30"/>
  <c r="C13" i="30"/>
  <c r="L11" i="30"/>
  <c r="I11" i="30"/>
  <c r="C11" i="30"/>
  <c r="L9" i="30"/>
  <c r="I9" i="30"/>
  <c r="C9" i="30"/>
  <c r="L7" i="30"/>
  <c r="I7" i="30"/>
  <c r="D7" i="30"/>
  <c r="C7" i="30"/>
  <c r="K41" i="29"/>
  <c r="B20" i="29"/>
  <c r="B19" i="29"/>
  <c r="H18" i="29"/>
  <c r="F18" i="29"/>
  <c r="D18" i="29"/>
  <c r="L15" i="29"/>
  <c r="I15" i="29"/>
  <c r="D15" i="29"/>
  <c r="C15" i="29"/>
  <c r="L13" i="29"/>
  <c r="I13" i="29"/>
  <c r="D13" i="29"/>
  <c r="C13" i="29"/>
  <c r="L11" i="29"/>
  <c r="I11" i="29"/>
  <c r="C11" i="29"/>
  <c r="L9" i="29"/>
  <c r="I9" i="29"/>
  <c r="C9" i="29"/>
  <c r="L7" i="29"/>
  <c r="I7" i="29"/>
  <c r="D7" i="29"/>
  <c r="C7" i="29"/>
  <c r="K41" i="28"/>
  <c r="B21" i="28"/>
  <c r="B20" i="28"/>
  <c r="B19" i="28"/>
  <c r="H18" i="28"/>
  <c r="F18" i="28"/>
  <c r="D18" i="28"/>
  <c r="L15" i="28"/>
  <c r="I15" i="28"/>
  <c r="D15" i="28"/>
  <c r="C15" i="28"/>
  <c r="L13" i="28"/>
  <c r="I13" i="28"/>
  <c r="D13" i="28"/>
  <c r="C13" i="28"/>
  <c r="L11" i="28"/>
  <c r="I11" i="28"/>
  <c r="C11" i="28"/>
  <c r="L9" i="28"/>
  <c r="I9" i="28"/>
  <c r="C9" i="28"/>
  <c r="L7" i="28"/>
  <c r="I7" i="28"/>
  <c r="D7" i="28"/>
  <c r="C7" i="28"/>
  <c r="K41" i="27"/>
  <c r="B23" i="27"/>
  <c r="B22" i="27"/>
  <c r="B21" i="27"/>
  <c r="B20" i="27"/>
  <c r="B19" i="27"/>
  <c r="L18" i="27"/>
  <c r="J18" i="27"/>
  <c r="H18" i="27"/>
  <c r="F18" i="27"/>
  <c r="D18" i="27"/>
  <c r="L15" i="27"/>
  <c r="I15" i="27"/>
  <c r="D15" i="27"/>
  <c r="C15" i="27"/>
  <c r="L13" i="27"/>
  <c r="I13" i="27"/>
  <c r="D13" i="27"/>
  <c r="C13" i="27"/>
  <c r="L11" i="27"/>
  <c r="I11" i="27"/>
  <c r="D11" i="27"/>
  <c r="C11" i="27"/>
  <c r="L9" i="27"/>
  <c r="I9" i="27"/>
  <c r="D9" i="27"/>
  <c r="C9" i="27"/>
  <c r="L7" i="27"/>
  <c r="I7" i="27"/>
  <c r="D7" i="27"/>
  <c r="C7" i="27"/>
  <c r="K53" i="26"/>
  <c r="R47" i="26"/>
  <c r="E47" i="26" s="1"/>
  <c r="E46" i="26"/>
  <c r="F43" i="26"/>
  <c r="C43" i="26"/>
  <c r="F41" i="26"/>
  <c r="C41" i="26"/>
  <c r="F39" i="26"/>
  <c r="C39" i="26"/>
  <c r="F37" i="26"/>
  <c r="C37" i="26"/>
  <c r="B31" i="26"/>
  <c r="D30" i="26"/>
  <c r="B25" i="26"/>
  <c r="D24" i="26"/>
  <c r="L21" i="26"/>
  <c r="I21" i="26"/>
  <c r="B34" i="26"/>
  <c r="D21" i="26"/>
  <c r="C21" i="26"/>
  <c r="L19" i="26"/>
  <c r="I19" i="26"/>
  <c r="B33" i="26"/>
  <c r="D19" i="26"/>
  <c r="C19" i="26"/>
  <c r="L17" i="26"/>
  <c r="I17" i="26"/>
  <c r="B32" i="26"/>
  <c r="D17" i="26"/>
  <c r="C17" i="26"/>
  <c r="L15" i="26"/>
  <c r="I15" i="26"/>
  <c r="D15" i="26"/>
  <c r="C15" i="26"/>
  <c r="L13" i="26"/>
  <c r="I13" i="26"/>
  <c r="B28" i="26"/>
  <c r="D13" i="26"/>
  <c r="C13" i="26"/>
  <c r="L11" i="26"/>
  <c r="I11" i="26"/>
  <c r="B27" i="26"/>
  <c r="D11" i="26"/>
  <c r="C11" i="26"/>
  <c r="L9" i="26"/>
  <c r="I9" i="26"/>
  <c r="B26" i="26"/>
  <c r="D9" i="26"/>
  <c r="C9" i="26"/>
  <c r="L7" i="26"/>
  <c r="I7" i="26"/>
  <c r="D7" i="26"/>
  <c r="C7" i="26"/>
  <c r="K41" i="25"/>
  <c r="B22" i="25"/>
  <c r="B21" i="25"/>
  <c r="B20" i="25"/>
  <c r="B19" i="25"/>
  <c r="J18" i="25"/>
  <c r="H18" i="25"/>
  <c r="F18" i="25"/>
  <c r="D18" i="25"/>
  <c r="L15" i="25"/>
  <c r="I15" i="25"/>
  <c r="D15" i="25"/>
  <c r="C15" i="25"/>
  <c r="L13" i="25"/>
  <c r="I13" i="25"/>
  <c r="D13" i="25"/>
  <c r="C13" i="25"/>
  <c r="L11" i="25"/>
  <c r="I11" i="25"/>
  <c r="C11" i="25"/>
  <c r="L9" i="25"/>
  <c r="I9" i="25"/>
  <c r="C9" i="25"/>
  <c r="L7" i="25"/>
  <c r="I7" i="25"/>
  <c r="D7" i="25"/>
  <c r="C7" i="25"/>
  <c r="K41" i="24"/>
  <c r="B19" i="24"/>
  <c r="D18" i="24"/>
  <c r="L15" i="24"/>
  <c r="I15" i="24"/>
  <c r="D15" i="24"/>
  <c r="C15" i="24"/>
  <c r="L13" i="24"/>
  <c r="I13" i="24"/>
  <c r="D13" i="24"/>
  <c r="C13" i="24"/>
  <c r="L11" i="24"/>
  <c r="I11" i="24"/>
  <c r="C11" i="24"/>
  <c r="L9" i="24"/>
  <c r="I9" i="24"/>
  <c r="D9" i="24"/>
  <c r="C9" i="24"/>
  <c r="L7" i="24"/>
  <c r="I7" i="24"/>
  <c r="D7" i="24"/>
  <c r="C7" i="24"/>
  <c r="K41" i="23"/>
  <c r="B19" i="23"/>
  <c r="D18" i="23"/>
  <c r="L15" i="23"/>
  <c r="I15" i="23"/>
  <c r="D15" i="23"/>
  <c r="C15" i="23"/>
  <c r="L13" i="23"/>
  <c r="I13" i="23"/>
  <c r="D13" i="23"/>
  <c r="C13" i="23"/>
  <c r="L11" i="23"/>
  <c r="I11" i="23"/>
  <c r="C11" i="23"/>
  <c r="L9" i="23"/>
  <c r="I9" i="23"/>
  <c r="D9" i="23"/>
  <c r="C9" i="23"/>
  <c r="L7" i="23"/>
  <c r="I7" i="23"/>
  <c r="D7" i="23"/>
  <c r="C7" i="23"/>
  <c r="K41" i="22"/>
  <c r="B19" i="22"/>
  <c r="D18" i="22"/>
  <c r="L15" i="22"/>
  <c r="I15" i="22"/>
  <c r="D15" i="22"/>
  <c r="C15" i="22"/>
  <c r="L13" i="22"/>
  <c r="I13" i="22"/>
  <c r="D13" i="22"/>
  <c r="C13" i="22"/>
  <c r="L11" i="22"/>
  <c r="I11" i="22"/>
  <c r="C11" i="22"/>
  <c r="L9" i="22"/>
  <c r="I9" i="22"/>
  <c r="D9" i="22"/>
  <c r="C9" i="22"/>
  <c r="L7" i="22"/>
  <c r="I7" i="22"/>
  <c r="D7" i="22"/>
  <c r="C7" i="22"/>
  <c r="K41" i="21"/>
  <c r="B20" i="21"/>
  <c r="B19" i="21"/>
  <c r="F18" i="21"/>
  <c r="D18" i="21"/>
  <c r="L15" i="21"/>
  <c r="I15" i="21"/>
  <c r="D15" i="21"/>
  <c r="C15" i="21"/>
  <c r="L13" i="21"/>
  <c r="I13" i="21"/>
  <c r="D13" i="21"/>
  <c r="C13" i="21"/>
  <c r="L11" i="21"/>
  <c r="I11" i="21"/>
  <c r="C11" i="21"/>
  <c r="L9" i="21"/>
  <c r="I9" i="21"/>
  <c r="D9" i="21"/>
  <c r="C9" i="21"/>
  <c r="L7" i="21"/>
  <c r="I7" i="21"/>
  <c r="D7" i="21"/>
  <c r="C7" i="21"/>
  <c r="K41" i="20"/>
  <c r="B22" i="20"/>
  <c r="B21" i="20"/>
  <c r="B20" i="20"/>
  <c r="B19" i="20"/>
  <c r="J18" i="20"/>
  <c r="H18" i="20"/>
  <c r="F18" i="20"/>
  <c r="D18" i="20"/>
  <c r="L15" i="20"/>
  <c r="I15" i="20"/>
  <c r="D15" i="20"/>
  <c r="C15" i="20"/>
  <c r="L13" i="20"/>
  <c r="I13" i="20"/>
  <c r="D13" i="20"/>
  <c r="C13" i="20"/>
  <c r="L11" i="20"/>
  <c r="I11" i="20"/>
  <c r="C11" i="20"/>
  <c r="L9" i="20"/>
  <c r="I9" i="20"/>
  <c r="D9" i="20"/>
  <c r="C9" i="20"/>
  <c r="L7" i="20"/>
  <c r="I7" i="20"/>
  <c r="D7" i="20"/>
  <c r="C7" i="20"/>
  <c r="K41" i="19"/>
  <c r="B23" i="19"/>
  <c r="B22" i="19"/>
  <c r="B21" i="19"/>
  <c r="B20" i="19"/>
  <c r="B19" i="19"/>
  <c r="L18" i="19"/>
  <c r="J18" i="19"/>
  <c r="H18" i="19"/>
  <c r="F18" i="19"/>
  <c r="D18" i="19"/>
  <c r="L15" i="19"/>
  <c r="I15" i="19"/>
  <c r="D15" i="19"/>
  <c r="C15" i="19"/>
  <c r="L13" i="19"/>
  <c r="I13" i="19"/>
  <c r="D13" i="19"/>
  <c r="C13" i="19"/>
  <c r="L11" i="19"/>
  <c r="I11" i="19"/>
  <c r="D11" i="19"/>
  <c r="C11" i="19"/>
  <c r="L9" i="19"/>
  <c r="I9" i="19"/>
  <c r="D9" i="19"/>
  <c r="C9" i="19"/>
  <c r="L7" i="19"/>
  <c r="I7" i="19"/>
  <c r="D7" i="19"/>
  <c r="C7" i="19"/>
  <c r="K41" i="18"/>
  <c r="B21" i="18"/>
  <c r="B19" i="18"/>
  <c r="D18" i="18"/>
  <c r="L13" i="18"/>
  <c r="I13" i="18"/>
  <c r="G13" i="18"/>
  <c r="E13" i="18"/>
  <c r="J18" i="18" s="1"/>
  <c r="D13" i="18"/>
  <c r="C13" i="18"/>
  <c r="L11" i="18"/>
  <c r="I11" i="18"/>
  <c r="G11" i="18"/>
  <c r="E11" i="18"/>
  <c r="H18" i="18" s="1"/>
  <c r="D11" i="18"/>
  <c r="C11" i="18"/>
  <c r="L9" i="18"/>
  <c r="I9" i="18"/>
  <c r="D9" i="18"/>
  <c r="C9" i="18"/>
  <c r="L7" i="18"/>
  <c r="I7" i="18"/>
  <c r="D7" i="18"/>
  <c r="K41" i="17"/>
  <c r="B19" i="17"/>
  <c r="D18" i="17"/>
  <c r="L13" i="17"/>
  <c r="I13" i="17"/>
  <c r="G13" i="17"/>
  <c r="E13" i="17"/>
  <c r="B22" i="17" s="1"/>
  <c r="D13" i="17"/>
  <c r="C13" i="17"/>
  <c r="L11" i="17"/>
  <c r="I11" i="17"/>
  <c r="G11" i="17"/>
  <c r="E11" i="17"/>
  <c r="B21" i="17" s="1"/>
  <c r="D11" i="17"/>
  <c r="C11" i="17"/>
  <c r="L9" i="17"/>
  <c r="I9" i="17"/>
  <c r="D9" i="17"/>
  <c r="C9" i="17"/>
  <c r="L7" i="17"/>
  <c r="I7" i="17"/>
  <c r="D7" i="17"/>
  <c r="K41" i="16"/>
  <c r="B20" i="16"/>
  <c r="B19" i="16"/>
  <c r="F18" i="16"/>
  <c r="D18" i="16"/>
  <c r="L13" i="16"/>
  <c r="I13" i="16"/>
  <c r="G13" i="16"/>
  <c r="E13" i="16"/>
  <c r="B22" i="16" s="1"/>
  <c r="D13" i="16"/>
  <c r="C13" i="16"/>
  <c r="L11" i="16"/>
  <c r="I11" i="16"/>
  <c r="G11" i="16"/>
  <c r="E11" i="16"/>
  <c r="B21" i="16" s="1"/>
  <c r="D11" i="16"/>
  <c r="C11" i="16"/>
  <c r="L9" i="16"/>
  <c r="I9" i="16"/>
  <c r="D9" i="16"/>
  <c r="C9" i="16"/>
  <c r="L7" i="16"/>
  <c r="I7" i="16"/>
  <c r="D7" i="16"/>
  <c r="K41" i="15"/>
  <c r="B22" i="15"/>
  <c r="B21" i="15"/>
  <c r="B20" i="15"/>
  <c r="B19" i="15"/>
  <c r="J18" i="15"/>
  <c r="H18" i="15"/>
  <c r="F18" i="15"/>
  <c r="D18" i="15"/>
  <c r="L15" i="15"/>
  <c r="I15" i="15"/>
  <c r="D15" i="15"/>
  <c r="C15" i="15"/>
  <c r="L13" i="15"/>
  <c r="I13" i="15"/>
  <c r="D13" i="15"/>
  <c r="C13" i="15"/>
  <c r="L11" i="15"/>
  <c r="I11" i="15"/>
  <c r="D11" i="15"/>
  <c r="C11" i="15"/>
  <c r="L9" i="15"/>
  <c r="I9" i="15"/>
  <c r="D9" i="15"/>
  <c r="C9" i="15"/>
  <c r="L7" i="15"/>
  <c r="I7" i="15"/>
  <c r="D7" i="15"/>
  <c r="C7" i="15"/>
  <c r="B19" i="9"/>
  <c r="R80" i="6"/>
  <c r="F75" i="6" s="1"/>
  <c r="I70" i="6"/>
  <c r="G70" i="6"/>
  <c r="F70" i="6"/>
  <c r="D70" i="6"/>
  <c r="C70" i="6"/>
  <c r="B70" i="6"/>
  <c r="K69" i="6"/>
  <c r="I69" i="6"/>
  <c r="G69" i="6"/>
  <c r="F69" i="6"/>
  <c r="D69" i="6"/>
  <c r="C69" i="6"/>
  <c r="B69" i="6"/>
  <c r="M68" i="6"/>
  <c r="I68" i="6"/>
  <c r="G68" i="6"/>
  <c r="F68" i="6"/>
  <c r="D68" i="6"/>
  <c r="C68" i="6"/>
  <c r="B68" i="6"/>
  <c r="K67" i="6"/>
  <c r="I67" i="6"/>
  <c r="G67" i="6"/>
  <c r="F67" i="6"/>
  <c r="D67" i="6"/>
  <c r="C67" i="6"/>
  <c r="B67" i="6"/>
  <c r="O66" i="6"/>
  <c r="I66" i="6"/>
  <c r="G66" i="6"/>
  <c r="F66" i="6"/>
  <c r="D66" i="6"/>
  <c r="C66" i="6"/>
  <c r="B66" i="6"/>
  <c r="K65" i="6"/>
  <c r="I65" i="6"/>
  <c r="G65" i="6"/>
  <c r="F65" i="6"/>
  <c r="D65" i="6"/>
  <c r="C65" i="6"/>
  <c r="B65" i="6"/>
  <c r="M64" i="6"/>
  <c r="I64" i="6"/>
  <c r="G64" i="6"/>
  <c r="F64" i="6"/>
  <c r="D64" i="6"/>
  <c r="C64" i="6"/>
  <c r="B64" i="6"/>
  <c r="K63" i="6"/>
  <c r="I63" i="6"/>
  <c r="G63" i="6"/>
  <c r="F63" i="6"/>
  <c r="D63" i="6"/>
  <c r="C63" i="6"/>
  <c r="B63" i="6"/>
  <c r="Q62" i="6"/>
  <c r="I62" i="6"/>
  <c r="G62" i="6"/>
  <c r="F62" i="6"/>
  <c r="D62" i="6"/>
  <c r="C62" i="6"/>
  <c r="B62" i="6"/>
  <c r="K61" i="6"/>
  <c r="I61" i="6"/>
  <c r="G61" i="6"/>
  <c r="F61" i="6"/>
  <c r="D61" i="6"/>
  <c r="C61" i="6"/>
  <c r="B61" i="6"/>
  <c r="M60" i="6"/>
  <c r="I60" i="6"/>
  <c r="G60" i="6"/>
  <c r="F60" i="6"/>
  <c r="D60" i="6"/>
  <c r="C60" i="6"/>
  <c r="B60" i="6"/>
  <c r="K59" i="6"/>
  <c r="I59" i="6"/>
  <c r="G59" i="6"/>
  <c r="F59" i="6"/>
  <c r="D59" i="6"/>
  <c r="C59" i="6"/>
  <c r="B59" i="6"/>
  <c r="O58" i="6"/>
  <c r="I58" i="6"/>
  <c r="G58" i="6"/>
  <c r="F58" i="6"/>
  <c r="D58" i="6"/>
  <c r="C58" i="6"/>
  <c r="B58" i="6"/>
  <c r="Q57" i="6"/>
  <c r="K57" i="6"/>
  <c r="I57" i="6"/>
  <c r="G57" i="6"/>
  <c r="F57" i="6"/>
  <c r="D57" i="6"/>
  <c r="C57" i="6"/>
  <c r="B57" i="6"/>
  <c r="M56" i="6"/>
  <c r="I56" i="6"/>
  <c r="G56" i="6"/>
  <c r="F56" i="6"/>
  <c r="D56" i="6"/>
  <c r="C56" i="6"/>
  <c r="B56" i="6"/>
  <c r="K55" i="6"/>
  <c r="I55" i="6"/>
  <c r="G55" i="6"/>
  <c r="F55" i="6"/>
  <c r="D55" i="6"/>
  <c r="C55" i="6"/>
  <c r="B55" i="6"/>
  <c r="Q54" i="6"/>
  <c r="I54" i="6"/>
  <c r="G54" i="6"/>
  <c r="F54" i="6"/>
  <c r="D54" i="6"/>
  <c r="C54" i="6"/>
  <c r="B54" i="6"/>
  <c r="K53" i="6"/>
  <c r="I53" i="6"/>
  <c r="G53" i="6"/>
  <c r="F53" i="6"/>
  <c r="D53" i="6"/>
  <c r="C53" i="6"/>
  <c r="B53" i="6"/>
  <c r="M52" i="6"/>
  <c r="I52" i="6"/>
  <c r="G52" i="6"/>
  <c r="F52" i="6"/>
  <c r="D52" i="6"/>
  <c r="C52" i="6"/>
  <c r="B52" i="6"/>
  <c r="K51" i="6"/>
  <c r="I51" i="6"/>
  <c r="G51" i="6"/>
  <c r="F51" i="6"/>
  <c r="D51" i="6"/>
  <c r="C51" i="6"/>
  <c r="B51" i="6"/>
  <c r="O50" i="6"/>
  <c r="I50" i="6"/>
  <c r="G50" i="6"/>
  <c r="F50" i="6"/>
  <c r="D50" i="6"/>
  <c r="C50" i="6"/>
  <c r="B50" i="6"/>
  <c r="K49" i="6"/>
  <c r="I49" i="6"/>
  <c r="G49" i="6"/>
  <c r="F49" i="6"/>
  <c r="D49" i="6"/>
  <c r="C49" i="6"/>
  <c r="B49" i="6"/>
  <c r="M48" i="6"/>
  <c r="I48" i="6"/>
  <c r="G48" i="6"/>
  <c r="F48" i="6"/>
  <c r="D48" i="6"/>
  <c r="C48" i="6"/>
  <c r="B48" i="6"/>
  <c r="K47" i="6"/>
  <c r="I47" i="6"/>
  <c r="G47" i="6"/>
  <c r="F47" i="6"/>
  <c r="D47" i="6"/>
  <c r="C47" i="6"/>
  <c r="B47" i="6"/>
  <c r="Q46" i="6"/>
  <c r="I46" i="6"/>
  <c r="G46" i="6"/>
  <c r="F46" i="6"/>
  <c r="D46" i="6"/>
  <c r="C46" i="6"/>
  <c r="B46" i="6"/>
  <c r="K45" i="6"/>
  <c r="I45" i="6"/>
  <c r="G45" i="6"/>
  <c r="F45" i="6"/>
  <c r="D45" i="6"/>
  <c r="C45" i="6"/>
  <c r="B45" i="6"/>
  <c r="M44" i="6"/>
  <c r="I44" i="6"/>
  <c r="G44" i="6"/>
  <c r="F44" i="6"/>
  <c r="D44" i="6"/>
  <c r="C44" i="6"/>
  <c r="B44" i="6"/>
  <c r="K43" i="6"/>
  <c r="I43" i="6"/>
  <c r="G43" i="6"/>
  <c r="F43" i="6"/>
  <c r="D43" i="6"/>
  <c r="C43" i="6"/>
  <c r="B43" i="6"/>
  <c r="O42" i="6"/>
  <c r="I42" i="6"/>
  <c r="G42" i="6"/>
  <c r="F42" i="6"/>
  <c r="D42" i="6"/>
  <c r="C42" i="6"/>
  <c r="B42" i="6"/>
  <c r="Q41" i="6"/>
  <c r="K41" i="6"/>
  <c r="I41" i="6"/>
  <c r="G41" i="6"/>
  <c r="F41" i="6"/>
  <c r="D41" i="6"/>
  <c r="C41" i="6"/>
  <c r="B41" i="6"/>
  <c r="M40" i="6"/>
  <c r="I40" i="6"/>
  <c r="G40" i="6"/>
  <c r="F40" i="6"/>
  <c r="D40" i="6"/>
  <c r="C40" i="6"/>
  <c r="B40" i="6"/>
  <c r="O39" i="6"/>
  <c r="K39" i="6"/>
  <c r="I39" i="6"/>
  <c r="G39" i="6"/>
  <c r="F39" i="6"/>
  <c r="D39" i="6"/>
  <c r="C39" i="6"/>
  <c r="B39" i="6"/>
  <c r="Q38" i="6"/>
  <c r="I38" i="6"/>
  <c r="G38" i="6"/>
  <c r="F38" i="6"/>
  <c r="D38" i="6"/>
  <c r="C38" i="6"/>
  <c r="B38" i="6"/>
  <c r="O37" i="6"/>
  <c r="K37" i="6"/>
  <c r="I37" i="6"/>
  <c r="G37" i="6"/>
  <c r="F37" i="6"/>
  <c r="D37" i="6"/>
  <c r="C37" i="6"/>
  <c r="B37" i="6"/>
  <c r="M36" i="6"/>
  <c r="I36" i="6"/>
  <c r="G36" i="6"/>
  <c r="F36" i="6"/>
  <c r="D36" i="6"/>
  <c r="C36" i="6"/>
  <c r="B36" i="6"/>
  <c r="K35" i="6"/>
  <c r="I35" i="6"/>
  <c r="G35" i="6"/>
  <c r="F35" i="6"/>
  <c r="D35" i="6"/>
  <c r="C35" i="6"/>
  <c r="B35" i="6"/>
  <c r="O34" i="6"/>
  <c r="I34" i="6"/>
  <c r="G34" i="6"/>
  <c r="F34" i="6"/>
  <c r="D34" i="6"/>
  <c r="C34" i="6"/>
  <c r="B34" i="6"/>
  <c r="K33" i="6"/>
  <c r="I33" i="6"/>
  <c r="G33" i="6"/>
  <c r="F33" i="6"/>
  <c r="D33" i="6"/>
  <c r="C33" i="6"/>
  <c r="B33" i="6"/>
  <c r="M32" i="6"/>
  <c r="I32" i="6"/>
  <c r="G32" i="6"/>
  <c r="F32" i="6"/>
  <c r="D32" i="6"/>
  <c r="C32" i="6"/>
  <c r="B32" i="6"/>
  <c r="K31" i="6"/>
  <c r="I31" i="6"/>
  <c r="G31" i="6"/>
  <c r="F31" i="6"/>
  <c r="D31" i="6"/>
  <c r="C31" i="6"/>
  <c r="B31" i="6"/>
  <c r="Q30" i="6"/>
  <c r="I30" i="6"/>
  <c r="G30" i="6"/>
  <c r="F30" i="6"/>
  <c r="D30" i="6"/>
  <c r="C30" i="6"/>
  <c r="B30" i="6"/>
  <c r="K29" i="6"/>
  <c r="I29" i="6"/>
  <c r="G29" i="6"/>
  <c r="F29" i="6"/>
  <c r="D29" i="6"/>
  <c r="C29" i="6"/>
  <c r="B29" i="6"/>
  <c r="M28" i="6"/>
  <c r="I28" i="6"/>
  <c r="G28" i="6"/>
  <c r="F28" i="6"/>
  <c r="D28" i="6"/>
  <c r="C28" i="6"/>
  <c r="B28" i="6"/>
  <c r="K27" i="6"/>
  <c r="I27" i="6"/>
  <c r="G27" i="6"/>
  <c r="F27" i="6"/>
  <c r="D27" i="6"/>
  <c r="C27" i="6"/>
  <c r="B27" i="6"/>
  <c r="O26" i="6"/>
  <c r="I26" i="6"/>
  <c r="G26" i="6"/>
  <c r="F26" i="6"/>
  <c r="D26" i="6"/>
  <c r="C26" i="6"/>
  <c r="B26" i="6"/>
  <c r="Q25" i="6"/>
  <c r="K25" i="6"/>
  <c r="I25" i="6"/>
  <c r="G25" i="6"/>
  <c r="F25" i="6"/>
  <c r="D25" i="6"/>
  <c r="C25" i="6"/>
  <c r="B25" i="6"/>
  <c r="M24" i="6"/>
  <c r="I24" i="6"/>
  <c r="G24" i="6"/>
  <c r="F24" i="6"/>
  <c r="D24" i="6"/>
  <c r="C24" i="6"/>
  <c r="B24" i="6"/>
  <c r="K23" i="6"/>
  <c r="I23" i="6"/>
  <c r="G23" i="6"/>
  <c r="F23" i="6"/>
  <c r="D23" i="6"/>
  <c r="C23" i="6"/>
  <c r="B23" i="6"/>
  <c r="Q22" i="6"/>
  <c r="I22" i="6"/>
  <c r="G22" i="6"/>
  <c r="F22" i="6"/>
  <c r="D22" i="6"/>
  <c r="C22" i="6"/>
  <c r="B22" i="6"/>
  <c r="K21" i="6"/>
  <c r="I21" i="6"/>
  <c r="G21" i="6"/>
  <c r="F21" i="6"/>
  <c r="D21" i="6"/>
  <c r="C21" i="6"/>
  <c r="B21" i="6"/>
  <c r="M20" i="6"/>
  <c r="I20" i="6"/>
  <c r="G20" i="6"/>
  <c r="F20" i="6"/>
  <c r="D20" i="6"/>
  <c r="C20" i="6"/>
  <c r="B20" i="6"/>
  <c r="K19" i="6"/>
  <c r="I19" i="6"/>
  <c r="G19" i="6"/>
  <c r="F19" i="6"/>
  <c r="D19" i="6"/>
  <c r="C19" i="6"/>
  <c r="B19" i="6"/>
  <c r="O18" i="6"/>
  <c r="I18" i="6"/>
  <c r="G18" i="6"/>
  <c r="F18" i="6"/>
  <c r="D18" i="6"/>
  <c r="C18" i="6"/>
  <c r="B18" i="6"/>
  <c r="K17" i="6"/>
  <c r="I17" i="6"/>
  <c r="G17" i="6"/>
  <c r="F17" i="6"/>
  <c r="D17" i="6"/>
  <c r="C17" i="6"/>
  <c r="B17" i="6"/>
  <c r="M16" i="6"/>
  <c r="I16" i="6"/>
  <c r="G16" i="6"/>
  <c r="F16" i="6"/>
  <c r="D16" i="6"/>
  <c r="C16" i="6"/>
  <c r="B16" i="6"/>
  <c r="K15" i="6"/>
  <c r="I15" i="6"/>
  <c r="G15" i="6"/>
  <c r="F15" i="6"/>
  <c r="D15" i="6"/>
  <c r="C15" i="6"/>
  <c r="B15" i="6"/>
  <c r="Q14" i="6"/>
  <c r="I14" i="6"/>
  <c r="G14" i="6"/>
  <c r="F14" i="6"/>
  <c r="D14" i="6"/>
  <c r="C14" i="6"/>
  <c r="B14" i="6"/>
  <c r="K13" i="6"/>
  <c r="I13" i="6"/>
  <c r="G13" i="6"/>
  <c r="F13" i="6"/>
  <c r="D13" i="6"/>
  <c r="C13" i="6"/>
  <c r="B13" i="6"/>
  <c r="M12" i="6"/>
  <c r="I12" i="6"/>
  <c r="G12" i="6"/>
  <c r="F12" i="6"/>
  <c r="D12" i="6"/>
  <c r="C12" i="6"/>
  <c r="B12" i="6"/>
  <c r="K11" i="6"/>
  <c r="I11" i="6"/>
  <c r="G11" i="6"/>
  <c r="F11" i="6"/>
  <c r="D11" i="6"/>
  <c r="C11" i="6"/>
  <c r="B11" i="6"/>
  <c r="O10" i="6"/>
  <c r="I10" i="6"/>
  <c r="G10" i="6"/>
  <c r="F10" i="6"/>
  <c r="D10" i="6"/>
  <c r="C10" i="6"/>
  <c r="B10" i="6"/>
  <c r="K9" i="6"/>
  <c r="I9" i="6"/>
  <c r="G9" i="6"/>
  <c r="F9" i="6"/>
  <c r="D9" i="6"/>
  <c r="C9" i="6"/>
  <c r="B9" i="6"/>
  <c r="M8" i="6"/>
  <c r="I8" i="6"/>
  <c r="G8" i="6"/>
  <c r="F8" i="6"/>
  <c r="D8" i="6"/>
  <c r="C8" i="6"/>
  <c r="B8" i="6"/>
  <c r="K7" i="6"/>
  <c r="I7" i="6"/>
  <c r="G7" i="6"/>
  <c r="F7" i="6"/>
  <c r="D7" i="6"/>
  <c r="C7" i="6"/>
  <c r="B7" i="6"/>
  <c r="Q6" i="6"/>
  <c r="O6" i="6"/>
  <c r="M6" i="6"/>
  <c r="K6" i="6"/>
  <c r="F6" i="6"/>
  <c r="R4" i="6"/>
  <c r="O80" i="6" s="1"/>
  <c r="R79" i="3"/>
  <c r="F79" i="3" s="1"/>
  <c r="I69" i="3"/>
  <c r="G69" i="3"/>
  <c r="F69" i="3"/>
  <c r="D69" i="3"/>
  <c r="C69" i="3"/>
  <c r="B69" i="3"/>
  <c r="K68" i="3"/>
  <c r="I67" i="3"/>
  <c r="G67" i="3"/>
  <c r="F67" i="3"/>
  <c r="D67" i="3"/>
  <c r="C67" i="3"/>
  <c r="B67" i="3"/>
  <c r="M66" i="3"/>
  <c r="I65" i="3"/>
  <c r="G65" i="3"/>
  <c r="F65" i="3"/>
  <c r="D65" i="3"/>
  <c r="C65" i="3"/>
  <c r="B65" i="3"/>
  <c r="K64" i="3"/>
  <c r="I63" i="3"/>
  <c r="G63" i="3"/>
  <c r="F63" i="3"/>
  <c r="D63" i="3"/>
  <c r="C63" i="3"/>
  <c r="B63" i="3"/>
  <c r="O62" i="3"/>
  <c r="I61" i="3"/>
  <c r="G61" i="3"/>
  <c r="F61" i="3"/>
  <c r="D61" i="3"/>
  <c r="C61" i="3"/>
  <c r="B61" i="3"/>
  <c r="K60" i="3"/>
  <c r="I59" i="3"/>
  <c r="G59" i="3"/>
  <c r="F59" i="3"/>
  <c r="D59" i="3"/>
  <c r="C59" i="3"/>
  <c r="B59" i="3"/>
  <c r="M58" i="3"/>
  <c r="I57" i="3"/>
  <c r="G57" i="3"/>
  <c r="F57" i="3"/>
  <c r="D57" i="3"/>
  <c r="C57" i="3"/>
  <c r="B57" i="3"/>
  <c r="K56" i="3"/>
  <c r="I55" i="3"/>
  <c r="G55" i="3"/>
  <c r="F55" i="3"/>
  <c r="D55" i="3"/>
  <c r="C55" i="3"/>
  <c r="B55" i="3"/>
  <c r="Q54" i="3"/>
  <c r="I53" i="3"/>
  <c r="G53" i="3"/>
  <c r="F53" i="3"/>
  <c r="D53" i="3"/>
  <c r="C53" i="3"/>
  <c r="B53" i="3"/>
  <c r="K52" i="3"/>
  <c r="I51" i="3"/>
  <c r="G51" i="3"/>
  <c r="F51" i="3"/>
  <c r="D51" i="3"/>
  <c r="C51" i="3"/>
  <c r="B51" i="3"/>
  <c r="M50" i="3"/>
  <c r="I49" i="3"/>
  <c r="G49" i="3"/>
  <c r="F49" i="3"/>
  <c r="D49" i="3"/>
  <c r="C49" i="3"/>
  <c r="B49" i="3"/>
  <c r="K48" i="3"/>
  <c r="I47" i="3"/>
  <c r="G47" i="3"/>
  <c r="F47" i="3"/>
  <c r="D47" i="3"/>
  <c r="C47" i="3"/>
  <c r="B47" i="3"/>
  <c r="O46" i="3"/>
  <c r="I45" i="3"/>
  <c r="G45" i="3"/>
  <c r="F45" i="3"/>
  <c r="D45" i="3"/>
  <c r="C45" i="3"/>
  <c r="B45" i="3"/>
  <c r="K44" i="3"/>
  <c r="I43" i="3"/>
  <c r="G43" i="3"/>
  <c r="F43" i="3"/>
  <c r="D43" i="3"/>
  <c r="C43" i="3"/>
  <c r="B43" i="3"/>
  <c r="M42" i="3"/>
  <c r="Q41" i="3"/>
  <c r="I41" i="3"/>
  <c r="G41" i="3"/>
  <c r="F41" i="3"/>
  <c r="D41" i="3"/>
  <c r="C41" i="3"/>
  <c r="B41" i="3"/>
  <c r="K40" i="3"/>
  <c r="I39" i="3"/>
  <c r="G39" i="3"/>
  <c r="F39" i="3"/>
  <c r="D39" i="3"/>
  <c r="C39" i="3"/>
  <c r="B39" i="3"/>
  <c r="Q38" i="3"/>
  <c r="I37" i="3"/>
  <c r="G37" i="3"/>
  <c r="F37" i="3"/>
  <c r="D37" i="3"/>
  <c r="C37" i="3"/>
  <c r="B37" i="3"/>
  <c r="K36" i="3"/>
  <c r="I35" i="3"/>
  <c r="G35" i="3"/>
  <c r="F35" i="3"/>
  <c r="D35" i="3"/>
  <c r="C35" i="3"/>
  <c r="B35" i="3"/>
  <c r="M34" i="3"/>
  <c r="I33" i="3"/>
  <c r="G33" i="3"/>
  <c r="F33" i="3"/>
  <c r="D33" i="3"/>
  <c r="C33" i="3"/>
  <c r="B33" i="3"/>
  <c r="K32" i="3"/>
  <c r="I31" i="3"/>
  <c r="G31" i="3"/>
  <c r="F31" i="3"/>
  <c r="D31" i="3"/>
  <c r="C31" i="3"/>
  <c r="B31" i="3"/>
  <c r="O30" i="3"/>
  <c r="I29" i="3"/>
  <c r="G29" i="3"/>
  <c r="F29" i="3"/>
  <c r="D29" i="3"/>
  <c r="C29" i="3"/>
  <c r="B29" i="3"/>
  <c r="K28" i="3"/>
  <c r="I27" i="3"/>
  <c r="G27" i="3"/>
  <c r="F27" i="3"/>
  <c r="D27" i="3"/>
  <c r="C27" i="3"/>
  <c r="B27" i="3"/>
  <c r="M26" i="3"/>
  <c r="I25" i="3"/>
  <c r="G25" i="3"/>
  <c r="F25" i="3"/>
  <c r="D25" i="3"/>
  <c r="C25" i="3"/>
  <c r="B25" i="3"/>
  <c r="K24" i="3"/>
  <c r="I23" i="3"/>
  <c r="G23" i="3"/>
  <c r="F23" i="3"/>
  <c r="D23" i="3"/>
  <c r="C23" i="3"/>
  <c r="B23" i="3"/>
  <c r="Q22" i="3"/>
  <c r="I21" i="3"/>
  <c r="G21" i="3"/>
  <c r="F21" i="3"/>
  <c r="D21" i="3"/>
  <c r="C21" i="3"/>
  <c r="B21" i="3"/>
  <c r="K20" i="3"/>
  <c r="I19" i="3"/>
  <c r="G19" i="3"/>
  <c r="F19" i="3"/>
  <c r="D19" i="3"/>
  <c r="C19" i="3"/>
  <c r="B19" i="3"/>
  <c r="M18" i="3"/>
  <c r="I17" i="3"/>
  <c r="G17" i="3"/>
  <c r="F17" i="3"/>
  <c r="D17" i="3"/>
  <c r="C17" i="3"/>
  <c r="B17" i="3"/>
  <c r="K16" i="3"/>
  <c r="I15" i="3"/>
  <c r="G15" i="3"/>
  <c r="F15" i="3"/>
  <c r="D15" i="3"/>
  <c r="C15" i="3"/>
  <c r="B15" i="3"/>
  <c r="O14" i="3"/>
  <c r="I13" i="3"/>
  <c r="G13" i="3"/>
  <c r="F13" i="3"/>
  <c r="D13" i="3"/>
  <c r="C13" i="3"/>
  <c r="B13" i="3"/>
  <c r="K12" i="3"/>
  <c r="I11" i="3"/>
  <c r="G11" i="3"/>
  <c r="F11" i="3"/>
  <c r="D11" i="3"/>
  <c r="C11" i="3"/>
  <c r="B11" i="3"/>
  <c r="M10" i="3"/>
  <c r="I9" i="3"/>
  <c r="G9" i="3"/>
  <c r="F9" i="3"/>
  <c r="D9" i="3"/>
  <c r="C9" i="3"/>
  <c r="B9" i="3"/>
  <c r="K8" i="3"/>
  <c r="I7" i="3"/>
  <c r="G7" i="3"/>
  <c r="F7" i="3"/>
  <c r="D7" i="3"/>
  <c r="C7" i="3"/>
  <c r="B7" i="3"/>
  <c r="Q6" i="3"/>
  <c r="O6" i="3"/>
  <c r="M6" i="3"/>
  <c r="K6" i="3"/>
  <c r="F6" i="3"/>
  <c r="R4" i="3"/>
  <c r="O79" i="3" s="1"/>
  <c r="G4" i="3"/>
  <c r="R50" i="4"/>
  <c r="F46" i="4" s="1"/>
  <c r="F44" i="4"/>
  <c r="G37" i="4"/>
  <c r="F37" i="4"/>
  <c r="D37" i="4"/>
  <c r="C37" i="4"/>
  <c r="B37" i="4"/>
  <c r="G35" i="4"/>
  <c r="F35" i="4"/>
  <c r="D35" i="4"/>
  <c r="C35" i="4"/>
  <c r="B35" i="4"/>
  <c r="G33" i="4"/>
  <c r="F33" i="4"/>
  <c r="D33" i="4"/>
  <c r="C33" i="4"/>
  <c r="B33" i="4"/>
  <c r="G31" i="4"/>
  <c r="F31" i="4"/>
  <c r="D31" i="4"/>
  <c r="C31" i="4"/>
  <c r="B31" i="4"/>
  <c r="G29" i="4"/>
  <c r="F29" i="4"/>
  <c r="D29" i="4"/>
  <c r="C29" i="4"/>
  <c r="B29" i="4"/>
  <c r="G27" i="4"/>
  <c r="F27" i="4"/>
  <c r="D27" i="4"/>
  <c r="C27" i="4"/>
  <c r="B27" i="4"/>
  <c r="G25" i="4"/>
  <c r="F25" i="4"/>
  <c r="D25" i="4"/>
  <c r="C25" i="4"/>
  <c r="B25" i="4"/>
  <c r="G23" i="4"/>
  <c r="F23" i="4"/>
  <c r="D23" i="4"/>
  <c r="C23" i="4"/>
  <c r="B23" i="4"/>
  <c r="Q22" i="4"/>
  <c r="G21" i="4"/>
  <c r="F21" i="4"/>
  <c r="D21" i="4"/>
  <c r="C21" i="4"/>
  <c r="B21" i="4"/>
  <c r="G19" i="4"/>
  <c r="F19" i="4"/>
  <c r="D19" i="4"/>
  <c r="C19" i="4"/>
  <c r="B19" i="4"/>
  <c r="G17" i="4"/>
  <c r="F17" i="4"/>
  <c r="D17" i="4"/>
  <c r="C17" i="4"/>
  <c r="B17" i="4"/>
  <c r="G15" i="4"/>
  <c r="F15" i="4"/>
  <c r="D15" i="4"/>
  <c r="C15" i="4"/>
  <c r="B15" i="4"/>
  <c r="G13" i="4"/>
  <c r="F13" i="4"/>
  <c r="D13" i="4"/>
  <c r="C13" i="4"/>
  <c r="B13" i="4"/>
  <c r="G11" i="4"/>
  <c r="F11" i="4"/>
  <c r="D11" i="4"/>
  <c r="C11" i="4"/>
  <c r="B11" i="4"/>
  <c r="G9" i="4"/>
  <c r="F9" i="4"/>
  <c r="D9" i="4"/>
  <c r="C9" i="4"/>
  <c r="B9" i="4"/>
  <c r="G7" i="4"/>
  <c r="F7" i="4"/>
  <c r="D7" i="4"/>
  <c r="C7" i="4"/>
  <c r="B7" i="4"/>
  <c r="Q6" i="4"/>
  <c r="O6" i="4"/>
  <c r="M6" i="4"/>
  <c r="K6" i="4"/>
  <c r="F6" i="4"/>
  <c r="R4" i="4"/>
  <c r="O50" i="4" s="1"/>
  <c r="G4" i="4"/>
  <c r="A4" i="4"/>
  <c r="R62" i="7"/>
  <c r="F56" i="7" s="1"/>
  <c r="I21" i="7"/>
  <c r="G21" i="7"/>
  <c r="F21" i="7"/>
  <c r="D21" i="7"/>
  <c r="C21" i="7"/>
  <c r="B21" i="7"/>
  <c r="G19" i="7"/>
  <c r="F19" i="7"/>
  <c r="D19" i="7"/>
  <c r="C19" i="7"/>
  <c r="B19" i="7"/>
  <c r="G17" i="7"/>
  <c r="F17" i="7"/>
  <c r="D17" i="7"/>
  <c r="C17" i="7"/>
  <c r="B17" i="7"/>
  <c r="G15" i="7"/>
  <c r="F15" i="7"/>
  <c r="D15" i="7"/>
  <c r="C15" i="7"/>
  <c r="B15" i="7"/>
  <c r="O14" i="7"/>
  <c r="G13" i="7"/>
  <c r="F13" i="7"/>
  <c r="D13" i="7"/>
  <c r="C13" i="7"/>
  <c r="B13" i="7"/>
  <c r="G11" i="7"/>
  <c r="F11" i="7"/>
  <c r="D11" i="7"/>
  <c r="C11" i="7"/>
  <c r="B11" i="7"/>
  <c r="G9" i="7"/>
  <c r="F9" i="7"/>
  <c r="D9" i="7"/>
  <c r="C9" i="7"/>
  <c r="B9" i="7"/>
  <c r="I7" i="7"/>
  <c r="G7" i="7"/>
  <c r="F7" i="7"/>
  <c r="D7" i="7"/>
  <c r="C7" i="7"/>
  <c r="B7" i="7"/>
  <c r="O6" i="7"/>
  <c r="M6" i="7"/>
  <c r="K6" i="7"/>
  <c r="F6" i="7"/>
  <c r="R4" i="7"/>
  <c r="O62" i="7" s="1"/>
  <c r="G4" i="7"/>
  <c r="A4" i="7"/>
  <c r="R47" i="13"/>
  <c r="E47" i="13" s="1"/>
  <c r="F43" i="13"/>
  <c r="C43" i="13"/>
  <c r="F41" i="13"/>
  <c r="C41" i="13"/>
  <c r="F39" i="13"/>
  <c r="C39" i="13"/>
  <c r="F37" i="13"/>
  <c r="C37" i="13"/>
  <c r="L21" i="13"/>
  <c r="I21" i="13"/>
  <c r="G21" i="13"/>
  <c r="E21" i="13"/>
  <c r="B34" i="13" s="1"/>
  <c r="D21" i="13"/>
  <c r="C21" i="13"/>
  <c r="L19" i="13"/>
  <c r="I19" i="13"/>
  <c r="G19" i="13"/>
  <c r="E19" i="13"/>
  <c r="B33" i="13" s="1"/>
  <c r="D19" i="13"/>
  <c r="C19" i="13"/>
  <c r="L17" i="13"/>
  <c r="I17" i="13"/>
  <c r="G17" i="13"/>
  <c r="E17" i="13"/>
  <c r="B32" i="13" s="1"/>
  <c r="D17" i="13"/>
  <c r="C17" i="13"/>
  <c r="L15" i="13"/>
  <c r="I15" i="13"/>
  <c r="G15" i="13"/>
  <c r="E15" i="13"/>
  <c r="B31" i="13" s="1"/>
  <c r="D15" i="13"/>
  <c r="C15" i="13"/>
  <c r="L13" i="13"/>
  <c r="I13" i="13"/>
  <c r="G13" i="13"/>
  <c r="E13" i="13"/>
  <c r="J24" i="13" s="1"/>
  <c r="D13" i="13"/>
  <c r="C13" i="13"/>
  <c r="L11" i="13"/>
  <c r="I11" i="13"/>
  <c r="G11" i="13"/>
  <c r="E11" i="13"/>
  <c r="H24" i="13" s="1"/>
  <c r="D11" i="13"/>
  <c r="C11" i="13"/>
  <c r="L9" i="13"/>
  <c r="I9" i="13"/>
  <c r="G9" i="13"/>
  <c r="E9" i="13"/>
  <c r="F24" i="13" s="1"/>
  <c r="D9" i="13"/>
  <c r="C9" i="13"/>
  <c r="L7" i="13"/>
  <c r="I7" i="13"/>
  <c r="G7" i="13"/>
  <c r="E7" i="13"/>
  <c r="D24" i="13" s="1"/>
  <c r="D7" i="13"/>
  <c r="C7" i="13"/>
  <c r="K53" i="13"/>
  <c r="R44" i="12"/>
  <c r="E43" i="12" s="1"/>
  <c r="F38" i="12"/>
  <c r="C38" i="12"/>
  <c r="F36" i="12"/>
  <c r="C36" i="12"/>
  <c r="F34" i="12"/>
  <c r="C34" i="12"/>
  <c r="L19" i="12"/>
  <c r="I19" i="12"/>
  <c r="G19" i="12"/>
  <c r="E19" i="12"/>
  <c r="J27" i="12" s="1"/>
  <c r="D19" i="12"/>
  <c r="C19" i="12"/>
  <c r="L17" i="12"/>
  <c r="I17" i="12"/>
  <c r="G17" i="12"/>
  <c r="E17" i="12"/>
  <c r="H27" i="12" s="1"/>
  <c r="D17" i="12"/>
  <c r="C17" i="12"/>
  <c r="L15" i="12"/>
  <c r="I15" i="12"/>
  <c r="G15" i="12"/>
  <c r="E15" i="12"/>
  <c r="B29" i="12" s="1"/>
  <c r="D15" i="12"/>
  <c r="C15" i="12"/>
  <c r="L13" i="12"/>
  <c r="I13" i="12"/>
  <c r="G13" i="12"/>
  <c r="E13" i="12"/>
  <c r="B28" i="12" s="1"/>
  <c r="D13" i="12"/>
  <c r="C13" i="12"/>
  <c r="L11" i="12"/>
  <c r="I11" i="12"/>
  <c r="G11" i="12"/>
  <c r="E11" i="12"/>
  <c r="B25" i="12" s="1"/>
  <c r="D11" i="12"/>
  <c r="C11" i="12"/>
  <c r="L9" i="12"/>
  <c r="I9" i="12"/>
  <c r="G9" i="12"/>
  <c r="E9" i="12"/>
  <c r="B24" i="12" s="1"/>
  <c r="D9" i="12"/>
  <c r="C9" i="12"/>
  <c r="L7" i="12"/>
  <c r="I7" i="12"/>
  <c r="G7" i="12"/>
  <c r="E7" i="12"/>
  <c r="B23" i="12" s="1"/>
  <c r="D7" i="12"/>
  <c r="C7" i="12"/>
  <c r="K49" i="12"/>
  <c r="R47" i="10"/>
  <c r="E41" i="10" s="1"/>
  <c r="E40" i="10"/>
  <c r="F36" i="10"/>
  <c r="C36" i="10"/>
  <c r="F34" i="10"/>
  <c r="C34" i="10"/>
  <c r="F32" i="10"/>
  <c r="C32" i="10"/>
  <c r="L17" i="10"/>
  <c r="I17" i="10"/>
  <c r="G17" i="10"/>
  <c r="E17" i="10"/>
  <c r="H27" i="10" s="1"/>
  <c r="D17" i="10"/>
  <c r="C17" i="10"/>
  <c r="L15" i="10"/>
  <c r="I15" i="10"/>
  <c r="G15" i="10"/>
  <c r="E15" i="10"/>
  <c r="B29" i="10" s="1"/>
  <c r="D15" i="10"/>
  <c r="C15" i="10"/>
  <c r="L13" i="10"/>
  <c r="I13" i="10"/>
  <c r="G13" i="10"/>
  <c r="E13" i="10"/>
  <c r="B28" i="10" s="1"/>
  <c r="D13" i="10"/>
  <c r="C13" i="10"/>
  <c r="L11" i="10"/>
  <c r="I11" i="10"/>
  <c r="G11" i="10"/>
  <c r="E11" i="10"/>
  <c r="H22" i="10" s="1"/>
  <c r="D11" i="10"/>
  <c r="C11" i="10"/>
  <c r="L9" i="10"/>
  <c r="I9" i="10"/>
  <c r="G9" i="10"/>
  <c r="E9" i="10"/>
  <c r="B24" i="10" s="1"/>
  <c r="D9" i="10"/>
  <c r="C9" i="10"/>
  <c r="L7" i="10"/>
  <c r="I7" i="10"/>
  <c r="G7" i="10"/>
  <c r="E7" i="10"/>
  <c r="B23" i="10" s="1"/>
  <c r="D7" i="10"/>
  <c r="C7" i="10"/>
  <c r="K47" i="10"/>
  <c r="K41" i="8"/>
  <c r="L15" i="8"/>
  <c r="I15" i="8"/>
  <c r="B23" i="8"/>
  <c r="D15" i="8"/>
  <c r="C15" i="8"/>
  <c r="L13" i="8"/>
  <c r="I13" i="8"/>
  <c r="B22" i="8"/>
  <c r="D13" i="8"/>
  <c r="C13" i="8"/>
  <c r="L11" i="8"/>
  <c r="I11" i="8"/>
  <c r="B21" i="8"/>
  <c r="D11" i="8"/>
  <c r="C11" i="8"/>
  <c r="L9" i="8"/>
  <c r="I9" i="8"/>
  <c r="B20" i="8"/>
  <c r="D9" i="8"/>
  <c r="C9" i="8"/>
  <c r="L7" i="8"/>
  <c r="I7" i="8"/>
  <c r="B19" i="8"/>
  <c r="D7" i="8"/>
  <c r="C7" i="8"/>
  <c r="E2" i="8"/>
  <c r="L13" i="9"/>
  <c r="I13" i="9"/>
  <c r="G13" i="9"/>
  <c r="E13" i="9"/>
  <c r="B22" i="9" s="1"/>
  <c r="D13" i="9"/>
  <c r="C13" i="9"/>
  <c r="L11" i="9"/>
  <c r="I11" i="9"/>
  <c r="G11" i="9"/>
  <c r="E11" i="9"/>
  <c r="B21" i="9" s="1"/>
  <c r="D11" i="9"/>
  <c r="C11" i="9"/>
  <c r="L9" i="9"/>
  <c r="I9" i="9"/>
  <c r="D9" i="9"/>
  <c r="C9" i="9"/>
  <c r="L7" i="9"/>
  <c r="I7" i="9"/>
  <c r="D7" i="9"/>
  <c r="K41" i="9"/>
  <c r="F24" i="26" l="1"/>
  <c r="F30" i="26"/>
  <c r="H24" i="26"/>
  <c r="H30" i="26"/>
  <c r="J24" i="26"/>
  <c r="J30" i="26"/>
  <c r="B22" i="18"/>
  <c r="H18" i="17"/>
  <c r="J18" i="17"/>
  <c r="H18" i="16"/>
  <c r="J18" i="16"/>
  <c r="D18" i="9"/>
  <c r="F43" i="4"/>
  <c r="F27" i="10"/>
  <c r="F22" i="12"/>
  <c r="B30" i="10"/>
  <c r="F18" i="8"/>
  <c r="B26" i="13"/>
  <c r="D22" i="10"/>
  <c r="H75" i="6"/>
  <c r="J18" i="8"/>
  <c r="H22" i="12"/>
  <c r="B31" i="12"/>
  <c r="B25" i="10"/>
  <c r="H76" i="6"/>
  <c r="D18" i="8"/>
  <c r="D27" i="10"/>
  <c r="F77" i="6"/>
  <c r="F76" i="6"/>
  <c r="H77" i="6"/>
  <c r="F78" i="6"/>
  <c r="H78" i="6"/>
  <c r="F73" i="6"/>
  <c r="F79" i="6"/>
  <c r="H73" i="6"/>
  <c r="H79" i="6"/>
  <c r="F74" i="6"/>
  <c r="F80" i="6"/>
  <c r="H74" i="6"/>
  <c r="H80" i="6"/>
  <c r="F72" i="3"/>
  <c r="F73" i="3"/>
  <c r="F74" i="3"/>
  <c r="F75" i="3"/>
  <c r="F76" i="3"/>
  <c r="F77" i="3"/>
  <c r="F78" i="3"/>
  <c r="F45" i="4"/>
  <c r="F55" i="7"/>
  <c r="B25" i="13"/>
  <c r="B27" i="13"/>
  <c r="B28" i="13"/>
  <c r="D30" i="13"/>
  <c r="F30" i="13"/>
  <c r="H30" i="13"/>
  <c r="J30" i="13"/>
  <c r="E46" i="13"/>
  <c r="D22" i="12"/>
  <c r="B30" i="12"/>
  <c r="D27" i="12"/>
  <c r="F27" i="12"/>
  <c r="E42" i="12"/>
  <c r="F22" i="10"/>
  <c r="H18" i="8"/>
  <c r="L18" i="8"/>
  <c r="H18" i="9"/>
  <c r="J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C46DB5EF-C34E-4963-A6D2-3A30165B5AF1}">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B6EC53A7-0A72-4D04-BCA6-EC05767706DE}">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8E5EF4F0-F696-4135-AD05-D90E870F3D7B}">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189503E7-299C-4013-B2AE-FDECA333FDAB}">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<sst xmlns="http://schemas.openxmlformats.org/spreadsheetml/2006/main" count="1981" uniqueCount="372">
  <si>
    <t>Dátum:</t>
  </si>
  <si>
    <t>Helyszín:</t>
  </si>
  <si>
    <t>Versenyigazgató:</t>
  </si>
  <si>
    <t>A versenyigazgató tölti ki</t>
  </si>
  <si>
    <t>Verenyzőadatok:</t>
  </si>
  <si>
    <t>Email cím</t>
  </si>
  <si>
    <t>Telefonszám</t>
  </si>
  <si>
    <t>Versenyszám</t>
  </si>
  <si>
    <t>Vezetéknév</t>
  </si>
  <si>
    <t>Keresztnév</t>
  </si>
  <si>
    <t>Születési dátum</t>
  </si>
  <si>
    <t>Egyéni főtábla</t>
  </si>
  <si>
    <t/>
  </si>
  <si>
    <t>Versenyszám:</t>
  </si>
  <si>
    <t>Dátum</t>
  </si>
  <si>
    <t>Város</t>
  </si>
  <si>
    <t>Kategória</t>
  </si>
  <si>
    <t>Versenybíró</t>
  </si>
  <si>
    <t>1 FORDULÓ</t>
  </si>
  <si>
    <t>B - C</t>
  </si>
  <si>
    <t>2 FORDULÓ</t>
  </si>
  <si>
    <t>C - A</t>
  </si>
  <si>
    <t>kiem</t>
  </si>
  <si>
    <t>kódszám</t>
  </si>
  <si>
    <t>Rangsor</t>
  </si>
  <si>
    <t>Egyesület</t>
  </si>
  <si>
    <t>Helyezés</t>
  </si>
  <si>
    <t>Pontszám</t>
  </si>
  <si>
    <t>Bónusz</t>
  </si>
  <si>
    <t>3 FORDULÓ</t>
  </si>
  <si>
    <t>A - B</t>
  </si>
  <si>
    <t>A</t>
  </si>
  <si>
    <t>B</t>
  </si>
  <si>
    <t>C</t>
  </si>
  <si>
    <t>#</t>
  </si>
  <si>
    <t>Kiemeltek</t>
  </si>
  <si>
    <t>Szerencés Vesztes</t>
  </si>
  <si>
    <t>Helyettesíti</t>
  </si>
  <si>
    <t>Sorsolás időpontja</t>
  </si>
  <si>
    <t>Dátuma</t>
  </si>
  <si>
    <t>1</t>
  </si>
  <si>
    <t>Utolsó elfogadott játékos</t>
  </si>
  <si>
    <t>Utolsó DA</t>
  </si>
  <si>
    <t>2</t>
  </si>
  <si>
    <t>3</t>
  </si>
  <si>
    <t>Sorsoló játékosok</t>
  </si>
  <si>
    <t>4</t>
  </si>
  <si>
    <t>5</t>
  </si>
  <si>
    <t>6</t>
  </si>
  <si>
    <t>Versenybíró aláírása</t>
  </si>
  <si>
    <t>7</t>
  </si>
  <si>
    <t>8</t>
  </si>
  <si>
    <t>A -D</t>
  </si>
  <si>
    <t>D - B</t>
  </si>
  <si>
    <t>C - D</t>
  </si>
  <si>
    <t>D</t>
  </si>
  <si>
    <t>VERSENY NEVE</t>
  </si>
  <si>
    <t>B - E</t>
  </si>
  <si>
    <t>E - A</t>
  </si>
  <si>
    <t>A - D</t>
  </si>
  <si>
    <t>4 FORDULÓ</t>
  </si>
  <si>
    <t>D - E</t>
  </si>
  <si>
    <t>5 FORDULÓ</t>
  </si>
  <si>
    <t>E - C</t>
  </si>
  <si>
    <t>E</t>
  </si>
  <si>
    <t>E - F</t>
  </si>
  <si>
    <t>F - D</t>
  </si>
  <si>
    <t>F</t>
  </si>
  <si>
    <t>Döntő</t>
  </si>
  <si>
    <t>vs.</t>
  </si>
  <si>
    <t>3. hely</t>
  </si>
  <si>
    <t>5. hely</t>
  </si>
  <si>
    <t>D - G</t>
  </si>
  <si>
    <t>G - E</t>
  </si>
  <si>
    <t>F - E</t>
  </si>
  <si>
    <t>G</t>
  </si>
  <si>
    <t>F - G</t>
  </si>
  <si>
    <t>E - H</t>
  </si>
  <si>
    <t>H - F</t>
  </si>
  <si>
    <t>G - H</t>
  </si>
  <si>
    <t>H</t>
  </si>
  <si>
    <t>7. hely</t>
  </si>
  <si>
    <t>St.</t>
  </si>
  <si>
    <t>kód</t>
  </si>
  <si>
    <t>Kiem</t>
  </si>
  <si>
    <t>Családi név</t>
  </si>
  <si>
    <t>2. forduló</t>
  </si>
  <si>
    <t>Győztes</t>
  </si>
  <si>
    <t>Umpire</t>
  </si>
  <si>
    <t>CU</t>
  </si>
  <si>
    <t>Elődöntők</t>
  </si>
  <si>
    <t>Negyeddöntők</t>
  </si>
  <si>
    <t>Győztes:</t>
  </si>
  <si>
    <t>3. forduló</t>
  </si>
  <si>
    <t>9</t>
  </si>
  <si>
    <t>10</t>
  </si>
  <si>
    <t>11</t>
  </si>
  <si>
    <t>12</t>
  </si>
  <si>
    <t>13</t>
  </si>
  <si>
    <t>14</t>
  </si>
  <si>
    <t>15</t>
  </si>
  <si>
    <t>16</t>
  </si>
  <si>
    <t>Döntős 1.</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</si>
  <si>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</si>
  <si>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</si>
  <si>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</si>
  <si>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</si>
  <si>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</si>
  <si>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</si>
  <si>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</si>
  <si>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</si>
  <si>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</si>
  <si>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</si>
  <si>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</si>
  <si>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</si>
  <si>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</si>
  <si>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</si>
  <si>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</si>
  <si>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</si>
  <si>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</si>
  <si>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</si>
  <si>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</si>
  <si>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</si>
  <si>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</si>
  <si>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</si>
  <si>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</si>
  <si>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</si>
  <si>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</si>
  <si>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</si>
  <si>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</si>
  <si>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</si>
  <si>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</si>
  <si>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</si>
  <si>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</si>
  <si>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</si>
  <si>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Döntős 2.</t>
  </si>
  <si>
    <t>49</t>
  </si>
  <si>
    <t>50</t>
  </si>
  <si>
    <t>51</t>
  </si>
  <si>
    <t>52</t>
  </si>
  <si>
    <t>53</t>
  </si>
  <si>
    <t>54</t>
  </si>
  <si>
    <t>55</t>
  </si>
  <si>
    <t>56</t>
  </si>
  <si>
    <t>57</t>
  </si>
  <si>
    <t>58</t>
  </si>
  <si>
    <t>59</t>
  </si>
  <si>
    <t>60</t>
  </si>
  <si>
    <t>61</t>
  </si>
  <si>
    <t>62</t>
  </si>
  <si>
    <t>63</t>
  </si>
  <si>
    <t>64</t>
  </si>
  <si>
    <t>Mezei</t>
  </si>
  <si>
    <t>Nolan Navid</t>
  </si>
  <si>
    <t>Váradi</t>
  </si>
  <si>
    <t>Levente</t>
  </si>
  <si>
    <t>Fehérvári</t>
  </si>
  <si>
    <t>Kornél</t>
  </si>
  <si>
    <t>Jacsó</t>
  </si>
  <si>
    <t>Dávid</t>
  </si>
  <si>
    <t>Molnár</t>
  </si>
  <si>
    <t>Máté</t>
  </si>
  <si>
    <t>Barnóczki</t>
  </si>
  <si>
    <t>Boldizsár</t>
  </si>
  <si>
    <t>Szilágyi</t>
  </si>
  <si>
    <t>Gergő</t>
  </si>
  <si>
    <t>Gyenge</t>
  </si>
  <si>
    <t>Amira</t>
  </si>
  <si>
    <t>Pós</t>
  </si>
  <si>
    <t>Borbála</t>
  </si>
  <si>
    <t>Mező</t>
  </si>
  <si>
    <t>Mátyás</t>
  </si>
  <si>
    <t>Papp-Varga</t>
  </si>
  <si>
    <t>Gréta</t>
  </si>
  <si>
    <t>Nina</t>
  </si>
  <si>
    <t>Borsos</t>
  </si>
  <si>
    <t>Bodnár</t>
  </si>
  <si>
    <t>Nóra</t>
  </si>
  <si>
    <t>Gallik</t>
  </si>
  <si>
    <t>Gergő János</t>
  </si>
  <si>
    <t>Csáki</t>
  </si>
  <si>
    <t>Tell</t>
  </si>
  <si>
    <t>Bálint Bendegúz</t>
  </si>
  <si>
    <t>Murányi</t>
  </si>
  <si>
    <t>Valér</t>
  </si>
  <si>
    <t>Nagy</t>
  </si>
  <si>
    <t>Zsombor</t>
  </si>
  <si>
    <t>Zsombor György</t>
  </si>
  <si>
    <t>Papp</t>
  </si>
  <si>
    <t>Márton</t>
  </si>
  <si>
    <t>Vinczúr</t>
  </si>
  <si>
    <t>Vica</t>
  </si>
  <si>
    <t>Hanna</t>
  </si>
  <si>
    <t>Likor</t>
  </si>
  <si>
    <t>Eszter Dóra</t>
  </si>
  <si>
    <t>Róza</t>
  </si>
  <si>
    <t>Előházi</t>
  </si>
  <si>
    <t>Johanna</t>
  </si>
  <si>
    <t>Tomasovszky</t>
  </si>
  <si>
    <t>Inez</t>
  </si>
  <si>
    <t>Hargitai</t>
  </si>
  <si>
    <t>Markó Áron</t>
  </si>
  <si>
    <t>Asztalos</t>
  </si>
  <si>
    <t>Balázs</t>
  </si>
  <si>
    <t>Szalay</t>
  </si>
  <si>
    <t>Zalán Márk</t>
  </si>
  <si>
    <t>Holecz</t>
  </si>
  <si>
    <t>Márton Dániel</t>
  </si>
  <si>
    <t>Balogh</t>
  </si>
  <si>
    <t>Kévés</t>
  </si>
  <si>
    <t>Bence</t>
  </si>
  <si>
    <t>Úti</t>
  </si>
  <si>
    <t>Bence Barnabás</t>
  </si>
  <si>
    <t>Szolnoki</t>
  </si>
  <si>
    <t>Mózes</t>
  </si>
  <si>
    <t>Léna Ilona</t>
  </si>
  <si>
    <t>Tóth</t>
  </si>
  <si>
    <t>Eszter</t>
  </si>
  <si>
    <t>Márkus</t>
  </si>
  <si>
    <t>Kíra Kata</t>
  </si>
  <si>
    <t>Ninett Kata</t>
  </si>
  <si>
    <t>Mladoniczky</t>
  </si>
  <si>
    <t>Laura</t>
  </si>
  <si>
    <t>Kovács</t>
  </si>
  <si>
    <t>Marcell</t>
  </si>
  <si>
    <t>Vendel</t>
  </si>
  <si>
    <t>Pittner</t>
  </si>
  <si>
    <t>Péter</t>
  </si>
  <si>
    <t>Vas</t>
  </si>
  <si>
    <t>Olivér</t>
  </si>
  <si>
    <t>Birner</t>
  </si>
  <si>
    <t>Iván András</t>
  </si>
  <si>
    <t>Csordás</t>
  </si>
  <si>
    <t>DIÁKOLIMIPA 2023 VERSENYJELENTŐ LAP</t>
  </si>
  <si>
    <t>Eger</t>
  </si>
  <si>
    <t>Kategória:</t>
  </si>
  <si>
    <t>Pós Gábor Tibor</t>
  </si>
  <si>
    <t>Gyenge Amira</t>
  </si>
  <si>
    <t>Lány (B)-I.</t>
  </si>
  <si>
    <t>Pós Borbála</t>
  </si>
  <si>
    <t>Lány (B)-II.</t>
  </si>
  <si>
    <t>Fiú (A)-II.</t>
  </si>
  <si>
    <t>Mező Mátyás</t>
  </si>
  <si>
    <t>Lány (A)-III.</t>
  </si>
  <si>
    <t>Vinczúr Vica</t>
  </si>
  <si>
    <t>Szilágyi Hanna</t>
  </si>
  <si>
    <t>Nagy Zsombor</t>
  </si>
  <si>
    <t>Lány (A)-IV.</t>
  </si>
  <si>
    <t>Fiú (A)-IV.</t>
  </si>
  <si>
    <t>Csordás Balázs</t>
  </si>
  <si>
    <t>Fiú (B)-VII.</t>
  </si>
  <si>
    <t>Versenyszám: Lány - I. Korcsoport</t>
  </si>
  <si>
    <t>Versenyszám: FIÚ - I. Korcsoport</t>
  </si>
  <si>
    <t>Versenyszám: LÁNY - II. Korcsoport</t>
  </si>
  <si>
    <t>Versenyszám: FIÚ - II. Korcsoport</t>
  </si>
  <si>
    <t>Versenyszám: Lány (B) - III. korcsoport</t>
  </si>
  <si>
    <t>Versenyszám: Lány (A) - III. korcsoport</t>
  </si>
  <si>
    <t>Versenyszám: FIÚ (A) - IV. korcsoport</t>
  </si>
  <si>
    <t>Versenyszám: FIÚ (B) - III. korcsoport</t>
  </si>
  <si>
    <t>Versenyszám: FIÚ (A) - III. korcsoport</t>
  </si>
  <si>
    <t>Versenyszám: Lány (A) - IV. korcsoport</t>
  </si>
  <si>
    <t>Versenyszám: Fiú (B) - V. korcsoport</t>
  </si>
  <si>
    <t>Versenyszám: Lány (B) - V. korcsoport</t>
  </si>
  <si>
    <t>Versenyszám: Fiú (B) - IV. korcsoport</t>
  </si>
  <si>
    <t>Versenyszám: Lány (B) - IV. korcsoport</t>
  </si>
  <si>
    <t>Versenyszám: Fiú (B) - VI. korcsoport</t>
  </si>
  <si>
    <t>Versenyszám: Fiú (B) - VII. korcsoport</t>
  </si>
  <si>
    <t>DIÁKOLIMPIA - EGER - 2023</t>
  </si>
  <si>
    <t>3/15</t>
  </si>
  <si>
    <t>x</t>
  </si>
  <si>
    <t>5/7 3/7</t>
  </si>
  <si>
    <t>8/10 7/5 3/5</t>
  </si>
  <si>
    <t>8/6 7/4</t>
  </si>
  <si>
    <t>7/5 7/3</t>
  </si>
  <si>
    <t>12/10 7/5</t>
  </si>
  <si>
    <t>2/7 5/7</t>
  </si>
  <si>
    <t>10/8 5/7 5/3</t>
  </si>
  <si>
    <t>10/12 5/7</t>
  </si>
  <si>
    <t>7/3 7/9 5/4</t>
  </si>
  <si>
    <t>6/8 4/7</t>
  </si>
  <si>
    <t>7/2 7/5</t>
  </si>
  <si>
    <t>3/7 9/7 4/5</t>
  </si>
  <si>
    <t>4/2 4/5 8/10</t>
  </si>
  <si>
    <t>1/4 0/4</t>
  </si>
  <si>
    <t>1/4 2/4</t>
  </si>
  <si>
    <t>2/4 5/4 10/8</t>
  </si>
  <si>
    <t>0/4 0/4</t>
  </si>
  <si>
    <t>4/1 4/0</t>
  </si>
  <si>
    <t>1/4 1/4</t>
  </si>
  <si>
    <t>4/0 4/0</t>
  </si>
  <si>
    <t>4/1 4/1</t>
  </si>
  <si>
    <t>4/1 4/2</t>
  </si>
  <si>
    <t>4/1 4/5 10/4</t>
  </si>
  <si>
    <t xml:space="preserve">j.n </t>
  </si>
  <si>
    <t>4/1 3/2 f.</t>
  </si>
  <si>
    <t>1/4 5/4 4/10</t>
  </si>
  <si>
    <t>4/2 2/4 10/4</t>
  </si>
  <si>
    <t>2/4 4/2 4/10</t>
  </si>
  <si>
    <t>j.n</t>
  </si>
  <si>
    <t>2/4 2/4</t>
  </si>
  <si>
    <t>1/4 2/3 f.</t>
  </si>
  <si>
    <t>4/2 4/2</t>
  </si>
  <si>
    <t>2/4 0/4</t>
  </si>
  <si>
    <t>2/4 3/5</t>
  </si>
  <si>
    <t>0/4 1/4</t>
  </si>
  <si>
    <t>4/2 4/0</t>
  </si>
  <si>
    <t>4/0 4/1</t>
  </si>
  <si>
    <t>4/2 5/3</t>
  </si>
  <si>
    <t>3/5 1/4</t>
  </si>
  <si>
    <t>2/4 1/4</t>
  </si>
  <si>
    <t>4/2 4/1</t>
  </si>
  <si>
    <t>4/1 3/5 10/5</t>
  </si>
  <si>
    <t>1/4 5/3 5/10</t>
  </si>
  <si>
    <t>5/3 4/1</t>
  </si>
  <si>
    <t>0/4 2/4</t>
  </si>
  <si>
    <t>0/4 5/3 6/10</t>
  </si>
  <si>
    <t>4/0 3/5 10/6</t>
  </si>
  <si>
    <t>5/3 4/0</t>
  </si>
  <si>
    <t>jn</t>
  </si>
  <si>
    <t>5/3 2/4 10/5</t>
  </si>
  <si>
    <t>3/5 4/2 5/10</t>
  </si>
  <si>
    <t>1/4 3/5</t>
  </si>
  <si>
    <t>4/1 5/3</t>
  </si>
  <si>
    <t>Versenyszám: Fiú (A) - VI. korcsoport</t>
  </si>
  <si>
    <t>4/1 4/5 10/12</t>
  </si>
  <si>
    <t>1/4 5/4 12/10</t>
  </si>
  <si>
    <t>Tovább jutók:</t>
  </si>
  <si>
    <t>Játék nélküli</t>
  </si>
  <si>
    <t>Lány (A)-I.</t>
  </si>
  <si>
    <t>Lány (A)-II.</t>
  </si>
  <si>
    <t>Lány (B)-III.</t>
  </si>
  <si>
    <t>Lány (B)-IV.</t>
  </si>
  <si>
    <t>Lány (A)-V.</t>
  </si>
  <si>
    <t>Lány (B)-V.</t>
  </si>
  <si>
    <t>Lány (A)-VI.</t>
  </si>
  <si>
    <t>Lány (B)-VI.</t>
  </si>
  <si>
    <t>Lány (A)-VII.</t>
  </si>
  <si>
    <t>Lány (B)-VII.</t>
  </si>
  <si>
    <t>Fiú (A)-I.</t>
  </si>
  <si>
    <t>Fiú (B)-I.</t>
  </si>
  <si>
    <t>Fiú (B)-II.</t>
  </si>
  <si>
    <t>Fiú (A)-III.</t>
  </si>
  <si>
    <t>Fiú (B)-III.</t>
  </si>
  <si>
    <t>Fiú (B)-IV.</t>
  </si>
  <si>
    <t>Fiú (A)-V.</t>
  </si>
  <si>
    <t>Fiú (B)-V.</t>
  </si>
  <si>
    <t>Fiú (A)-VI.</t>
  </si>
  <si>
    <t>Fiú (B)-VI.</t>
  </si>
  <si>
    <t>Fiú (A)-VII.</t>
  </si>
  <si>
    <t>1. hely:</t>
  </si>
  <si>
    <t>2. hely:</t>
  </si>
  <si>
    <t>Molnár Borbála</t>
  </si>
  <si>
    <t>Papp-Varga Gréta</t>
  </si>
  <si>
    <t>Fehérvári Róza</t>
  </si>
  <si>
    <t>Liktor Eszter Dóra</t>
  </si>
  <si>
    <t>Mladoniczky Laura</t>
  </si>
  <si>
    <t>Tóth Eszter</t>
  </si>
  <si>
    <t>Mezei Nolan Navid</t>
  </si>
  <si>
    <t>Váradi Levente</t>
  </si>
  <si>
    <t>Szilágyi Gergő</t>
  </si>
  <si>
    <t>Jacsó Dávid</t>
  </si>
  <si>
    <t>Papp Márton</t>
  </si>
  <si>
    <t>Nagy Zsombor György</t>
  </si>
  <si>
    <t>Tell Bálint Bendegúz</t>
  </si>
  <si>
    <t>Csáki dávid</t>
  </si>
  <si>
    <t>Balogh Levente</t>
  </si>
  <si>
    <t>Asztalos Balázs</t>
  </si>
  <si>
    <t>Vendel Zsombor</t>
  </si>
  <si>
    <t>Pittner Péter</t>
  </si>
  <si>
    <t>Vas Olivér</t>
  </si>
  <si>
    <t>Birner Iván András</t>
  </si>
  <si>
    <t>Tóth Márton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</si>
</sst>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Ft&quot;_-;\-* #,##0.00\ &quot;Ft&quot;_-;_-* &quot;-&quot;??\ &quot;Ft&quot;_-;_-@_-"/>
  </numFmts>
  <fonts count="65" x14ac:knownFonts="1">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i/>
      <sz val="11"/>
      <color theme="1"/>
      <name val="Calibri"/>
      <family val="2"/>
      <charset val="238"/>
      <scheme val="minor"/>
    </font>
    <font>
      <b/>
      <i/>
      <sz val="11"/>
      <color theme="1"/>
      <name val="Calibri"/>
      <family val="2"/>
      <charset val="238"/>
      <scheme val="minor"/>
    </font>
    <font>
      <sz val="11"/>
      <color theme="1"/>
      <name val="Calibri"/>
      <family val="2"/>
      <charset val="238"/>
      <scheme val="minor"/>
    </font>
    <font>
      <b/>
      <sz val="20"/>
      <name val="Arial"/>
      <family val="2"/>
    </font>
    <font>
      <sz val="20"/>
      <name val="Arial"/>
      <family val="2"/>
    </font>
    <font>
      <b/>
      <sz val="9"/>
      <name val="Arial"/>
      <family val="2"/>
    </font>
    <font>
      <b/>
      <sz val="18"/>
      <name val="Arial"/>
      <family val="2"/>
    </font>
    <font>
      <sz val="20"/>
      <color indexed="9"/>
      <name val="Arial"/>
      <family val="2"/>
    </font>
    <font>
      <b/>
      <sz val="10"/>
      <name val="Arial"/>
      <family val="2"/>
    </font>
    <font>
      <b/>
      <i/>
      <sz val="10"/>
      <name val="Arial"/>
      <family val="2"/>
      <charset val="238"/>
    </font>
    <font>
      <b/>
      <i/>
      <sz val="10"/>
      <name val="Arial"/>
      <family val="2"/>
    </font>
    <font>
      <sz val="10"/>
      <name val="Arial"/>
      <family val="2"/>
    </font>
    <font>
      <sz val="10"/>
      <color indexed="9"/>
      <name val="Arial"/>
      <family val="2"/>
    </font>
    <font>
      <b/>
      <sz val="7"/>
      <name val="Arial"/>
      <family val="2"/>
      <charset val="238"/>
    </font>
    <font>
      <b/>
      <sz val="7"/>
      <color indexed="9"/>
      <name val="Arial"/>
      <family val="2"/>
      <charset val="238"/>
    </font>
    <font>
      <b/>
      <sz val="7"/>
      <color indexed="8"/>
      <name val="Arial"/>
      <family val="2"/>
      <charset val="238"/>
    </font>
    <font>
      <b/>
      <sz val="8"/>
      <name val="Arial"/>
      <family val="2"/>
    </font>
    <font>
      <sz val="10"/>
      <name val="Arial"/>
      <family val="2"/>
      <charset val="238"/>
    </font>
    <font>
      <b/>
      <sz val="8"/>
      <color indexed="9"/>
      <name val="Arial"/>
      <family val="2"/>
    </font>
    <font>
      <b/>
      <sz val="8"/>
      <color indexed="8"/>
      <name val="Arial"/>
      <family val="2"/>
    </font>
    <font>
      <sz val="9"/>
      <name val="Arial"/>
      <family val="2"/>
      <charset val="238"/>
    </font>
    <font>
      <sz val="10"/>
      <color indexed="41"/>
      <name val="Arial"/>
      <family val="2"/>
      <charset val="238"/>
    </font>
    <font>
      <sz val="8.5"/>
      <name val="Arial"/>
      <family val="2"/>
      <charset val="238"/>
    </font>
    <font>
      <b/>
      <sz val="10"/>
      <color indexed="10"/>
      <name val="Arial"/>
      <family val="2"/>
      <charset val="238"/>
    </font>
    <font>
      <b/>
      <sz val="7"/>
      <name val="Arial"/>
      <family val="2"/>
    </font>
    <font>
      <b/>
      <sz val="7"/>
      <color indexed="8"/>
      <name val="Arial"/>
      <family val="2"/>
    </font>
    <font>
      <b/>
      <sz val="7"/>
      <color indexed="9"/>
      <name val="Arial"/>
      <family val="2"/>
    </font>
    <font>
      <sz val="7"/>
      <name val="Arial"/>
      <family val="2"/>
    </font>
    <font>
      <sz val="7"/>
      <color indexed="8"/>
      <name val="Arial"/>
      <family val="2"/>
    </font>
    <font>
      <sz val="7"/>
      <color indexed="9"/>
      <name val="Arial"/>
      <family val="2"/>
    </font>
    <font>
      <i/>
      <sz val="6"/>
      <color indexed="9"/>
      <name val="Arial"/>
      <family val="2"/>
    </font>
    <font>
      <b/>
      <sz val="10"/>
      <name val="Arial"/>
      <family val="2"/>
      <charset val="238"/>
    </font>
    <font>
      <b/>
      <sz val="8.5"/>
      <name val="Arial"/>
      <family val="2"/>
      <charset val="238"/>
    </font>
    <font>
      <b/>
      <sz val="10"/>
      <color indexed="41"/>
      <name val="Arial"/>
      <family val="2"/>
      <charset val="238"/>
    </font>
    <font>
      <sz val="10"/>
      <color theme="0"/>
      <name val="Arial"/>
      <family val="2"/>
      <charset val="238"/>
    </font>
    <font>
      <b/>
      <sz val="10"/>
      <color theme="1"/>
      <name val="Arial"/>
      <family val="2"/>
      <charset val="238"/>
    </font>
    <font>
      <sz val="6"/>
      <name val="Arial"/>
      <family val="2"/>
    </font>
    <font>
      <b/>
      <sz val="9"/>
      <name val="Arial"/>
      <family val="2"/>
      <charset val="238"/>
    </font>
    <font>
      <b/>
      <sz val="9"/>
      <color indexed="9"/>
      <name val="Arial"/>
      <family val="2"/>
      <charset val="238"/>
    </font>
    <font>
      <b/>
      <sz val="8.5"/>
      <name val="Arial"/>
      <family val="2"/>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sz val="7"/>
      <color rgb="FFFF0000"/>
      <name val="Arial"/>
      <family val="2"/>
    </font>
    <font>
      <sz val="8.5"/>
      <color indexed="42"/>
      <name val="Arial"/>
      <family val="2"/>
      <charset val="238"/>
    </font>
    <font>
      <b/>
      <sz val="8.5"/>
      <color indexed="8"/>
      <name val="Arial"/>
      <family val="2"/>
    </font>
    <font>
      <b/>
      <sz val="8.5"/>
      <color indexed="8"/>
      <name val="Arial"/>
      <family val="2"/>
      <charset val="238"/>
    </font>
    <font>
      <b/>
      <sz val="10"/>
      <color indexed="8"/>
      <name val="Arial"/>
      <family val="2"/>
      <charset val="238"/>
    </font>
    <font>
      <sz val="11"/>
      <name val="Arial"/>
      <family val="2"/>
    </font>
    <font>
      <sz val="14"/>
      <name val="Arial"/>
      <family val="2"/>
    </font>
    <font>
      <sz val="14"/>
      <color indexed="9"/>
      <name val="Arial"/>
      <family val="2"/>
    </font>
    <font>
      <b/>
      <sz val="8"/>
      <color indexed="8"/>
      <name val="Tahoma"/>
      <family val="2"/>
      <charset val="238"/>
    </font>
    <font>
      <sz val="10"/>
      <color indexed="8"/>
      <name val="Arial"/>
      <family val="2"/>
    </font>
    <font>
      <sz val="7"/>
      <color indexed="9"/>
      <name val="Arial"/>
      <family val="2"/>
      <charset val="238"/>
    </font>
    <font>
      <b/>
      <i/>
      <sz val="8.5"/>
      <name val="Arial"/>
      <family val="2"/>
      <charset val="238"/>
    </font>
    <font>
      <i/>
      <sz val="8.5"/>
      <color indexed="9"/>
      <name val="Arial"/>
      <family val="2"/>
    </font>
    <font>
      <i/>
      <sz val="8.5"/>
      <color indexed="8"/>
      <name val="Arial"/>
      <family val="2"/>
    </font>
    <font>
      <i/>
      <sz val="7"/>
      <name val="Arial"/>
      <family val="2"/>
    </font>
    <font>
      <i/>
      <sz val="8.5"/>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40"/>
        <bgColor indexed="64"/>
      </patternFill>
    </fill>
    <fill>
      <patternFill patternType="solid">
        <fgColor indexed="41"/>
        <bgColor indexed="64"/>
      </patternFill>
    </fill>
    <fill>
      <patternFill patternType="solid">
        <fgColor indexed="8"/>
        <bgColor indexed="64"/>
      </patternFill>
    </fill>
    <fill>
      <patternFill patternType="solid">
        <fgColor indexed="9"/>
        <bgColor indexed="8"/>
      </patternFill>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43"/>
        <bgColor indexed="8"/>
      </patternFill>
    </fill>
    <fill>
      <patternFill patternType="solid">
        <fgColor rgb="FFFFC000"/>
        <bgColor indexed="64"/>
      </patternFill>
    </fill>
    <fill>
      <patternFill patternType="solid">
        <fgColor theme="8" tint="0.59999389629810485"/>
        <bgColor indexed="64"/>
      </patternFill>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389">
    <xf numFmtId="0" fontId="0" fillId="0" borderId="0" xfId="0"/>
    <xf numFmtId="0" fontId="0" fillId="2" borderId="0" xfId="0" applyFill="1"/>
    <xf numFmtId="0" fontId="0" fillId="0" borderId="0" xfId="0" applyAlignment="1">
      <alignment horizontal="left"/>
    </xf>
    <xf numFmtId="0" fontId="1" fillId="0" borderId="0" xfId="0" applyFont="1"/>
    <xf numFmtId="0" fontId="1" fillId="2" borderId="0" xfId="0" applyFont="1" applyFill="1"/>
    <xf numFmtId="0" fontId="3" fillId="0" borderId="0" xfId="0" applyFont="1"/>
    <xf numFmtId="49" fontId="7" fillId="3" borderId="0" xfId="0" applyNumberFormat="1" applyFont="1" applyFill="1" applyAlignment="1">
      <alignment vertical="top"/>
    </xf>
    <xf numFmtId="49" fontId="8" fillId="3" borderId="0" xfId="0" applyNumberFormat="1" applyFont="1" applyFill="1" applyAlignment="1">
      <alignment horizontal="center"/>
    </xf>
    <xf numFmtId="49" fontId="9" fillId="3" borderId="0" xfId="0" applyNumberFormat="1" applyFont="1" applyFill="1" applyAlignment="1">
      <alignment vertical="top"/>
    </xf>
    <xf numFmtId="49" fontId="10" fillId="3" borderId="0" xfId="0" applyNumberFormat="1" applyFont="1" applyFill="1" applyAlignment="1">
      <alignment vertical="top"/>
    </xf>
    <xf numFmtId="49" fontId="8" fillId="3" borderId="0" xfId="0" applyNumberFormat="1" applyFont="1" applyFill="1" applyAlignment="1">
      <alignment horizontal="left"/>
    </xf>
    <xf numFmtId="49" fontId="11" fillId="3" borderId="0" xfId="0" applyNumberFormat="1" applyFont="1" applyFill="1" applyAlignment="1">
      <alignment horizontal="left"/>
    </xf>
    <xf numFmtId="49" fontId="10" fillId="0" borderId="0" xfId="0" applyNumberFormat="1" applyFont="1" applyAlignment="1">
      <alignment vertical="top"/>
    </xf>
    <xf numFmtId="49" fontId="7" fillId="0" borderId="0" xfId="0" applyNumberFormat="1" applyFont="1" applyAlignment="1">
      <alignment vertical="top"/>
    </xf>
    <xf numFmtId="0" fontId="12" fillId="3" borderId="0" xfId="0" applyFont="1" applyFill="1"/>
    <xf numFmtId="49" fontId="13" fillId="3" borderId="0" xfId="0" applyNumberFormat="1" applyFont="1" applyFill="1" applyAlignment="1">
      <alignment horizontal="left"/>
    </xf>
    <xf numFmtId="49" fontId="12" fillId="3" borderId="0" xfId="0" applyNumberFormat="1" applyFont="1" applyFill="1"/>
    <xf numFmtId="49" fontId="14" fillId="3" borderId="0" xfId="0" applyNumberFormat="1" applyFont="1" applyFill="1"/>
    <xf numFmtId="49" fontId="15" fillId="3" borderId="0" xfId="0" applyNumberFormat="1" applyFont="1" applyFill="1"/>
    <xf numFmtId="49" fontId="15" fillId="0" borderId="0" xfId="0" applyNumberFormat="1" applyFont="1"/>
    <xf numFmtId="49" fontId="14" fillId="0" borderId="0" xfId="0" applyNumberFormat="1" applyFont="1"/>
    <xf numFmtId="49" fontId="16" fillId="4" borderId="0" xfId="0" applyNumberFormat="1" applyFont="1" applyFill="1" applyAlignment="1">
      <alignment vertical="center"/>
    </xf>
    <xf numFmtId="49" fontId="17" fillId="4" borderId="0" xfId="0" applyNumberFormat="1" applyFont="1" applyFill="1" applyAlignment="1">
      <alignment vertical="center"/>
    </xf>
    <xf numFmtId="49" fontId="18" fillId="4" borderId="0" xfId="0" applyNumberFormat="1" applyFont="1" applyFill="1" applyAlignment="1">
      <alignment horizontal="right" vertical="center"/>
    </xf>
    <xf numFmtId="49" fontId="17" fillId="0" borderId="0" xfId="0" applyNumberFormat="1" applyFont="1" applyAlignment="1">
      <alignment vertical="center"/>
    </xf>
    <xf numFmtId="49" fontId="16" fillId="0" borderId="0" xfId="0" applyNumberFormat="1" applyFont="1" applyAlignment="1">
      <alignment vertical="center"/>
    </xf>
    <xf numFmtId="49" fontId="14" fillId="5" borderId="0" xfId="0" applyNumberFormat="1" applyFont="1" applyFill="1"/>
    <xf numFmtId="0" fontId="0" fillId="5" borderId="0" xfId="0" applyFill="1" applyAlignment="1">
      <alignment horizontal="center"/>
    </xf>
    <xf numFmtId="14" fontId="19" fillId="3" borderId="1" xfId="0" applyNumberFormat="1" applyFont="1" applyFill="1" applyBorder="1" applyAlignment="1">
      <alignment horizontal="left" vertical="center"/>
    </xf>
    <xf numFmtId="49" fontId="19" fillId="3" borderId="1" xfId="0" applyNumberFormat="1" applyFont="1" applyFill="1" applyBorder="1" applyAlignment="1">
      <alignment vertical="center"/>
    </xf>
    <xf numFmtId="49" fontId="19" fillId="3" borderId="1" xfId="1" applyNumberFormat="1" applyFont="1" applyFill="1" applyBorder="1" applyAlignment="1" applyProtection="1">
      <alignment vertical="center"/>
      <protection locked="0"/>
    </xf>
    <xf numFmtId="49" fontId="21" fillId="3" borderId="1" xfId="0" applyNumberFormat="1" applyFont="1" applyFill="1" applyBorder="1" applyAlignment="1">
      <alignment vertical="center"/>
    </xf>
    <xf numFmtId="49" fontId="22" fillId="3" borderId="1" xfId="0" applyNumberFormat="1" applyFont="1" applyFill="1" applyBorder="1" applyAlignment="1">
      <alignment horizontal="right" vertical="center"/>
    </xf>
    <xf numFmtId="49" fontId="21" fillId="0" borderId="0" xfId="0" applyNumberFormat="1" applyFont="1" applyAlignment="1">
      <alignment vertical="center"/>
    </xf>
    <xf numFmtId="49" fontId="19" fillId="0" borderId="0" xfId="0" applyNumberFormat="1" applyFont="1" applyAlignment="1">
      <alignment vertical="center"/>
    </xf>
    <xf numFmtId="49" fontId="14" fillId="6" borderId="0" xfId="0" applyNumberFormat="1" applyFont="1" applyFill="1"/>
    <xf numFmtId="0" fontId="0" fillId="6" borderId="0" xfId="0" applyFill="1" applyAlignment="1">
      <alignment horizontal="center"/>
    </xf>
    <xf numFmtId="0" fontId="0" fillId="4" borderId="0" xfId="0" applyFill="1"/>
    <xf numFmtId="0" fontId="20" fillId="4" borderId="0" xfId="0" applyFont="1" applyFill="1"/>
    <xf numFmtId="0" fontId="23" fillId="4" borderId="0" xfId="0" applyFont="1" applyFill="1" applyAlignment="1">
      <alignment horizontal="center" shrinkToFit="1"/>
    </xf>
    <xf numFmtId="49" fontId="14" fillId="7" borderId="0" xfId="0" applyNumberFormat="1" applyFont="1" applyFill="1"/>
    <xf numFmtId="0" fontId="0" fillId="7" borderId="0" xfId="0" applyFill="1" applyAlignment="1">
      <alignment horizontal="center"/>
    </xf>
    <xf numFmtId="0" fontId="0" fillId="3" borderId="0" xfId="0" applyFill="1"/>
    <xf numFmtId="0" fontId="20" fillId="3" borderId="0" xfId="0" applyFont="1" applyFill="1"/>
    <xf numFmtId="0" fontId="0" fillId="3" borderId="0" xfId="0" applyFill="1" applyAlignment="1">
      <alignment horizontal="center"/>
    </xf>
    <xf numFmtId="0" fontId="24" fillId="8" borderId="0" xfId="0" applyFont="1" applyFill="1"/>
    <xf numFmtId="0" fontId="25" fillId="3" borderId="2" xfId="0" applyFont="1" applyFill="1" applyBorder="1" applyAlignment="1">
      <alignment horizontal="center" vertical="center" shrinkToFit="1"/>
    </xf>
    <xf numFmtId="0" fontId="25" fillId="3" borderId="2" xfId="0" applyFont="1" applyFill="1" applyBorder="1" applyAlignment="1">
      <alignment vertical="center"/>
    </xf>
    <xf numFmtId="0" fontId="20" fillId="3" borderId="2" xfId="0" applyFont="1" applyFill="1" applyBorder="1"/>
    <xf numFmtId="0" fontId="0" fillId="8" borderId="2" xfId="0" applyFill="1" applyBorder="1" applyAlignment="1">
      <alignment horizontal="center"/>
    </xf>
    <xf numFmtId="0" fontId="26" fillId="3" borderId="2" xfId="0" applyFont="1" applyFill="1" applyBorder="1" applyAlignment="1">
      <alignment horizontal="center"/>
    </xf>
    <xf numFmtId="0" fontId="24" fillId="3" borderId="0" xfId="0" applyFont="1" applyFill="1"/>
    <xf numFmtId="0" fontId="26" fillId="3" borderId="0" xfId="0" applyFont="1" applyFill="1" applyAlignment="1">
      <alignment horizontal="center"/>
    </xf>
    <xf numFmtId="0" fontId="0" fillId="3" borderId="4" xfId="0" applyFill="1" applyBorder="1" applyAlignment="1">
      <alignment horizontal="center" vertical="center"/>
    </xf>
    <xf numFmtId="0" fontId="0" fillId="3" borderId="2" xfId="0" applyFill="1" applyBorder="1"/>
    <xf numFmtId="0" fontId="27" fillId="4" borderId="5" xfId="0" applyFont="1" applyFill="1" applyBorder="1" applyAlignment="1">
      <alignment vertical="center"/>
    </xf>
    <xf numFmtId="0" fontId="27" fillId="4" borderId="6" xfId="0" applyFont="1" applyFill="1" applyBorder="1" applyAlignment="1">
      <alignment vertical="center"/>
    </xf>
    <xf numFmtId="0" fontId="27" fillId="4" borderId="7" xfId="0" applyFont="1" applyFill="1" applyBorder="1" applyAlignment="1">
      <alignment vertical="center"/>
    </xf>
    <xf numFmtId="49" fontId="28" fillId="4" borderId="8" xfId="0" applyNumberFormat="1" applyFont="1" applyFill="1" applyBorder="1" applyAlignment="1">
      <alignment horizontal="center" vertical="center"/>
    </xf>
    <xf numFmtId="49" fontId="28" fillId="4" borderId="8" xfId="0" applyNumberFormat="1" applyFont="1" applyFill="1" applyBorder="1" applyAlignment="1">
      <alignment vertical="center"/>
    </xf>
    <xf numFmtId="0" fontId="0" fillId="4" borderId="6" xfId="0" applyFill="1" applyBorder="1"/>
    <xf numFmtId="49" fontId="29" fillId="4" borderId="8" xfId="0" applyNumberFormat="1" applyFont="1" applyFill="1" applyBorder="1" applyAlignment="1">
      <alignment vertical="center"/>
    </xf>
    <xf numFmtId="49" fontId="27" fillId="4" borderId="8" xfId="0" applyNumberFormat="1" applyFont="1" applyFill="1" applyBorder="1" applyAlignment="1">
      <alignment horizontal="left" vertical="center"/>
    </xf>
    <xf numFmtId="49" fontId="27" fillId="0" borderId="0" xfId="0" applyNumberFormat="1" applyFont="1" applyAlignment="1">
      <alignment horizontal="left" vertical="center"/>
    </xf>
    <xf numFmtId="49" fontId="29" fillId="0" borderId="0" xfId="0" applyNumberFormat="1" applyFont="1" applyAlignment="1">
      <alignment vertical="center"/>
    </xf>
    <xf numFmtId="49" fontId="30" fillId="3" borderId="10" xfId="0" applyNumberFormat="1" applyFont="1" applyFill="1" applyBorder="1" applyAlignment="1">
      <alignment vertical="center"/>
    </xf>
    <xf numFmtId="49" fontId="30" fillId="3" borderId="8" xfId="0" applyNumberFormat="1" applyFont="1" applyFill="1" applyBorder="1" applyAlignment="1">
      <alignment vertical="center"/>
    </xf>
    <xf numFmtId="49" fontId="30" fillId="3" borderId="11" xfId="0" applyNumberFormat="1" applyFont="1" applyFill="1" applyBorder="1" applyAlignment="1">
      <alignment horizontal="right" vertical="center"/>
    </xf>
    <xf numFmtId="49" fontId="30" fillId="3" borderId="10" xfId="0" applyNumberFormat="1" applyFont="1" applyFill="1" applyBorder="1" applyAlignment="1">
      <alignment horizontal="center" vertical="center"/>
    </xf>
    <xf numFmtId="49" fontId="31" fillId="3" borderId="10" xfId="0" applyNumberFormat="1" applyFont="1" applyFill="1" applyBorder="1" applyAlignment="1">
      <alignment horizontal="center" vertical="center"/>
    </xf>
    <xf numFmtId="49" fontId="32" fillId="3" borderId="8" xfId="0" applyNumberFormat="1" applyFont="1" applyFill="1" applyBorder="1" applyAlignment="1">
      <alignment vertical="center"/>
    </xf>
    <xf numFmtId="49" fontId="30" fillId="3" borderId="11" xfId="0" applyNumberFormat="1" applyFont="1" applyFill="1" applyBorder="1" applyAlignment="1">
      <alignment vertical="center"/>
    </xf>
    <xf numFmtId="49" fontId="27" fillId="3" borderId="10" xfId="0" applyNumberFormat="1" applyFont="1" applyFill="1" applyBorder="1" applyAlignment="1">
      <alignment vertical="center"/>
    </xf>
    <xf numFmtId="0" fontId="0" fillId="3" borderId="8" xfId="0" applyFill="1" applyBorder="1"/>
    <xf numFmtId="0" fontId="0" fillId="3" borderId="12" xfId="0" applyFill="1" applyBorder="1"/>
    <xf numFmtId="49" fontId="27" fillId="0" borderId="0" xfId="0" applyNumberFormat="1" applyFont="1" applyAlignment="1">
      <alignment vertical="center"/>
    </xf>
    <xf numFmtId="49" fontId="32" fillId="0" borderId="0" xfId="0" applyNumberFormat="1" applyFont="1" applyAlignment="1">
      <alignment vertical="center"/>
    </xf>
    <xf numFmtId="49" fontId="30" fillId="3" borderId="13" xfId="0" applyNumberFormat="1" applyFont="1" applyFill="1" applyBorder="1" applyAlignment="1">
      <alignment vertical="center"/>
    </xf>
    <xf numFmtId="49" fontId="30" fillId="3" borderId="2" xfId="0" applyNumberFormat="1" applyFont="1" applyFill="1" applyBorder="1" applyAlignment="1">
      <alignment vertical="center"/>
    </xf>
    <xf numFmtId="49" fontId="30" fillId="3" borderId="14" xfId="0" applyNumberFormat="1" applyFont="1" applyFill="1" applyBorder="1" applyAlignment="1">
      <alignment horizontal="right" vertical="center"/>
    </xf>
    <xf numFmtId="49" fontId="30" fillId="3" borderId="9" xfId="0" applyNumberFormat="1" applyFont="1" applyFill="1" applyBorder="1" applyAlignment="1">
      <alignment horizontal="center" vertical="center"/>
    </xf>
    <xf numFmtId="49" fontId="31" fillId="3" borderId="9" xfId="0" applyNumberFormat="1" applyFont="1" applyFill="1" applyBorder="1" applyAlignment="1">
      <alignment horizontal="center" vertical="center"/>
    </xf>
    <xf numFmtId="49" fontId="30" fillId="3" borderId="0" xfId="0" applyNumberFormat="1" applyFont="1" applyFill="1" applyAlignment="1">
      <alignment vertical="center"/>
    </xf>
    <xf numFmtId="49" fontId="32" fillId="3" borderId="0" xfId="0" applyNumberFormat="1" applyFont="1" applyFill="1" applyAlignment="1">
      <alignment vertical="center"/>
    </xf>
    <xf numFmtId="49" fontId="30" fillId="3" borderId="12" xfId="0" applyNumberFormat="1" applyFont="1" applyFill="1" applyBorder="1" applyAlignment="1">
      <alignment vertical="center"/>
    </xf>
    <xf numFmtId="0" fontId="30" fillId="3" borderId="13" xfId="0" applyFont="1" applyFill="1" applyBorder="1" applyAlignment="1">
      <alignment vertical="center"/>
    </xf>
    <xf numFmtId="0" fontId="0" fillId="3" borderId="14" xfId="0" applyFill="1" applyBorder="1"/>
    <xf numFmtId="49" fontId="30" fillId="0" borderId="0" xfId="0" applyNumberFormat="1" applyFont="1" applyAlignment="1">
      <alignment vertical="center"/>
    </xf>
    <xf numFmtId="49" fontId="30" fillId="4" borderId="10" xfId="0" applyNumberFormat="1" applyFont="1" applyFill="1" applyBorder="1" applyAlignment="1">
      <alignment vertical="center"/>
    </xf>
    <xf numFmtId="49" fontId="30" fillId="4" borderId="8" xfId="0" applyNumberFormat="1" applyFont="1" applyFill="1" applyBorder="1" applyAlignment="1">
      <alignment vertical="center"/>
    </xf>
    <xf numFmtId="49" fontId="30" fillId="4" borderId="11" xfId="0" applyNumberFormat="1" applyFont="1" applyFill="1" applyBorder="1" applyAlignment="1">
      <alignment horizontal="right" vertical="center"/>
    </xf>
    <xf numFmtId="0" fontId="30" fillId="3" borderId="0" xfId="0" applyFont="1" applyFill="1" applyAlignment="1">
      <alignment vertical="center"/>
    </xf>
    <xf numFmtId="0" fontId="0" fillId="3" borderId="11" xfId="0" applyFill="1" applyBorder="1"/>
    <xf numFmtId="0" fontId="30" fillId="4" borderId="9" xfId="0" applyFont="1" applyFill="1" applyBorder="1" applyAlignment="1">
      <alignment vertical="center"/>
    </xf>
    <xf numFmtId="49" fontId="30" fillId="4" borderId="0" xfId="0" applyNumberFormat="1" applyFont="1" applyFill="1" applyAlignment="1">
      <alignment horizontal="right" vertical="center"/>
    </xf>
    <xf numFmtId="49" fontId="30" fillId="4" borderId="12" xfId="0" applyNumberFormat="1" applyFont="1" applyFill="1" applyBorder="1" applyAlignment="1">
      <alignment horizontal="right" vertical="center"/>
    </xf>
    <xf numFmtId="49" fontId="30" fillId="3" borderId="9" xfId="0" applyNumberFormat="1" applyFont="1" applyFill="1" applyBorder="1" applyAlignment="1">
      <alignment vertical="center"/>
    </xf>
    <xf numFmtId="0" fontId="27" fillId="4" borderId="9" xfId="0" applyFont="1" applyFill="1" applyBorder="1" applyAlignment="1">
      <alignment vertical="center"/>
    </xf>
    <xf numFmtId="0" fontId="27" fillId="4" borderId="0" xfId="0" applyFont="1" applyFill="1" applyAlignment="1">
      <alignment vertical="center"/>
    </xf>
    <xf numFmtId="0" fontId="27" fillId="4" borderId="12" xfId="0" applyFont="1" applyFill="1" applyBorder="1" applyAlignment="1">
      <alignment vertical="center"/>
    </xf>
    <xf numFmtId="49" fontId="30" fillId="4" borderId="9" xfId="0" applyNumberFormat="1" applyFont="1" applyFill="1" applyBorder="1" applyAlignment="1">
      <alignment vertical="center"/>
    </xf>
    <xf numFmtId="49" fontId="30" fillId="4" borderId="0" xfId="0" applyNumberFormat="1" applyFont="1" applyFill="1" applyAlignment="1">
      <alignment vertical="center"/>
    </xf>
    <xf numFmtId="0" fontId="30" fillId="4" borderId="12" xfId="0" applyFont="1" applyFill="1" applyBorder="1" applyAlignment="1">
      <alignment horizontal="right" vertical="center"/>
    </xf>
    <xf numFmtId="49" fontId="30" fillId="4" borderId="13" xfId="0" applyNumberFormat="1" applyFont="1" applyFill="1" applyBorder="1" applyAlignment="1">
      <alignment vertical="center"/>
    </xf>
    <xf numFmtId="49" fontId="30" fillId="4" borderId="2" xfId="0" applyNumberFormat="1" applyFont="1" applyFill="1" applyBorder="1" applyAlignment="1">
      <alignment vertical="center"/>
    </xf>
    <xf numFmtId="0" fontId="30" fillId="4" borderId="14" xfId="0" applyFont="1" applyFill="1" applyBorder="1" applyAlignment="1">
      <alignment horizontal="right" vertical="center"/>
    </xf>
    <xf numFmtId="49" fontId="30" fillId="3" borderId="13" xfId="0" applyNumberFormat="1" applyFont="1" applyFill="1" applyBorder="1" applyAlignment="1">
      <alignment horizontal="center" vertical="center"/>
    </xf>
    <xf numFmtId="0" fontId="30" fillId="3" borderId="2" xfId="0" applyFont="1" applyFill="1" applyBorder="1" applyAlignment="1">
      <alignment vertical="center"/>
    </xf>
    <xf numFmtId="49" fontId="31" fillId="3" borderId="13" xfId="0" applyNumberFormat="1" applyFont="1" applyFill="1" applyBorder="1" applyAlignment="1">
      <alignment horizontal="center" vertical="center"/>
    </xf>
    <xf numFmtId="49" fontId="32" fillId="3" borderId="2" xfId="0" applyNumberFormat="1" applyFont="1" applyFill="1" applyBorder="1" applyAlignment="1">
      <alignment vertical="center"/>
    </xf>
    <xf numFmtId="49" fontId="30" fillId="3" borderId="14" xfId="0" applyNumberFormat="1" applyFont="1" applyFill="1" applyBorder="1" applyAlignment="1">
      <alignment vertical="center"/>
    </xf>
    <xf numFmtId="0" fontId="33" fillId="0" borderId="0" xfId="0" applyFont="1" applyAlignment="1">
      <alignment horizontal="right" vertical="center"/>
    </xf>
    <xf numFmtId="0" fontId="0" fillId="0" borderId="3" xfId="0" applyBorder="1" applyAlignment="1">
      <alignment horizontal="center"/>
    </xf>
    <xf numFmtId="0" fontId="26" fillId="0" borderId="2" xfId="0" applyFont="1" applyBorder="1" applyAlignment="1">
      <alignment horizontal="center"/>
    </xf>
    <xf numFmtId="0" fontId="0" fillId="0" borderId="0" xfId="0" applyAlignment="1">
      <alignment horizontal="center"/>
    </xf>
    <xf numFmtId="0" fontId="26" fillId="0" borderId="0" xfId="0" applyFont="1" applyAlignment="1">
      <alignment horizontal="center"/>
    </xf>
    <xf numFmtId="0" fontId="0" fillId="0" borderId="1" xfId="0" applyBorder="1"/>
    <xf numFmtId="0" fontId="20" fillId="3" borderId="2" xfId="0" applyFont="1" applyFill="1" applyBorder="1" applyAlignment="1">
      <alignment horizontal="center" vertical="center" shrinkToFit="1"/>
    </xf>
    <xf numFmtId="0" fontId="20" fillId="3" borderId="2" xfId="0" applyFont="1" applyFill="1" applyBorder="1" applyAlignment="1">
      <alignment vertical="center" shrinkToFit="1"/>
    </xf>
    <xf numFmtId="0" fontId="20" fillId="3" borderId="0" xfId="0" applyFont="1" applyFill="1" applyAlignment="1">
      <alignment shrinkToFit="1"/>
    </xf>
    <xf numFmtId="0" fontId="20" fillId="0" borderId="0" xfId="0" applyFont="1"/>
    <xf numFmtId="49" fontId="18" fillId="0" borderId="0" xfId="0" applyNumberFormat="1" applyFont="1" applyAlignment="1">
      <alignment horizontal="right" vertical="center"/>
    </xf>
    <xf numFmtId="0" fontId="20" fillId="5" borderId="0" xfId="0" applyFont="1" applyFill="1" applyAlignment="1">
      <alignment horizontal="center"/>
    </xf>
    <xf numFmtId="0" fontId="20" fillId="6" borderId="0" xfId="0" applyFont="1" applyFill="1" applyAlignment="1">
      <alignment horizontal="center"/>
    </xf>
    <xf numFmtId="0" fontId="34" fillId="3" borderId="0" xfId="0" applyFont="1" applyFill="1" applyAlignment="1">
      <alignment horizontal="center"/>
    </xf>
    <xf numFmtId="0" fontId="34" fillId="8" borderId="0" xfId="0" applyFont="1" applyFill="1" applyAlignment="1">
      <alignment horizontal="center"/>
    </xf>
    <xf numFmtId="0" fontId="35" fillId="3" borderId="2" xfId="0" applyFont="1" applyFill="1" applyBorder="1" applyAlignment="1">
      <alignment vertical="center"/>
    </xf>
    <xf numFmtId="0" fontId="34" fillId="3" borderId="2" xfId="0" applyFont="1" applyFill="1" applyBorder="1"/>
    <xf numFmtId="0" fontId="20" fillId="7" borderId="0" xfId="0" applyFont="1" applyFill="1" applyAlignment="1">
      <alignment horizontal="center"/>
    </xf>
    <xf numFmtId="0" fontId="36" fillId="3" borderId="0" xfId="0" applyFont="1" applyFill="1" applyAlignment="1">
      <alignment horizontal="center"/>
    </xf>
    <xf numFmtId="0" fontId="36" fillId="8" borderId="0" xfId="0" applyFont="1" applyFill="1" applyAlignment="1">
      <alignment horizontal="center"/>
    </xf>
    <xf numFmtId="0" fontId="0" fillId="3" borderId="4" xfId="0" applyFill="1" applyBorder="1"/>
    <xf numFmtId="0" fontId="34" fillId="8" borderId="4" xfId="0" applyFont="1" applyFill="1" applyBorder="1" applyAlignment="1">
      <alignment horizontal="center" vertical="center"/>
    </xf>
    <xf numFmtId="0" fontId="20"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right" vertical="center" shrinkToFit="1"/>
    </xf>
    <xf numFmtId="0" fontId="34" fillId="3" borderId="0" xfId="0" applyFont="1" applyFill="1" applyAlignment="1">
      <alignment horizontal="center" vertical="center"/>
    </xf>
    <xf numFmtId="0" fontId="20" fillId="3" borderId="0" xfId="0" applyFont="1" applyFill="1" applyAlignment="1">
      <alignment horizontal="center"/>
    </xf>
    <xf numFmtId="0" fontId="37" fillId="8" borderId="0" xfId="0" applyFont="1" applyFill="1" applyAlignment="1">
      <alignment horizontal="center"/>
    </xf>
    <xf numFmtId="0" fontId="38" fillId="8" borderId="0" xfId="0" applyFont="1" applyFill="1" applyAlignment="1">
      <alignment horizontal="center"/>
    </xf>
    <xf numFmtId="0" fontId="35" fillId="3" borderId="2" xfId="0" applyFont="1" applyFill="1" applyBorder="1" applyAlignment="1">
      <alignment horizontal="center" vertical="center" shrinkToFit="1"/>
    </xf>
    <xf numFmtId="0" fontId="20" fillId="3" borderId="4" xfId="0" applyFont="1" applyFill="1" applyBorder="1" applyAlignment="1">
      <alignment horizontal="center" vertical="center"/>
    </xf>
    <xf numFmtId="49" fontId="6" fillId="3" borderId="0" xfId="0" applyNumberFormat="1" applyFont="1" applyFill="1" applyAlignment="1">
      <alignment vertical="top"/>
    </xf>
    <xf numFmtId="0" fontId="7" fillId="0" borderId="0" xfId="0" applyFont="1" applyAlignment="1">
      <alignment vertical="top"/>
    </xf>
    <xf numFmtId="0" fontId="7" fillId="3" borderId="0" xfId="0" applyFont="1" applyFill="1" applyAlignment="1">
      <alignment vertical="top"/>
    </xf>
    <xf numFmtId="0" fontId="13" fillId="3" borderId="0" xfId="0" applyFont="1" applyFill="1" applyAlignment="1">
      <alignment horizontal="left"/>
    </xf>
    <xf numFmtId="0" fontId="14" fillId="0" borderId="0" xfId="0" applyFont="1"/>
    <xf numFmtId="0" fontId="14" fillId="3" borderId="0" xfId="0" applyFont="1" applyFill="1"/>
    <xf numFmtId="0" fontId="16" fillId="4" borderId="0" xfId="0" applyFont="1" applyFill="1" applyAlignment="1">
      <alignment vertical="center"/>
    </xf>
    <xf numFmtId="0" fontId="39" fillId="0" borderId="0" xfId="0" applyFont="1" applyAlignment="1">
      <alignment vertical="center"/>
    </xf>
    <xf numFmtId="0" fontId="39" fillId="3" borderId="0" xfId="0" applyFont="1" applyFill="1" applyAlignment="1">
      <alignment vertical="center"/>
    </xf>
    <xf numFmtId="49" fontId="0" fillId="3" borderId="1" xfId="0" applyNumberFormat="1" applyFill="1" applyBorder="1" applyAlignment="1">
      <alignment vertical="center"/>
    </xf>
    <xf numFmtId="0" fontId="22" fillId="3" borderId="1" xfId="0" applyFont="1" applyFill="1" applyBorder="1" applyAlignment="1">
      <alignment horizontal="left" vertical="center"/>
    </xf>
    <xf numFmtId="0" fontId="19" fillId="0" borderId="0" xfId="0" applyFont="1" applyAlignment="1">
      <alignment vertical="center"/>
    </xf>
    <xf numFmtId="0" fontId="19" fillId="3" borderId="0" xfId="0" applyFont="1" applyFill="1" applyAlignment="1">
      <alignment vertical="center"/>
    </xf>
    <xf numFmtId="49" fontId="30" fillId="4" borderId="0" xfId="0" applyNumberFormat="1" applyFont="1" applyFill="1" applyAlignment="1">
      <alignment horizontal="center" vertical="center"/>
    </xf>
    <xf numFmtId="49" fontId="30" fillId="4" borderId="0" xfId="0" applyNumberFormat="1" applyFont="1" applyFill="1" applyAlignment="1">
      <alignment horizontal="center" vertical="center" shrinkToFit="1"/>
    </xf>
    <xf numFmtId="49" fontId="30" fillId="4" borderId="0" xfId="0" applyNumberFormat="1" applyFont="1" applyFill="1" applyAlignment="1">
      <alignment horizontal="left" vertical="center"/>
    </xf>
    <xf numFmtId="49" fontId="32" fillId="4" borderId="0" xfId="0" applyNumberFormat="1" applyFont="1" applyFill="1" applyAlignment="1">
      <alignment horizontal="center" vertical="center"/>
    </xf>
    <xf numFmtId="49" fontId="32" fillId="4" borderId="0" xfId="0" applyNumberFormat="1" applyFont="1" applyFill="1" applyAlignment="1">
      <alignment vertical="center"/>
    </xf>
    <xf numFmtId="0" fontId="40" fillId="4" borderId="0" xfId="0" applyFont="1" applyFill="1" applyAlignment="1">
      <alignment horizontal="right" vertical="center"/>
    </xf>
    <xf numFmtId="0" fontId="40" fillId="4" borderId="0" xfId="0" applyFont="1" applyFill="1" applyAlignment="1">
      <alignment horizontal="center" vertical="center"/>
    </xf>
    <xf numFmtId="0" fontId="40" fillId="4" borderId="0" xfId="0" applyFont="1" applyFill="1" applyAlignment="1">
      <alignment horizontal="left" vertical="center"/>
    </xf>
    <xf numFmtId="0" fontId="40" fillId="4" borderId="0" xfId="0" applyFont="1" applyFill="1" applyAlignment="1">
      <alignment vertical="center"/>
    </xf>
    <xf numFmtId="0" fontId="41" fillId="4" borderId="0" xfId="0" applyFont="1" applyFill="1" applyAlignment="1">
      <alignment horizontal="center" vertical="center"/>
    </xf>
    <xf numFmtId="0" fontId="41" fillId="4" borderId="0" xfId="0" applyFont="1" applyFill="1" applyAlignment="1">
      <alignment vertical="center"/>
    </xf>
    <xf numFmtId="0" fontId="40" fillId="0" borderId="0" xfId="0" applyFont="1" applyAlignment="1">
      <alignment vertical="center"/>
    </xf>
    <xf numFmtId="0" fontId="40" fillId="3" borderId="0" xfId="0" applyFont="1" applyFill="1" applyAlignment="1">
      <alignment vertical="center"/>
    </xf>
    <xf numFmtId="49" fontId="42" fillId="4" borderId="0" xfId="0" applyNumberFormat="1" applyFont="1" applyFill="1" applyAlignment="1">
      <alignment horizontal="center" vertical="center"/>
    </xf>
    <xf numFmtId="0" fontId="25" fillId="3" borderId="2" xfId="0" applyFont="1" applyFill="1" applyBorder="1" applyAlignment="1">
      <alignment horizontal="center" vertical="center"/>
    </xf>
    <xf numFmtId="0" fontId="43" fillId="3" borderId="2" xfId="0" applyFont="1" applyFill="1" applyBorder="1" applyAlignment="1">
      <alignment horizontal="center" vertical="center"/>
    </xf>
    <xf numFmtId="0" fontId="42" fillId="3" borderId="2" xfId="0" applyFont="1" applyFill="1" applyBorder="1" applyAlignment="1">
      <alignment vertical="center"/>
    </xf>
    <xf numFmtId="0" fontId="44" fillId="3" borderId="2" xfId="0" applyFont="1" applyFill="1" applyBorder="1" applyAlignment="1">
      <alignment horizontal="center" vertical="center"/>
    </xf>
    <xf numFmtId="0" fontId="44" fillId="3" borderId="0" xfId="0" applyFont="1" applyFill="1" applyAlignment="1">
      <alignment vertical="center"/>
    </xf>
    <xf numFmtId="0" fontId="45" fillId="3" borderId="0" xfId="0" applyFont="1" applyFill="1" applyAlignment="1">
      <alignment vertical="center"/>
    </xf>
    <xf numFmtId="0" fontId="46" fillId="3" borderId="0" xfId="0" applyFont="1" applyFill="1" applyAlignment="1">
      <alignment vertical="center"/>
    </xf>
    <xf numFmtId="49" fontId="45" fillId="3" borderId="0" xfId="0" applyNumberFormat="1" applyFont="1" applyFill="1" applyAlignment="1">
      <alignment vertical="center"/>
    </xf>
    <xf numFmtId="49" fontId="46" fillId="3" borderId="0" xfId="0" applyNumberFormat="1" applyFont="1" applyFill="1" applyAlignment="1">
      <alignment vertical="center"/>
    </xf>
    <xf numFmtId="0" fontId="14" fillId="3" borderId="0" xfId="0" applyFont="1" applyFill="1" applyAlignment="1">
      <alignment vertical="center"/>
    </xf>
    <xf numFmtId="49" fontId="45" fillId="4" borderId="0" xfId="0" applyNumberFormat="1" applyFont="1" applyFill="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horizontal="center" vertical="center" shrinkToFit="1"/>
    </xf>
    <xf numFmtId="0" fontId="45" fillId="3" borderId="0" xfId="0" applyFont="1" applyFill="1" applyAlignment="1">
      <alignment horizontal="center" vertical="center"/>
    </xf>
    <xf numFmtId="0" fontId="47" fillId="3" borderId="0" xfId="0" applyFont="1" applyFill="1" applyAlignment="1">
      <alignment vertical="center"/>
    </xf>
    <xf numFmtId="0" fontId="48" fillId="3" borderId="0" xfId="0" applyFont="1" applyFill="1" applyAlignment="1">
      <alignment vertical="center"/>
    </xf>
    <xf numFmtId="0" fontId="49" fillId="3" borderId="0" xfId="0" applyFont="1" applyFill="1" applyAlignment="1">
      <alignment horizontal="right" vertical="center"/>
    </xf>
    <xf numFmtId="0" fontId="33" fillId="10" borderId="11" xfId="0" applyFont="1" applyFill="1" applyBorder="1" applyAlignment="1">
      <alignment horizontal="right" vertical="center"/>
    </xf>
    <xf numFmtId="0" fontId="44" fillId="3" borderId="2" xfId="0" applyFont="1" applyFill="1" applyBorder="1" applyAlignment="1">
      <alignment vertical="center"/>
    </xf>
    <xf numFmtId="0" fontId="50" fillId="3" borderId="2" xfId="0" applyFont="1" applyFill="1" applyBorder="1" applyAlignment="1">
      <alignment horizontal="center" vertical="center"/>
    </xf>
    <xf numFmtId="0" fontId="44" fillId="3" borderId="14" xfId="0" applyFont="1" applyFill="1" applyBorder="1" applyAlignment="1">
      <alignment horizontal="center" vertical="center"/>
    </xf>
    <xf numFmtId="0" fontId="44" fillId="3" borderId="12" xfId="0" applyFont="1" applyFill="1" applyBorder="1" applyAlignment="1">
      <alignment horizontal="left" vertical="center"/>
    </xf>
    <xf numFmtId="0" fontId="50" fillId="3" borderId="0" xfId="0" applyFont="1" applyFill="1" applyAlignment="1">
      <alignment horizontal="center" vertical="center"/>
    </xf>
    <xf numFmtId="0" fontId="44" fillId="3" borderId="0" xfId="0" applyFont="1" applyFill="1" applyAlignment="1">
      <alignment horizontal="center" vertical="center"/>
    </xf>
    <xf numFmtId="0" fontId="33" fillId="10" borderId="12" xfId="0" applyFont="1" applyFill="1" applyBorder="1" applyAlignment="1">
      <alignment horizontal="right" vertical="center"/>
    </xf>
    <xf numFmtId="49" fontId="44" fillId="3" borderId="2" xfId="0" applyNumberFormat="1" applyFont="1" applyFill="1" applyBorder="1" applyAlignment="1">
      <alignment vertical="center"/>
    </xf>
    <xf numFmtId="49" fontId="44" fillId="3" borderId="0" xfId="0" applyNumberFormat="1" applyFont="1" applyFill="1" applyAlignment="1">
      <alignment vertical="center"/>
    </xf>
    <xf numFmtId="0" fontId="44" fillId="3" borderId="12" xfId="0" applyFont="1" applyFill="1" applyBorder="1" applyAlignment="1">
      <alignment vertical="center"/>
    </xf>
    <xf numFmtId="49" fontId="44" fillId="3" borderId="12" xfId="0" applyNumberFormat="1" applyFont="1" applyFill="1" applyBorder="1" applyAlignment="1">
      <alignment vertical="center"/>
    </xf>
    <xf numFmtId="0" fontId="44" fillId="3" borderId="14" xfId="0" applyFont="1" applyFill="1" applyBorder="1" applyAlignment="1">
      <alignment vertical="center"/>
    </xf>
    <xf numFmtId="0" fontId="51" fillId="3" borderId="14" xfId="0" applyFont="1" applyFill="1" applyBorder="1" applyAlignment="1">
      <alignment horizontal="center" vertical="center"/>
    </xf>
    <xf numFmtId="49" fontId="25" fillId="4" borderId="0" xfId="0" applyNumberFormat="1" applyFont="1" applyFill="1" applyAlignment="1">
      <alignment horizontal="center" vertical="center"/>
    </xf>
    <xf numFmtId="0" fontId="51" fillId="3" borderId="2" xfId="0" applyFont="1" applyFill="1" applyBorder="1" applyAlignment="1">
      <alignment horizontal="center" vertical="center"/>
    </xf>
    <xf numFmtId="49" fontId="44" fillId="3" borderId="14" xfId="0" applyNumberFormat="1" applyFont="1" applyFill="1" applyBorder="1" applyAlignment="1">
      <alignment vertical="center"/>
    </xf>
    <xf numFmtId="49" fontId="35" fillId="4" borderId="0" xfId="0" applyNumberFormat="1" applyFont="1" applyFill="1" applyAlignment="1">
      <alignment horizontal="center" vertical="center"/>
    </xf>
    <xf numFmtId="49" fontId="42" fillId="3" borderId="0" xfId="0" applyNumberFormat="1" applyFont="1" applyFill="1" applyAlignment="1">
      <alignment horizontal="center" vertical="center"/>
    </xf>
    <xf numFmtId="49" fontId="45" fillId="3" borderId="0" xfId="0" applyNumberFormat="1" applyFont="1" applyFill="1" applyAlignment="1">
      <alignment horizontal="center" vertical="center"/>
    </xf>
    <xf numFmtId="0" fontId="30" fillId="3" borderId="0" xfId="0" applyFont="1" applyFill="1" applyAlignment="1">
      <alignment horizontal="right" vertical="center"/>
    </xf>
    <xf numFmtId="0" fontId="45" fillId="3" borderId="0" xfId="0" applyFont="1" applyFill="1" applyAlignment="1">
      <alignment horizontal="left" vertical="center"/>
    </xf>
    <xf numFmtId="49" fontId="14" fillId="3" borderId="0" xfId="0" applyNumberFormat="1" applyFont="1" applyFill="1" applyAlignment="1">
      <alignment vertical="center"/>
    </xf>
    <xf numFmtId="0" fontId="52" fillId="3" borderId="0" xfId="0" applyFont="1" applyFill="1" applyAlignment="1">
      <alignment vertical="center"/>
    </xf>
    <xf numFmtId="0" fontId="53" fillId="3" borderId="0" xfId="0" applyFont="1" applyFill="1" applyAlignment="1">
      <alignment vertical="center"/>
    </xf>
    <xf numFmtId="0" fontId="45" fillId="11" borderId="0" xfId="0" applyFont="1" applyFill="1" applyAlignment="1">
      <alignment vertical="center"/>
    </xf>
    <xf numFmtId="49" fontId="54" fillId="3" borderId="0" xfId="0" applyNumberFormat="1" applyFont="1" applyFill="1" applyAlignment="1">
      <alignment horizontal="center" vertical="center"/>
    </xf>
    <xf numFmtId="49" fontId="55" fillId="11" borderId="0" xfId="0" applyNumberFormat="1" applyFont="1" applyFill="1" applyAlignment="1">
      <alignment vertical="center"/>
    </xf>
    <xf numFmtId="49" fontId="56" fillId="0" borderId="0" xfId="0" applyNumberFormat="1" applyFont="1" applyAlignment="1">
      <alignment horizontal="center" vertical="center"/>
    </xf>
    <xf numFmtId="49" fontId="55" fillId="3" borderId="0" xfId="0" applyNumberFormat="1" applyFont="1" applyFill="1" applyAlignment="1">
      <alignment vertical="center"/>
    </xf>
    <xf numFmtId="49" fontId="56" fillId="3" borderId="0" xfId="0" applyNumberFormat="1" applyFont="1" applyFill="1" applyAlignment="1">
      <alignment vertical="center"/>
    </xf>
    <xf numFmtId="0" fontId="0" fillId="3" borderId="0" xfId="0" applyFill="1" applyAlignment="1">
      <alignment vertical="center"/>
    </xf>
    <xf numFmtId="49" fontId="28" fillId="4" borderId="6" xfId="0" applyNumberFormat="1" applyFont="1" applyFill="1" applyBorder="1" applyAlignment="1">
      <alignment horizontal="center" vertical="center"/>
    </xf>
    <xf numFmtId="49" fontId="28" fillId="4" borderId="6" xfId="0" applyNumberFormat="1" applyFont="1" applyFill="1" applyBorder="1" applyAlignment="1">
      <alignment vertical="center"/>
    </xf>
    <xf numFmtId="49" fontId="28" fillId="4" borderId="6" xfId="0" applyNumberFormat="1" applyFont="1" applyFill="1" applyBorder="1" applyAlignment="1">
      <alignment horizontal="centerContinuous" vertical="center"/>
    </xf>
    <xf numFmtId="49" fontId="28" fillId="4" borderId="7" xfId="0" applyNumberFormat="1" applyFont="1" applyFill="1" applyBorder="1" applyAlignment="1">
      <alignment horizontal="centerContinuous" vertical="center"/>
    </xf>
    <xf numFmtId="49" fontId="29" fillId="4" borderId="6" xfId="0" applyNumberFormat="1" applyFont="1" applyFill="1" applyBorder="1" applyAlignment="1">
      <alignment vertical="center"/>
    </xf>
    <xf numFmtId="49" fontId="29" fillId="4" borderId="7" xfId="0" applyNumberFormat="1" applyFont="1" applyFill="1" applyBorder="1" applyAlignment="1">
      <alignment vertical="center"/>
    </xf>
    <xf numFmtId="49" fontId="27" fillId="4" borderId="6" xfId="0" applyNumberFormat="1" applyFont="1" applyFill="1" applyBorder="1" applyAlignment="1">
      <alignment horizontal="left" vertical="center"/>
    </xf>
    <xf numFmtId="49" fontId="27" fillId="0" borderId="6" xfId="0" applyNumberFormat="1" applyFont="1" applyBorder="1" applyAlignment="1">
      <alignment horizontal="left" vertical="center"/>
    </xf>
    <xf numFmtId="49" fontId="29" fillId="3" borderId="7" xfId="0" applyNumberFormat="1" applyFont="1" applyFill="1" applyBorder="1" applyAlignment="1">
      <alignment vertical="center"/>
    </xf>
    <xf numFmtId="0" fontId="30" fillId="0" borderId="0" xfId="0" applyFont="1" applyAlignment="1">
      <alignment vertical="center"/>
    </xf>
    <xf numFmtId="49" fontId="30" fillId="3" borderId="8" xfId="0" applyNumberFormat="1" applyFont="1" applyFill="1" applyBorder="1" applyAlignment="1">
      <alignment horizontal="right" vertical="center"/>
    </xf>
    <xf numFmtId="49" fontId="30" fillId="3" borderId="0" xfId="0" applyNumberFormat="1" applyFont="1" applyFill="1" applyAlignment="1">
      <alignment horizontal="center" vertical="center"/>
    </xf>
    <xf numFmtId="49" fontId="31" fillId="3" borderId="0" xfId="0" applyNumberFormat="1" applyFont="1" applyFill="1" applyAlignment="1">
      <alignment horizontal="center" vertical="center"/>
    </xf>
    <xf numFmtId="49" fontId="32" fillId="3" borderId="12" xfId="0" applyNumberFormat="1" applyFont="1" applyFill="1" applyBorder="1" applyAlignment="1">
      <alignment vertical="center"/>
    </xf>
    <xf numFmtId="49" fontId="27" fillId="3" borderId="8" xfId="0" applyNumberFormat="1" applyFont="1" applyFill="1" applyBorder="1" applyAlignment="1">
      <alignment vertical="center"/>
    </xf>
    <xf numFmtId="49" fontId="30" fillId="3" borderId="2" xfId="0" applyNumberFormat="1" applyFont="1" applyFill="1" applyBorder="1" applyAlignment="1">
      <alignment horizontal="right" vertical="center"/>
    </xf>
    <xf numFmtId="49" fontId="32" fillId="3" borderId="14" xfId="0" applyNumberFormat="1" applyFont="1" applyFill="1" applyBorder="1" applyAlignment="1">
      <alignment vertical="center"/>
    </xf>
    <xf numFmtId="49" fontId="30" fillId="4" borderId="8" xfId="0" applyNumberFormat="1" applyFont="1" applyFill="1" applyBorder="1" applyAlignment="1">
      <alignment horizontal="right" vertical="center"/>
    </xf>
    <xf numFmtId="0" fontId="30" fillId="4" borderId="0" xfId="0" applyFont="1" applyFill="1" applyAlignment="1">
      <alignment horizontal="right" vertical="center"/>
    </xf>
    <xf numFmtId="0" fontId="30" fillId="4" borderId="2" xfId="0" applyFont="1" applyFill="1" applyBorder="1" applyAlignment="1">
      <alignment horizontal="right" vertical="center"/>
    </xf>
    <xf numFmtId="49" fontId="30" fillId="3" borderId="2"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0" fontId="33" fillId="10" borderId="14" xfId="0" applyFont="1" applyFill="1" applyBorder="1" applyAlignment="1">
      <alignment horizontal="right" vertical="center"/>
    </xf>
    <xf numFmtId="0" fontId="32" fillId="0" borderId="0" xfId="0" applyFont="1"/>
    <xf numFmtId="0" fontId="15" fillId="0" borderId="0" xfId="0" applyFont="1"/>
    <xf numFmtId="49" fontId="6" fillId="0" borderId="0" xfId="0" applyNumberFormat="1" applyFont="1" applyAlignment="1">
      <alignment vertical="top"/>
    </xf>
    <xf numFmtId="49" fontId="9" fillId="0" borderId="0" xfId="0" applyNumberFormat="1" applyFont="1" applyAlignment="1">
      <alignment vertical="top"/>
    </xf>
    <xf numFmtId="49" fontId="8" fillId="0" borderId="0" xfId="0" applyNumberFormat="1" applyFont="1" applyAlignment="1">
      <alignment horizontal="center"/>
    </xf>
    <xf numFmtId="49" fontId="8" fillId="0" borderId="0" xfId="0" applyNumberFormat="1" applyFont="1" applyAlignment="1">
      <alignment horizontal="left"/>
    </xf>
    <xf numFmtId="49" fontId="11" fillId="0" borderId="0" xfId="0" applyNumberFormat="1" applyFont="1" applyAlignment="1">
      <alignment horizontal="left"/>
    </xf>
    <xf numFmtId="0" fontId="12" fillId="0" borderId="0" xfId="0" applyFont="1"/>
    <xf numFmtId="49" fontId="13" fillId="0" borderId="0" xfId="0" applyNumberFormat="1" applyFont="1" applyAlignment="1">
      <alignment horizontal="left"/>
    </xf>
    <xf numFmtId="0" fontId="13" fillId="0" borderId="0" xfId="0" applyFont="1" applyAlignment="1">
      <alignment horizontal="left"/>
    </xf>
    <xf numFmtId="49" fontId="12" fillId="0" borderId="0" xfId="0" applyNumberFormat="1" applyFont="1"/>
    <xf numFmtId="14" fontId="19" fillId="0" borderId="1" xfId="0" applyNumberFormat="1" applyFont="1" applyBorder="1" applyAlignment="1">
      <alignment horizontal="left" vertical="center"/>
    </xf>
    <xf numFmtId="49" fontId="19" fillId="0" borderId="1" xfId="0" applyNumberFormat="1" applyFont="1" applyBorder="1" applyAlignment="1">
      <alignment vertical="center"/>
    </xf>
    <xf numFmtId="49" fontId="0" fillId="0" borderId="1" xfId="0" applyNumberFormat="1" applyBorder="1" applyAlignment="1">
      <alignment vertical="center"/>
    </xf>
    <xf numFmtId="49" fontId="21" fillId="0" borderId="1" xfId="0" applyNumberFormat="1" applyFont="1" applyBorder="1" applyAlignment="1">
      <alignment vertical="center"/>
    </xf>
    <xf numFmtId="49" fontId="19" fillId="0" borderId="1" xfId="1" applyNumberFormat="1" applyFont="1" applyBorder="1" applyAlignment="1" applyProtection="1">
      <alignment vertical="center"/>
      <protection locked="0"/>
    </xf>
    <xf numFmtId="0" fontId="22" fillId="0" borderId="1" xfId="0" applyFont="1" applyBorder="1" applyAlignment="1">
      <alignment horizontal="left" vertical="center"/>
    </xf>
    <xf numFmtId="49" fontId="22" fillId="0" borderId="1" xfId="0" applyNumberFormat="1" applyFont="1" applyBorder="1" applyAlignment="1">
      <alignment horizontal="right" vertical="center"/>
    </xf>
    <xf numFmtId="49" fontId="40" fillId="4" borderId="0" xfId="0" applyNumberFormat="1" applyFont="1" applyFill="1" applyAlignment="1">
      <alignment horizontal="right" vertical="center"/>
    </xf>
    <xf numFmtId="0" fontId="25" fillId="0" borderId="2" xfId="0" applyFont="1" applyBorder="1" applyAlignment="1">
      <alignment horizontal="center" vertical="center"/>
    </xf>
    <xf numFmtId="0" fontId="25" fillId="0" borderId="2" xfId="0" applyFont="1" applyBorder="1" applyAlignment="1">
      <alignment horizontal="center" vertical="center" shrinkToFit="1"/>
    </xf>
    <xf numFmtId="0" fontId="43" fillId="12" borderId="2" xfId="0" applyFont="1" applyFill="1" applyBorder="1" applyAlignment="1">
      <alignment horizontal="center" vertical="center"/>
    </xf>
    <xf numFmtId="0" fontId="42" fillId="0" borderId="2" xfId="0" applyFont="1" applyBorder="1" applyAlignment="1">
      <alignment vertical="center"/>
    </xf>
    <xf numFmtId="0" fontId="44" fillId="0" borderId="2" xfId="0" applyFont="1" applyBorder="1" applyAlignment="1">
      <alignment horizontal="center" vertical="center"/>
    </xf>
    <xf numFmtId="0" fontId="44" fillId="0" borderId="0" xfId="0" applyFont="1" applyAlignment="1">
      <alignment vertical="center"/>
    </xf>
    <xf numFmtId="0" fontId="14"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shrinkToFit="1"/>
    </xf>
    <xf numFmtId="0" fontId="45"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horizontal="right" vertical="center"/>
    </xf>
    <xf numFmtId="0" fontId="44" fillId="0" borderId="2" xfId="0" applyFont="1" applyBorder="1" applyAlignment="1">
      <alignment vertical="center"/>
    </xf>
    <xf numFmtId="0" fontId="45" fillId="0" borderId="2" xfId="0" applyFont="1" applyBorder="1" applyAlignment="1">
      <alignment vertical="center"/>
    </xf>
    <xf numFmtId="0" fontId="44" fillId="0" borderId="14" xfId="0" applyFont="1" applyBorder="1" applyAlignment="1">
      <alignment horizontal="center" vertical="center"/>
    </xf>
    <xf numFmtId="0" fontId="44" fillId="0" borderId="12" xfId="0" applyFont="1" applyBorder="1" applyAlignment="1">
      <alignment horizontal="left" vertical="center"/>
    </xf>
    <xf numFmtId="0" fontId="43" fillId="0" borderId="0" xfId="0" applyFont="1" applyAlignment="1">
      <alignment horizontal="center" vertical="center"/>
    </xf>
    <xf numFmtId="0" fontId="44" fillId="0" borderId="0" xfId="0" applyFont="1" applyAlignment="1">
      <alignment horizontal="center" vertical="center"/>
    </xf>
    <xf numFmtId="0" fontId="32" fillId="0" borderId="0" xfId="0" applyFont="1" applyAlignment="1">
      <alignment horizontal="right" vertical="center"/>
    </xf>
    <xf numFmtId="49" fontId="44" fillId="0" borderId="2" xfId="0" applyNumberFormat="1" applyFont="1" applyBorder="1" applyAlignment="1">
      <alignment vertical="center"/>
    </xf>
    <xf numFmtId="49" fontId="44" fillId="0" borderId="0" xfId="0" applyNumberFormat="1" applyFont="1" applyAlignment="1">
      <alignment vertical="center"/>
    </xf>
    <xf numFmtId="0" fontId="44" fillId="0" borderId="12" xfId="0" applyFont="1" applyBorder="1" applyAlignment="1">
      <alignment vertical="center"/>
    </xf>
    <xf numFmtId="49" fontId="44" fillId="0" borderId="12" xfId="0" applyNumberFormat="1" applyFont="1" applyBorder="1" applyAlignment="1">
      <alignment vertical="center"/>
    </xf>
    <xf numFmtId="0" fontId="44" fillId="0" borderId="14" xfId="0" applyFont="1" applyBorder="1" applyAlignment="1">
      <alignment vertical="center"/>
    </xf>
    <xf numFmtId="0" fontId="51" fillId="0" borderId="14" xfId="0" applyFont="1" applyBorder="1" applyAlignment="1">
      <alignment horizontal="center" vertical="center"/>
    </xf>
    <xf numFmtId="0" fontId="58" fillId="0" borderId="0" xfId="0" applyFont="1" applyAlignment="1">
      <alignment vertical="center"/>
    </xf>
    <xf numFmtId="0" fontId="52" fillId="0" borderId="0" xfId="0" applyFont="1" applyAlignment="1">
      <alignment vertical="center"/>
    </xf>
    <xf numFmtId="0" fontId="51" fillId="0" borderId="2" xfId="0" applyFont="1" applyBorder="1" applyAlignment="1">
      <alignment horizontal="center" vertical="center"/>
    </xf>
    <xf numFmtId="49" fontId="44" fillId="0" borderId="14" xfId="0" applyNumberFormat="1" applyFont="1" applyBorder="1" applyAlignment="1">
      <alignment vertical="center"/>
    </xf>
    <xf numFmtId="0" fontId="53" fillId="0" borderId="0" xfId="0" applyFont="1" applyAlignment="1">
      <alignment vertical="center"/>
    </xf>
    <xf numFmtId="49" fontId="45" fillId="0" borderId="0" xfId="0" applyNumberFormat="1" applyFont="1" applyAlignment="1">
      <alignment horizontal="center" vertical="center"/>
    </xf>
    <xf numFmtId="49" fontId="42"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49" fontId="55" fillId="0" borderId="0" xfId="0" applyNumberFormat="1" applyFont="1" applyAlignment="1">
      <alignment vertical="center"/>
    </xf>
    <xf numFmtId="0" fontId="0" fillId="0" borderId="0" xfId="0" applyAlignment="1">
      <alignment vertical="center"/>
    </xf>
    <xf numFmtId="49" fontId="30" fillId="0" borderId="10" xfId="0" applyNumberFormat="1" applyFont="1" applyBorder="1" applyAlignment="1">
      <alignment vertical="center"/>
    </xf>
    <xf numFmtId="49" fontId="30" fillId="0" borderId="8" xfId="0" applyNumberFormat="1" applyFont="1" applyBorder="1" applyAlignment="1">
      <alignment vertical="center"/>
    </xf>
    <xf numFmtId="49" fontId="30" fillId="0" borderId="8" xfId="0" applyNumberFormat="1" applyFont="1" applyBorder="1" applyAlignment="1">
      <alignment horizontal="right" vertical="center"/>
    </xf>
    <xf numFmtId="49" fontId="30" fillId="0" borderId="11" xfId="0" applyNumberFormat="1" applyFont="1" applyBorder="1" applyAlignment="1">
      <alignment horizontal="right" vertical="center"/>
    </xf>
    <xf numFmtId="49" fontId="30" fillId="0" borderId="0" xfId="0" applyNumberFormat="1" applyFont="1" applyAlignment="1">
      <alignment horizontal="center" vertical="center"/>
    </xf>
    <xf numFmtId="49" fontId="31" fillId="0" borderId="0" xfId="0" applyNumberFormat="1" applyFont="1" applyAlignment="1">
      <alignment horizontal="center" vertical="center"/>
    </xf>
    <xf numFmtId="49" fontId="32" fillId="0" borderId="12" xfId="0" applyNumberFormat="1" applyFont="1" applyBorder="1" applyAlignment="1">
      <alignment vertical="center"/>
    </xf>
    <xf numFmtId="49" fontId="27" fillId="4" borderId="10" xfId="0" applyNumberFormat="1" applyFont="1" applyFill="1" applyBorder="1" applyAlignment="1">
      <alignment vertical="center"/>
    </xf>
    <xf numFmtId="49" fontId="27" fillId="4" borderId="8" xfId="0" applyNumberFormat="1" applyFont="1" applyFill="1" applyBorder="1" applyAlignment="1">
      <alignment vertical="center"/>
    </xf>
    <xf numFmtId="49" fontId="32" fillId="4" borderId="12" xfId="0" applyNumberFormat="1" applyFont="1" applyFill="1" applyBorder="1" applyAlignment="1">
      <alignment vertical="center"/>
    </xf>
    <xf numFmtId="49" fontId="30" fillId="0" borderId="13" xfId="0" applyNumberFormat="1" applyFont="1" applyBorder="1" applyAlignment="1">
      <alignment vertical="center"/>
    </xf>
    <xf numFmtId="49" fontId="30" fillId="0" borderId="2" xfId="0" applyNumberFormat="1" applyFont="1" applyBorder="1" applyAlignment="1">
      <alignment vertical="center"/>
    </xf>
    <xf numFmtId="49" fontId="30" fillId="0" borderId="2" xfId="0" applyNumberFormat="1" applyFont="1" applyBorder="1" applyAlignment="1">
      <alignment horizontal="right" vertical="center"/>
    </xf>
    <xf numFmtId="49" fontId="30" fillId="0" borderId="14" xfId="0" applyNumberFormat="1" applyFont="1" applyBorder="1" applyAlignment="1">
      <alignment horizontal="right" vertical="center"/>
    </xf>
    <xf numFmtId="0" fontId="30" fillId="0" borderId="2" xfId="0" applyFont="1" applyBorder="1" applyAlignment="1">
      <alignment vertical="center"/>
    </xf>
    <xf numFmtId="49" fontId="32" fillId="0" borderId="2" xfId="0" applyNumberFormat="1" applyFont="1" applyBorder="1" applyAlignment="1">
      <alignment vertical="center"/>
    </xf>
    <xf numFmtId="49" fontId="32" fillId="0" borderId="14" xfId="0" applyNumberFormat="1" applyFont="1" applyBorder="1" applyAlignment="1">
      <alignment vertical="center"/>
    </xf>
    <xf numFmtId="49" fontId="30" fillId="0" borderId="2"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41" fillId="4" borderId="0" xfId="0" applyNumberFormat="1" applyFont="1" applyFill="1" applyAlignment="1">
      <alignment vertical="center"/>
    </xf>
    <xf numFmtId="0" fontId="25" fillId="0" borderId="2" xfId="0" applyFont="1" applyBorder="1" applyAlignment="1">
      <alignment vertical="center"/>
    </xf>
    <xf numFmtId="0" fontId="59" fillId="0" borderId="0" xfId="0" applyFont="1" applyAlignment="1">
      <alignment horizontal="right" vertical="center"/>
    </xf>
    <xf numFmtId="0" fontId="46" fillId="3" borderId="12" xfId="0" applyFont="1" applyFill="1" applyBorder="1" applyAlignment="1">
      <alignment vertical="center"/>
    </xf>
    <xf numFmtId="0" fontId="46" fillId="3" borderId="2" xfId="0" applyFont="1" applyFill="1" applyBorder="1" applyAlignment="1">
      <alignment vertical="center"/>
    </xf>
    <xf numFmtId="0" fontId="46" fillId="3" borderId="14" xfId="0" applyFont="1" applyFill="1" applyBorder="1" applyAlignment="1">
      <alignment vertical="center"/>
    </xf>
    <xf numFmtId="0" fontId="60" fillId="3" borderId="0" xfId="0" applyFont="1" applyFill="1" applyAlignment="1">
      <alignment horizontal="right" vertical="center"/>
    </xf>
    <xf numFmtId="0" fontId="61" fillId="0" borderId="0" xfId="0" applyFont="1" applyAlignment="1">
      <alignment vertical="center"/>
    </xf>
    <xf numFmtId="0" fontId="44" fillId="0" borderId="14" xfId="0" applyFont="1" applyBorder="1" applyAlignment="1">
      <alignment horizontal="right" vertical="center"/>
    </xf>
    <xf numFmtId="0" fontId="33" fillId="10" borderId="0" xfId="0" applyFont="1" applyFill="1" applyAlignment="1">
      <alignment horizontal="right" vertical="center"/>
    </xf>
    <xf numFmtId="49" fontId="8" fillId="0" borderId="0" xfId="0" applyNumberFormat="1" applyFont="1"/>
    <xf numFmtId="0" fontId="22" fillId="0" borderId="1" xfId="0" applyFont="1" applyBorder="1" applyAlignment="1">
      <alignment horizontal="right" vertical="center"/>
    </xf>
    <xf numFmtId="49" fontId="40" fillId="4" borderId="0" xfId="0" applyNumberFormat="1" applyFont="1" applyFill="1" applyAlignment="1">
      <alignment horizontal="center" vertical="center"/>
    </xf>
    <xf numFmtId="49" fontId="44" fillId="0" borderId="2" xfId="0" applyNumberFormat="1" applyFont="1" applyBorder="1" applyAlignment="1">
      <alignment horizontal="left" vertical="center"/>
    </xf>
    <xf numFmtId="0" fontId="33" fillId="10" borderId="7" xfId="0" applyFont="1" applyFill="1" applyBorder="1" applyAlignment="1">
      <alignment horizontal="right" vertical="center"/>
    </xf>
    <xf numFmtId="49" fontId="44" fillId="0" borderId="14" xfId="0" applyNumberFormat="1" applyFont="1" applyBorder="1" applyAlignment="1">
      <alignment horizontal="left" vertical="center"/>
    </xf>
    <xf numFmtId="49" fontId="44" fillId="0" borderId="0" xfId="0" applyNumberFormat="1" applyFont="1" applyAlignment="1">
      <alignment horizontal="left" vertical="center"/>
    </xf>
    <xf numFmtId="49" fontId="44" fillId="0" borderId="12" xfId="0" applyNumberFormat="1" applyFont="1" applyBorder="1" applyAlignment="1">
      <alignment horizontal="left" vertical="center"/>
    </xf>
    <xf numFmtId="49" fontId="62" fillId="0" borderId="14" xfId="0" applyNumberFormat="1" applyFont="1" applyBorder="1" applyAlignment="1">
      <alignment horizontal="right" vertical="center"/>
    </xf>
    <xf numFmtId="49" fontId="62" fillId="0" borderId="0" xfId="0" applyNumberFormat="1" applyFont="1" applyAlignment="1">
      <alignment horizontal="right" vertical="center"/>
    </xf>
    <xf numFmtId="0" fontId="63" fillId="3" borderId="0" xfId="0" applyFont="1" applyFill="1" applyAlignment="1">
      <alignment horizontal="right" vertical="center"/>
    </xf>
    <xf numFmtId="49" fontId="30" fillId="13" borderId="0" xfId="0" applyNumberFormat="1" applyFont="1" applyFill="1" applyAlignment="1">
      <alignment horizontal="center" vertical="center"/>
    </xf>
    <xf numFmtId="49" fontId="44" fillId="13" borderId="0" xfId="0" applyNumberFormat="1" applyFont="1" applyFill="1" applyAlignment="1">
      <alignment vertical="center"/>
    </xf>
    <xf numFmtId="0" fontId="44" fillId="13" borderId="2" xfId="0" applyFont="1" applyFill="1" applyBorder="1" applyAlignment="1">
      <alignment vertical="center"/>
    </xf>
    <xf numFmtId="49" fontId="44" fillId="13" borderId="2" xfId="0" applyNumberFormat="1" applyFont="1" applyFill="1" applyBorder="1" applyAlignment="1">
      <alignment vertical="center"/>
    </xf>
    <xf numFmtId="0" fontId="45" fillId="3" borderId="0" xfId="0" applyFont="1" applyFill="1" applyAlignment="1">
      <alignment horizontal="right" vertical="center"/>
    </xf>
    <xf numFmtId="0" fontId="32" fillId="13" borderId="0" xfId="0" applyFont="1" applyFill="1" applyAlignment="1">
      <alignment horizontal="right" vertical="center"/>
    </xf>
    <xf numFmtId="0" fontId="33" fillId="14" borderId="11" xfId="0" applyFont="1" applyFill="1" applyBorder="1" applyAlignment="1">
      <alignment horizontal="right" vertical="center"/>
    </xf>
    <xf numFmtId="0" fontId="64" fillId="3" borderId="0" xfId="0" applyFont="1" applyFill="1" applyAlignment="1">
      <alignment horizontal="right" vertical="center"/>
    </xf>
    <xf numFmtId="49" fontId="44" fillId="13" borderId="14" xfId="0" applyNumberFormat="1" applyFont="1" applyFill="1" applyBorder="1" applyAlignment="1">
      <alignment vertical="center"/>
    </xf>
    <xf numFmtId="49" fontId="35" fillId="0" borderId="0" xfId="0" applyNumberFormat="1" applyFont="1" applyAlignment="1">
      <alignment horizontal="center" vertical="center"/>
    </xf>
    <xf numFmtId="49" fontId="45" fillId="0" borderId="2" xfId="0" applyNumberFormat="1" applyFont="1" applyBorder="1" applyAlignment="1">
      <alignment horizontal="center" vertical="center"/>
    </xf>
    <xf numFmtId="1" fontId="45" fillId="0" borderId="2" xfId="0" applyNumberFormat="1" applyFont="1" applyBorder="1" applyAlignment="1">
      <alignment horizontal="center" vertical="center"/>
    </xf>
    <xf numFmtId="49" fontId="52" fillId="0" borderId="2" xfId="0" applyNumberFormat="1" applyFont="1" applyBorder="1" applyAlignment="1">
      <alignment vertical="center"/>
    </xf>
    <xf numFmtId="49" fontId="53" fillId="0" borderId="2" xfId="0" applyNumberFormat="1" applyFont="1" applyBorder="1" applyAlignment="1">
      <alignment vertical="center"/>
    </xf>
    <xf numFmtId="49" fontId="62" fillId="0" borderId="2" xfId="0" applyNumberFormat="1" applyFont="1" applyBorder="1" applyAlignment="1">
      <alignment horizontal="right" vertical="center"/>
    </xf>
    <xf numFmtId="49" fontId="28" fillId="4" borderId="2" xfId="0" applyNumberFormat="1" applyFont="1" applyFill="1" applyBorder="1" applyAlignment="1">
      <alignment horizontal="center" vertical="center"/>
    </xf>
    <xf numFmtId="49" fontId="28" fillId="4" borderId="6" xfId="0" applyNumberFormat="1" applyFont="1" applyFill="1" applyBorder="1" applyAlignment="1">
      <alignment horizontal="right" vertical="center"/>
    </xf>
    <xf numFmtId="49" fontId="28" fillId="4" borderId="15" xfId="0" applyNumberFormat="1" applyFont="1" applyFill="1" applyBorder="1" applyAlignment="1">
      <alignment horizontal="centerContinuous" vertical="center"/>
    </xf>
    <xf numFmtId="0" fontId="30" fillId="3" borderId="12" xfId="0" applyFont="1" applyFill="1" applyBorder="1" applyAlignment="1">
      <alignment vertical="center"/>
    </xf>
    <xf numFmtId="0" fontId="30" fillId="3" borderId="14" xfId="0" applyFont="1" applyFill="1" applyBorder="1" applyAlignment="1">
      <alignment vertical="center"/>
    </xf>
    <xf numFmtId="14" fontId="0" fillId="0" borderId="0" xfId="0" applyNumberFormat="1" applyAlignment="1">
      <alignment horizontal="left"/>
    </xf>
    <xf numFmtId="12" fontId="0" fillId="3" borderId="2" xfId="0" applyNumberFormat="1" applyFill="1" applyBorder="1"/>
    <xf numFmtId="0" fontId="0" fillId="15" borderId="0" xfId="0" applyFill="1"/>
    <xf numFmtId="0" fontId="0" fillId="0" borderId="4" xfId="0" applyBorder="1"/>
    <xf numFmtId="0" fontId="0" fillId="2" borderId="4" xfId="0" applyFill="1" applyBorder="1"/>
    <xf numFmtId="0" fontId="0" fillId="0" borderId="4" xfId="0" applyBorder="1" applyAlignment="1">
      <alignment horizontal="left"/>
    </xf>
    <xf numFmtId="0" fontId="0" fillId="16" borderId="4" xfId="0" applyFill="1" applyBorder="1" applyAlignment="1">
      <alignment horizontal="center"/>
    </xf>
    <xf numFmtId="0" fontId="0" fillId="16" borderId="4" xfId="0" applyFill="1" applyBorder="1"/>
    <xf numFmtId="0" fontId="2" fillId="0" borderId="0" xfId="0" applyFont="1" applyAlignment="1">
      <alignment horizontal="center"/>
    </xf>
    <xf numFmtId="0" fontId="4" fillId="0" borderId="0" xfId="0" applyFont="1" applyAlignment="1">
      <alignment horizontal="center"/>
    </xf>
    <xf numFmtId="49" fontId="6" fillId="3" borderId="0" xfId="0" applyNumberFormat="1" applyFont="1" applyFill="1" applyAlignment="1">
      <alignment vertical="top" shrinkToFit="1"/>
    </xf>
    <xf numFmtId="14" fontId="19" fillId="3" borderId="1" xfId="0" applyNumberFormat="1" applyFont="1" applyFill="1" applyBorder="1" applyAlignment="1">
      <alignment horizontal="left" vertical="center"/>
    </xf>
    <xf numFmtId="0" fontId="20" fillId="3" borderId="2" xfId="0" applyFont="1" applyFill="1" applyBorder="1" applyAlignment="1">
      <alignment vertical="center" shrinkToFit="1"/>
    </xf>
    <xf numFmtId="0" fontId="0" fillId="4" borderId="4" xfId="0" applyFill="1" applyBorder="1" applyAlignment="1">
      <alignment vertical="center"/>
    </xf>
    <xf numFmtId="0" fontId="0" fillId="0" borderId="4" xfId="0" applyBorder="1" applyAlignment="1">
      <alignment horizontal="center" vertical="center" shrinkToFit="1"/>
    </xf>
    <xf numFmtId="0" fontId="0" fillId="0" borderId="4" xfId="0" applyBorder="1" applyAlignment="1">
      <alignment horizontal="right" vertical="center" shrinkToFit="1"/>
    </xf>
    <xf numFmtId="0" fontId="0" fillId="9" borderId="4" xfId="0" applyFill="1" applyBorder="1" applyAlignment="1">
      <alignment horizontal="center" vertical="center"/>
    </xf>
    <xf numFmtId="0" fontId="0" fillId="0" borderId="4" xfId="0" applyBorder="1" applyAlignment="1">
      <alignment horizontal="center" vertical="center"/>
    </xf>
    <xf numFmtId="0" fontId="30" fillId="3" borderId="8" xfId="0" applyFont="1" applyFill="1" applyBorder="1" applyAlignment="1">
      <alignment horizontal="left" vertical="center"/>
    </xf>
    <xf numFmtId="0" fontId="30" fillId="3" borderId="0" xfId="0" applyFont="1" applyFill="1" applyAlignment="1">
      <alignment horizontal="left" vertical="center"/>
    </xf>
    <xf numFmtId="49" fontId="0" fillId="0" borderId="4" xfId="0" applyNumberFormat="1" applyBorder="1" applyAlignment="1">
      <alignment horizontal="center" vertical="center"/>
    </xf>
    <xf numFmtId="16" fontId="0" fillId="0" borderId="4" xfId="0" applyNumberFormat="1" applyBorder="1"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right" vertical="center" shrinkToFit="1"/>
    </xf>
    <xf numFmtId="0" fontId="0" fillId="0" borderId="7" xfId="0" applyBorder="1" applyAlignment="1">
      <alignment horizontal="right" vertical="center" shrinkToFit="1"/>
    </xf>
    <xf numFmtId="0" fontId="0" fillId="3" borderId="2" xfId="0" applyFill="1" applyBorder="1" applyAlignment="1">
      <alignment horizontal="center"/>
    </xf>
    <xf numFmtId="14" fontId="19" fillId="0" borderId="1" xfId="0" applyNumberFormat="1" applyFont="1" applyBorder="1" applyAlignment="1">
      <alignment horizontal="left" vertical="center"/>
    </xf>
    <xf numFmtId="0" fontId="44" fillId="4" borderId="0" xfId="0" applyFont="1" applyFill="1" applyAlignment="1">
      <alignment horizontal="center" vertical="center"/>
    </xf>
    <xf numFmtId="0" fontId="44" fillId="4" borderId="12" xfId="0" applyFont="1" applyFill="1" applyBorder="1" applyAlignment="1">
      <alignment horizontal="center" vertical="center"/>
    </xf>
    <xf numFmtId="0" fontId="45" fillId="4" borderId="0" xfId="0" applyFont="1" applyFill="1" applyAlignment="1">
      <alignment horizontal="center" vertical="center"/>
    </xf>
    <xf numFmtId="0" fontId="45" fillId="4" borderId="12" xfId="0" applyFont="1" applyFill="1" applyBorder="1" applyAlignment="1">
      <alignment horizontal="center" vertical="center"/>
    </xf>
  </cellXfs>
  <cellStyles count="2">
    <cellStyle name="Normál" xfId="0" builtinId="0"/>
    <cellStyle name="Pénznem" xfId="1" builtinId="4"/>
  </cellStyles>
  <dxfs count="101">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167640</xdr:rowOff>
    </xdr:to>
    <xdr:pic>
      <xdr:nvPicPr>
        <xdr:cNvPr id="2" name="Kép 2">
          <a:extLst>
            <a:ext uri="{FF2B5EF4-FFF2-40B4-BE49-F238E27FC236}">
              <a16:creationId xmlns:a16="http://schemas.microsoft.com/office/drawing/2014/main" id="{EE410371-3DCF-4286-A1C3-FEB49E37A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4953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5B05BC0E-F6FD-40CC-9858-AEDCB2D783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DA6BF1A1-3B09-40B4-871F-C1E27C611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392C3CD8-6D7D-4C0A-BE33-10E57A9297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502920</xdr:colOff>
      <xdr:row>2</xdr:row>
      <xdr:rowOff>7620</xdr:rowOff>
    </xdr:to>
    <xdr:pic>
      <xdr:nvPicPr>
        <xdr:cNvPr id="2" name="Kép 2">
          <a:extLst>
            <a:ext uri="{FF2B5EF4-FFF2-40B4-BE49-F238E27FC236}">
              <a16:creationId xmlns:a16="http://schemas.microsoft.com/office/drawing/2014/main" id="{2ED8B33F-456A-435B-BE40-4DF477C703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30480"/>
          <a:ext cx="51054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B4D2374D-A657-4422-A513-B55EA875E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25720E8D-1B21-4152-8A16-20650CD17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219F2C02-6CC3-4ACF-918B-EDB772B55C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53B9DA11-4C67-45F4-9CA5-B2DBD75AD0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8D08AFE2-18DF-45EA-9A7F-47824473DB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220980</xdr:colOff>
      <xdr:row>0</xdr:row>
      <xdr:rowOff>0</xdr:rowOff>
    </xdr:from>
    <xdr:to>
      <xdr:col>18</xdr:col>
      <xdr:colOff>0</xdr:colOff>
      <xdr:row>1</xdr:row>
      <xdr:rowOff>167640</xdr:rowOff>
    </xdr:to>
    <xdr:pic>
      <xdr:nvPicPr>
        <xdr:cNvPr id="4" name="Kép 2">
          <a:extLst>
            <a:ext uri="{FF2B5EF4-FFF2-40B4-BE49-F238E27FC236}">
              <a16:creationId xmlns:a16="http://schemas.microsoft.com/office/drawing/2014/main" id="{2F94BA88-3BC6-4623-A6A9-238F86A17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0"/>
          <a:ext cx="6248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167640</xdr:rowOff>
    </xdr:to>
    <xdr:pic>
      <xdr:nvPicPr>
        <xdr:cNvPr id="2" name="Kép 2">
          <a:extLst>
            <a:ext uri="{FF2B5EF4-FFF2-40B4-BE49-F238E27FC236}">
              <a16:creationId xmlns:a16="http://schemas.microsoft.com/office/drawing/2014/main" id="{5EDEE9A1-295C-4C34-868C-7E3A5B84A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9815" y="53340"/>
          <a:ext cx="48006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281940</xdr:colOff>
      <xdr:row>0</xdr:row>
      <xdr:rowOff>30480</xdr:rowOff>
    </xdr:from>
    <xdr:to>
      <xdr:col>18</xdr:col>
      <xdr:colOff>0</xdr:colOff>
      <xdr:row>1</xdr:row>
      <xdr:rowOff>160020</xdr:rowOff>
    </xdr:to>
    <xdr:pic>
      <xdr:nvPicPr>
        <xdr:cNvPr id="4" name="Kép 2">
          <a:extLst>
            <a:ext uri="{FF2B5EF4-FFF2-40B4-BE49-F238E27FC236}">
              <a16:creationId xmlns:a16="http://schemas.microsoft.com/office/drawing/2014/main" id="{3F5ED661-EFF7-4AAD-91E6-452DED46A8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638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68580</xdr:colOff>
      <xdr:row>0</xdr:row>
      <xdr:rowOff>0</xdr:rowOff>
    </xdr:from>
    <xdr:to>
      <xdr:col>17</xdr:col>
      <xdr:colOff>579120</xdr:colOff>
      <xdr:row>1</xdr:row>
      <xdr:rowOff>167640</xdr:rowOff>
    </xdr:to>
    <xdr:pic>
      <xdr:nvPicPr>
        <xdr:cNvPr id="4" name="Kép 2">
          <a:extLst>
            <a:ext uri="{FF2B5EF4-FFF2-40B4-BE49-F238E27FC236}">
              <a16:creationId xmlns:a16="http://schemas.microsoft.com/office/drawing/2014/main" id="{ACAC6326-DA42-4E33-AF56-DE86643A6A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1780" y="0"/>
          <a:ext cx="5105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236220</xdr:colOff>
      <xdr:row>0</xdr:row>
      <xdr:rowOff>0</xdr:rowOff>
    </xdr:from>
    <xdr:to>
      <xdr:col>18</xdr:col>
      <xdr:colOff>0</xdr:colOff>
      <xdr:row>2</xdr:row>
      <xdr:rowOff>7620</xdr:rowOff>
    </xdr:to>
    <xdr:pic>
      <xdr:nvPicPr>
        <xdr:cNvPr id="4" name="Kép 2">
          <a:extLst>
            <a:ext uri="{FF2B5EF4-FFF2-40B4-BE49-F238E27FC236}">
              <a16:creationId xmlns:a16="http://schemas.microsoft.com/office/drawing/2014/main" id="{C211A689-7E31-478C-AE8B-DEED297CFA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6096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502920</xdr:colOff>
      <xdr:row>2</xdr:row>
      <xdr:rowOff>7620</xdr:rowOff>
    </xdr:to>
    <xdr:pic>
      <xdr:nvPicPr>
        <xdr:cNvPr id="2" name="Kép 2">
          <a:extLst>
            <a:ext uri="{FF2B5EF4-FFF2-40B4-BE49-F238E27FC236}">
              <a16:creationId xmlns:a16="http://schemas.microsoft.com/office/drawing/2014/main" id="{B3939518-BA48-45AE-A681-04B0FD27D7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2578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579120</xdr:colOff>
      <xdr:row>0</xdr:row>
      <xdr:rowOff>60960</xdr:rowOff>
    </xdr:from>
    <xdr:to>
      <xdr:col>12</xdr:col>
      <xdr:colOff>487680</xdr:colOff>
      <xdr:row>1</xdr:row>
      <xdr:rowOff>167640</xdr:rowOff>
    </xdr:to>
    <xdr:pic>
      <xdr:nvPicPr>
        <xdr:cNvPr id="2" name="Kép 2">
          <a:extLst>
            <a:ext uri="{FF2B5EF4-FFF2-40B4-BE49-F238E27FC236}">
              <a16:creationId xmlns:a16="http://schemas.microsoft.com/office/drawing/2014/main" id="{AFD9F8D7-69B2-42AD-9E9A-BAD2B214C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60960"/>
          <a:ext cx="495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548640</xdr:colOff>
      <xdr:row>0</xdr:row>
      <xdr:rowOff>30480</xdr:rowOff>
    </xdr:from>
    <xdr:to>
      <xdr:col>12</xdr:col>
      <xdr:colOff>533400</xdr:colOff>
      <xdr:row>1</xdr:row>
      <xdr:rowOff>152400</xdr:rowOff>
    </xdr:to>
    <xdr:pic>
      <xdr:nvPicPr>
        <xdr:cNvPr id="2" name="Kép 2">
          <a:extLst>
            <a:ext uri="{FF2B5EF4-FFF2-40B4-BE49-F238E27FC236}">
              <a16:creationId xmlns:a16="http://schemas.microsoft.com/office/drawing/2014/main" id="{706BED5F-DB10-41D4-AC4C-57DC23D4B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5715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2E5FEEDB-2564-487F-8506-DF8E2A60BA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4953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167640</xdr:rowOff>
    </xdr:to>
    <xdr:pic>
      <xdr:nvPicPr>
        <xdr:cNvPr id="2" name="Kép 2">
          <a:extLst>
            <a:ext uri="{FF2B5EF4-FFF2-40B4-BE49-F238E27FC236}">
              <a16:creationId xmlns:a16="http://schemas.microsoft.com/office/drawing/2014/main" id="{BDFD4D69-8E2A-47B7-B63B-5A04F6AAF1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9815" y="53340"/>
          <a:ext cx="48006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167640</xdr:rowOff>
    </xdr:to>
    <xdr:pic>
      <xdr:nvPicPr>
        <xdr:cNvPr id="2" name="Kép 2">
          <a:extLst>
            <a:ext uri="{FF2B5EF4-FFF2-40B4-BE49-F238E27FC236}">
              <a16:creationId xmlns:a16="http://schemas.microsoft.com/office/drawing/2014/main" id="{3B94B551-3FBC-4EFC-AF40-A74E703D7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9815" y="53340"/>
          <a:ext cx="48006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0EE73AE2-7C4C-45E4-8305-51FBCDDA8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E7FCCDC5-BF9C-4000-9C74-1E64672E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DCE6A1F3-D10E-4223-96D8-4A2C17115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C324B2D6-905D-4E8C-B702-1275977D40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457200</xdr:colOff>
      <xdr:row>1</xdr:row>
      <xdr:rowOff>175260</xdr:rowOff>
    </xdr:to>
    <xdr:pic>
      <xdr:nvPicPr>
        <xdr:cNvPr id="2" name="Kép 2">
          <a:extLst>
            <a:ext uri="{FF2B5EF4-FFF2-40B4-BE49-F238E27FC236}">
              <a16:creationId xmlns:a16="http://schemas.microsoft.com/office/drawing/2014/main" id="{1758F8B7-58CF-440A-BFC0-59F8EC76C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5540" y="53340"/>
          <a:ext cx="480060"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r%20P&#233;ter-%20MTSZ/Downloads/verseny_jo2018022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sheetDataSet>
      <sheetData sheetId="0" refreshError="1"/>
      <sheetData sheetId="1" refreshError="1"/>
      <sheetData sheetId="2" refreshError="1"/>
      <sheetData sheetId="3" refreshError="1"/>
      <sheetData sheetId="4" refreshError="1"/>
      <sheetData sheetId="5" refreshError="1"/>
      <sheetData sheetId="6"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24CDE-8489-41CA-B48B-D1B6CFDA4055}">
  <sheetPr>
    <tabColor rgb="FFFF0000"/>
  </sheetPr>
  <dimension ref="A1:J40"/>
  <sheetViews>
    <sheetView tabSelected="1" workbookViewId="0">
      <selection activeCell="C13" sqref="C13"/>
    </sheetView>
  </sheetViews>
  <sheetFormatPr defaultRowHeight="14.4" x14ac:dyDescent="0.3"/>
  <cols>
    <col min="1" max="1" width="34.88671875" customWidth="1"/>
    <col min="2" max="4" width="21.44140625" customWidth="1"/>
    <col min="5" max="5" width="30.109375" customWidth="1"/>
    <col min="6" max="6" width="15.33203125" customWidth="1"/>
    <col min="7" max="7" width="12.5546875" customWidth="1"/>
    <col min="8" max="8" width="17.88671875" customWidth="1"/>
    <col min="9" max="9" width="28" customWidth="1"/>
    <col min="10" max="10" width="19.33203125" customWidth="1"/>
  </cols>
  <sheetData>
    <row r="1" spans="1:7" ht="23.4" x14ac:dyDescent="0.45">
      <c r="A1" s="365" t="s">
        <v>233</v>
      </c>
      <c r="B1" s="365"/>
      <c r="C1" s="365"/>
      <c r="D1" s="365"/>
      <c r="E1" s="365"/>
      <c r="F1" s="365"/>
      <c r="G1" s="365"/>
    </row>
    <row r="2" spans="1:7" x14ac:dyDescent="0.3">
      <c r="A2" s="366" t="s">
        <v>3</v>
      </c>
      <c r="B2" s="366"/>
      <c r="C2" s="366"/>
      <c r="D2" s="366"/>
      <c r="E2" s="366"/>
      <c r="F2" s="366"/>
      <c r="G2" s="366"/>
    </row>
    <row r="3" spans="1:7" x14ac:dyDescent="0.3">
      <c r="A3" s="1" t="s">
        <v>0</v>
      </c>
      <c r="B3" s="357">
        <v>45051</v>
      </c>
      <c r="C3" s="2"/>
      <c r="D3" s="2"/>
    </row>
    <row r="4" spans="1:7" x14ac:dyDescent="0.3">
      <c r="A4" s="1" t="s">
        <v>1</v>
      </c>
      <c r="B4" s="2" t="s">
        <v>234</v>
      </c>
      <c r="C4" s="2"/>
      <c r="D4" s="2"/>
    </row>
    <row r="5" spans="1:7" x14ac:dyDescent="0.3">
      <c r="A5" s="1" t="s">
        <v>235</v>
      </c>
      <c r="B5" s="2"/>
      <c r="C5" s="2"/>
      <c r="D5" s="2"/>
    </row>
    <row r="6" spans="1:7" x14ac:dyDescent="0.3">
      <c r="A6" s="1" t="s">
        <v>2</v>
      </c>
      <c r="B6" s="2" t="s">
        <v>236</v>
      </c>
      <c r="C6" s="2"/>
      <c r="D6" s="2"/>
    </row>
    <row r="7" spans="1:7" x14ac:dyDescent="0.3">
      <c r="B7" s="363" t="s">
        <v>235</v>
      </c>
      <c r="C7" s="363" t="s">
        <v>349</v>
      </c>
      <c r="D7" s="363" t="s">
        <v>350</v>
      </c>
      <c r="E7" s="364"/>
    </row>
    <row r="8" spans="1:7" x14ac:dyDescent="0.3">
      <c r="A8" s="359" t="s">
        <v>326</v>
      </c>
      <c r="B8" s="360" t="s">
        <v>328</v>
      </c>
      <c r="C8" s="360" t="s">
        <v>269</v>
      </c>
      <c r="D8" s="360" t="s">
        <v>269</v>
      </c>
      <c r="E8" s="360"/>
    </row>
    <row r="9" spans="1:7" x14ac:dyDescent="0.3">
      <c r="B9" s="360" t="s">
        <v>238</v>
      </c>
      <c r="C9" s="360" t="s">
        <v>237</v>
      </c>
      <c r="D9" s="360" t="s">
        <v>269</v>
      </c>
      <c r="E9" s="361" t="s">
        <v>327</v>
      </c>
    </row>
    <row r="10" spans="1:7" x14ac:dyDescent="0.3">
      <c r="B10" s="362" t="s">
        <v>329</v>
      </c>
      <c r="C10" s="360" t="s">
        <v>269</v>
      </c>
      <c r="D10" s="360" t="s">
        <v>269</v>
      </c>
      <c r="E10" s="360"/>
    </row>
    <row r="11" spans="1:7" x14ac:dyDescent="0.3">
      <c r="B11" s="362" t="s">
        <v>240</v>
      </c>
      <c r="C11" s="360" t="s">
        <v>239</v>
      </c>
      <c r="D11" s="360" t="s">
        <v>269</v>
      </c>
      <c r="E11" s="361" t="s">
        <v>327</v>
      </c>
    </row>
    <row r="12" spans="1:7" x14ac:dyDescent="0.3">
      <c r="B12" s="362" t="s">
        <v>243</v>
      </c>
      <c r="C12" s="360" t="s">
        <v>244</v>
      </c>
      <c r="D12" s="360" t="s">
        <v>269</v>
      </c>
      <c r="E12" s="361" t="s">
        <v>327</v>
      </c>
    </row>
    <row r="13" spans="1:7" x14ac:dyDescent="0.3">
      <c r="B13" s="362" t="s">
        <v>330</v>
      </c>
      <c r="C13" s="360" t="s">
        <v>351</v>
      </c>
      <c r="D13" s="360" t="s">
        <v>352</v>
      </c>
      <c r="E13" s="360"/>
    </row>
    <row r="14" spans="1:7" x14ac:dyDescent="0.3">
      <c r="B14" s="362" t="s">
        <v>247</v>
      </c>
      <c r="C14" s="360" t="s">
        <v>245</v>
      </c>
      <c r="D14" s="360" t="s">
        <v>269</v>
      </c>
      <c r="E14" s="361" t="s">
        <v>327</v>
      </c>
    </row>
    <row r="15" spans="1:7" x14ac:dyDescent="0.3">
      <c r="B15" s="362" t="s">
        <v>331</v>
      </c>
      <c r="C15" s="360" t="s">
        <v>353</v>
      </c>
      <c r="D15" s="360" t="s">
        <v>354</v>
      </c>
      <c r="E15" s="360"/>
    </row>
    <row r="16" spans="1:7" x14ac:dyDescent="0.3">
      <c r="B16" s="362" t="s">
        <v>332</v>
      </c>
      <c r="C16" s="360" t="s">
        <v>269</v>
      </c>
      <c r="D16" s="360" t="s">
        <v>269</v>
      </c>
      <c r="E16" s="360"/>
    </row>
    <row r="17" spans="2:5" x14ac:dyDescent="0.3">
      <c r="B17" s="362" t="s">
        <v>333</v>
      </c>
      <c r="C17" s="360" t="s">
        <v>355</v>
      </c>
      <c r="D17" s="360" t="s">
        <v>356</v>
      </c>
      <c r="E17" s="360"/>
    </row>
    <row r="18" spans="2:5" x14ac:dyDescent="0.3">
      <c r="B18" s="362" t="s">
        <v>334</v>
      </c>
      <c r="C18" s="360" t="s">
        <v>269</v>
      </c>
      <c r="D18" s="360" t="s">
        <v>269</v>
      </c>
      <c r="E18" s="360"/>
    </row>
    <row r="19" spans="2:5" x14ac:dyDescent="0.3">
      <c r="B19" s="362" t="s">
        <v>335</v>
      </c>
      <c r="C19" s="360" t="s">
        <v>269</v>
      </c>
      <c r="D19" s="360" t="s">
        <v>269</v>
      </c>
      <c r="E19" s="360"/>
    </row>
    <row r="20" spans="2:5" x14ac:dyDescent="0.3">
      <c r="B20" s="362" t="s">
        <v>336</v>
      </c>
      <c r="C20" s="360" t="s">
        <v>269</v>
      </c>
      <c r="D20" s="360" t="s">
        <v>269</v>
      </c>
      <c r="E20" s="360"/>
    </row>
    <row r="21" spans="2:5" x14ac:dyDescent="0.3">
      <c r="B21" s="362" t="s">
        <v>337</v>
      </c>
      <c r="C21" s="360" t="s">
        <v>269</v>
      </c>
      <c r="D21" s="360" t="s">
        <v>269</v>
      </c>
      <c r="E21" s="360"/>
    </row>
    <row r="22" spans="2:5" x14ac:dyDescent="0.3">
      <c r="B22" s="360" t="s">
        <v>338</v>
      </c>
      <c r="C22" s="360" t="s">
        <v>269</v>
      </c>
      <c r="D22" s="360" t="s">
        <v>269</v>
      </c>
      <c r="E22" s="360"/>
    </row>
    <row r="23" spans="2:5" x14ac:dyDescent="0.3">
      <c r="B23" s="360" t="s">
        <v>339</v>
      </c>
      <c r="C23" s="360" t="s">
        <v>357</v>
      </c>
      <c r="D23" s="360" t="s">
        <v>358</v>
      </c>
      <c r="E23" s="360"/>
    </row>
    <row r="24" spans="2:5" x14ac:dyDescent="0.3">
      <c r="B24" s="362" t="s">
        <v>241</v>
      </c>
      <c r="C24" s="360" t="s">
        <v>242</v>
      </c>
      <c r="D24" s="360" t="s">
        <v>269</v>
      </c>
      <c r="E24" s="361" t="s">
        <v>327</v>
      </c>
    </row>
    <row r="25" spans="2:5" x14ac:dyDescent="0.3">
      <c r="B25" s="362" t="s">
        <v>340</v>
      </c>
      <c r="C25" s="360" t="s">
        <v>359</v>
      </c>
      <c r="D25" s="360" t="s">
        <v>360</v>
      </c>
      <c r="E25" s="360"/>
    </row>
    <row r="26" spans="2:5" x14ac:dyDescent="0.3">
      <c r="B26" s="362" t="s">
        <v>341</v>
      </c>
      <c r="C26" s="360" t="s">
        <v>361</v>
      </c>
      <c r="D26" s="360" t="s">
        <v>362</v>
      </c>
      <c r="E26" s="360"/>
    </row>
    <row r="27" spans="2:5" x14ac:dyDescent="0.3">
      <c r="B27" s="362" t="s">
        <v>342</v>
      </c>
      <c r="C27" s="360" t="s">
        <v>363</v>
      </c>
      <c r="D27" s="360" t="s">
        <v>364</v>
      </c>
      <c r="E27" s="360"/>
    </row>
    <row r="28" spans="2:5" x14ac:dyDescent="0.3">
      <c r="B28" s="362" t="s">
        <v>248</v>
      </c>
      <c r="C28" s="360" t="s">
        <v>246</v>
      </c>
      <c r="D28" s="360" t="s">
        <v>269</v>
      </c>
      <c r="E28" s="361" t="s">
        <v>327</v>
      </c>
    </row>
    <row r="29" spans="2:5" x14ac:dyDescent="0.3">
      <c r="B29" s="362" t="s">
        <v>343</v>
      </c>
      <c r="C29" s="360" t="s">
        <v>365</v>
      </c>
      <c r="D29" s="360" t="s">
        <v>366</v>
      </c>
      <c r="E29" s="360"/>
    </row>
    <row r="30" spans="2:5" x14ac:dyDescent="0.3">
      <c r="B30" s="362" t="s">
        <v>344</v>
      </c>
      <c r="C30" s="360" t="s">
        <v>269</v>
      </c>
      <c r="D30" s="360" t="s">
        <v>269</v>
      </c>
      <c r="E30" s="360"/>
    </row>
    <row r="31" spans="2:5" x14ac:dyDescent="0.3">
      <c r="B31" s="362" t="s">
        <v>345</v>
      </c>
      <c r="C31" s="360" t="s">
        <v>367</v>
      </c>
      <c r="D31" s="360" t="s">
        <v>368</v>
      </c>
      <c r="E31" s="360"/>
    </row>
    <row r="32" spans="2:5" x14ac:dyDescent="0.3">
      <c r="B32" s="362" t="s">
        <v>346</v>
      </c>
      <c r="C32" s="360" t="s">
        <v>371</v>
      </c>
      <c r="D32" s="360" t="s">
        <v>269</v>
      </c>
      <c r="E32" s="361" t="s">
        <v>327</v>
      </c>
    </row>
    <row r="33" spans="1:10" x14ac:dyDescent="0.3">
      <c r="B33" s="362" t="s">
        <v>347</v>
      </c>
      <c r="C33" s="360" t="s">
        <v>369</v>
      </c>
      <c r="D33" s="360" t="s">
        <v>370</v>
      </c>
      <c r="E33" s="360"/>
    </row>
    <row r="34" spans="1:10" x14ac:dyDescent="0.3">
      <c r="B34" s="362" t="s">
        <v>348</v>
      </c>
      <c r="C34" s="360" t="s">
        <v>269</v>
      </c>
      <c r="D34" s="360" t="s">
        <v>269</v>
      </c>
      <c r="E34" s="360"/>
    </row>
    <row r="35" spans="1:10" x14ac:dyDescent="0.3">
      <c r="B35" s="362" t="s">
        <v>250</v>
      </c>
      <c r="C35" s="360" t="s">
        <v>249</v>
      </c>
      <c r="D35" s="360" t="s">
        <v>269</v>
      </c>
      <c r="E35" s="361" t="s">
        <v>327</v>
      </c>
    </row>
    <row r="36" spans="1:10" x14ac:dyDescent="0.3">
      <c r="A36" s="5"/>
    </row>
    <row r="37" spans="1:10" x14ac:dyDescent="0.3">
      <c r="A37" s="5"/>
    </row>
    <row r="38" spans="1:10" x14ac:dyDescent="0.3">
      <c r="A38" s="5"/>
    </row>
    <row r="39" spans="1:10" x14ac:dyDescent="0.3">
      <c r="A39" s="4" t="s">
        <v>4</v>
      </c>
      <c r="B39" s="1"/>
      <c r="C39" s="1"/>
      <c r="D39" s="1"/>
      <c r="E39" s="1"/>
      <c r="F39" s="1"/>
    </row>
    <row r="40" spans="1:10" x14ac:dyDescent="0.3">
      <c r="A40" s="3" t="s">
        <v>8</v>
      </c>
      <c r="B40" s="3" t="s">
        <v>9</v>
      </c>
      <c r="C40" s="3" t="s">
        <v>10</v>
      </c>
      <c r="D40" s="3"/>
      <c r="E40" s="3" t="s">
        <v>5</v>
      </c>
      <c r="F40" s="3" t="s">
        <v>6</v>
      </c>
      <c r="G40" s="3" t="s">
        <v>7</v>
      </c>
      <c r="H40" s="3" t="s">
        <v>10</v>
      </c>
      <c r="I40" s="3" t="s">
        <v>5</v>
      </c>
      <c r="J40" s="3" t="s">
        <v>6</v>
      </c>
    </row>
  </sheetData>
  <mergeCells count="2">
    <mergeCell ref="A1:G1"/>
    <mergeCell ref="A2:G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910BA-EDB9-4258-AA6F-E7941F69F545}">
  <sheetPr>
    <tabColor rgb="FF92D050"/>
  </sheetPr>
  <dimension ref="A1:R41"/>
  <sheetViews>
    <sheetView workbookViewId="0">
      <selection activeCell="J22" sqref="J22:K22"/>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258</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178</v>
      </c>
      <c r="F7" s="369"/>
      <c r="G7" s="369" t="s">
        <v>179</v>
      </c>
      <c r="H7" s="369"/>
      <c r="I7" s="118" t="str">
        <f>IF($B7="","",VLOOKUP($B7,'[1]1MD ELO'!$A$7:$O$22,4))</f>
        <v/>
      </c>
      <c r="J7" s="42"/>
      <c r="K7" s="49">
        <v>4</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180</v>
      </c>
      <c r="F9" s="369"/>
      <c r="G9" s="369" t="s">
        <v>159</v>
      </c>
      <c r="H9" s="369"/>
      <c r="I9" s="118" t="str">
        <f>IF($B9="","",VLOOKUP($B9,'[1]1MD ELO'!$A$7:$O$22,4))</f>
        <v/>
      </c>
      <c r="J9" s="42"/>
      <c r="K9" s="49">
        <v>2</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t="s">
        <v>181</v>
      </c>
      <c r="F11" s="369"/>
      <c r="G11" s="369" t="s">
        <v>182</v>
      </c>
      <c r="H11" s="369"/>
      <c r="I11" s="118" t="str">
        <f>IF($B11="","",VLOOKUP($B11,'[1]1MD ELO'!$A$7:$O$22,4))</f>
        <v/>
      </c>
      <c r="J11" s="42"/>
      <c r="K11" s="49">
        <v>1</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183</v>
      </c>
      <c r="F13" s="369"/>
      <c r="G13" s="369" t="s">
        <v>184</v>
      </c>
      <c r="H13" s="369"/>
      <c r="I13" s="118" t="str">
        <f>IF($B13="","",VLOOKUP($B13,'[1]1MD ELO'!$A$7:$O$22,4))</f>
        <v/>
      </c>
      <c r="J13" s="42"/>
      <c r="K13" s="49">
        <v>3</v>
      </c>
      <c r="L13" s="112" t="e">
        <f>IF(K13="","",CONCATENATE(VLOOKUP($Y$3,$AB$1:$AK$1,K13)," pont"))</f>
        <v>#N/A</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Gallik</v>
      </c>
      <c r="E18" s="371"/>
      <c r="F18" s="371" t="str">
        <f>E9</f>
        <v>Csáki</v>
      </c>
      <c r="G18" s="371"/>
      <c r="H18" s="371" t="str">
        <f>E11</f>
        <v>Tell</v>
      </c>
      <c r="I18" s="371"/>
      <c r="J18" s="371" t="str">
        <f>E13</f>
        <v>Murányi</v>
      </c>
      <c r="K18" s="371"/>
      <c r="L18" s="371"/>
      <c r="M18" s="371"/>
    </row>
    <row r="19" spans="1:13" x14ac:dyDescent="0.3">
      <c r="A19" s="53" t="s">
        <v>31</v>
      </c>
      <c r="B19" s="372" t="str">
        <f>E7</f>
        <v>Gallik</v>
      </c>
      <c r="C19" s="372"/>
      <c r="D19" s="373"/>
      <c r="E19" s="373"/>
      <c r="F19" s="374" t="s">
        <v>295</v>
      </c>
      <c r="G19" s="374"/>
      <c r="H19" s="374" t="s">
        <v>298</v>
      </c>
      <c r="I19" s="374"/>
      <c r="J19" s="371" t="s">
        <v>300</v>
      </c>
      <c r="K19" s="371"/>
      <c r="L19" s="371"/>
      <c r="M19" s="371"/>
    </row>
    <row r="20" spans="1:13" x14ac:dyDescent="0.3">
      <c r="A20" s="53" t="s">
        <v>32</v>
      </c>
      <c r="B20" s="372" t="str">
        <f>E9</f>
        <v>Csáki</v>
      </c>
      <c r="C20" s="372"/>
      <c r="D20" s="374" t="s">
        <v>292</v>
      </c>
      <c r="E20" s="374"/>
      <c r="F20" s="373"/>
      <c r="G20" s="373"/>
      <c r="H20" s="374" t="s">
        <v>297</v>
      </c>
      <c r="I20" s="374"/>
      <c r="J20" s="374" t="s">
        <v>301</v>
      </c>
      <c r="K20" s="374"/>
      <c r="L20" s="371"/>
      <c r="M20" s="371"/>
    </row>
    <row r="21" spans="1:13" x14ac:dyDescent="0.3">
      <c r="A21" s="53" t="s">
        <v>33</v>
      </c>
      <c r="B21" s="372" t="str">
        <f>E11</f>
        <v>Tell</v>
      </c>
      <c r="C21" s="372"/>
      <c r="D21" s="374" t="s">
        <v>293</v>
      </c>
      <c r="E21" s="374"/>
      <c r="F21" s="374" t="s">
        <v>296</v>
      </c>
      <c r="G21" s="374"/>
      <c r="H21" s="373"/>
      <c r="I21" s="373"/>
      <c r="J21" s="378" t="s">
        <v>290</v>
      </c>
      <c r="K21" s="374"/>
      <c r="L21" s="374"/>
      <c r="M21" s="374"/>
    </row>
    <row r="22" spans="1:13" x14ac:dyDescent="0.3">
      <c r="A22" s="53" t="s">
        <v>55</v>
      </c>
      <c r="B22" s="372" t="str">
        <f>E13</f>
        <v>Murányi</v>
      </c>
      <c r="C22" s="372"/>
      <c r="D22" s="374" t="s">
        <v>294</v>
      </c>
      <c r="E22" s="374"/>
      <c r="F22" s="374" t="s">
        <v>299</v>
      </c>
      <c r="G22" s="374"/>
      <c r="H22" s="371" t="s">
        <v>288</v>
      </c>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84" priority="1" stopIfTrue="1" operator="equal">
      <formula>"Bye"</formula>
    </cfRule>
  </conditionalFormatting>
  <conditionalFormatting sqref="R41">
    <cfRule type="expression" dxfId="83" priority="2" stopIfTrue="1">
      <formula>$O$1="CU"</formula>
    </cfRule>
  </conditionalFormatting>
  <pageMargins left="0.25" right="0.25" top="0.75" bottom="0.75" header="0.3" footer="0.3"/>
  <pageSetup paperSize="9" scale="90"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67BA8-4479-451E-834D-FC4648F46B05}">
  <sheetPr>
    <tabColor rgb="FF92D050"/>
  </sheetPr>
  <dimension ref="A1:R41"/>
  <sheetViews>
    <sheetView workbookViewId="0">
      <selection activeCell="K7" sqref="K7"/>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260</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164</v>
      </c>
      <c r="F7" s="369"/>
      <c r="G7" s="369" t="s">
        <v>192</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Szilágyi</v>
      </c>
      <c r="E18" s="371"/>
      <c r="F18" s="371"/>
      <c r="G18" s="371"/>
      <c r="H18" s="371"/>
      <c r="I18" s="371"/>
      <c r="J18" s="371"/>
      <c r="K18" s="371"/>
      <c r="L18" s="371"/>
      <c r="M18" s="371"/>
    </row>
    <row r="19" spans="1:13" x14ac:dyDescent="0.3">
      <c r="A19" s="53" t="s">
        <v>31</v>
      </c>
      <c r="B19" s="372" t="str">
        <f>E7</f>
        <v>Szilágyi</v>
      </c>
      <c r="C19" s="372"/>
      <c r="D19" s="373"/>
      <c r="E19" s="373"/>
      <c r="F19" s="374"/>
      <c r="G19" s="374"/>
      <c r="H19" s="374"/>
      <c r="I19" s="374"/>
      <c r="J19" s="371"/>
      <c r="K19" s="371"/>
      <c r="L19" s="371"/>
      <c r="M19" s="371"/>
    </row>
    <row r="20" spans="1:13" x14ac:dyDescent="0.3">
      <c r="A20" s="53" t="s">
        <v>32</v>
      </c>
      <c r="B20" s="372"/>
      <c r="C20" s="372"/>
      <c r="D20" s="374"/>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82" priority="1" stopIfTrue="1" operator="equal">
      <formula>"Bye"</formula>
    </cfRule>
  </conditionalFormatting>
  <conditionalFormatting sqref="R41">
    <cfRule type="expression" dxfId="81" priority="2" stopIfTrue="1">
      <formula>$O$1="CU"</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A7761-68D9-4326-8504-2801E7221144}">
  <sheetPr>
    <tabColor rgb="FF92D050"/>
  </sheetPr>
  <dimension ref="A1:R41"/>
  <sheetViews>
    <sheetView workbookViewId="0">
      <selection activeCell="K7" sqref="K7"/>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257</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185</v>
      </c>
      <c r="F7" s="369"/>
      <c r="G7" s="369" t="s">
        <v>186</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Nagy</v>
      </c>
      <c r="E18" s="371"/>
      <c r="F18" s="371"/>
      <c r="G18" s="371"/>
      <c r="H18" s="371"/>
      <c r="I18" s="371"/>
      <c r="J18" s="371"/>
      <c r="K18" s="371"/>
      <c r="L18" s="371"/>
      <c r="M18" s="371"/>
    </row>
    <row r="19" spans="1:13" x14ac:dyDescent="0.3">
      <c r="A19" s="53" t="s">
        <v>31</v>
      </c>
      <c r="B19" s="372" t="str">
        <f>E7</f>
        <v>Nagy</v>
      </c>
      <c r="C19" s="372"/>
      <c r="D19" s="373"/>
      <c r="E19" s="373"/>
      <c r="F19" s="374"/>
      <c r="G19" s="374"/>
      <c r="H19" s="374"/>
      <c r="I19" s="374"/>
      <c r="J19" s="371"/>
      <c r="K19" s="371"/>
      <c r="L19" s="371"/>
      <c r="M19" s="371"/>
    </row>
    <row r="20" spans="1:13" x14ac:dyDescent="0.3">
      <c r="A20" s="53" t="s">
        <v>32</v>
      </c>
      <c r="B20" s="372"/>
      <c r="C20" s="372"/>
      <c r="D20" s="374"/>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80" priority="1" stopIfTrue="1" operator="equal">
      <formula>"Bye"</formula>
    </cfRule>
  </conditionalFormatting>
  <conditionalFormatting sqref="R41">
    <cfRule type="expression" dxfId="79" priority="2" stopIfTrue="1">
      <formula>$O$1="CU"</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D73C-39DD-4BF9-9458-6D7BA231A079}">
  <sheetPr>
    <tabColor rgb="FF92D050"/>
  </sheetPr>
  <dimension ref="A1:R41"/>
  <sheetViews>
    <sheetView workbookViewId="0">
      <selection activeCell="J22" sqref="J22:K22"/>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264</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193</v>
      </c>
      <c r="F7" s="369"/>
      <c r="G7" s="369" t="s">
        <v>194</v>
      </c>
      <c r="H7" s="369"/>
      <c r="I7" s="118" t="str">
        <f>IF($B7="","",VLOOKUP($B7,'[1]1MD ELO'!$A$7:$O$22,4))</f>
        <v/>
      </c>
      <c r="J7" s="42"/>
      <c r="K7" s="49">
        <v>2</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c r="E9" s="369" t="s">
        <v>156</v>
      </c>
      <c r="F9" s="369"/>
      <c r="G9" s="369" t="s">
        <v>195</v>
      </c>
      <c r="H9" s="369"/>
      <c r="I9" s="118" t="str">
        <f>IF($B9="","",VLOOKUP($B9,'[1]1MD ELO'!$A$7:$O$22,4))</f>
        <v/>
      </c>
      <c r="J9" s="42"/>
      <c r="K9" s="49">
        <v>1</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t="s">
        <v>196</v>
      </c>
      <c r="F11" s="369"/>
      <c r="G11" s="369" t="s">
        <v>197</v>
      </c>
      <c r="H11" s="369"/>
      <c r="I11" s="118" t="str">
        <f>IF($B11="","",VLOOKUP($B11,'[1]1MD ELO'!$A$7:$O$22,4))</f>
        <v/>
      </c>
      <c r="J11" s="42"/>
      <c r="K11" s="49">
        <v>4</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198</v>
      </c>
      <c r="F13" s="369"/>
      <c r="G13" s="369" t="s">
        <v>199</v>
      </c>
      <c r="H13" s="369"/>
      <c r="I13" s="118" t="str">
        <f>IF($B13="","",VLOOKUP($B13,'[1]1MD ELO'!$A$7:$O$22,4))</f>
        <v/>
      </c>
      <c r="J13" s="42"/>
      <c r="K13" s="49">
        <v>3</v>
      </c>
      <c r="L13" s="112" t="e">
        <f>IF(K13="","",CONCATENATE(VLOOKUP($Y$3,$AB$1:$AK$1,K13)," pont"))</f>
        <v>#N/A</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Likor</v>
      </c>
      <c r="E18" s="371"/>
      <c r="F18" s="371" t="str">
        <f>E9</f>
        <v>Fehérvári</v>
      </c>
      <c r="G18" s="371"/>
      <c r="H18" s="371" t="str">
        <f>E11</f>
        <v>Előházi</v>
      </c>
      <c r="I18" s="371"/>
      <c r="J18" s="371" t="str">
        <f>E13</f>
        <v>Tomasovszky</v>
      </c>
      <c r="K18" s="371"/>
      <c r="L18" s="371"/>
      <c r="M18" s="371"/>
    </row>
    <row r="19" spans="1:13" x14ac:dyDescent="0.3">
      <c r="A19" s="53" t="s">
        <v>31</v>
      </c>
      <c r="B19" s="372" t="str">
        <f>E7</f>
        <v>Likor</v>
      </c>
      <c r="C19" s="372"/>
      <c r="D19" s="373"/>
      <c r="E19" s="373"/>
      <c r="F19" s="374" t="s">
        <v>284</v>
      </c>
      <c r="G19" s="374"/>
      <c r="H19" s="374" t="s">
        <v>305</v>
      </c>
      <c r="I19" s="374"/>
      <c r="J19" s="371" t="s">
        <v>307</v>
      </c>
      <c r="K19" s="371"/>
      <c r="L19" s="371"/>
      <c r="M19" s="371"/>
    </row>
    <row r="20" spans="1:13" x14ac:dyDescent="0.3">
      <c r="A20" s="53" t="s">
        <v>32</v>
      </c>
      <c r="B20" s="372" t="str">
        <f>E9</f>
        <v>Fehérvári</v>
      </c>
      <c r="C20" s="372"/>
      <c r="D20" s="374" t="s">
        <v>291</v>
      </c>
      <c r="E20" s="374"/>
      <c r="F20" s="373"/>
      <c r="G20" s="373"/>
      <c r="H20" s="374" t="s">
        <v>306</v>
      </c>
      <c r="I20" s="374"/>
      <c r="J20" s="374" t="s">
        <v>291</v>
      </c>
      <c r="K20" s="374"/>
      <c r="L20" s="371"/>
      <c r="M20" s="371"/>
    </row>
    <row r="21" spans="1:13" x14ac:dyDescent="0.3">
      <c r="A21" s="53" t="s">
        <v>33</v>
      </c>
      <c r="B21" s="372" t="str">
        <f>E11</f>
        <v>Előházi</v>
      </c>
      <c r="C21" s="372"/>
      <c r="D21" s="374" t="s">
        <v>302</v>
      </c>
      <c r="E21" s="374"/>
      <c r="F21" s="374" t="s">
        <v>304</v>
      </c>
      <c r="G21" s="374"/>
      <c r="H21" s="373"/>
      <c r="I21" s="373"/>
      <c r="J21" s="374" t="s">
        <v>304</v>
      </c>
      <c r="K21" s="374"/>
      <c r="L21" s="374"/>
      <c r="M21" s="374"/>
    </row>
    <row r="22" spans="1:13" x14ac:dyDescent="0.3">
      <c r="A22" s="53" t="s">
        <v>55</v>
      </c>
      <c r="B22" s="372" t="str">
        <f>E13</f>
        <v>Tomasovszky</v>
      </c>
      <c r="C22" s="372"/>
      <c r="D22" s="374" t="s">
        <v>303</v>
      </c>
      <c r="E22" s="374"/>
      <c r="F22" s="374" t="s">
        <v>284</v>
      </c>
      <c r="G22" s="374"/>
      <c r="H22" s="371" t="s">
        <v>306</v>
      </c>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78" priority="1" stopIfTrue="1" operator="equal">
      <formula>"Bye"</formula>
    </cfRule>
  </conditionalFormatting>
  <conditionalFormatting sqref="R41">
    <cfRule type="expression" dxfId="77" priority="2" stopIfTrue="1">
      <formula>$O$1="CU"</formula>
    </cfRule>
  </conditionalFormatting>
  <pageMargins left="0.23622047244094491" right="0.23622047244094491" top="0.74803149606299213" bottom="0.74803149606299213" header="0.31496062992125984" footer="0.31496062992125984"/>
  <pageSetup paperSize="9" scale="90" orientation="landscape"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91D38-4061-4968-9B4B-F61D1B957990}">
  <sheetPr>
    <tabColor rgb="FF92D050"/>
  </sheetPr>
  <dimension ref="A1:S53"/>
  <sheetViews>
    <sheetView workbookViewId="0">
      <selection activeCell="N17" sqref="N17"/>
    </sheetView>
  </sheetViews>
  <sheetFormatPr defaultRowHeight="14.4" x14ac:dyDescent="0.3"/>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s>
  <sheetData>
    <row r="1" spans="1:19" ht="24.6" x14ac:dyDescent="0.3">
      <c r="A1" s="367" t="s">
        <v>267</v>
      </c>
      <c r="B1" s="367"/>
      <c r="C1" s="367"/>
      <c r="D1" s="367"/>
      <c r="E1" s="367"/>
      <c r="F1" s="367"/>
      <c r="G1" s="6"/>
      <c r="H1" s="7"/>
      <c r="I1" s="8"/>
      <c r="J1" s="9"/>
      <c r="L1" s="10"/>
      <c r="M1" s="11"/>
      <c r="N1" s="12"/>
      <c r="O1" s="12" t="s">
        <v>12</v>
      </c>
      <c r="P1" s="12"/>
      <c r="Q1" s="13"/>
      <c r="R1" s="12"/>
    </row>
    <row r="2" spans="1:19" x14ac:dyDescent="0.3">
      <c r="A2" s="14" t="s">
        <v>263</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t="s">
        <v>17</v>
      </c>
      <c r="M3" s="21"/>
      <c r="N3" s="24"/>
      <c r="O3" s="25"/>
      <c r="P3" s="24"/>
      <c r="Q3" s="26" t="s">
        <v>18</v>
      </c>
      <c r="R3" s="27" t="s">
        <v>19</v>
      </c>
      <c r="S3" s="27" t="s">
        <v>52</v>
      </c>
    </row>
    <row r="4" spans="1:19" ht="15" thickBot="1" x14ac:dyDescent="0.35">
      <c r="A4" s="368"/>
      <c r="B4" s="368"/>
      <c r="C4" s="368"/>
      <c r="D4" s="28"/>
      <c r="E4" s="29"/>
      <c r="F4" s="29"/>
      <c r="G4" s="29"/>
      <c r="H4" s="30"/>
      <c r="I4" s="29"/>
      <c r="J4" s="31"/>
      <c r="K4" s="30"/>
      <c r="L4" s="32"/>
      <c r="M4" s="30"/>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124" t="s">
        <v>31</v>
      </c>
      <c r="B7" s="125"/>
      <c r="C7" s="46" t="str">
        <f>IF($B7="","",VLOOKUP($B7,'[1]1MD ELO'!$A$7:$O$22,5))</f>
        <v/>
      </c>
      <c r="D7" s="46" t="str">
        <f>IF($B7="","",VLOOKUP($B7,'[1]1MD ELO'!$A$7:$O$22,15))</f>
        <v/>
      </c>
      <c r="E7" s="126" t="s">
        <v>200</v>
      </c>
      <c r="F7" s="127"/>
      <c r="G7" s="126" t="s">
        <v>201</v>
      </c>
      <c r="H7" s="127"/>
      <c r="I7" s="126" t="str">
        <f>IF($B7="","",VLOOKUP($B7,'[1]1MD ELO'!$A$7:$O$22,4))</f>
        <v/>
      </c>
      <c r="J7" s="42"/>
      <c r="K7" s="49">
        <v>3</v>
      </c>
      <c r="L7" s="112" t="e">
        <f>IF(K7="","",CONCATENATE(VLOOKUP($Y$3,$AB$1:$AK$1,K7)," pont"))</f>
        <v>#N/A</v>
      </c>
      <c r="M7" s="50"/>
      <c r="Q7" s="26" t="s">
        <v>18</v>
      </c>
      <c r="R7" s="122" t="s">
        <v>76</v>
      </c>
      <c r="S7" s="122" t="s">
        <v>77</v>
      </c>
    </row>
    <row r="8" spans="1:19" x14ac:dyDescent="0.3">
      <c r="A8" s="44"/>
      <c r="B8" s="129"/>
      <c r="C8" s="43"/>
      <c r="D8" s="43"/>
      <c r="E8" s="43"/>
      <c r="F8" s="43"/>
      <c r="G8" s="43"/>
      <c r="H8" s="43"/>
      <c r="I8" s="43"/>
      <c r="J8" s="42"/>
      <c r="K8" s="44"/>
      <c r="L8" s="114"/>
      <c r="M8" s="52"/>
      <c r="Q8" s="35" t="s">
        <v>20</v>
      </c>
      <c r="R8" s="123" t="s">
        <v>73</v>
      </c>
      <c r="S8" s="123" t="s">
        <v>78</v>
      </c>
    </row>
    <row r="9" spans="1:19" x14ac:dyDescent="0.3">
      <c r="A9" s="44" t="s">
        <v>32</v>
      </c>
      <c r="B9" s="130"/>
      <c r="C9" s="46" t="str">
        <f>IF($B9="","",VLOOKUP($B9,'[1]1MD ELO'!$A$7:$O$22,5))</f>
        <v/>
      </c>
      <c r="D9" s="46" t="str">
        <f>IF($B9="","",VLOOKUP($B9,'[1]1MD ELO'!$A$7:$O$22,15))</f>
        <v/>
      </c>
      <c r="E9" s="47" t="s">
        <v>202</v>
      </c>
      <c r="F9" s="48"/>
      <c r="G9" s="47" t="s">
        <v>203</v>
      </c>
      <c r="H9" s="48"/>
      <c r="I9" s="47" t="str">
        <f>IF($B9="","",VLOOKUP($B9,'[1]1MD ELO'!$A$7:$O$22,4))</f>
        <v/>
      </c>
      <c r="J9" s="42"/>
      <c r="K9" s="49">
        <v>2</v>
      </c>
      <c r="L9" s="112" t="e">
        <f>IF(K9="","",CONCATENATE(VLOOKUP($Y$3,$AB$1:$AK$1,K9)," pont"))</f>
        <v>#N/A</v>
      </c>
      <c r="M9" s="50"/>
      <c r="Q9" s="40" t="s">
        <v>29</v>
      </c>
      <c r="R9" s="128" t="s">
        <v>65</v>
      </c>
      <c r="S9" s="128" t="s">
        <v>79</v>
      </c>
    </row>
    <row r="10" spans="1:19" x14ac:dyDescent="0.3">
      <c r="A10" s="44"/>
      <c r="B10" s="129"/>
      <c r="C10" s="43"/>
      <c r="D10" s="43"/>
      <c r="E10" s="43"/>
      <c r="F10" s="43"/>
      <c r="G10" s="43"/>
      <c r="H10" s="43"/>
      <c r="I10" s="43"/>
      <c r="J10" s="42"/>
      <c r="K10" s="44"/>
      <c r="L10" s="114"/>
      <c r="M10" s="52"/>
    </row>
    <row r="11" spans="1:19" x14ac:dyDescent="0.3">
      <c r="A11" s="44" t="s">
        <v>33</v>
      </c>
      <c r="B11" s="130"/>
      <c r="C11" s="46" t="str">
        <f>IF($B11="","",VLOOKUP($B11,'[1]1MD ELO'!$A$7:$O$22,5))</f>
        <v/>
      </c>
      <c r="D11" s="46" t="str">
        <f>IF($B11="","",VLOOKUP($B11,'[1]1MD ELO'!$A$7:$O$22,15))</f>
        <v/>
      </c>
      <c r="E11" s="47" t="s">
        <v>204</v>
      </c>
      <c r="F11" s="48"/>
      <c r="G11" s="47" t="s">
        <v>205</v>
      </c>
      <c r="H11" s="48"/>
      <c r="I11" s="47" t="str">
        <f>IF($B11="","",VLOOKUP($B11,'[1]1MD ELO'!$A$7:$O$22,4))</f>
        <v/>
      </c>
      <c r="J11" s="42"/>
      <c r="K11" s="49">
        <v>7</v>
      </c>
      <c r="L11" s="112" t="e">
        <f>IF(K11="","",CONCATENATE(VLOOKUP($Y$3,$AB$1:$AK$1,K11)," pont"))</f>
        <v>#N/A</v>
      </c>
      <c r="M11" s="50"/>
    </row>
    <row r="12" spans="1:19" x14ac:dyDescent="0.3">
      <c r="A12" s="42"/>
      <c r="B12" s="124"/>
      <c r="C12" s="43"/>
      <c r="D12" s="42"/>
      <c r="E12" s="42"/>
      <c r="F12" s="42"/>
      <c r="G12" s="42"/>
      <c r="H12" s="42"/>
      <c r="I12" s="42"/>
      <c r="J12" s="42"/>
      <c r="K12" s="43"/>
      <c r="L12" s="120"/>
      <c r="M12" s="52"/>
    </row>
    <row r="13" spans="1:19" x14ac:dyDescent="0.3">
      <c r="A13" s="137" t="s">
        <v>55</v>
      </c>
      <c r="B13" s="138"/>
      <c r="C13" s="46" t="str">
        <f>IF($B13="","",VLOOKUP($B13,'[1]1MD ELO'!$A$7:$O$22,5))</f>
        <v/>
      </c>
      <c r="D13" s="46" t="str">
        <f>IF($B13="","",VLOOKUP($B13,'[1]1MD ELO'!$A$7:$O$22,15))</f>
        <v/>
      </c>
      <c r="E13" s="47" t="s">
        <v>206</v>
      </c>
      <c r="F13" s="48"/>
      <c r="G13" s="47" t="s">
        <v>207</v>
      </c>
      <c r="H13" s="48"/>
      <c r="I13" s="47" t="str">
        <f>IF($B13="","",VLOOKUP($B13,'[1]1MD ELO'!$A$7:$O$22,4))</f>
        <v/>
      </c>
      <c r="J13" s="42"/>
      <c r="K13" s="49">
        <v>5</v>
      </c>
      <c r="L13" s="112" t="e">
        <f>IF(K13="","",CONCATENATE(VLOOKUP($Y$3,$AB$1:$AK$1,K13)," pont"))</f>
        <v>#N/A</v>
      </c>
      <c r="M13" s="50"/>
    </row>
    <row r="14" spans="1:19" x14ac:dyDescent="0.3">
      <c r="A14" s="44"/>
      <c r="B14" s="129"/>
      <c r="C14" s="43"/>
      <c r="D14" s="43"/>
      <c r="E14" s="43"/>
      <c r="F14" s="43"/>
      <c r="G14" s="43"/>
      <c r="H14" s="43"/>
      <c r="I14" s="43"/>
      <c r="J14" s="42"/>
      <c r="K14" s="44"/>
      <c r="L14" s="114"/>
      <c r="M14" s="52"/>
    </row>
    <row r="15" spans="1:19" x14ac:dyDescent="0.3">
      <c r="A15" s="124" t="s">
        <v>64</v>
      </c>
      <c r="B15" s="139"/>
      <c r="C15" s="46" t="str">
        <f>IF($B15="","",VLOOKUP($B15,'[1]1MD ELO'!$A$7:$O$22,5))</f>
        <v/>
      </c>
      <c r="D15" s="140" t="str">
        <f>IF($B15="","",VLOOKUP($B15,'[1]1MD ELO'!$A$7:$O$22,15))</f>
        <v/>
      </c>
      <c r="E15" s="126" t="s">
        <v>208</v>
      </c>
      <c r="F15" s="127"/>
      <c r="G15" s="126" t="s">
        <v>155</v>
      </c>
      <c r="H15" s="127"/>
      <c r="I15" s="126" t="str">
        <f>IF($B15="","",VLOOKUP($B15,'[1]1MD ELO'!$A$7:$O$22,4))</f>
        <v/>
      </c>
      <c r="J15" s="42"/>
      <c r="K15" s="49">
        <v>1</v>
      </c>
      <c r="L15" s="112" t="e">
        <f>IF(K15="","",CONCATENATE(VLOOKUP($Y$3,$AB$1:$AK$1,K15)," pont"))</f>
        <v>#N/A</v>
      </c>
      <c r="M15" s="50"/>
    </row>
    <row r="16" spans="1:19" x14ac:dyDescent="0.3">
      <c r="A16" s="44"/>
      <c r="B16" s="129"/>
      <c r="C16" s="43"/>
      <c r="D16" s="43"/>
      <c r="E16" s="43"/>
      <c r="F16" s="43"/>
      <c r="G16" s="43"/>
      <c r="H16" s="43"/>
      <c r="I16" s="43"/>
      <c r="J16" s="42"/>
      <c r="K16" s="44"/>
      <c r="L16" s="114"/>
      <c r="M16" s="52"/>
    </row>
    <row r="17" spans="1:13" x14ac:dyDescent="0.3">
      <c r="A17" s="44" t="s">
        <v>67</v>
      </c>
      <c r="B17" s="130"/>
      <c r="C17" s="46" t="str">
        <f>IF($B17="","",VLOOKUP($B17,'[1]1MD ELO'!$A$7:$O$22,5))</f>
        <v/>
      </c>
      <c r="D17" s="46" t="str">
        <f>IF($B17="","",VLOOKUP($B17,'[1]1MD ELO'!$A$7:$O$22,15))</f>
        <v/>
      </c>
      <c r="E17" s="47" t="s">
        <v>209</v>
      </c>
      <c r="F17" s="48"/>
      <c r="G17" s="47" t="s">
        <v>210</v>
      </c>
      <c r="H17" s="48"/>
      <c r="I17" s="47" t="str">
        <f>IF($B17="","",VLOOKUP($B17,'[1]1MD ELO'!$A$7:$O$22,4))</f>
        <v/>
      </c>
      <c r="J17" s="42"/>
      <c r="K17" s="49"/>
      <c r="L17" s="112" t="str">
        <f>IF(K17="","",CONCATENATE(VLOOKUP($Y$3,$AB$1:$AK$1,K17)," pont"))</f>
        <v/>
      </c>
      <c r="M17" s="50"/>
    </row>
    <row r="18" spans="1:13" x14ac:dyDescent="0.3">
      <c r="A18" s="44"/>
      <c r="B18" s="129"/>
      <c r="C18" s="43"/>
      <c r="D18" s="43"/>
      <c r="E18" s="43"/>
      <c r="F18" s="43"/>
      <c r="G18" s="43"/>
      <c r="H18" s="43"/>
      <c r="I18" s="43"/>
      <c r="J18" s="42"/>
      <c r="K18" s="44"/>
      <c r="L18" s="114"/>
      <c r="M18" s="52"/>
    </row>
    <row r="19" spans="1:13" x14ac:dyDescent="0.3">
      <c r="A19" s="137" t="s">
        <v>75</v>
      </c>
      <c r="B19" s="130"/>
      <c r="C19" s="46" t="str">
        <f>IF($B19="","",VLOOKUP($B19,'[1]1MD ELO'!$A$7:$O$22,5))</f>
        <v/>
      </c>
      <c r="D19" s="46" t="str">
        <f>IF($B19="","",VLOOKUP($B19,'[1]1MD ELO'!$A$7:$O$22,15))</f>
        <v/>
      </c>
      <c r="E19" s="47" t="s">
        <v>211</v>
      </c>
      <c r="F19" s="48"/>
      <c r="G19" s="47" t="s">
        <v>212</v>
      </c>
      <c r="H19" s="48"/>
      <c r="I19" s="47" t="str">
        <f>IF($B19="","",VLOOKUP($B19,'[1]1MD ELO'!$A$7:$O$22,4))</f>
        <v/>
      </c>
      <c r="J19" s="42"/>
      <c r="K19" s="49">
        <v>4</v>
      </c>
      <c r="L19" s="112" t="e">
        <f>IF(K19="","",CONCATENATE(VLOOKUP($Y$3,$AB$1:$AK$1,K19)," pont"))</f>
        <v>#N/A</v>
      </c>
      <c r="M19" s="50"/>
    </row>
    <row r="20" spans="1:13" x14ac:dyDescent="0.3">
      <c r="A20" s="44"/>
      <c r="B20" s="129"/>
      <c r="C20" s="43"/>
      <c r="D20" s="43"/>
      <c r="E20" s="43"/>
      <c r="F20" s="43"/>
      <c r="G20" s="43"/>
      <c r="H20" s="43"/>
      <c r="I20" s="43"/>
      <c r="J20" s="42"/>
      <c r="K20" s="44"/>
      <c r="L20" s="114"/>
      <c r="M20" s="52"/>
    </row>
    <row r="21" spans="1:13" x14ac:dyDescent="0.3">
      <c r="A21" s="137" t="s">
        <v>80</v>
      </c>
      <c r="B21" s="130"/>
      <c r="C21" s="46" t="str">
        <f>IF($B21="","",VLOOKUP($B21,'[1]1MD ELO'!$A$7:$O$22,5))</f>
        <v/>
      </c>
      <c r="D21" s="46" t="str">
        <f>IF($B21="","",VLOOKUP($B21,'[1]1MD ELO'!$A$7:$O$22,15))</f>
        <v/>
      </c>
      <c r="E21" s="47" t="s">
        <v>213</v>
      </c>
      <c r="F21" s="48"/>
      <c r="G21" s="47" t="s">
        <v>214</v>
      </c>
      <c r="H21" s="48"/>
      <c r="I21" s="47" t="str">
        <f>IF($B21="","",VLOOKUP($B21,'[1]1MD ELO'!$A$7:$O$22,4))</f>
        <v/>
      </c>
      <c r="J21" s="42"/>
      <c r="K21" s="49">
        <v>6</v>
      </c>
      <c r="L21" s="112" t="e">
        <f>IF(K21="","",CONCATENATE(VLOOKUP($Y$3,$AB$1:$AK$1,K21)," pont"))</f>
        <v>#N/A</v>
      </c>
      <c r="M21" s="50"/>
    </row>
    <row r="22" spans="1:13" x14ac:dyDescent="0.3">
      <c r="A22" s="42"/>
      <c r="B22" s="42"/>
      <c r="C22" s="42"/>
      <c r="D22" s="42"/>
      <c r="E22" s="42"/>
      <c r="F22" s="42"/>
      <c r="G22" s="42"/>
      <c r="H22" s="42"/>
      <c r="I22" s="42"/>
      <c r="J22" s="42"/>
      <c r="K22" s="42"/>
      <c r="M22" s="42"/>
    </row>
    <row r="23" spans="1:13" x14ac:dyDescent="0.3">
      <c r="A23" s="42"/>
      <c r="B23" s="42"/>
      <c r="C23" s="42"/>
      <c r="D23" s="42"/>
      <c r="E23" s="42"/>
      <c r="F23" s="42"/>
      <c r="G23" s="42"/>
      <c r="H23" s="42"/>
      <c r="I23" s="42"/>
      <c r="J23" s="42"/>
      <c r="K23" s="42"/>
      <c r="L23" s="42"/>
      <c r="M23" s="42"/>
    </row>
    <row r="24" spans="1:13" x14ac:dyDescent="0.3">
      <c r="A24" s="42"/>
      <c r="B24" s="370"/>
      <c r="C24" s="370"/>
      <c r="D24" s="371" t="str">
        <f>E7</f>
        <v>Hargitai</v>
      </c>
      <c r="E24" s="371"/>
      <c r="F24" s="371" t="str">
        <f>E9</f>
        <v>Asztalos</v>
      </c>
      <c r="G24" s="371"/>
      <c r="H24" s="371" t="str">
        <f>E11</f>
        <v>Szalay</v>
      </c>
      <c r="I24" s="371"/>
      <c r="J24" s="371" t="str">
        <f>E13</f>
        <v>Holecz</v>
      </c>
      <c r="K24" s="371"/>
      <c r="L24" s="42"/>
      <c r="M24" s="131" t="s">
        <v>26</v>
      </c>
    </row>
    <row r="25" spans="1:13" x14ac:dyDescent="0.3">
      <c r="A25" s="53" t="s">
        <v>31</v>
      </c>
      <c r="B25" s="372" t="str">
        <f>E7</f>
        <v>Hargitai</v>
      </c>
      <c r="C25" s="372"/>
      <c r="D25" s="373"/>
      <c r="E25" s="373"/>
      <c r="F25" s="378" t="s">
        <v>302</v>
      </c>
      <c r="G25" s="374"/>
      <c r="H25" s="374" t="s">
        <v>305</v>
      </c>
      <c r="I25" s="374"/>
      <c r="J25" s="371" t="s">
        <v>313</v>
      </c>
      <c r="K25" s="371"/>
      <c r="L25" s="42"/>
      <c r="M25" s="132">
        <v>2</v>
      </c>
    </row>
    <row r="26" spans="1:13" x14ac:dyDescent="0.3">
      <c r="A26" s="53" t="s">
        <v>32</v>
      </c>
      <c r="B26" s="372" t="str">
        <f>E9</f>
        <v>Asztalos</v>
      </c>
      <c r="C26" s="372"/>
      <c r="D26" s="374" t="s">
        <v>305</v>
      </c>
      <c r="E26" s="374"/>
      <c r="F26" s="373"/>
      <c r="G26" s="373"/>
      <c r="H26" s="374" t="s">
        <v>310</v>
      </c>
      <c r="I26" s="374"/>
      <c r="J26" s="374" t="s">
        <v>313</v>
      </c>
      <c r="K26" s="374"/>
      <c r="L26" s="42"/>
      <c r="M26" s="132">
        <v>1</v>
      </c>
    </row>
    <row r="27" spans="1:13" x14ac:dyDescent="0.3">
      <c r="A27" s="53" t="s">
        <v>33</v>
      </c>
      <c r="B27" s="372" t="str">
        <f>E11</f>
        <v>Szalay</v>
      </c>
      <c r="C27" s="372"/>
      <c r="D27" s="374" t="s">
        <v>302</v>
      </c>
      <c r="E27" s="374"/>
      <c r="F27" s="374" t="s">
        <v>309</v>
      </c>
      <c r="G27" s="374"/>
      <c r="H27" s="373"/>
      <c r="I27" s="373"/>
      <c r="J27" s="374" t="s">
        <v>312</v>
      </c>
      <c r="K27" s="374"/>
      <c r="L27" s="42"/>
      <c r="M27" s="132">
        <v>4</v>
      </c>
    </row>
    <row r="28" spans="1:13" x14ac:dyDescent="0.3">
      <c r="A28" s="141" t="s">
        <v>55</v>
      </c>
      <c r="B28" s="372" t="str">
        <f>E13</f>
        <v>Holecz</v>
      </c>
      <c r="C28" s="372"/>
      <c r="D28" s="374" t="s">
        <v>308</v>
      </c>
      <c r="E28" s="374"/>
      <c r="F28" s="374" t="s">
        <v>308</v>
      </c>
      <c r="G28" s="374"/>
      <c r="H28" s="371" t="s">
        <v>311</v>
      </c>
      <c r="I28" s="371"/>
      <c r="J28" s="373"/>
      <c r="K28" s="373"/>
      <c r="L28" s="42"/>
      <c r="M28" s="132">
        <v>3</v>
      </c>
    </row>
    <row r="29" spans="1:13" x14ac:dyDescent="0.3">
      <c r="A29" s="42"/>
      <c r="B29" s="42"/>
      <c r="C29" s="42"/>
      <c r="D29" s="42"/>
      <c r="E29" s="42"/>
      <c r="F29" s="42"/>
      <c r="G29" s="42"/>
      <c r="H29" s="42"/>
      <c r="I29" s="42"/>
      <c r="J29" s="42"/>
      <c r="K29" s="42"/>
      <c r="L29" s="42"/>
      <c r="M29" s="133"/>
    </row>
    <row r="30" spans="1:13" x14ac:dyDescent="0.3">
      <c r="A30" s="42"/>
      <c r="B30" s="370"/>
      <c r="C30" s="370"/>
      <c r="D30" s="371" t="str">
        <f>E15</f>
        <v>Balogh</v>
      </c>
      <c r="E30" s="371"/>
      <c r="F30" s="371" t="str">
        <f>E17</f>
        <v>Kévés</v>
      </c>
      <c r="G30" s="371"/>
      <c r="H30" s="379" t="str">
        <f>E19</f>
        <v>Úti</v>
      </c>
      <c r="I30" s="380"/>
      <c r="J30" s="371" t="str">
        <f>E21</f>
        <v>Szolnoki</v>
      </c>
      <c r="K30" s="371"/>
      <c r="L30" s="42"/>
      <c r="M30" s="133"/>
    </row>
    <row r="31" spans="1:13" x14ac:dyDescent="0.3">
      <c r="A31" s="141" t="s">
        <v>64</v>
      </c>
      <c r="B31" s="381" t="str">
        <f>E15</f>
        <v>Balogh</v>
      </c>
      <c r="C31" s="382"/>
      <c r="D31" s="373"/>
      <c r="E31" s="373"/>
      <c r="F31" s="374" t="s">
        <v>269</v>
      </c>
      <c r="G31" s="374"/>
      <c r="H31" s="374" t="s">
        <v>290</v>
      </c>
      <c r="I31" s="374"/>
      <c r="J31" s="371"/>
      <c r="K31" s="371"/>
      <c r="L31" s="42"/>
      <c r="M31" s="132">
        <v>1</v>
      </c>
    </row>
    <row r="32" spans="1:13" x14ac:dyDescent="0.3">
      <c r="A32" s="141" t="s">
        <v>67</v>
      </c>
      <c r="B32" s="372" t="str">
        <f>E17</f>
        <v>Kévés</v>
      </c>
      <c r="C32" s="372"/>
      <c r="D32" s="374" t="s">
        <v>269</v>
      </c>
      <c r="E32" s="374"/>
      <c r="F32" s="373"/>
      <c r="G32" s="373"/>
      <c r="H32" s="374" t="s">
        <v>269</v>
      </c>
      <c r="I32" s="374"/>
      <c r="J32" s="374" t="s">
        <v>269</v>
      </c>
      <c r="K32" s="374"/>
      <c r="L32" s="42"/>
      <c r="M32" s="132" t="s">
        <v>269</v>
      </c>
    </row>
    <row r="33" spans="1:18" x14ac:dyDescent="0.3">
      <c r="A33" s="141" t="s">
        <v>75</v>
      </c>
      <c r="B33" s="372" t="str">
        <f>E19</f>
        <v>Úti</v>
      </c>
      <c r="C33" s="372"/>
      <c r="D33" s="374" t="s">
        <v>288</v>
      </c>
      <c r="E33" s="374"/>
      <c r="F33" s="374" t="s">
        <v>269</v>
      </c>
      <c r="G33" s="374"/>
      <c r="H33" s="373"/>
      <c r="I33" s="373"/>
      <c r="J33" s="374" t="s">
        <v>316</v>
      </c>
      <c r="K33" s="374"/>
      <c r="L33" s="42"/>
      <c r="M33" s="132">
        <v>2</v>
      </c>
    </row>
    <row r="34" spans="1:18" x14ac:dyDescent="0.3">
      <c r="A34" s="141" t="s">
        <v>80</v>
      </c>
      <c r="B34" s="372" t="str">
        <f>E21</f>
        <v>Szolnoki</v>
      </c>
      <c r="C34" s="372"/>
      <c r="D34" s="374" t="s">
        <v>314</v>
      </c>
      <c r="E34" s="374"/>
      <c r="F34" s="374" t="s">
        <v>269</v>
      </c>
      <c r="G34" s="374"/>
      <c r="H34" s="371" t="s">
        <v>315</v>
      </c>
      <c r="I34" s="371"/>
      <c r="J34" s="373"/>
      <c r="K34" s="373"/>
      <c r="L34" s="42"/>
      <c r="M34" s="132">
        <v>3</v>
      </c>
    </row>
    <row r="35" spans="1:18" x14ac:dyDescent="0.3">
      <c r="A35" s="134"/>
      <c r="B35" s="135"/>
      <c r="C35" s="135"/>
      <c r="D35" s="134"/>
      <c r="E35" s="134"/>
      <c r="F35" s="134"/>
      <c r="G35" s="134"/>
      <c r="H35" s="134"/>
      <c r="I35" s="134"/>
      <c r="J35" s="42"/>
      <c r="K35" s="42"/>
      <c r="L35" s="42"/>
      <c r="M35" s="136"/>
    </row>
    <row r="36" spans="1:18" x14ac:dyDescent="0.3">
      <c r="A36" s="42"/>
      <c r="B36" s="42"/>
      <c r="C36" s="42"/>
      <c r="D36" s="42"/>
      <c r="E36" s="42"/>
      <c r="F36" s="42"/>
      <c r="G36" s="42"/>
      <c r="H36" s="42"/>
      <c r="I36" s="42"/>
      <c r="J36" s="42"/>
      <c r="K36" s="42"/>
      <c r="L36" s="42"/>
      <c r="M36" s="42"/>
    </row>
    <row r="37" spans="1:18" x14ac:dyDescent="0.3">
      <c r="A37" s="42" t="s">
        <v>68</v>
      </c>
      <c r="B37" s="42"/>
      <c r="C37" s="383" t="str">
        <f>IF(M25=1,B25,IF(M26=1,B26,IF(M27=1,B27,IF(M28=1,B28,""))))</f>
        <v>Asztalos</v>
      </c>
      <c r="D37" s="383"/>
      <c r="E37" s="44" t="s">
        <v>69</v>
      </c>
      <c r="F37" s="383" t="str">
        <f>IF(M31=1,B31,IF(M32=1,B32,IF(M33=1,B33,IF(M34=1,B34,""))))</f>
        <v>Balogh</v>
      </c>
      <c r="G37" s="383"/>
      <c r="H37" s="42"/>
      <c r="I37" s="54" t="s">
        <v>303</v>
      </c>
      <c r="J37" s="42"/>
      <c r="K37" s="42"/>
      <c r="L37" s="42"/>
      <c r="M37" s="42"/>
    </row>
    <row r="38" spans="1:18" x14ac:dyDescent="0.3">
      <c r="A38" s="42"/>
      <c r="B38" s="42"/>
      <c r="C38" s="42"/>
      <c r="D38" s="42"/>
      <c r="E38" s="42"/>
      <c r="F38" s="44"/>
      <c r="G38" s="44"/>
      <c r="H38" s="42"/>
      <c r="I38" s="42"/>
      <c r="J38" s="42"/>
      <c r="K38" s="42"/>
      <c r="L38" s="42"/>
      <c r="M38" s="42"/>
    </row>
    <row r="39" spans="1:18" x14ac:dyDescent="0.3">
      <c r="A39" s="42" t="s">
        <v>70</v>
      </c>
      <c r="B39" s="42"/>
      <c r="C39" s="383" t="str">
        <f>IF(M25=2,B25,IF(M26=2,B26,IF(M27=2,B27,IF(M28=2,B28,""))))</f>
        <v>Hargitai</v>
      </c>
      <c r="D39" s="383"/>
      <c r="E39" s="44" t="s">
        <v>69</v>
      </c>
      <c r="F39" s="383" t="str">
        <f>IF(M31=2,B31,IF(M32=2,B32,IF(M33=2,B33,IF(M34=2,B34,""))))</f>
        <v>Úti</v>
      </c>
      <c r="G39" s="383"/>
      <c r="H39" s="42"/>
      <c r="I39" s="358" t="s">
        <v>317</v>
      </c>
      <c r="J39" s="42"/>
      <c r="K39" s="42"/>
      <c r="L39" s="42"/>
      <c r="M39" s="42"/>
    </row>
    <row r="40" spans="1:18" x14ac:dyDescent="0.3">
      <c r="A40" s="42"/>
      <c r="B40" s="42"/>
      <c r="C40" s="44"/>
      <c r="D40" s="44"/>
      <c r="E40" s="44"/>
      <c r="F40" s="44"/>
      <c r="G40" s="44"/>
      <c r="H40" s="42"/>
      <c r="I40" s="42"/>
      <c r="J40" s="42"/>
      <c r="K40" s="42"/>
      <c r="L40" s="42"/>
      <c r="M40" s="42"/>
    </row>
    <row r="41" spans="1:18" x14ac:dyDescent="0.3">
      <c r="A41" s="42" t="s">
        <v>71</v>
      </c>
      <c r="B41" s="42"/>
      <c r="C41" s="383" t="str">
        <f>IF(M25=3,B25,IF(M26=3,B26,IF(M27=3,B27,IF(M28=3,B28,""))))</f>
        <v>Holecz</v>
      </c>
      <c r="D41" s="383"/>
      <c r="E41" s="44" t="s">
        <v>69</v>
      </c>
      <c r="F41" s="383" t="str">
        <f>IF(M31=3,B31,IF(M32=3,B32,IF(M33=3,B33,IF(M34=3,B34,""))))</f>
        <v>Szolnoki</v>
      </c>
      <c r="G41" s="383"/>
      <c r="H41" s="42"/>
      <c r="I41" s="54" t="s">
        <v>310</v>
      </c>
      <c r="J41" s="42"/>
      <c r="K41" s="42"/>
      <c r="L41" s="42"/>
      <c r="M41" s="42"/>
    </row>
    <row r="42" spans="1:18" x14ac:dyDescent="0.3">
      <c r="A42" s="42"/>
      <c r="B42" s="42"/>
      <c r="C42" s="42"/>
      <c r="D42" s="42"/>
      <c r="E42" s="42"/>
      <c r="F42" s="42"/>
      <c r="G42" s="42"/>
      <c r="H42" s="42"/>
      <c r="I42" s="42"/>
      <c r="J42" s="42"/>
      <c r="K42" s="42"/>
      <c r="L42" s="42"/>
      <c r="M42" s="42"/>
    </row>
    <row r="43" spans="1:18" x14ac:dyDescent="0.3">
      <c r="A43" s="43" t="s">
        <v>81</v>
      </c>
      <c r="B43" s="42"/>
      <c r="C43" s="383" t="str">
        <f>IF(M25=4,B25,IF(M26=4,B26,IF(M27=4,B27,IF(M28=4,B28,))))</f>
        <v>Szalay</v>
      </c>
      <c r="D43" s="383"/>
      <c r="E43" s="44" t="s">
        <v>69</v>
      </c>
      <c r="F43" s="383" t="str">
        <f>IF(M31=3,B31,IF(M32=3,B32,IF(M33=4,B33,IF(M34=4,B34,""))))</f>
        <v/>
      </c>
      <c r="G43" s="383"/>
      <c r="H43" s="42"/>
      <c r="I43" s="54" t="s">
        <v>318</v>
      </c>
      <c r="J43" s="42"/>
      <c r="K43" s="42"/>
      <c r="L43" s="42"/>
      <c r="M43" s="42"/>
    </row>
    <row r="44" spans="1:18" x14ac:dyDescent="0.3">
      <c r="A44" s="42"/>
      <c r="B44" s="42"/>
      <c r="C44" s="42"/>
      <c r="D44" s="42"/>
      <c r="E44" s="42"/>
      <c r="F44" s="42"/>
      <c r="G44" s="42"/>
      <c r="H44" s="42"/>
      <c r="I44" s="42"/>
      <c r="J44" s="42"/>
      <c r="K44" s="42"/>
      <c r="L44" s="54"/>
      <c r="M44" s="42"/>
      <c r="P44" s="63"/>
      <c r="Q44" s="63"/>
      <c r="R44" s="64"/>
    </row>
    <row r="45" spans="1:18" x14ac:dyDescent="0.3">
      <c r="A45" s="55" t="s">
        <v>24</v>
      </c>
      <c r="B45" s="56"/>
      <c r="C45" s="57"/>
      <c r="D45" s="58" t="s">
        <v>34</v>
      </c>
      <c r="E45" s="59" t="s">
        <v>35</v>
      </c>
      <c r="F45" s="60"/>
      <c r="G45" s="58" t="s">
        <v>34</v>
      </c>
      <c r="H45" s="59" t="s">
        <v>36</v>
      </c>
      <c r="I45" s="61"/>
      <c r="J45" s="59" t="s">
        <v>37</v>
      </c>
      <c r="K45" s="62" t="s">
        <v>38</v>
      </c>
      <c r="L45" s="37"/>
      <c r="M45" s="60"/>
      <c r="P45" s="75"/>
      <c r="Q45" s="75"/>
      <c r="R45" s="76"/>
    </row>
    <row r="46" spans="1:18" x14ac:dyDescent="0.3">
      <c r="A46" s="65" t="s">
        <v>39</v>
      </c>
      <c r="B46" s="66"/>
      <c r="C46" s="67"/>
      <c r="D46" s="68">
        <v>1</v>
      </c>
      <c r="E46" s="375" t="e">
        <f>IF(D46&gt;$R$47,,UPPER(VLOOKUP(D46,'[1]1MD ELO'!$A$7:$Q$134,2)))</f>
        <v>#REF!</v>
      </c>
      <c r="F46" s="375"/>
      <c r="G46" s="69" t="s">
        <v>40</v>
      </c>
      <c r="H46" s="66"/>
      <c r="I46" s="70"/>
      <c r="J46" s="71"/>
      <c r="K46" s="72" t="s">
        <v>41</v>
      </c>
      <c r="L46" s="73"/>
      <c r="M46" s="92"/>
      <c r="P46" s="76"/>
      <c r="Q46" s="87"/>
      <c r="R46" s="76"/>
    </row>
    <row r="47" spans="1:18" x14ac:dyDescent="0.3">
      <c r="A47" s="77" t="s">
        <v>42</v>
      </c>
      <c r="B47" s="78"/>
      <c r="C47" s="79"/>
      <c r="D47" s="80">
        <v>2</v>
      </c>
      <c r="E47" s="376" t="e">
        <f>IF(D47&gt;$R$47,,UPPER(VLOOKUP(D47,'[1]1MD ELO'!$A$7:$Q$134,2)))</f>
        <v>#REF!</v>
      </c>
      <c r="F47" s="376"/>
      <c r="G47" s="81" t="s">
        <v>43</v>
      </c>
      <c r="H47" s="82"/>
      <c r="I47" s="83"/>
      <c r="J47" s="84"/>
      <c r="K47" s="85"/>
      <c r="L47" s="54"/>
      <c r="M47" s="86"/>
      <c r="P47" s="75"/>
      <c r="Q47" s="75"/>
      <c r="R47" s="111" t="e">
        <f>MIN(4,'[1]1MD ELO'!Q2)</f>
        <v>#REF!</v>
      </c>
    </row>
    <row r="48" spans="1:18" x14ac:dyDescent="0.3">
      <c r="A48" s="88"/>
      <c r="B48" s="89"/>
      <c r="C48" s="90"/>
      <c r="D48" s="80"/>
      <c r="E48" s="91"/>
      <c r="F48" s="42"/>
      <c r="G48" s="81" t="s">
        <v>44</v>
      </c>
      <c r="H48" s="82"/>
      <c r="I48" s="83"/>
      <c r="J48" s="84"/>
      <c r="K48" s="72" t="s">
        <v>45</v>
      </c>
      <c r="L48" s="73"/>
      <c r="M48" s="92"/>
      <c r="P48" s="76"/>
      <c r="Q48" s="87"/>
      <c r="R48" s="76"/>
    </row>
    <row r="49" spans="1:18" x14ac:dyDescent="0.3">
      <c r="A49" s="93"/>
      <c r="B49" s="94"/>
      <c r="C49" s="95"/>
      <c r="D49" s="80"/>
      <c r="E49" s="91"/>
      <c r="F49" s="42"/>
      <c r="G49" s="81" t="s">
        <v>46</v>
      </c>
      <c r="H49" s="82"/>
      <c r="I49" s="83"/>
      <c r="J49" s="84"/>
      <c r="K49" s="96"/>
      <c r="L49" s="42"/>
      <c r="M49" s="74"/>
      <c r="P49" s="76"/>
      <c r="Q49" s="87"/>
      <c r="R49" s="76"/>
    </row>
    <row r="50" spans="1:18" x14ac:dyDescent="0.3">
      <c r="A50" s="97"/>
      <c r="B50" s="98"/>
      <c r="C50" s="99"/>
      <c r="D50" s="80"/>
      <c r="E50" s="91"/>
      <c r="F50" s="42"/>
      <c r="G50" s="81" t="s">
        <v>47</v>
      </c>
      <c r="H50" s="82"/>
      <c r="I50" s="83"/>
      <c r="J50" s="84"/>
      <c r="K50" s="77"/>
      <c r="L50" s="54"/>
      <c r="M50" s="86"/>
      <c r="P50" s="75"/>
      <c r="Q50" s="75"/>
      <c r="R50" s="76"/>
    </row>
    <row r="51" spans="1:18" x14ac:dyDescent="0.3">
      <c r="A51" s="100"/>
      <c r="B51" s="101"/>
      <c r="C51" s="95"/>
      <c r="D51" s="80"/>
      <c r="E51" s="91"/>
      <c r="F51" s="42"/>
      <c r="G51" s="81" t="s">
        <v>48</v>
      </c>
      <c r="H51" s="82"/>
      <c r="I51" s="83"/>
      <c r="J51" s="84"/>
      <c r="K51" s="72" t="s">
        <v>49</v>
      </c>
      <c r="L51" s="73"/>
      <c r="M51" s="92"/>
      <c r="P51" s="76"/>
      <c r="Q51" s="87"/>
      <c r="R51" s="76"/>
    </row>
    <row r="52" spans="1:18" x14ac:dyDescent="0.3">
      <c r="A52" s="100"/>
      <c r="B52" s="101"/>
      <c r="C52" s="102"/>
      <c r="D52" s="80"/>
      <c r="E52" s="91"/>
      <c r="F52" s="42"/>
      <c r="G52" s="81" t="s">
        <v>50</v>
      </c>
      <c r="H52" s="82"/>
      <c r="I52" s="83"/>
      <c r="J52" s="84"/>
      <c r="K52" s="96"/>
      <c r="L52" s="42"/>
      <c r="M52" s="74"/>
      <c r="P52" s="76"/>
      <c r="Q52" s="87"/>
      <c r="R52" s="111"/>
    </row>
    <row r="53" spans="1:18" x14ac:dyDescent="0.3">
      <c r="A53" s="103"/>
      <c r="B53" s="104"/>
      <c r="C53" s="105"/>
      <c r="D53" s="106"/>
      <c r="E53" s="107"/>
      <c r="F53" s="54"/>
      <c r="G53" s="108" t="s">
        <v>51</v>
      </c>
      <c r="H53" s="78"/>
      <c r="I53" s="109"/>
      <c r="J53" s="110"/>
      <c r="K53" s="77">
        <f>L4</f>
        <v>0</v>
      </c>
      <c r="L53" s="54"/>
      <c r="M53" s="86"/>
    </row>
  </sheetData>
  <mergeCells count="62">
    <mergeCell ref="C43:D43"/>
    <mergeCell ref="F43:G43"/>
    <mergeCell ref="E46:F46"/>
    <mergeCell ref="E47:F47"/>
    <mergeCell ref="C37:D37"/>
    <mergeCell ref="F37:G37"/>
    <mergeCell ref="C39:D39"/>
    <mergeCell ref="F39:G39"/>
    <mergeCell ref="C41:D41"/>
    <mergeCell ref="F41:G41"/>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8:C28"/>
    <mergeCell ref="D28:E28"/>
    <mergeCell ref="F28:G28"/>
    <mergeCell ref="H28:I28"/>
    <mergeCell ref="J28:K28"/>
    <mergeCell ref="B30:C30"/>
    <mergeCell ref="D30:E30"/>
    <mergeCell ref="F30:G30"/>
    <mergeCell ref="H30:I30"/>
    <mergeCell ref="J30:K30"/>
    <mergeCell ref="B26:C26"/>
    <mergeCell ref="D26:E26"/>
    <mergeCell ref="F26:G26"/>
    <mergeCell ref="H26:I26"/>
    <mergeCell ref="J26:K26"/>
    <mergeCell ref="B27:C27"/>
    <mergeCell ref="D27:E27"/>
    <mergeCell ref="F27:G27"/>
    <mergeCell ref="H27:I27"/>
    <mergeCell ref="J27:K27"/>
    <mergeCell ref="J24:K24"/>
    <mergeCell ref="B25:C25"/>
    <mergeCell ref="D25:E25"/>
    <mergeCell ref="F25:G25"/>
    <mergeCell ref="H25:I25"/>
    <mergeCell ref="J25:K25"/>
    <mergeCell ref="H24:I24"/>
    <mergeCell ref="A1:F1"/>
    <mergeCell ref="A4:C4"/>
    <mergeCell ref="B24:C24"/>
    <mergeCell ref="D24:E24"/>
    <mergeCell ref="F24:G24"/>
  </mergeCells>
  <conditionalFormatting sqref="E7 E9 E11 E13 E15 E17 E19:E21">
    <cfRule type="cellIs" dxfId="76" priority="1" stopIfTrue="1" operator="equal">
      <formula>"Bye"</formula>
    </cfRule>
  </conditionalFormatting>
  <conditionalFormatting sqref="R47 R52">
    <cfRule type="expression" dxfId="75" priority="2" stopIfTrue="1">
      <formula>$O$1="CU"</formula>
    </cfRule>
  </conditionalFormatting>
  <pageMargins left="0.23622047244094491" right="0.23622047244094491" top="0.74803149606299213" bottom="0.74803149606299213" header="0.31496062992125984" footer="0.31496062992125984"/>
  <pageSetup paperSize="9" scale="70" orientation="landscape"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4C69-5085-4A54-A7CB-FF1AC2F95AF1}">
  <sheetPr>
    <tabColor rgb="FF92D050"/>
  </sheetPr>
  <dimension ref="A1:R41"/>
  <sheetViews>
    <sheetView workbookViewId="0">
      <selection activeCell="E15" sqref="E15:F15"/>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262</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200</v>
      </c>
      <c r="F7" s="369"/>
      <c r="G7" s="369" t="s">
        <v>215</v>
      </c>
      <c r="H7" s="369"/>
      <c r="I7" s="118" t="str">
        <f>IF($B7="","",VLOOKUP($B7,'[1]1MD ELO'!$A$7:$O$22,4))</f>
        <v/>
      </c>
      <c r="J7" s="42"/>
      <c r="K7" s="49">
        <v>5</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216</v>
      </c>
      <c r="F9" s="369"/>
      <c r="G9" s="369" t="s">
        <v>217</v>
      </c>
      <c r="H9" s="369"/>
      <c r="I9" s="118" t="str">
        <f>IF($B9="","",VLOOKUP($B9,'[1]1MD ELO'!$A$7:$O$22,4))</f>
        <v/>
      </c>
      <c r="J9" s="42"/>
      <c r="K9" s="49">
        <v>2</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t="str">
        <f>IF($B11="","",VLOOKUP($B11,'[1]1MD ELO'!$A$7:$O$22,15))</f>
        <v/>
      </c>
      <c r="E11" s="369" t="s">
        <v>218</v>
      </c>
      <c r="F11" s="369"/>
      <c r="G11" s="369" t="s">
        <v>219</v>
      </c>
      <c r="H11" s="369"/>
      <c r="I11" s="118" t="str">
        <f>IF($B11="","",VLOOKUP($B11,'[1]1MD ELO'!$A$7:$O$22,4))</f>
        <v/>
      </c>
      <c r="J11" s="42"/>
      <c r="K11" s="49">
        <v>4</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185</v>
      </c>
      <c r="F13" s="369"/>
      <c r="G13" s="369" t="s">
        <v>220</v>
      </c>
      <c r="H13" s="369"/>
      <c r="I13" s="118" t="str">
        <f>IF($B13="","",VLOOKUP($B13,'[1]1MD ELO'!$A$7:$O$22,4))</f>
        <v/>
      </c>
      <c r="J13" s="42"/>
      <c r="K13" s="49">
        <v>3</v>
      </c>
      <c r="L13" s="112" t="e">
        <f>IF(K13="","",CONCATENATE(VLOOKUP($Y$3,$AB$1:$AK$1,K13)," pont"))</f>
        <v>#N/A</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t="s">
        <v>221</v>
      </c>
      <c r="F15" s="369"/>
      <c r="G15" s="369" t="s">
        <v>222</v>
      </c>
      <c r="H15" s="369"/>
      <c r="I15" s="118" t="str">
        <f>IF($B15="","",VLOOKUP($B15,'[1]1MD ELO'!$A$7:$O$22,4))</f>
        <v/>
      </c>
      <c r="J15" s="42"/>
      <c r="K15" s="49">
        <v>1</v>
      </c>
      <c r="L15" s="112" t="e">
        <f>IF(K15="","",CONCATENATE(VLOOKUP($Y$3,$AB$1:$AK$1,K15)," pont"))</f>
        <v>#N/A</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Hargitai</v>
      </c>
      <c r="E18" s="371"/>
      <c r="F18" s="371" t="str">
        <f>E9</f>
        <v>Tóth</v>
      </c>
      <c r="G18" s="371"/>
      <c r="H18" s="371" t="str">
        <f>E11</f>
        <v>Márkus</v>
      </c>
      <c r="I18" s="371"/>
      <c r="J18" s="371" t="str">
        <f>E13</f>
        <v>Nagy</v>
      </c>
      <c r="K18" s="371"/>
      <c r="L18" s="371" t="str">
        <f>E15</f>
        <v>Mladoniczky</v>
      </c>
      <c r="M18" s="371"/>
    </row>
    <row r="19" spans="1:13" x14ac:dyDescent="0.3">
      <c r="A19" s="53" t="s">
        <v>31</v>
      </c>
      <c r="B19" s="372" t="str">
        <f>E7</f>
        <v>Hargitai</v>
      </c>
      <c r="C19" s="372"/>
      <c r="D19" s="373"/>
      <c r="E19" s="373"/>
      <c r="F19" s="374" t="s">
        <v>269</v>
      </c>
      <c r="G19" s="374"/>
      <c r="H19" s="374" t="s">
        <v>269</v>
      </c>
      <c r="I19" s="374"/>
      <c r="J19" s="371" t="s">
        <v>269</v>
      </c>
      <c r="K19" s="371"/>
      <c r="L19" s="371" t="s">
        <v>269</v>
      </c>
      <c r="M19" s="371"/>
    </row>
    <row r="20" spans="1:13" x14ac:dyDescent="0.3">
      <c r="A20" s="53" t="s">
        <v>32</v>
      </c>
      <c r="B20" s="372" t="str">
        <f>E9</f>
        <v>Tóth</v>
      </c>
      <c r="C20" s="372"/>
      <c r="D20" s="374" t="s">
        <v>269</v>
      </c>
      <c r="E20" s="374"/>
      <c r="F20" s="373"/>
      <c r="G20" s="373"/>
      <c r="H20" s="374" t="s">
        <v>307</v>
      </c>
      <c r="I20" s="374"/>
      <c r="J20" s="374" t="s">
        <v>290</v>
      </c>
      <c r="K20" s="374"/>
      <c r="L20" s="371" t="s">
        <v>286</v>
      </c>
      <c r="M20" s="371"/>
    </row>
    <row r="21" spans="1:13" x14ac:dyDescent="0.3">
      <c r="A21" s="53" t="s">
        <v>33</v>
      </c>
      <c r="B21" s="372" t="str">
        <f>E11</f>
        <v>Márkus</v>
      </c>
      <c r="C21" s="372"/>
      <c r="D21" s="374" t="s">
        <v>269</v>
      </c>
      <c r="E21" s="374"/>
      <c r="F21" s="374" t="s">
        <v>303</v>
      </c>
      <c r="G21" s="374"/>
      <c r="H21" s="373"/>
      <c r="I21" s="373"/>
      <c r="J21" s="374" t="s">
        <v>320</v>
      </c>
      <c r="K21" s="374"/>
      <c r="L21" s="374" t="s">
        <v>304</v>
      </c>
      <c r="M21" s="374"/>
    </row>
    <row r="22" spans="1:13" x14ac:dyDescent="0.3">
      <c r="A22" s="53" t="s">
        <v>55</v>
      </c>
      <c r="B22" s="372" t="str">
        <f>E13</f>
        <v>Nagy</v>
      </c>
      <c r="C22" s="372"/>
      <c r="D22" s="374" t="s">
        <v>269</v>
      </c>
      <c r="E22" s="374"/>
      <c r="F22" s="374" t="s">
        <v>288</v>
      </c>
      <c r="G22" s="374"/>
      <c r="H22" s="371" t="s">
        <v>319</v>
      </c>
      <c r="I22" s="371"/>
      <c r="J22" s="373"/>
      <c r="K22" s="373"/>
      <c r="L22" s="374" t="s">
        <v>286</v>
      </c>
      <c r="M22" s="374"/>
    </row>
    <row r="23" spans="1:13" x14ac:dyDescent="0.3">
      <c r="A23" s="53" t="s">
        <v>64</v>
      </c>
      <c r="B23" s="372" t="str">
        <f>E15</f>
        <v>Mladoniczky</v>
      </c>
      <c r="C23" s="372"/>
      <c r="D23" s="374" t="s">
        <v>269</v>
      </c>
      <c r="E23" s="374"/>
      <c r="F23" s="374" t="s">
        <v>289</v>
      </c>
      <c r="G23" s="374"/>
      <c r="H23" s="371" t="s">
        <v>306</v>
      </c>
      <c r="I23" s="371"/>
      <c r="J23" s="371" t="s">
        <v>289</v>
      </c>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74" priority="1" stopIfTrue="1" operator="equal">
      <formula>"Bye"</formula>
    </cfRule>
  </conditionalFormatting>
  <conditionalFormatting sqref="R41">
    <cfRule type="expression" dxfId="73" priority="2" stopIfTrue="1">
      <formula>$O$1="CU"</formula>
    </cfRule>
  </conditionalFormatting>
  <pageMargins left="0.23622047244094491" right="0.23622047244094491" top="0.74803149606299213" bottom="0.74803149606299213" header="0.31496062992125984" footer="0.31496062992125984"/>
  <pageSetup paperSize="9" scale="90" orientation="landscape"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512B-C55B-4CA0-AC94-F7371967CDCE}">
  <sheetPr>
    <tabColor rgb="FF92D050"/>
  </sheetPr>
  <dimension ref="A1:R41"/>
  <sheetViews>
    <sheetView workbookViewId="0">
      <selection activeCell="F21" sqref="F21:G21"/>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261</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223</v>
      </c>
      <c r="F7" s="369"/>
      <c r="G7" s="369" t="s">
        <v>224</v>
      </c>
      <c r="H7" s="369"/>
      <c r="I7" s="118" t="str">
        <f>IF($B7="","",VLOOKUP($B7,'[1]1MD ELO'!$A$7:$O$22,4))</f>
        <v/>
      </c>
      <c r="J7" s="42"/>
      <c r="K7" s="49">
        <v>3</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c r="E9" s="369" t="s">
        <v>225</v>
      </c>
      <c r="F9" s="369"/>
      <c r="G9" s="369" t="s">
        <v>186</v>
      </c>
      <c r="H9" s="369"/>
      <c r="I9" s="118" t="str">
        <f>IF($B9="","",VLOOKUP($B9,'[1]1MD ELO'!$A$7:$O$22,4))</f>
        <v/>
      </c>
      <c r="J9" s="42"/>
      <c r="K9" s="49">
        <v>1</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t="s">
        <v>226</v>
      </c>
      <c r="F11" s="369"/>
      <c r="G11" s="369" t="s">
        <v>227</v>
      </c>
      <c r="H11" s="369"/>
      <c r="I11" s="118" t="str">
        <f>IF($B11="","",VLOOKUP($B11,'[1]1MD ELO'!$A$7:$O$22,4))</f>
        <v/>
      </c>
      <c r="J11" s="42"/>
      <c r="K11" s="49">
        <v>2</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Kovács</v>
      </c>
      <c r="E18" s="371"/>
      <c r="F18" s="371" t="str">
        <f>E9</f>
        <v>Vendel</v>
      </c>
      <c r="G18" s="371"/>
      <c r="H18" s="371" t="str">
        <f>E11</f>
        <v>Pittner</v>
      </c>
      <c r="I18" s="371"/>
      <c r="J18" s="371"/>
      <c r="K18" s="371"/>
      <c r="L18" s="371"/>
      <c r="M18" s="371"/>
    </row>
    <row r="19" spans="1:13" x14ac:dyDescent="0.3">
      <c r="A19" s="53" t="s">
        <v>31</v>
      </c>
      <c r="B19" s="372" t="str">
        <f>E7</f>
        <v>Kovács</v>
      </c>
      <c r="C19" s="372"/>
      <c r="D19" s="373"/>
      <c r="E19" s="373"/>
      <c r="F19" s="374" t="s">
        <v>321</v>
      </c>
      <c r="G19" s="374"/>
      <c r="H19" s="378" t="s">
        <v>303</v>
      </c>
      <c r="I19" s="374"/>
      <c r="J19" s="371"/>
      <c r="K19" s="371"/>
      <c r="L19" s="371"/>
      <c r="M19" s="371"/>
    </row>
    <row r="20" spans="1:13" x14ac:dyDescent="0.3">
      <c r="A20" s="53" t="s">
        <v>32</v>
      </c>
      <c r="B20" s="372" t="str">
        <f>E9</f>
        <v>Vendel</v>
      </c>
      <c r="C20" s="372"/>
      <c r="D20" s="374" t="s">
        <v>322</v>
      </c>
      <c r="E20" s="374"/>
      <c r="F20" s="373"/>
      <c r="G20" s="373"/>
      <c r="H20" s="374" t="s">
        <v>318</v>
      </c>
      <c r="I20" s="374"/>
      <c r="J20" s="374"/>
      <c r="K20" s="374"/>
      <c r="L20" s="371"/>
      <c r="M20" s="371"/>
    </row>
    <row r="21" spans="1:13" x14ac:dyDescent="0.3">
      <c r="A21" s="53" t="s">
        <v>33</v>
      </c>
      <c r="B21" s="372" t="str">
        <f>E11</f>
        <v>Pittner</v>
      </c>
      <c r="C21" s="372"/>
      <c r="D21" s="374" t="s">
        <v>307</v>
      </c>
      <c r="E21" s="374"/>
      <c r="F21" s="374" t="s">
        <v>318</v>
      </c>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72" priority="1" stopIfTrue="1" operator="equal">
      <formula>"Bye"</formula>
    </cfRule>
  </conditionalFormatting>
  <conditionalFormatting sqref="R41">
    <cfRule type="expression" dxfId="71" priority="2" stopIfTrue="1">
      <formula>$O$1="CU"</formula>
    </cfRule>
  </conditionalFormatting>
  <pageMargins left="0.25" right="0.25" top="0.75" bottom="0.75" header="0.3" footer="0.3"/>
  <pageSetup paperSize="9" scale="90" orientation="landscape"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058A-2E13-4CC9-9228-EB696A529E0D}">
  <sheetPr>
    <tabColor rgb="FF92D050"/>
  </sheetPr>
  <dimension ref="A1:R41"/>
  <sheetViews>
    <sheetView workbookViewId="0">
      <selection activeCell="K10" sqref="K10"/>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265</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228</v>
      </c>
      <c r="F7" s="369"/>
      <c r="G7" s="369" t="s">
        <v>229</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c r="E9" s="369" t="s">
        <v>230</v>
      </c>
      <c r="F9" s="369"/>
      <c r="G9" s="369" t="s">
        <v>231</v>
      </c>
      <c r="H9" s="369"/>
      <c r="I9" s="118" t="str">
        <f>IF($B9="","",VLOOKUP($B9,'[1]1MD ELO'!$A$7:$O$22,4))</f>
        <v/>
      </c>
      <c r="J9" s="42"/>
      <c r="K9" s="49">
        <v>2</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Vas</v>
      </c>
      <c r="E18" s="371"/>
      <c r="F18" s="371" t="str">
        <f>E9</f>
        <v>Birner</v>
      </c>
      <c r="G18" s="371"/>
      <c r="H18" s="371">
        <f>E11</f>
        <v>0</v>
      </c>
      <c r="I18" s="371"/>
      <c r="J18" s="371"/>
      <c r="K18" s="371"/>
      <c r="L18" s="371"/>
      <c r="M18" s="371"/>
    </row>
    <row r="19" spans="1:13" x14ac:dyDescent="0.3">
      <c r="A19" s="53" t="s">
        <v>31</v>
      </c>
      <c r="B19" s="372" t="str">
        <f>E7</f>
        <v>Vas</v>
      </c>
      <c r="C19" s="372"/>
      <c r="D19" s="373"/>
      <c r="E19" s="373"/>
      <c r="F19" s="374" t="s">
        <v>325</v>
      </c>
      <c r="G19" s="374"/>
      <c r="H19" s="374"/>
      <c r="I19" s="374"/>
      <c r="J19" s="371"/>
      <c r="K19" s="371"/>
      <c r="L19" s="371"/>
      <c r="M19" s="371"/>
    </row>
    <row r="20" spans="1:13" x14ac:dyDescent="0.3">
      <c r="A20" s="53" t="s">
        <v>32</v>
      </c>
      <c r="B20" s="372" t="str">
        <f>E9</f>
        <v>Birner</v>
      </c>
      <c r="C20" s="372"/>
      <c r="D20" s="374" t="s">
        <v>324</v>
      </c>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70" priority="1" stopIfTrue="1" operator="equal">
      <formula>"Bye"</formula>
    </cfRule>
  </conditionalFormatting>
  <conditionalFormatting sqref="R41">
    <cfRule type="expression" dxfId="69" priority="2" stopIfTrue="1">
      <formula>$O$1="CU"</formula>
    </cfRule>
  </conditionalFormatting>
  <pageMargins left="0.25" right="0.25" top="0.75" bottom="0.75" header="0.3" footer="0.3"/>
  <pageSetup paperSize="9" scale="90" orientation="landscape"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CD78-048B-4232-9C28-28E83497C351}">
  <sheetPr>
    <tabColor rgb="FF92D050"/>
  </sheetPr>
  <dimension ref="A1:R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323</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216</v>
      </c>
      <c r="F7" s="369"/>
      <c r="G7" s="369" t="s">
        <v>189</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c r="E9" s="369"/>
      <c r="F9" s="369"/>
      <c r="G9" s="369"/>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Tóth</v>
      </c>
      <c r="E18" s="371"/>
      <c r="F18" s="371"/>
      <c r="G18" s="371"/>
      <c r="H18" s="371"/>
      <c r="I18" s="371"/>
      <c r="J18" s="371"/>
      <c r="K18" s="371"/>
      <c r="L18" s="371"/>
      <c r="M18" s="371"/>
    </row>
    <row r="19" spans="1:13" x14ac:dyDescent="0.3">
      <c r="A19" s="53" t="s">
        <v>31</v>
      </c>
      <c r="B19" s="372" t="str">
        <f>E7</f>
        <v>Tóth</v>
      </c>
      <c r="C19" s="372"/>
      <c r="D19" s="373"/>
      <c r="E19" s="373"/>
      <c r="F19" s="374"/>
      <c r="G19" s="374"/>
      <c r="H19" s="374"/>
      <c r="I19" s="374"/>
      <c r="J19" s="371"/>
      <c r="K19" s="371"/>
      <c r="L19" s="371"/>
      <c r="M19" s="371"/>
    </row>
    <row r="20" spans="1:13" x14ac:dyDescent="0.3">
      <c r="A20" s="53" t="s">
        <v>32</v>
      </c>
      <c r="B20" s="372"/>
      <c r="C20" s="372"/>
      <c r="D20" s="374"/>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68" priority="1" stopIfTrue="1" operator="equal">
      <formula>"Bye"</formula>
    </cfRule>
  </conditionalFormatting>
  <conditionalFormatting sqref="R41">
    <cfRule type="expression" dxfId="67" priority="2" stopIfTrue="1">
      <formula>$O$1="CU"</formula>
    </cfRule>
  </conditionalFormatting>
  <pageMargins left="0.25" right="0.25" top="0.75" bottom="0.75" header="0.3" footer="0.3"/>
  <pageSetup paperSize="9" scale="90"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8AA3B-A572-49E8-9A38-F15820794D73}">
  <sheetPr>
    <tabColor rgb="FF92D050"/>
  </sheetPr>
  <dimension ref="A1:R41"/>
  <sheetViews>
    <sheetView workbookViewId="0">
      <selection activeCell="Q23" sqref="Q23"/>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266</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232</v>
      </c>
      <c r="F7" s="369"/>
      <c r="G7" s="369" t="s">
        <v>203</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c r="E9" s="369"/>
      <c r="F9" s="369"/>
      <c r="G9" s="369"/>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Csordás</v>
      </c>
      <c r="E18" s="371"/>
      <c r="F18" s="371"/>
      <c r="G18" s="371"/>
      <c r="H18" s="371"/>
      <c r="I18" s="371"/>
      <c r="J18" s="371"/>
      <c r="K18" s="371"/>
      <c r="L18" s="371"/>
      <c r="M18" s="371"/>
    </row>
    <row r="19" spans="1:13" x14ac:dyDescent="0.3">
      <c r="A19" s="53" t="s">
        <v>31</v>
      </c>
      <c r="B19" s="372" t="str">
        <f>E7</f>
        <v>Csordás</v>
      </c>
      <c r="C19" s="372"/>
      <c r="D19" s="373"/>
      <c r="E19" s="373"/>
      <c r="F19" s="374"/>
      <c r="G19" s="374"/>
      <c r="H19" s="374"/>
      <c r="I19" s="374"/>
      <c r="J19" s="371"/>
      <c r="K19" s="371"/>
      <c r="L19" s="371"/>
      <c r="M19" s="371"/>
    </row>
    <row r="20" spans="1:13" x14ac:dyDescent="0.3">
      <c r="A20" s="53" t="s">
        <v>32</v>
      </c>
      <c r="B20" s="372"/>
      <c r="C20" s="372"/>
      <c r="D20" s="374"/>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66" priority="1" stopIfTrue="1" operator="equal">
      <formula>"Bye"</formula>
    </cfRule>
  </conditionalFormatting>
  <conditionalFormatting sqref="R41">
    <cfRule type="expression" dxfId="65" priority="2" stopIfTrue="1">
      <formula>$O$1="CU"</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A412-C64C-477C-9B73-B0FAB6FBF872}">
  <sheetPr>
    <tabColor rgb="FF92D050"/>
  </sheetPr>
  <dimension ref="A1:S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s>
  <sheetData>
    <row r="1" spans="1:19" ht="24.6" x14ac:dyDescent="0.3">
      <c r="A1" s="367" t="s">
        <v>267</v>
      </c>
      <c r="B1" s="367"/>
      <c r="C1" s="367"/>
      <c r="D1" s="367"/>
      <c r="E1" s="367"/>
      <c r="F1" s="367"/>
      <c r="G1" s="6"/>
      <c r="H1" s="7"/>
      <c r="I1" s="8"/>
      <c r="J1" s="9"/>
      <c r="L1" s="10"/>
      <c r="M1" s="11"/>
      <c r="N1" s="12"/>
      <c r="O1" s="12" t="s">
        <v>12</v>
      </c>
      <c r="P1" s="12"/>
      <c r="Q1" s="13"/>
      <c r="R1" s="12"/>
    </row>
    <row r="2" spans="1:19" x14ac:dyDescent="0.3">
      <c r="A2" s="14" t="s">
        <v>251</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c r="M3" s="23" t="s">
        <v>17</v>
      </c>
      <c r="N3" s="24"/>
      <c r="O3" s="25"/>
      <c r="P3" s="24"/>
      <c r="Q3" s="26" t="s">
        <v>18</v>
      </c>
      <c r="R3" s="27" t="s">
        <v>19</v>
      </c>
      <c r="S3" s="27" t="s">
        <v>52</v>
      </c>
    </row>
    <row r="4" spans="1:19" ht="15" thickBot="1" x14ac:dyDescent="0.35">
      <c r="A4" s="368"/>
      <c r="B4" s="368"/>
      <c r="C4" s="368"/>
      <c r="D4" s="28"/>
      <c r="E4" s="29"/>
      <c r="F4" s="29"/>
      <c r="G4" s="29"/>
      <c r="H4" s="30"/>
      <c r="I4" s="29"/>
      <c r="J4" s="31"/>
      <c r="K4" s="30"/>
      <c r="L4" s="116"/>
      <c r="M4" s="32"/>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44" t="s">
        <v>31</v>
      </c>
      <c r="B7" s="45"/>
      <c r="C7" s="117"/>
      <c r="D7" s="117" t="str">
        <f>IF($B7="","",VLOOKUP($B7,'[1]1MD ELO'!$A$7:$O$22,15))</f>
        <v/>
      </c>
      <c r="E7" s="369" t="s">
        <v>166</v>
      </c>
      <c r="F7" s="369"/>
      <c r="G7" s="369" t="s">
        <v>167</v>
      </c>
      <c r="H7" s="369"/>
      <c r="I7" s="118" t="str">
        <f>IF($B7="","",VLOOKUP($B7,'[1]1MD ELO'!$A$7:$O$22,4))</f>
        <v/>
      </c>
      <c r="J7" s="42"/>
      <c r="K7" s="49">
        <v>1</v>
      </c>
      <c r="L7" s="112" t="e">
        <f>IF(K7="","",CONCATENATE(VLOOKUP($Y$3,$AB$1:$AK$1,K7)," pont"))</f>
        <v>#N/A</v>
      </c>
      <c r="M7" s="113"/>
    </row>
    <row r="8" spans="1:19" x14ac:dyDescent="0.3">
      <c r="A8" s="44"/>
      <c r="B8" s="51"/>
      <c r="C8" s="119"/>
      <c r="D8" s="119"/>
      <c r="E8" s="119"/>
      <c r="F8" s="119"/>
      <c r="G8" s="119"/>
      <c r="H8" s="119"/>
      <c r="I8" s="119"/>
      <c r="J8" s="42"/>
      <c r="K8" s="44"/>
      <c r="L8" s="114"/>
      <c r="M8" s="115"/>
    </row>
    <row r="9" spans="1:19"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113"/>
    </row>
    <row r="10" spans="1:19" x14ac:dyDescent="0.3">
      <c r="A10" s="44"/>
      <c r="B10" s="51"/>
      <c r="C10" s="119"/>
      <c r="D10" s="119"/>
      <c r="E10" s="119"/>
      <c r="F10" s="119"/>
      <c r="G10" s="119"/>
      <c r="H10" s="119"/>
      <c r="I10" s="119"/>
      <c r="J10" s="42"/>
      <c r="K10" s="44"/>
      <c r="L10" s="114"/>
      <c r="M10" s="115"/>
    </row>
    <row r="11" spans="1:19" x14ac:dyDescent="0.3">
      <c r="A11" s="44" t="s">
        <v>33</v>
      </c>
      <c r="B11" s="45"/>
      <c r="C11" s="117" t="str">
        <f>IF($B11="","",VLOOKUP($B11,'[1]1MD ELO'!$A$7:$O$22,5))</f>
        <v/>
      </c>
      <c r="D11" s="117" t="str">
        <f>IF($B11="","",VLOOKUP($B11,'[1]1MD ELO'!$A$7:$O$22,15))</f>
        <v/>
      </c>
      <c r="E11" s="369" t="str">
        <f>UPPER(IF($B11="","",VLOOKUP($B11,'[1]1MD ELO'!$A$7:$O$22,2)))</f>
        <v/>
      </c>
      <c r="F11" s="369"/>
      <c r="G11" s="369" t="str">
        <f>IF($B11="","",VLOOKUP($B11,'[1]1MD ELO'!$A$7:$O$22,3))</f>
        <v/>
      </c>
      <c r="H11" s="369"/>
      <c r="I11" s="118" t="str">
        <f>IF($B11="","",VLOOKUP($B11,'[1]1MD ELO'!$A$7:$O$22,4))</f>
        <v/>
      </c>
      <c r="J11" s="42"/>
      <c r="K11" s="49"/>
      <c r="L11" s="112" t="str">
        <f>IF(K11="","",CONCATENATE(VLOOKUP($Y$3,$AB$1:$AK$1,K11)," pont"))</f>
        <v/>
      </c>
      <c r="M11" s="113"/>
    </row>
    <row r="12" spans="1:19" x14ac:dyDescent="0.3">
      <c r="A12" s="44"/>
      <c r="B12" s="51"/>
      <c r="C12" s="119"/>
      <c r="D12" s="119"/>
      <c r="E12" s="119"/>
      <c r="F12" s="119"/>
      <c r="G12" s="119"/>
      <c r="H12" s="119"/>
      <c r="I12" s="119"/>
      <c r="J12" s="42"/>
      <c r="K12" s="43"/>
      <c r="L12" s="120"/>
      <c r="M12" s="115"/>
    </row>
    <row r="13" spans="1:19" x14ac:dyDescent="0.3">
      <c r="A13" s="44" t="s">
        <v>55</v>
      </c>
      <c r="B13" s="45"/>
      <c r="C13" s="117" t="str">
        <f>IF($B13="","",VLOOKUP($B13,'[1]1MD ELO'!$A$7:$O$22,5))</f>
        <v/>
      </c>
      <c r="D13" s="117" t="str">
        <f>IF($B13="","",VLOOKUP($B13,'[1]1MD ELO'!$A$7:$O$22,15))</f>
        <v/>
      </c>
      <c r="E13" s="369" t="str">
        <f>UPPER(IF($B13="","",VLOOKUP($B13,'[1]1MD ELO'!$A$7:$O$22,2)))</f>
        <v/>
      </c>
      <c r="F13" s="369"/>
      <c r="G13" s="369" t="str">
        <f>IF($B13="","",VLOOKUP($B13,'[1]1MD ELO'!$A$7:$O$22,3))</f>
        <v/>
      </c>
      <c r="H13" s="369"/>
      <c r="I13" s="118" t="str">
        <f>IF($B13="","",VLOOKUP($B13,'[1]1MD ELO'!$A$7:$O$22,4))</f>
        <v/>
      </c>
      <c r="J13" s="42"/>
      <c r="K13" s="49"/>
      <c r="L13" s="112" t="str">
        <f>IF(K13="","",CONCATENATE(VLOOKUP($Y$3,$AB$1:$AK$1,K13)," pont"))</f>
        <v/>
      </c>
      <c r="M13" s="113"/>
    </row>
    <row r="14" spans="1:19" x14ac:dyDescent="0.3">
      <c r="A14" s="42"/>
      <c r="B14" s="42"/>
      <c r="C14" s="42"/>
      <c r="D14" s="42"/>
      <c r="E14" s="42"/>
      <c r="F14" s="42"/>
      <c r="G14" s="42"/>
      <c r="H14" s="42"/>
      <c r="I14" s="42"/>
      <c r="J14" s="42"/>
      <c r="K14" s="42"/>
      <c r="L14" s="42"/>
      <c r="M14" s="42"/>
    </row>
    <row r="15" spans="1:19" x14ac:dyDescent="0.3">
      <c r="A15" s="42"/>
      <c r="B15" s="42"/>
      <c r="C15" s="42"/>
      <c r="D15" s="42"/>
      <c r="E15" s="42"/>
      <c r="F15" s="42"/>
      <c r="G15" s="42"/>
      <c r="H15" s="42"/>
      <c r="I15" s="42"/>
      <c r="J15" s="42"/>
      <c r="K15" s="42"/>
      <c r="L15" s="42"/>
      <c r="M15" s="42"/>
    </row>
    <row r="16" spans="1:19"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Gyenge</v>
      </c>
      <c r="E18" s="371"/>
      <c r="F18" s="371"/>
      <c r="G18" s="371"/>
      <c r="H18" s="371" t="str">
        <f>E11</f>
        <v/>
      </c>
      <c r="I18" s="371"/>
      <c r="J18" s="371" t="str">
        <f>E13</f>
        <v/>
      </c>
      <c r="K18" s="371"/>
      <c r="L18" s="42"/>
      <c r="M18" s="42"/>
    </row>
    <row r="19" spans="1:13" x14ac:dyDescent="0.3">
      <c r="A19" s="53" t="s">
        <v>31</v>
      </c>
      <c r="B19" s="372" t="str">
        <f>E7</f>
        <v>Gyenge</v>
      </c>
      <c r="C19" s="372"/>
      <c r="D19" s="373"/>
      <c r="E19" s="373"/>
      <c r="F19" s="374"/>
      <c r="G19" s="374"/>
      <c r="H19" s="374"/>
      <c r="I19" s="374"/>
      <c r="J19" s="371"/>
      <c r="K19" s="371"/>
      <c r="L19" s="42"/>
      <c r="M19" s="42"/>
    </row>
    <row r="20" spans="1:13" x14ac:dyDescent="0.3">
      <c r="A20" s="53" t="s">
        <v>32</v>
      </c>
      <c r="B20" s="372"/>
      <c r="C20" s="372"/>
      <c r="D20" s="374"/>
      <c r="E20" s="374"/>
      <c r="F20" s="373"/>
      <c r="G20" s="373"/>
      <c r="H20" s="374"/>
      <c r="I20" s="374"/>
      <c r="J20" s="374"/>
      <c r="K20" s="374"/>
      <c r="L20" s="42"/>
      <c r="M20" s="42"/>
    </row>
    <row r="21" spans="1:13" x14ac:dyDescent="0.3">
      <c r="A21" s="53" t="s">
        <v>33</v>
      </c>
      <c r="B21" s="372" t="str">
        <f>E11</f>
        <v/>
      </c>
      <c r="C21" s="372"/>
      <c r="D21" s="374"/>
      <c r="E21" s="374"/>
      <c r="F21" s="374"/>
      <c r="G21" s="374"/>
      <c r="H21" s="373"/>
      <c r="I21" s="373"/>
      <c r="J21" s="374"/>
      <c r="K21" s="374"/>
      <c r="L21" s="42"/>
      <c r="M21" s="42"/>
    </row>
    <row r="22" spans="1:13" x14ac:dyDescent="0.3">
      <c r="A22" s="53" t="s">
        <v>55</v>
      </c>
      <c r="B22" s="372" t="str">
        <f>E13</f>
        <v/>
      </c>
      <c r="C22" s="372"/>
      <c r="D22" s="374"/>
      <c r="E22" s="374"/>
      <c r="F22" s="374"/>
      <c r="G22" s="374"/>
      <c r="H22" s="371"/>
      <c r="I22" s="371"/>
      <c r="J22" s="373"/>
      <c r="K22" s="373"/>
      <c r="L22" s="42"/>
      <c r="M22" s="42"/>
    </row>
    <row r="23" spans="1:13" x14ac:dyDescent="0.3">
      <c r="A23" s="42"/>
      <c r="B23" s="42"/>
      <c r="C23" s="42"/>
      <c r="D23" s="42"/>
      <c r="E23" s="42"/>
      <c r="F23" s="42"/>
      <c r="G23" s="42"/>
      <c r="H23" s="42"/>
      <c r="I23" s="42"/>
      <c r="J23" s="42"/>
      <c r="K23" s="42"/>
      <c r="L23" s="42"/>
      <c r="M23" s="42"/>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M4</f>
        <v>0</v>
      </c>
      <c r="L41" s="54"/>
      <c r="M41" s="86"/>
      <c r="P41" s="76"/>
      <c r="Q41" s="87"/>
      <c r="R41" s="111"/>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100" priority="1" stopIfTrue="1" operator="equal">
      <formula>"Bye"</formula>
    </cfRule>
  </conditionalFormatting>
  <conditionalFormatting sqref="R41">
    <cfRule type="expression" dxfId="99" priority="2" stopIfTrue="1">
      <formula>$O$1="CU"</formula>
    </cfRule>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DCFF-A155-4DB9-9CA9-8736C2F5CA27}">
  <sheetPr>
    <tabColor theme="7" tint="0.39997558519241921"/>
  </sheetPr>
  <dimension ref="A1:T80"/>
  <sheetViews>
    <sheetView workbookViewId="0">
      <selection activeCell="H19" sqref="H19:I19"/>
    </sheetView>
  </sheetViews>
  <sheetFormatPr defaultRowHeight="14.4" x14ac:dyDescent="0.3"/>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0" hidden="1" customWidth="1"/>
    <col min="20" max="20" width="8.33203125" customWidth="1"/>
  </cols>
  <sheetData>
    <row r="1" spans="1:20" ht="24.6" x14ac:dyDescent="0.3">
      <c r="A1" s="243" t="s">
        <v>56</v>
      </c>
      <c r="B1" s="243"/>
      <c r="C1" s="13"/>
      <c r="D1" s="13"/>
      <c r="E1" s="13"/>
      <c r="F1" s="13"/>
      <c r="G1" s="13"/>
      <c r="H1" s="13"/>
      <c r="I1" s="244"/>
      <c r="J1" s="12"/>
      <c r="K1" s="326" t="s">
        <v>11</v>
      </c>
      <c r="L1" s="246"/>
      <c r="M1" s="247"/>
      <c r="N1" s="12"/>
      <c r="O1" s="12" t="s">
        <v>12</v>
      </c>
      <c r="P1" s="12"/>
      <c r="Q1" s="13"/>
      <c r="R1" s="12"/>
      <c r="S1" s="143"/>
      <c r="T1" s="143"/>
    </row>
    <row r="2" spans="1:20" x14ac:dyDescent="0.3">
      <c r="A2" s="248" t="s">
        <v>13</v>
      </c>
      <c r="B2" s="249"/>
      <c r="C2" s="249"/>
      <c r="D2" s="249"/>
      <c r="E2" s="250"/>
      <c r="F2" s="249"/>
      <c r="G2" s="251"/>
      <c r="H2" s="20"/>
      <c r="I2" s="20"/>
      <c r="J2" s="19"/>
      <c r="K2" s="246"/>
      <c r="L2" s="246"/>
      <c r="M2" s="246"/>
      <c r="N2" s="19"/>
      <c r="O2" s="20"/>
      <c r="P2" s="19"/>
      <c r="Q2" s="20"/>
      <c r="R2" s="19"/>
      <c r="S2" s="146"/>
      <c r="T2" s="146"/>
    </row>
    <row r="3" spans="1:20" x14ac:dyDescent="0.3">
      <c r="A3" s="21" t="s">
        <v>14</v>
      </c>
      <c r="B3" s="21"/>
      <c r="C3" s="21"/>
      <c r="D3" s="21"/>
      <c r="E3" s="21"/>
      <c r="F3" s="21"/>
      <c r="G3" s="21" t="s">
        <v>15</v>
      </c>
      <c r="H3" s="21"/>
      <c r="I3" s="21"/>
      <c r="J3" s="22"/>
      <c r="K3" s="21" t="s">
        <v>16</v>
      </c>
      <c r="L3" s="22"/>
      <c r="M3" s="21"/>
      <c r="N3" s="22"/>
      <c r="O3" s="21"/>
      <c r="P3" s="22"/>
      <c r="Q3" s="21"/>
      <c r="R3" s="23" t="s">
        <v>17</v>
      </c>
      <c r="S3" s="149"/>
      <c r="T3" s="149"/>
    </row>
    <row r="4" spans="1:20" ht="15" thickBot="1" x14ac:dyDescent="0.35">
      <c r="A4" s="384"/>
      <c r="B4" s="384"/>
      <c r="C4" s="384"/>
      <c r="D4" s="252"/>
      <c r="E4" s="253"/>
      <c r="F4" s="253"/>
      <c r="G4" s="253"/>
      <c r="H4" s="254"/>
      <c r="I4" s="253"/>
      <c r="J4" s="255"/>
      <c r="K4" s="256"/>
      <c r="L4" s="255"/>
      <c r="M4" s="327"/>
      <c r="N4" s="255"/>
      <c r="O4" s="253"/>
      <c r="P4" s="255"/>
      <c r="Q4" s="253"/>
      <c r="R4" s="258">
        <f>[1]Altalanos!$E$10</f>
        <v>0</v>
      </c>
      <c r="S4" s="153"/>
      <c r="T4" s="153"/>
    </row>
    <row r="5" spans="1:20" x14ac:dyDescent="0.3">
      <c r="A5" s="94"/>
      <c r="B5" s="155" t="s">
        <v>82</v>
      </c>
      <c r="C5" s="156" t="s">
        <v>24</v>
      </c>
      <c r="D5" s="155" t="s">
        <v>83</v>
      </c>
      <c r="E5" s="155" t="s">
        <v>84</v>
      </c>
      <c r="F5" s="157" t="s">
        <v>85</v>
      </c>
      <c r="G5" s="157" t="s">
        <v>9</v>
      </c>
      <c r="H5" s="157"/>
      <c r="I5" s="157" t="s">
        <v>25</v>
      </c>
      <c r="J5" s="157"/>
      <c r="K5" s="155" t="s">
        <v>86</v>
      </c>
      <c r="L5" s="158"/>
      <c r="M5" s="155" t="s">
        <v>93</v>
      </c>
      <c r="N5" s="158"/>
      <c r="O5" s="155" t="s">
        <v>91</v>
      </c>
      <c r="P5" s="158"/>
      <c r="Q5" s="155" t="s">
        <v>90</v>
      </c>
      <c r="R5" s="159"/>
      <c r="S5" s="149"/>
      <c r="T5" s="149"/>
    </row>
    <row r="6" spans="1:20" x14ac:dyDescent="0.3">
      <c r="A6" s="259"/>
      <c r="B6" s="328"/>
      <c r="C6" s="161"/>
      <c r="D6" s="161"/>
      <c r="E6" s="328"/>
      <c r="F6" s="160" t="str">
        <f>IF(Y3="","",CONCATENATE(AH1," pont"))</f>
        <v/>
      </c>
      <c r="G6" s="162"/>
      <c r="H6" s="163"/>
      <c r="I6" s="162"/>
      <c r="J6" s="164"/>
      <c r="K6" s="161" t="str">
        <f>IF(Y3="","",CONCATENATE(AG1," pont"))</f>
        <v/>
      </c>
      <c r="L6" s="164"/>
      <c r="M6" s="161" t="str">
        <f>IF(Y3="","",CONCATENATE(AF1," pont"))</f>
        <v/>
      </c>
      <c r="N6" s="164"/>
      <c r="O6" s="161" t="str">
        <f>IF(Y3="","",CONCATENATE(AE1," pont"))</f>
        <v/>
      </c>
      <c r="P6" s="164"/>
      <c r="Q6" s="161" t="str">
        <f>IF(Y3="","",CONCATENATE(AD1," pont"))</f>
        <v/>
      </c>
      <c r="R6" s="165"/>
      <c r="S6" s="166"/>
      <c r="T6" s="166"/>
    </row>
    <row r="7" spans="1:20" x14ac:dyDescent="0.3">
      <c r="A7" s="168" t="s">
        <v>40</v>
      </c>
      <c r="B7" s="260" t="str">
        <f>IF($E7="","",VLOOKUP($E7,'[1]1MD ELO (2)'!$A$7:$O$80,14))</f>
        <v/>
      </c>
      <c r="C7" s="260" t="str">
        <f>IF($E7="","",VLOOKUP($E7,'[1]1MD ELO (2)'!$A$7:$O$80,15))</f>
        <v/>
      </c>
      <c r="D7" s="261" t="str">
        <f>IF($E7="","",VLOOKUP($E7,'[1]1MD ELO (2)'!$A$7:$O$80,5))</f>
        <v/>
      </c>
      <c r="E7" s="262"/>
      <c r="F7" s="263" t="str">
        <f>UPPER(IF($E7="","",VLOOKUP($E7,'[1]1MD ELO (2)'!$A$7:$O$80,2)))</f>
        <v/>
      </c>
      <c r="G7" s="263" t="str">
        <f>IF($E7="","",VLOOKUP($E7,'[1]1MD ELO (2)'!$A$7:$O$80,3))</f>
        <v/>
      </c>
      <c r="H7" s="263"/>
      <c r="I7" s="263" t="str">
        <f>IF($E7="","",VLOOKUP($E7,'[1]1MD ELO (2)'!$A$7:$O$80,4))</f>
        <v/>
      </c>
      <c r="J7" s="329"/>
      <c r="K7" s="273" t="str">
        <f>UPPER(IF(OR(J8="a",J8="as"),F7,IF(OR(J8="b",J8="bs"),F8,)))</f>
        <v/>
      </c>
      <c r="L7" s="280"/>
      <c r="M7" s="281"/>
      <c r="N7" s="281"/>
      <c r="O7" s="281"/>
      <c r="P7" s="281"/>
      <c r="Q7" s="281"/>
      <c r="R7" s="281"/>
      <c r="S7" s="178"/>
      <c r="T7" s="266"/>
    </row>
    <row r="8" spans="1:20" x14ac:dyDescent="0.3">
      <c r="A8" s="200" t="s">
        <v>43</v>
      </c>
      <c r="B8" s="260" t="str">
        <f>IF($E8="","",VLOOKUP($E8,'[1]1MD ELO (2)'!$A$7:$O$80,14))</f>
        <v/>
      </c>
      <c r="C8" s="260" t="str">
        <f>IF($E8="","",VLOOKUP($E8,'[1]1MD ELO (2)'!$A$7:$O$80,15))</f>
        <v/>
      </c>
      <c r="D8" s="261" t="str">
        <f>IF($E8="","",VLOOKUP($E8,'[1]1MD ELO (2)'!$A$7:$O$80,5))</f>
        <v/>
      </c>
      <c r="E8" s="262"/>
      <c r="F8" s="317" t="str">
        <f>UPPER(IF($E8="","",VLOOKUP($E8,'[1]1MD ELO (2)'!$A$7:$O$80,2)))</f>
        <v/>
      </c>
      <c r="G8" s="317" t="str">
        <f>IF($E8="","",VLOOKUP($E8,'[1]1MD ELO (2)'!$A$7:$O$80,3))</f>
        <v/>
      </c>
      <c r="H8" s="317"/>
      <c r="I8" s="317" t="str">
        <f>IF($E8="","",VLOOKUP($E8,'[1]1MD ELO (2)'!$A$7:$O$80,4))</f>
        <v/>
      </c>
      <c r="J8" s="330"/>
      <c r="K8" s="265"/>
      <c r="L8" s="186"/>
      <c r="M8" s="273" t="str">
        <f>UPPER(IF(OR(L8="a",L8="as"),K7,IF(OR(L8="b",L8="bs"),K9,)))</f>
        <v/>
      </c>
      <c r="N8" s="280"/>
      <c r="O8" s="281"/>
      <c r="P8" s="281"/>
      <c r="Q8" s="281"/>
      <c r="R8" s="281"/>
      <c r="S8" s="178"/>
      <c r="T8" s="266"/>
    </row>
    <row r="9" spans="1:20" x14ac:dyDescent="0.3">
      <c r="A9" s="179" t="s">
        <v>44</v>
      </c>
      <c r="B9" s="260" t="str">
        <f>IF($E9="","",VLOOKUP($E9,'[1]1MD ELO (2)'!$A$7:$O$80,14))</f>
        <v/>
      </c>
      <c r="C9" s="260" t="str">
        <f>IF($E9="","",VLOOKUP($E9,'[1]1MD ELO (2)'!$A$7:$O$80,15))</f>
        <v/>
      </c>
      <c r="D9" s="261" t="str">
        <f>IF($E9="","",VLOOKUP($E9,'[1]1MD ELO (2)'!$A$7:$O$80,5))</f>
        <v/>
      </c>
      <c r="E9" s="262"/>
      <c r="F9" s="317" t="str">
        <f>UPPER(IF($E9="","",VLOOKUP($E9,'[1]1MD ELO (2)'!$A$7:$O$80,2)))</f>
        <v/>
      </c>
      <c r="G9" s="317" t="str">
        <f>IF($E9="","",VLOOKUP($E9,'[1]1MD ELO (2)'!$A$7:$O$80,3))</f>
        <v/>
      </c>
      <c r="H9" s="317"/>
      <c r="I9" s="317" t="str">
        <f>IF($E9="","",VLOOKUP($E9,'[1]1MD ELO (2)'!$A$7:$O$80,4))</f>
        <v/>
      </c>
      <c r="J9" s="329"/>
      <c r="K9" s="273" t="str">
        <f>UPPER(IF(OR(J10="a",J10="as"),F9,IF(OR(J10="b",J10="bs"),F10,)))</f>
        <v/>
      </c>
      <c r="L9" s="331"/>
      <c r="M9" s="265"/>
      <c r="N9" s="283"/>
      <c r="O9" s="281"/>
      <c r="P9" s="281"/>
      <c r="Q9" s="281"/>
      <c r="R9" s="281"/>
      <c r="S9" s="178"/>
      <c r="T9" s="266"/>
    </row>
    <row r="10" spans="1:20" x14ac:dyDescent="0.3">
      <c r="A10" s="179" t="s">
        <v>46</v>
      </c>
      <c r="B10" s="260" t="str">
        <f>IF($E10="","",VLOOKUP($E10,'[1]1MD ELO (2)'!$A$7:$O$80,14))</f>
        <v/>
      </c>
      <c r="C10" s="260" t="str">
        <f>IF($E10="","",VLOOKUP($E10,'[1]1MD ELO (2)'!$A$7:$O$80,15))</f>
        <v/>
      </c>
      <c r="D10" s="261" t="str">
        <f>IF($E10="","",VLOOKUP($E10,'[1]1MD ELO (2)'!$A$7:$O$80,5))</f>
        <v/>
      </c>
      <c r="E10" s="262"/>
      <c r="F10" s="317" t="str">
        <f>UPPER(IF($E10="","",VLOOKUP($E10,'[1]1MD ELO (2)'!$A$7:$O$80,2)))</f>
        <v/>
      </c>
      <c r="G10" s="317" t="str">
        <f>IF($E10="","",VLOOKUP($E10,'[1]1MD ELO (2)'!$A$7:$O$80,3))</f>
        <v/>
      </c>
      <c r="H10" s="317"/>
      <c r="I10" s="317" t="str">
        <f>IF($E10="","",VLOOKUP($E10,'[1]1MD ELO (2)'!$A$7:$O$80,4))</f>
        <v/>
      </c>
      <c r="J10" s="330"/>
      <c r="K10" s="265"/>
      <c r="L10" s="281"/>
      <c r="M10" s="279" t="s">
        <v>88</v>
      </c>
      <c r="N10" s="193"/>
      <c r="O10" s="273" t="str">
        <f>UPPER(IF(OR(N10="a",N10="as"),M8,IF(OR(N10="b",N10="bs"),M12,)))</f>
        <v/>
      </c>
      <c r="P10" s="280"/>
      <c r="Q10" s="281"/>
      <c r="R10" s="281"/>
      <c r="S10" s="178"/>
      <c r="T10" s="266"/>
    </row>
    <row r="11" spans="1:20" x14ac:dyDescent="0.3">
      <c r="A11" s="179" t="s">
        <v>47</v>
      </c>
      <c r="B11" s="260" t="str">
        <f>IF($E11="","",VLOOKUP($E11,'[1]1MD ELO (2)'!$A$7:$O$80,14))</f>
        <v/>
      </c>
      <c r="C11" s="260" t="str">
        <f>IF($E11="","",VLOOKUP($E11,'[1]1MD ELO (2)'!$A$7:$O$80,15))</f>
        <v/>
      </c>
      <c r="D11" s="261" t="str">
        <f>IF($E11="","",VLOOKUP($E11,'[1]1MD ELO (2)'!$A$7:$O$80,5))</f>
        <v/>
      </c>
      <c r="E11" s="262"/>
      <c r="F11" s="317" t="str">
        <f>UPPER(IF($E11="","",VLOOKUP($E11,'[1]1MD ELO (2)'!$A$7:$O$80,2)))</f>
        <v/>
      </c>
      <c r="G11" s="317" t="str">
        <f>IF($E11="","",VLOOKUP($E11,'[1]1MD ELO (2)'!$A$7:$O$80,3))</f>
        <v/>
      </c>
      <c r="H11" s="317"/>
      <c r="I11" s="317" t="str">
        <f>IF($E11="","",VLOOKUP($E11,'[1]1MD ELO (2)'!$A$7:$O$80,4))</f>
        <v/>
      </c>
      <c r="J11" s="329"/>
      <c r="K11" s="273" t="str">
        <f>UPPER(IF(OR(J12="a",J12="as"),F11,IF(OR(J12="b",J12="bs"),F12,)))</f>
        <v/>
      </c>
      <c r="L11" s="280"/>
      <c r="M11" s="332"/>
      <c r="N11" s="333"/>
      <c r="O11" s="265"/>
      <c r="P11" s="283"/>
      <c r="Q11" s="265"/>
      <c r="R11" s="281"/>
      <c r="S11" s="178"/>
      <c r="T11" s="266"/>
    </row>
    <row r="12" spans="1:20" x14ac:dyDescent="0.3">
      <c r="A12" s="179" t="s">
        <v>48</v>
      </c>
      <c r="B12" s="260" t="str">
        <f>IF($E12="","",VLOOKUP($E12,'[1]1MD ELO (2)'!$A$7:$O$80,14))</f>
        <v/>
      </c>
      <c r="C12" s="260" t="str">
        <f>IF($E12="","",VLOOKUP($E12,'[1]1MD ELO (2)'!$A$7:$O$80,15))</f>
        <v/>
      </c>
      <c r="D12" s="261" t="str">
        <f>IF($E12="","",VLOOKUP($E12,'[1]1MD ELO (2)'!$A$7:$O$80,5))</f>
        <v/>
      </c>
      <c r="E12" s="262"/>
      <c r="F12" s="317" t="str">
        <f>UPPER(IF($E12="","",VLOOKUP($E12,'[1]1MD ELO (2)'!$A$7:$O$80,2)))</f>
        <v/>
      </c>
      <c r="G12" s="317" t="str">
        <f>IF($E12="","",VLOOKUP($E12,'[1]1MD ELO (2)'!$A$7:$O$80,3))</f>
        <v/>
      </c>
      <c r="H12" s="317"/>
      <c r="I12" s="317" t="str">
        <f>IF($E12="","",VLOOKUP($E12,'[1]1MD ELO (2)'!$A$7:$O$80,4))</f>
        <v/>
      </c>
      <c r="J12" s="330"/>
      <c r="K12" s="265"/>
      <c r="L12" s="186"/>
      <c r="M12" s="273" t="str">
        <f>UPPER(IF(OR(L12="a",L12="as"),K11,IF(OR(L12="b",L12="bs"),K13,)))</f>
        <v/>
      </c>
      <c r="N12" s="334"/>
      <c r="O12" s="281"/>
      <c r="P12" s="283"/>
      <c r="Q12" s="281"/>
      <c r="R12" s="281"/>
      <c r="S12" s="178"/>
      <c r="T12" s="266"/>
    </row>
    <row r="13" spans="1:20" x14ac:dyDescent="0.3">
      <c r="A13" s="200" t="s">
        <v>50</v>
      </c>
      <c r="B13" s="260" t="str">
        <f>IF($E13="","",VLOOKUP($E13,'[1]1MD ELO (2)'!$A$7:$O$80,14))</f>
        <v/>
      </c>
      <c r="C13" s="260" t="str">
        <f>IF($E13="","",VLOOKUP($E13,'[1]1MD ELO (2)'!$A$7:$O$80,15))</f>
        <v/>
      </c>
      <c r="D13" s="261" t="str">
        <f>IF($E13="","",VLOOKUP($E13,'[1]1MD ELO (2)'!$A$7:$O$80,5))</f>
        <v/>
      </c>
      <c r="E13" s="262"/>
      <c r="F13" s="317" t="str">
        <f>UPPER(IF($E13="","",VLOOKUP($E13,'[1]1MD ELO (2)'!$A$7:$O$80,2)))</f>
        <v/>
      </c>
      <c r="G13" s="317" t="str">
        <f>IF($E13="","",VLOOKUP($E13,'[1]1MD ELO (2)'!$A$7:$O$80,3))</f>
        <v/>
      </c>
      <c r="H13" s="317"/>
      <c r="I13" s="317" t="str">
        <f>IF($E13="","",VLOOKUP($E13,'[1]1MD ELO (2)'!$A$7:$O$80,4))</f>
        <v/>
      </c>
      <c r="J13" s="329"/>
      <c r="K13" s="273" t="str">
        <f>UPPER(IF(OR(J14="a",J14="as"),F13,IF(OR(J14="b",J14="bs"),F14,)))</f>
        <v/>
      </c>
      <c r="L13" s="289"/>
      <c r="M13" s="265"/>
      <c r="N13" s="281"/>
      <c r="O13" s="281"/>
      <c r="P13" s="283"/>
      <c r="Q13" s="281"/>
      <c r="R13" s="281"/>
      <c r="S13" s="178"/>
      <c r="T13" s="266"/>
    </row>
    <row r="14" spans="1:20" x14ac:dyDescent="0.3">
      <c r="A14" s="203" t="s">
        <v>51</v>
      </c>
      <c r="B14" s="260" t="str">
        <f>IF($E14="","",VLOOKUP($E14,'[1]1MD ELO (2)'!$A$7:$O$80,14))</f>
        <v/>
      </c>
      <c r="C14" s="260" t="str">
        <f>IF($E14="","",VLOOKUP($E14,'[1]1MD ELO (2)'!$A$7:$O$80,15))</f>
        <v/>
      </c>
      <c r="D14" s="261" t="str">
        <f>IF($E14="","",VLOOKUP($E14,'[1]1MD ELO (2)'!$A$7:$O$80,5))</f>
        <v/>
      </c>
      <c r="E14" s="262"/>
      <c r="F14" s="263" t="str">
        <f>UPPER(IF($E14="","",VLOOKUP($E14,'[1]1MD ELO (2)'!$A$7:$O$80,2)))</f>
        <v/>
      </c>
      <c r="G14" s="263" t="str">
        <f>IF($E14="","",VLOOKUP($E14,'[1]1MD ELO (2)'!$A$7:$O$80,3))</f>
        <v/>
      </c>
      <c r="H14" s="263"/>
      <c r="I14" s="263" t="str">
        <f>IF($E14="","",VLOOKUP($E14,'[1]1MD ELO (2)'!$A$7:$O$80,4))</f>
        <v/>
      </c>
      <c r="J14" s="330"/>
      <c r="K14" s="265"/>
      <c r="L14" s="281"/>
      <c r="M14" s="281"/>
      <c r="N14" s="335"/>
      <c r="O14" s="279" t="s">
        <v>88</v>
      </c>
      <c r="P14" s="193"/>
      <c r="Q14" s="273" t="str">
        <f>UPPER(IF(OR(P14="a",P14="as"),O10,IF(OR(P14="b",P14="bs"),O18,)))</f>
        <v/>
      </c>
      <c r="R14" s="280"/>
      <c r="S14" s="178"/>
      <c r="T14" s="266"/>
    </row>
    <row r="15" spans="1:20" x14ac:dyDescent="0.3">
      <c r="A15" s="168" t="s">
        <v>94</v>
      </c>
      <c r="B15" s="260" t="str">
        <f>IF($E15="","",VLOOKUP($E15,'[1]1MD ELO (2)'!$A$7:$O$80,14))</f>
        <v/>
      </c>
      <c r="C15" s="260" t="str">
        <f>IF($E15="","",VLOOKUP($E15,'[1]1MD ELO (2)'!$A$7:$O$80,15))</f>
        <v/>
      </c>
      <c r="D15" s="261" t="str">
        <f>IF($E15="","",VLOOKUP($E15,'[1]1MD ELO (2)'!$A$7:$O$80,5))</f>
        <v/>
      </c>
      <c r="E15" s="262"/>
      <c r="F15" s="263" t="str">
        <f>UPPER(IF($E15="","",VLOOKUP($E15,'[1]1MD ELO (2)'!$A$7:$O$80,2)))</f>
        <v/>
      </c>
      <c r="G15" s="263" t="str">
        <f>IF($E15="","",VLOOKUP($E15,'[1]1MD ELO (2)'!$A$7:$O$80,3))</f>
        <v/>
      </c>
      <c r="H15" s="263"/>
      <c r="I15" s="263" t="str">
        <f>IF($E15="","",VLOOKUP($E15,'[1]1MD ELO (2)'!$A$7:$O$80,4))</f>
        <v/>
      </c>
      <c r="J15" s="329"/>
      <c r="K15" s="273" t="str">
        <f>UPPER(IF(OR(J16="a",J16="as"),F15,IF(OR(J16="b",J16="bs"),F16,)))</f>
        <v/>
      </c>
      <c r="L15" s="280"/>
      <c r="M15" s="281"/>
      <c r="N15" s="281"/>
      <c r="O15" s="281"/>
      <c r="P15" s="283"/>
      <c r="Q15" s="265"/>
      <c r="R15" s="283"/>
      <c r="S15" s="178"/>
      <c r="T15" s="266"/>
    </row>
    <row r="16" spans="1:20" x14ac:dyDescent="0.3">
      <c r="A16" s="200" t="s">
        <v>95</v>
      </c>
      <c r="B16" s="260" t="str">
        <f>IF($E16="","",VLOOKUP($E16,'[1]1MD ELO (2)'!$A$7:$O$80,14))</f>
        <v/>
      </c>
      <c r="C16" s="260" t="str">
        <f>IF($E16="","",VLOOKUP($E16,'[1]1MD ELO (2)'!$A$7:$O$80,15))</f>
        <v/>
      </c>
      <c r="D16" s="261" t="str">
        <f>IF($E16="","",VLOOKUP($E16,'[1]1MD ELO (2)'!$A$7:$O$80,5))</f>
        <v/>
      </c>
      <c r="E16" s="262"/>
      <c r="F16" s="317" t="str">
        <f>UPPER(IF($E16="","",VLOOKUP($E16,'[1]1MD ELO (2)'!$A$7:$O$80,2)))</f>
        <v/>
      </c>
      <c r="G16" s="317" t="str">
        <f>IF($E16="","",VLOOKUP($E16,'[1]1MD ELO (2)'!$A$7:$O$80,3))</f>
        <v/>
      </c>
      <c r="H16" s="317"/>
      <c r="I16" s="317" t="str">
        <f>IF($E16="","",VLOOKUP($E16,'[1]1MD ELO (2)'!$A$7:$O$80,4))</f>
        <v/>
      </c>
      <c r="J16" s="330"/>
      <c r="K16" s="265"/>
      <c r="L16" s="186"/>
      <c r="M16" s="273" t="str">
        <f>UPPER(IF(OR(L16="a",L16="as"),K15,IF(OR(L16="b",L16="bs"),K17,)))</f>
        <v/>
      </c>
      <c r="N16" s="280"/>
      <c r="O16" s="281"/>
      <c r="P16" s="283"/>
      <c r="Q16" s="281"/>
      <c r="R16" s="283"/>
      <c r="S16" s="178"/>
      <c r="T16" s="266"/>
    </row>
    <row r="17" spans="1:20" x14ac:dyDescent="0.3">
      <c r="A17" s="179" t="s">
        <v>96</v>
      </c>
      <c r="B17" s="260" t="str">
        <f>IF($E17="","",VLOOKUP($E17,'[1]1MD ELO (2)'!$A$7:$O$80,14))</f>
        <v/>
      </c>
      <c r="C17" s="260" t="str">
        <f>IF($E17="","",VLOOKUP($E17,'[1]1MD ELO (2)'!$A$7:$O$80,15))</f>
        <v/>
      </c>
      <c r="D17" s="261" t="str">
        <f>IF($E17="","",VLOOKUP($E17,'[1]1MD ELO (2)'!$A$7:$O$80,5))</f>
        <v/>
      </c>
      <c r="E17" s="262"/>
      <c r="F17" s="317" t="str">
        <f>UPPER(IF($E17="","",VLOOKUP($E17,'[1]1MD ELO (2)'!$A$7:$O$80,2)))</f>
        <v/>
      </c>
      <c r="G17" s="317" t="str">
        <f>IF($E17="","",VLOOKUP($E17,'[1]1MD ELO (2)'!$A$7:$O$80,3))</f>
        <v/>
      </c>
      <c r="H17" s="317"/>
      <c r="I17" s="317" t="str">
        <f>IF($E17="","",VLOOKUP($E17,'[1]1MD ELO (2)'!$A$7:$O$80,4))</f>
        <v/>
      </c>
      <c r="J17" s="329"/>
      <c r="K17" s="273" t="str">
        <f>UPPER(IF(OR(J18="a",J18="as"),F17,IF(OR(J18="b",J18="bs"),F18,)))</f>
        <v/>
      </c>
      <c r="L17" s="331"/>
      <c r="M17" s="265"/>
      <c r="N17" s="283"/>
      <c r="O17" s="281"/>
      <c r="P17" s="283"/>
      <c r="Q17" s="281"/>
      <c r="R17" s="283"/>
      <c r="S17" s="178"/>
      <c r="T17" s="266"/>
    </row>
    <row r="18" spans="1:20" x14ac:dyDescent="0.3">
      <c r="A18" s="179" t="s">
        <v>97</v>
      </c>
      <c r="B18" s="260" t="str">
        <f>IF($E18="","",VLOOKUP($E18,'[1]1MD ELO (2)'!$A$7:$O$80,14))</f>
        <v/>
      </c>
      <c r="C18" s="260" t="str">
        <f>IF($E18="","",VLOOKUP($E18,'[1]1MD ELO (2)'!$A$7:$O$80,15))</f>
        <v/>
      </c>
      <c r="D18" s="261" t="str">
        <f>IF($E18="","",VLOOKUP($E18,'[1]1MD ELO (2)'!$A$7:$O$80,5))</f>
        <v/>
      </c>
      <c r="E18" s="262"/>
      <c r="F18" s="317" t="str">
        <f>UPPER(IF($E18="","",VLOOKUP($E18,'[1]1MD ELO (2)'!$A$7:$O$80,2)))</f>
        <v/>
      </c>
      <c r="G18" s="317" t="str">
        <f>IF($E18="","",VLOOKUP($E18,'[1]1MD ELO (2)'!$A$7:$O$80,3))</f>
        <v/>
      </c>
      <c r="H18" s="317"/>
      <c r="I18" s="317" t="str">
        <f>IF($E18="","",VLOOKUP($E18,'[1]1MD ELO (2)'!$A$7:$O$80,4))</f>
        <v/>
      </c>
      <c r="J18" s="330"/>
      <c r="K18" s="265"/>
      <c r="L18" s="281"/>
      <c r="M18" s="279" t="s">
        <v>88</v>
      </c>
      <c r="N18" s="193"/>
      <c r="O18" s="273" t="str">
        <f>UPPER(IF(OR(N18="a",N18="as"),M16,IF(OR(N18="b",N18="bs"),M20,)))</f>
        <v/>
      </c>
      <c r="P18" s="289"/>
      <c r="Q18" s="281"/>
      <c r="R18" s="283"/>
      <c r="S18" s="178"/>
      <c r="T18" s="266"/>
    </row>
    <row r="19" spans="1:20" x14ac:dyDescent="0.3">
      <c r="A19" s="179" t="s">
        <v>98</v>
      </c>
      <c r="B19" s="260" t="str">
        <f>IF($E19="","",VLOOKUP($E19,'[1]1MD ELO (2)'!$A$7:$O$80,14))</f>
        <v/>
      </c>
      <c r="C19" s="260" t="str">
        <f>IF($E19="","",VLOOKUP($E19,'[1]1MD ELO (2)'!$A$7:$O$80,15))</f>
        <v/>
      </c>
      <c r="D19" s="261" t="str">
        <f>IF($E19="","",VLOOKUP($E19,'[1]1MD ELO (2)'!$A$7:$O$80,5))</f>
        <v/>
      </c>
      <c r="E19" s="262"/>
      <c r="F19" s="317" t="str">
        <f>UPPER(IF($E19="","",VLOOKUP($E19,'[1]1MD ELO (2)'!$A$7:$O$80,2)))</f>
        <v/>
      </c>
      <c r="G19" s="317" t="str">
        <f>IF($E19="","",VLOOKUP($E19,'[1]1MD ELO (2)'!$A$7:$O$80,3))</f>
        <v/>
      </c>
      <c r="H19" s="317"/>
      <c r="I19" s="317" t="str">
        <f>IF($E19="","",VLOOKUP($E19,'[1]1MD ELO (2)'!$A$7:$O$80,4))</f>
        <v/>
      </c>
      <c r="J19" s="329"/>
      <c r="K19" s="273" t="str">
        <f>UPPER(IF(OR(J20="a",J20="as"),F19,IF(OR(J20="b",J20="bs"),F20,)))</f>
        <v/>
      </c>
      <c r="L19" s="280"/>
      <c r="M19" s="332"/>
      <c r="N19" s="333"/>
      <c r="O19" s="265"/>
      <c r="P19" s="281"/>
      <c r="Q19" s="281"/>
      <c r="R19" s="283"/>
      <c r="S19" s="178"/>
      <c r="T19" s="266"/>
    </row>
    <row r="20" spans="1:20" x14ac:dyDescent="0.3">
      <c r="A20" s="179" t="s">
        <v>99</v>
      </c>
      <c r="B20" s="260" t="str">
        <f>IF($E20="","",VLOOKUP($E20,'[1]1MD ELO (2)'!$A$7:$O$80,14))</f>
        <v/>
      </c>
      <c r="C20" s="260" t="str">
        <f>IF($E20="","",VLOOKUP($E20,'[1]1MD ELO (2)'!$A$7:$O$80,15))</f>
        <v/>
      </c>
      <c r="D20" s="261" t="str">
        <f>IF($E20="","",VLOOKUP($E20,'[1]1MD ELO (2)'!$A$7:$O$80,5))</f>
        <v/>
      </c>
      <c r="E20" s="262"/>
      <c r="F20" s="317" t="str">
        <f>UPPER(IF($E20="","",VLOOKUP($E20,'[1]1MD ELO (2)'!$A$7:$O$80,2)))</f>
        <v/>
      </c>
      <c r="G20" s="317" t="str">
        <f>IF($E20="","",VLOOKUP($E20,'[1]1MD ELO (2)'!$A$7:$O$80,3))</f>
        <v/>
      </c>
      <c r="H20" s="317"/>
      <c r="I20" s="317" t="str">
        <f>IF($E20="","",VLOOKUP($E20,'[1]1MD ELO (2)'!$A$7:$O$80,4))</f>
        <v/>
      </c>
      <c r="J20" s="330"/>
      <c r="K20" s="265"/>
      <c r="L20" s="186"/>
      <c r="M20" s="273" t="str">
        <f>UPPER(IF(OR(L20="a",L20="as"),K19,IF(OR(L20="b",L20="bs"),K21,)))</f>
        <v/>
      </c>
      <c r="N20" s="334"/>
      <c r="O20" s="281"/>
      <c r="P20" s="281"/>
      <c r="Q20" s="281"/>
      <c r="R20" s="283"/>
      <c r="S20" s="178"/>
      <c r="T20" s="266"/>
    </row>
    <row r="21" spans="1:20" x14ac:dyDescent="0.3">
      <c r="A21" s="200" t="s">
        <v>100</v>
      </c>
      <c r="B21" s="260" t="str">
        <f>IF($E21="","",VLOOKUP($E21,'[1]1MD ELO (2)'!$A$7:$O$80,14))</f>
        <v/>
      </c>
      <c r="C21" s="260" t="str">
        <f>IF($E21="","",VLOOKUP($E21,'[1]1MD ELO (2)'!$A$7:$O$80,15))</f>
        <v/>
      </c>
      <c r="D21" s="261" t="str">
        <f>IF($E21="","",VLOOKUP($E21,'[1]1MD ELO (2)'!$A$7:$O$80,5))</f>
        <v/>
      </c>
      <c r="E21" s="262"/>
      <c r="F21" s="317" t="str">
        <f>UPPER(IF($E21="","",VLOOKUP($E21,'[1]1MD ELO (2)'!$A$7:$O$80,2)))</f>
        <v/>
      </c>
      <c r="G21" s="317" t="str">
        <f>IF($E21="","",VLOOKUP($E21,'[1]1MD ELO (2)'!$A$7:$O$80,3))</f>
        <v/>
      </c>
      <c r="H21" s="317"/>
      <c r="I21" s="317" t="str">
        <f>IF($E21="","",VLOOKUP($E21,'[1]1MD ELO (2)'!$A$7:$O$80,4))</f>
        <v/>
      </c>
      <c r="J21" s="329"/>
      <c r="K21" s="273" t="str">
        <f>UPPER(IF(OR(J22="a",J22="as"),F21,IF(OR(J22="b",J22="bs"),F22,)))</f>
        <v/>
      </c>
      <c r="L21" s="289"/>
      <c r="M21" s="265"/>
      <c r="N21" s="281"/>
      <c r="O21" s="281"/>
      <c r="P21" s="281"/>
      <c r="Q21" s="281"/>
      <c r="R21" s="283"/>
      <c r="S21" s="178"/>
      <c r="T21" s="266"/>
    </row>
    <row r="22" spans="1:20" x14ac:dyDescent="0.3">
      <c r="A22" s="203" t="s">
        <v>101</v>
      </c>
      <c r="B22" s="260" t="str">
        <f>IF($E22="","",VLOOKUP($E22,'[1]1MD ELO (2)'!$A$7:$O$80,14))</f>
        <v/>
      </c>
      <c r="C22" s="260" t="str">
        <f>IF($E22="","",VLOOKUP($E22,'[1]1MD ELO (2)'!$A$7:$O$80,15))</f>
        <v/>
      </c>
      <c r="D22" s="261" t="str">
        <f>IF($E22="","",VLOOKUP($E22,'[1]1MD ELO (2)'!$A$7:$O$80,5))</f>
        <v/>
      </c>
      <c r="E22" s="262"/>
      <c r="F22" s="263" t="str">
        <f>UPPER(IF($E22="","",VLOOKUP($E22,'[1]1MD ELO (2)'!$A$7:$O$80,2)))</f>
        <v/>
      </c>
      <c r="G22" s="263" t="str">
        <f>IF($E22="","",VLOOKUP($E22,'[1]1MD ELO (2)'!$A$7:$O$80,3))</f>
        <v/>
      </c>
      <c r="H22" s="263"/>
      <c r="I22" s="263" t="str">
        <f>IF($E22="","",VLOOKUP($E22,'[1]1MD ELO (2)'!$A$7:$O$80,4))</f>
        <v/>
      </c>
      <c r="J22" s="330"/>
      <c r="K22" s="265"/>
      <c r="L22" s="281"/>
      <c r="M22" s="281"/>
      <c r="N22" s="335"/>
      <c r="O22" s="336" t="s">
        <v>102</v>
      </c>
      <c r="P22" s="323"/>
      <c r="Q22" s="273" t="str">
        <f>UPPER(IF(OR(P23="a",P23="as"),Q14,IF(OR(P23="b",P23="bs"),Q30,)))</f>
        <v/>
      </c>
      <c r="R22" s="324"/>
      <c r="S22" s="178"/>
      <c r="T22" s="266"/>
    </row>
    <row r="23" spans="1:20" x14ac:dyDescent="0.3">
      <c r="A23" s="168" t="s">
        <v>103</v>
      </c>
      <c r="B23" s="260" t="str">
        <f>IF($E23="","",VLOOKUP($E23,'[1]1MD ELO (2)'!$A$7:$O$80,14))</f>
        <v/>
      </c>
      <c r="C23" s="260" t="str">
        <f>IF($E23="","",VLOOKUP($E23,'[1]1MD ELO (2)'!$A$7:$O$80,15))</f>
        <v/>
      </c>
      <c r="D23" s="261" t="str">
        <f>IF($E23="","",VLOOKUP($E23,'[1]1MD ELO (2)'!$A$7:$O$80,5))</f>
        <v/>
      </c>
      <c r="E23" s="262"/>
      <c r="F23" s="263" t="str">
        <f>UPPER(IF($E23="","",VLOOKUP($E23,'[1]1MD ELO (2)'!$A$7:$O$80,2)))</f>
        <v/>
      </c>
      <c r="G23" s="263" t="str">
        <f>IF($E23="","",VLOOKUP($E23,'[1]1MD ELO (2)'!$A$7:$O$80,3))</f>
        <v/>
      </c>
      <c r="H23" s="263"/>
      <c r="I23" s="263" t="str">
        <f>IF($E23="","",VLOOKUP($E23,'[1]1MD ELO (2)'!$A$7:$O$80,4))</f>
        <v/>
      </c>
      <c r="J23" s="329"/>
      <c r="K23" s="273" t="str">
        <f>UPPER(IF(OR(J24="a",J24="as"),F23,IF(OR(J24="b",J24="bs"),F24,)))</f>
        <v/>
      </c>
      <c r="L23" s="280"/>
      <c r="M23" s="281"/>
      <c r="N23" s="281"/>
      <c r="O23" s="279" t="s">
        <v>88</v>
      </c>
      <c r="P23" s="325"/>
      <c r="Q23" s="265"/>
      <c r="R23" s="319"/>
      <c r="S23" s="178"/>
      <c r="T23" s="266"/>
    </row>
    <row r="24" spans="1:20" x14ac:dyDescent="0.3">
      <c r="A24" s="200" t="s">
        <v>104</v>
      </c>
      <c r="B24" s="260" t="str">
        <f>IF($E24="","",VLOOKUP($E24,'[1]1MD ELO (2)'!$A$7:$O$80,14))</f>
        <v/>
      </c>
      <c r="C24" s="260" t="str">
        <f>IF($E24="","",VLOOKUP($E24,'[1]1MD ELO (2)'!$A$7:$O$80,15))</f>
        <v/>
      </c>
      <c r="D24" s="261" t="str">
        <f>IF($E24="","",VLOOKUP($E24,'[1]1MD ELO (2)'!$A$7:$O$80,5))</f>
        <v/>
      </c>
      <c r="E24" s="262"/>
      <c r="F24" s="317" t="str">
        <f>UPPER(IF($E24="","",VLOOKUP($E24,'[1]1MD ELO (2)'!$A$7:$O$80,2)))</f>
        <v/>
      </c>
      <c r="G24" s="317" t="str">
        <f>IF($E24="","",VLOOKUP($E24,'[1]1MD ELO (2)'!$A$7:$O$80,3))</f>
        <v/>
      </c>
      <c r="H24" s="317"/>
      <c r="I24" s="317" t="str">
        <f>IF($E24="","",VLOOKUP($E24,'[1]1MD ELO (2)'!$A$7:$O$80,4))</f>
        <v/>
      </c>
      <c r="J24" s="330"/>
      <c r="K24" s="265"/>
      <c r="L24" s="186"/>
      <c r="M24" s="273" t="str">
        <f>UPPER(IF(OR(L24="a",L24="as"),K23,IF(OR(L24="b",L24="bs"),K25,)))</f>
        <v/>
      </c>
      <c r="N24" s="280"/>
      <c r="O24" s="281"/>
      <c r="P24" s="281"/>
      <c r="Q24" s="281"/>
      <c r="R24" s="283"/>
      <c r="S24" s="178"/>
      <c r="T24" s="266"/>
    </row>
    <row r="25" spans="1:20" x14ac:dyDescent="0.3">
      <c r="A25" s="179" t="s">
        <v>105</v>
      </c>
      <c r="B25" s="260" t="str">
        <f>IF($E25="","",VLOOKUP($E25,'[1]1MD ELO (2)'!$A$7:$O$80,14))</f>
        <v/>
      </c>
      <c r="C25" s="260" t="str">
        <f>IF($E25="","",VLOOKUP($E25,'[1]1MD ELO (2)'!$A$7:$O$80,15))</f>
        <v/>
      </c>
      <c r="D25" s="261" t="str">
        <f>IF($E25="","",VLOOKUP($E25,'[1]1MD ELO (2)'!$A$7:$O$80,5))</f>
        <v/>
      </c>
      <c r="E25" s="262"/>
      <c r="F25" s="317" t="str">
        <f>UPPER(IF($E25="","",VLOOKUP($E25,'[1]1MD ELO (2)'!$A$7:$O$80,2)))</f>
        <v/>
      </c>
      <c r="G25" s="317" t="str">
        <f>IF($E25="","",VLOOKUP($E25,'[1]1MD ELO (2)'!$A$7:$O$80,3))</f>
        <v/>
      </c>
      <c r="H25" s="317"/>
      <c r="I25" s="317" t="str">
        <f>IF($E25="","",VLOOKUP($E25,'[1]1MD ELO (2)'!$A$7:$O$80,4))</f>
        <v/>
      </c>
      <c r="J25" s="329"/>
      <c r="K25" s="273" t="str">
        <f>UPPER(IF(OR(J26="a",J26="as"),F25,IF(OR(J26="b",J26="bs"),F26,)))</f>
        <v/>
      </c>
      <c r="L25" s="331"/>
      <c r="M25" s="265"/>
      <c r="N25" s="283"/>
      <c r="O25" s="281"/>
      <c r="P25" s="281"/>
      <c r="Q25" s="385" t="str">
        <f>IF(Y3="","",CONCATENATE(AC1," pont"))</f>
        <v/>
      </c>
      <c r="R25" s="386"/>
      <c r="S25" s="178"/>
      <c r="T25" s="266"/>
    </row>
    <row r="26" spans="1:20" x14ac:dyDescent="0.3">
      <c r="A26" s="179" t="s">
        <v>106</v>
      </c>
      <c r="B26" s="260" t="str">
        <f>IF($E26="","",VLOOKUP($E26,'[1]1MD ELO (2)'!$A$7:$O$80,14))</f>
        <v/>
      </c>
      <c r="C26" s="260" t="str">
        <f>IF($E26="","",VLOOKUP($E26,'[1]1MD ELO (2)'!$A$7:$O$80,15))</f>
        <v/>
      </c>
      <c r="D26" s="261" t="str">
        <f>IF($E26="","",VLOOKUP($E26,'[1]1MD ELO (2)'!$A$7:$O$80,5))</f>
        <v/>
      </c>
      <c r="E26" s="262"/>
      <c r="F26" s="317" t="str">
        <f>UPPER(IF($E26="","",VLOOKUP($E26,'[1]1MD ELO (2)'!$A$7:$O$80,2)))</f>
        <v/>
      </c>
      <c r="G26" s="317" t="str">
        <f>IF($E26="","",VLOOKUP($E26,'[1]1MD ELO (2)'!$A$7:$O$80,3))</f>
        <v/>
      </c>
      <c r="H26" s="317"/>
      <c r="I26" s="317" t="str">
        <f>IF($E26="","",VLOOKUP($E26,'[1]1MD ELO (2)'!$A$7:$O$80,4))</f>
        <v/>
      </c>
      <c r="J26" s="330"/>
      <c r="K26" s="265"/>
      <c r="L26" s="281"/>
      <c r="M26" s="279" t="s">
        <v>88</v>
      </c>
      <c r="N26" s="193"/>
      <c r="O26" s="273" t="str">
        <f>UPPER(IF(OR(N26="a",N26="as"),M24,IF(OR(N26="b",N26="bs"),M28,)))</f>
        <v/>
      </c>
      <c r="P26" s="280"/>
      <c r="Q26" s="281"/>
      <c r="R26" s="283"/>
      <c r="S26" s="178"/>
      <c r="T26" s="266"/>
    </row>
    <row r="27" spans="1:20" x14ac:dyDescent="0.3">
      <c r="A27" s="179" t="s">
        <v>107</v>
      </c>
      <c r="B27" s="260" t="str">
        <f>IF($E27="","",VLOOKUP($E27,'[1]1MD ELO (2)'!$A$7:$O$80,14))</f>
        <v/>
      </c>
      <c r="C27" s="260" t="str">
        <f>IF($E27="","",VLOOKUP($E27,'[1]1MD ELO (2)'!$A$7:$O$80,15))</f>
        <v/>
      </c>
      <c r="D27" s="261" t="str">
        <f>IF($E27="","",VLOOKUP($E27,'[1]1MD ELO (2)'!$A$7:$O$80,5))</f>
        <v/>
      </c>
      <c r="E27" s="262"/>
      <c r="F27" s="317" t="str">
        <f>UPPER(IF($E27="","",VLOOKUP($E27,'[1]1MD ELO (2)'!$A$7:$O$80,2)))</f>
        <v/>
      </c>
      <c r="G27" s="317" t="str">
        <f>IF($E27="","",VLOOKUP($E27,'[1]1MD ELO (2)'!$A$7:$O$80,3))</f>
        <v/>
      </c>
      <c r="H27" s="317"/>
      <c r="I27" s="317" t="str">
        <f>IF($E27="","",VLOOKUP($E27,'[1]1MD ELO (2)'!$A$7:$O$80,4))</f>
        <v/>
      </c>
      <c r="J27" s="329"/>
      <c r="K27" s="273" t="str">
        <f>UPPER(IF(OR(J28="a",J28="as"),F27,IF(OR(J28="b",J28="bs"),F28,)))</f>
        <v/>
      </c>
      <c r="L27" s="280"/>
      <c r="M27" s="332"/>
      <c r="N27" s="333"/>
      <c r="O27" s="265"/>
      <c r="P27" s="283"/>
      <c r="Q27" s="281"/>
      <c r="R27" s="283"/>
      <c r="S27" s="178"/>
      <c r="T27" s="266"/>
    </row>
    <row r="28" spans="1:20" x14ac:dyDescent="0.3">
      <c r="A28" s="179" t="s">
        <v>108</v>
      </c>
      <c r="B28" s="260" t="str">
        <f>IF($E28="","",VLOOKUP($E28,'[1]1MD ELO (2)'!$A$7:$O$80,14))</f>
        <v/>
      </c>
      <c r="C28" s="260" t="str">
        <f>IF($E28="","",VLOOKUP($E28,'[1]1MD ELO (2)'!$A$7:$O$80,15))</f>
        <v/>
      </c>
      <c r="D28" s="261" t="str">
        <f>IF($E28="","",VLOOKUP($E28,'[1]1MD ELO (2)'!$A$7:$O$80,5))</f>
        <v/>
      </c>
      <c r="E28" s="262"/>
      <c r="F28" s="317" t="str">
        <f>UPPER(IF($E28="","",VLOOKUP($E28,'[1]1MD ELO (2)'!$A$7:$O$80,2)))</f>
        <v/>
      </c>
      <c r="G28" s="317" t="str">
        <f>IF($E28="","",VLOOKUP($E28,'[1]1MD ELO (2)'!$A$7:$O$80,3))</f>
        <v/>
      </c>
      <c r="H28" s="317"/>
      <c r="I28" s="317" t="str">
        <f>IF($E28="","",VLOOKUP($E28,'[1]1MD ELO (2)'!$A$7:$O$80,4))</f>
        <v/>
      </c>
      <c r="J28" s="330"/>
      <c r="K28" s="265"/>
      <c r="L28" s="186"/>
      <c r="M28" s="273" t="str">
        <f>UPPER(IF(OR(L28="a",L28="as"),K27,IF(OR(L28="b",L28="bs"),K29,)))</f>
        <v/>
      </c>
      <c r="N28" s="334"/>
      <c r="O28" s="281"/>
      <c r="P28" s="283"/>
      <c r="Q28" s="281"/>
      <c r="R28" s="283"/>
      <c r="S28" s="178"/>
      <c r="T28" s="266"/>
    </row>
    <row r="29" spans="1:20" x14ac:dyDescent="0.3">
      <c r="A29" s="200" t="s">
        <v>109</v>
      </c>
      <c r="B29" s="260" t="str">
        <f>IF($E29="","",VLOOKUP($E29,'[1]1MD ELO (2)'!$A$7:$O$80,14))</f>
        <v/>
      </c>
      <c r="C29" s="260" t="str">
        <f>IF($E29="","",VLOOKUP($E29,'[1]1MD ELO (2)'!$A$7:$O$80,15))</f>
        <v/>
      </c>
      <c r="D29" s="261" t="str">
        <f>IF($E29="","",VLOOKUP($E29,'[1]1MD ELO (2)'!$A$7:$O$80,5))</f>
        <v/>
      </c>
      <c r="E29" s="262"/>
      <c r="F29" s="317" t="str">
        <f>UPPER(IF($E29="","",VLOOKUP($E29,'[1]1MD ELO (2)'!$A$7:$O$80,2)))</f>
        <v/>
      </c>
      <c r="G29" s="317" t="str">
        <f>IF($E29="","",VLOOKUP($E29,'[1]1MD ELO (2)'!$A$7:$O$80,3))</f>
        <v/>
      </c>
      <c r="H29" s="317"/>
      <c r="I29" s="317" t="str">
        <f>IF($E29="","",VLOOKUP($E29,'[1]1MD ELO (2)'!$A$7:$O$80,4))</f>
        <v/>
      </c>
      <c r="J29" s="329"/>
      <c r="K29" s="273" t="str">
        <f>UPPER(IF(OR(J30="a",J30="as"),F29,IF(OR(J30="b",J30="bs"),F30,)))</f>
        <v/>
      </c>
      <c r="L29" s="289"/>
      <c r="M29" s="265"/>
      <c r="N29" s="281"/>
      <c r="O29" s="281"/>
      <c r="P29" s="283"/>
      <c r="Q29" s="281"/>
      <c r="R29" s="283"/>
      <c r="S29" s="178"/>
      <c r="T29" s="266"/>
    </row>
    <row r="30" spans="1:20" x14ac:dyDescent="0.3">
      <c r="A30" s="203" t="s">
        <v>110</v>
      </c>
      <c r="B30" s="260" t="str">
        <f>IF($E30="","",VLOOKUP($E30,'[1]1MD ELO (2)'!$A$7:$O$80,14))</f>
        <v/>
      </c>
      <c r="C30" s="260" t="str">
        <f>IF($E30="","",VLOOKUP($E30,'[1]1MD ELO (2)'!$A$7:$O$80,15))</f>
        <v/>
      </c>
      <c r="D30" s="261" t="str">
        <f>IF($E30="","",VLOOKUP($E30,'[1]1MD ELO (2)'!$A$7:$O$80,5))</f>
        <v/>
      </c>
      <c r="E30" s="262"/>
      <c r="F30" s="263" t="str">
        <f>UPPER(IF($E30="","",VLOOKUP($E30,'[1]1MD ELO (2)'!$A$7:$O$80,2)))</f>
        <v/>
      </c>
      <c r="G30" s="263" t="str">
        <f>IF($E30="","",VLOOKUP($E30,'[1]1MD ELO (2)'!$A$7:$O$80,3))</f>
        <v/>
      </c>
      <c r="H30" s="263"/>
      <c r="I30" s="263" t="str">
        <f>IF($E30="","",VLOOKUP($E30,'[1]1MD ELO (2)'!$A$7:$O$80,4))</f>
        <v/>
      </c>
      <c r="J30" s="330"/>
      <c r="K30" s="265"/>
      <c r="L30" s="281"/>
      <c r="M30" s="281"/>
      <c r="N30" s="335"/>
      <c r="O30" s="279" t="s">
        <v>88</v>
      </c>
      <c r="P30" s="193"/>
      <c r="Q30" s="273" t="str">
        <f>UPPER(IF(OR(P30="a",P30="as"),O26,IF(OR(P30="b",P30="bs"),O34,)))</f>
        <v/>
      </c>
      <c r="R30" s="289"/>
      <c r="S30" s="178"/>
      <c r="T30" s="266"/>
    </row>
    <row r="31" spans="1:20" x14ac:dyDescent="0.3">
      <c r="A31" s="168" t="s">
        <v>111</v>
      </c>
      <c r="B31" s="260" t="str">
        <f>IF($E31="","",VLOOKUP($E31,'[1]1MD ELO (2)'!$A$7:$O$80,14))</f>
        <v/>
      </c>
      <c r="C31" s="260" t="str">
        <f>IF($E31="","",VLOOKUP($E31,'[1]1MD ELO (2)'!$A$7:$O$80,15))</f>
        <v/>
      </c>
      <c r="D31" s="261" t="str">
        <f>IF($E31="","",VLOOKUP($E31,'[1]1MD ELO (2)'!$A$7:$O$80,5))</f>
        <v/>
      </c>
      <c r="E31" s="262"/>
      <c r="F31" s="263" t="str">
        <f>UPPER(IF($E31="","",VLOOKUP($E31,'[1]1MD ELO (2)'!$A$7:$O$80,2)))</f>
        <v/>
      </c>
      <c r="G31" s="263" t="str">
        <f>IF($E31="","",VLOOKUP($E31,'[1]1MD ELO (2)'!$A$7:$O$80,3))</f>
        <v/>
      </c>
      <c r="H31" s="263"/>
      <c r="I31" s="263" t="str">
        <f>IF($E31="","",VLOOKUP($E31,'[1]1MD ELO (2)'!$A$7:$O$80,4))</f>
        <v/>
      </c>
      <c r="J31" s="329"/>
      <c r="K31" s="273" t="str">
        <f>UPPER(IF(OR(J32="a",J32="as"),F31,IF(OR(J32="b",J32="bs"),F32,)))</f>
        <v/>
      </c>
      <c r="L31" s="280"/>
      <c r="M31" s="281"/>
      <c r="N31" s="281"/>
      <c r="O31" s="281"/>
      <c r="P31" s="283"/>
      <c r="Q31" s="265"/>
      <c r="R31" s="281"/>
      <c r="S31" s="178"/>
      <c r="T31" s="266"/>
    </row>
    <row r="32" spans="1:20" x14ac:dyDescent="0.3">
      <c r="A32" s="200" t="s">
        <v>112</v>
      </c>
      <c r="B32" s="260" t="str">
        <f>IF($E32="","",VLOOKUP($E32,'[1]1MD ELO (2)'!$A$7:$O$80,14))</f>
        <v/>
      </c>
      <c r="C32" s="260" t="str">
        <f>IF($E32="","",VLOOKUP($E32,'[1]1MD ELO (2)'!$A$7:$O$80,15))</f>
        <v/>
      </c>
      <c r="D32" s="261" t="str">
        <f>IF($E32="","",VLOOKUP($E32,'[1]1MD ELO (2)'!$A$7:$O$80,5))</f>
        <v/>
      </c>
      <c r="E32" s="262"/>
      <c r="F32" s="317" t="str">
        <f>UPPER(IF($E32="","",VLOOKUP($E32,'[1]1MD ELO (2)'!$A$7:$O$80,2)))</f>
        <v/>
      </c>
      <c r="G32" s="317" t="str">
        <f>IF($E32="","",VLOOKUP($E32,'[1]1MD ELO (2)'!$A$7:$O$80,3))</f>
        <v/>
      </c>
      <c r="H32" s="317"/>
      <c r="I32" s="317" t="str">
        <f>IF($E32="","",VLOOKUP($E32,'[1]1MD ELO (2)'!$A$7:$O$80,4))</f>
        <v/>
      </c>
      <c r="J32" s="330"/>
      <c r="K32" s="265"/>
      <c r="L32" s="186"/>
      <c r="M32" s="273" t="str">
        <f>UPPER(IF(OR(L32="a",L32="as"),K31,IF(OR(L32="b",L32="bs"),K33,)))</f>
        <v/>
      </c>
      <c r="N32" s="280"/>
      <c r="O32" s="281"/>
      <c r="P32" s="283"/>
      <c r="Q32" s="281"/>
      <c r="R32" s="281"/>
      <c r="S32" s="178"/>
      <c r="T32" s="266"/>
    </row>
    <row r="33" spans="1:20" x14ac:dyDescent="0.3">
      <c r="A33" s="179" t="s">
        <v>113</v>
      </c>
      <c r="B33" s="260" t="str">
        <f>IF($E33="","",VLOOKUP($E33,'[1]1MD ELO (2)'!$A$7:$O$80,14))</f>
        <v/>
      </c>
      <c r="C33" s="260" t="str">
        <f>IF($E33="","",VLOOKUP($E33,'[1]1MD ELO (2)'!$A$7:$O$80,15))</f>
        <v/>
      </c>
      <c r="D33" s="261" t="str">
        <f>IF($E33="","",VLOOKUP($E33,'[1]1MD ELO (2)'!$A$7:$O$80,5))</f>
        <v/>
      </c>
      <c r="E33" s="262"/>
      <c r="F33" s="317" t="str">
        <f>UPPER(IF($E33="","",VLOOKUP($E33,'[1]1MD ELO (2)'!$A$7:$O$80,2)))</f>
        <v/>
      </c>
      <c r="G33" s="317" t="str">
        <f>IF($E33="","",VLOOKUP($E33,'[1]1MD ELO (2)'!$A$7:$O$80,3))</f>
        <v/>
      </c>
      <c r="H33" s="317"/>
      <c r="I33" s="317" t="str">
        <f>IF($E33="","",VLOOKUP($E33,'[1]1MD ELO (2)'!$A$7:$O$80,4))</f>
        <v/>
      </c>
      <c r="J33" s="329"/>
      <c r="K33" s="273" t="str">
        <f>UPPER(IF(OR(J34="a",J34="as"),F33,IF(OR(J34="b",J34="bs"),F34,)))</f>
        <v/>
      </c>
      <c r="L33" s="331"/>
      <c r="M33" s="265"/>
      <c r="N33" s="283"/>
      <c r="O33" s="281"/>
      <c r="P33" s="283"/>
      <c r="Q33" s="281"/>
      <c r="R33" s="281"/>
      <c r="S33" s="178"/>
      <c r="T33" s="266"/>
    </row>
    <row r="34" spans="1:20" x14ac:dyDescent="0.3">
      <c r="A34" s="179" t="s">
        <v>114</v>
      </c>
      <c r="B34" s="260" t="str">
        <f>IF($E34="","",VLOOKUP($E34,'[1]1MD ELO (2)'!$A$7:$O$80,14))</f>
        <v/>
      </c>
      <c r="C34" s="260" t="str">
        <f>IF($E34="","",VLOOKUP($E34,'[1]1MD ELO (2)'!$A$7:$O$80,15))</f>
        <v/>
      </c>
      <c r="D34" s="261" t="str">
        <f>IF($E34="","",VLOOKUP($E34,'[1]1MD ELO (2)'!$A$7:$O$80,5))</f>
        <v/>
      </c>
      <c r="E34" s="262"/>
      <c r="F34" s="317" t="str">
        <f>UPPER(IF($E34="","",VLOOKUP($E34,'[1]1MD ELO (2)'!$A$7:$O$80,2)))</f>
        <v/>
      </c>
      <c r="G34" s="317" t="str">
        <f>IF($E34="","",VLOOKUP($E34,'[1]1MD ELO (2)'!$A$7:$O$80,3))</f>
        <v/>
      </c>
      <c r="H34" s="317"/>
      <c r="I34" s="317" t="str">
        <f>IF($E34="","",VLOOKUP($E34,'[1]1MD ELO (2)'!$A$7:$O$80,4))</f>
        <v/>
      </c>
      <c r="J34" s="330"/>
      <c r="K34" s="265"/>
      <c r="L34" s="281"/>
      <c r="M34" s="279" t="s">
        <v>88</v>
      </c>
      <c r="N34" s="193"/>
      <c r="O34" s="273" t="str">
        <f>UPPER(IF(OR(N34="a",N34="as"),M32,IF(OR(N34="b",N34="bs"),M36,)))</f>
        <v/>
      </c>
      <c r="P34" s="289"/>
      <c r="Q34" s="281"/>
      <c r="R34" s="281"/>
      <c r="S34" s="178"/>
      <c r="T34" s="266"/>
    </row>
    <row r="35" spans="1:20" x14ac:dyDescent="0.3">
      <c r="A35" s="179" t="s">
        <v>115</v>
      </c>
      <c r="B35" s="260" t="str">
        <f>IF($E35="","",VLOOKUP($E35,'[1]1MD ELO (2)'!$A$7:$O$80,14))</f>
        <v/>
      </c>
      <c r="C35" s="260" t="str">
        <f>IF($E35="","",VLOOKUP($E35,'[1]1MD ELO (2)'!$A$7:$O$80,15))</f>
        <v/>
      </c>
      <c r="D35" s="261" t="str">
        <f>IF($E35="","",VLOOKUP($E35,'[1]1MD ELO (2)'!$A$7:$O$80,5))</f>
        <v/>
      </c>
      <c r="E35" s="262"/>
      <c r="F35" s="317" t="str">
        <f>UPPER(IF($E35="","",VLOOKUP($E35,'[1]1MD ELO (2)'!$A$7:$O$80,2)))</f>
        <v/>
      </c>
      <c r="G35" s="317" t="str">
        <f>IF($E35="","",VLOOKUP($E35,'[1]1MD ELO (2)'!$A$7:$O$80,3))</f>
        <v/>
      </c>
      <c r="H35" s="317"/>
      <c r="I35" s="317" t="str">
        <f>IF($E35="","",VLOOKUP($E35,'[1]1MD ELO (2)'!$A$7:$O$80,4))</f>
        <v/>
      </c>
      <c r="J35" s="329"/>
      <c r="K35" s="273" t="str">
        <f>UPPER(IF(OR(J36="a",J36="as"),F35,IF(OR(J36="b",J36="bs"),F36,)))</f>
        <v/>
      </c>
      <c r="L35" s="280"/>
      <c r="M35" s="332"/>
      <c r="N35" s="333"/>
      <c r="O35" s="265"/>
      <c r="P35" s="281"/>
      <c r="Q35" s="281"/>
      <c r="R35" s="281"/>
      <c r="S35" s="178"/>
      <c r="T35" s="266"/>
    </row>
    <row r="36" spans="1:20" x14ac:dyDescent="0.3">
      <c r="A36" s="179" t="s">
        <v>116</v>
      </c>
      <c r="B36" s="260" t="str">
        <f>IF($E36="","",VLOOKUP($E36,'[1]1MD ELO (2)'!$A$7:$O$80,14))</f>
        <v/>
      </c>
      <c r="C36" s="260" t="str">
        <f>IF($E36="","",VLOOKUP($E36,'[1]1MD ELO (2)'!$A$7:$O$80,15))</f>
        <v/>
      </c>
      <c r="D36" s="261" t="str">
        <f>IF($E36="","",VLOOKUP($E36,'[1]1MD ELO (2)'!$A$7:$O$80,5))</f>
        <v/>
      </c>
      <c r="E36" s="262"/>
      <c r="F36" s="317" t="str">
        <f>UPPER(IF($E36="","",VLOOKUP($E36,'[1]1MD ELO (2)'!$A$7:$O$80,2)))</f>
        <v/>
      </c>
      <c r="G36" s="317" t="str">
        <f>IF($E36="","",VLOOKUP($E36,'[1]1MD ELO (2)'!$A$7:$O$80,3))</f>
        <v/>
      </c>
      <c r="H36" s="317"/>
      <c r="I36" s="317" t="str">
        <f>IF($E36="","",VLOOKUP($E36,'[1]1MD ELO (2)'!$A$7:$O$80,4))</f>
        <v/>
      </c>
      <c r="J36" s="330"/>
      <c r="K36" s="265"/>
      <c r="L36" s="186"/>
      <c r="M36" s="273" t="str">
        <f>UPPER(IF(OR(L36="a",L36="as"),K35,IF(OR(L36="b",L36="bs"),K37,)))</f>
        <v/>
      </c>
      <c r="N36" s="334"/>
      <c r="O36" s="337" t="s">
        <v>68</v>
      </c>
      <c r="P36" s="338"/>
      <c r="Q36" s="337" t="s">
        <v>87</v>
      </c>
      <c r="R36" s="338"/>
      <c r="S36" s="178"/>
      <c r="T36" s="266"/>
    </row>
    <row r="37" spans="1:20" x14ac:dyDescent="0.3">
      <c r="A37" s="200" t="s">
        <v>117</v>
      </c>
      <c r="B37" s="260" t="str">
        <f>IF($E37="","",VLOOKUP($E37,'[1]1MD ELO (2)'!$A$7:$O$80,14))</f>
        <v/>
      </c>
      <c r="C37" s="260" t="str">
        <f>IF($E37="","",VLOOKUP($E37,'[1]1MD ELO (2)'!$A$7:$O$80,15))</f>
        <v/>
      </c>
      <c r="D37" s="261" t="str">
        <f>IF($E37="","",VLOOKUP($E37,'[1]1MD ELO (2)'!$A$7:$O$80,5))</f>
        <v/>
      </c>
      <c r="E37" s="262"/>
      <c r="F37" s="317" t="str">
        <f>UPPER(IF($E37="","",VLOOKUP($E37,'[1]1MD ELO (2)'!$A$7:$O$80,2)))</f>
        <v/>
      </c>
      <c r="G37" s="317" t="str">
        <f>IF($E37="","",VLOOKUP($E37,'[1]1MD ELO (2)'!$A$7:$O$80,3))</f>
        <v/>
      </c>
      <c r="H37" s="317"/>
      <c r="I37" s="317" t="str">
        <f>IF($E37="","",VLOOKUP($E37,'[1]1MD ELO (2)'!$A$7:$O$80,4))</f>
        <v/>
      </c>
      <c r="J37" s="329"/>
      <c r="K37" s="273" t="str">
        <f>UPPER(IF(OR(J38="a",J38="as"),F37,IF(OR(J38="b",J38="bs"),F38,)))</f>
        <v/>
      </c>
      <c r="L37" s="289"/>
      <c r="M37" s="265"/>
      <c r="N37" s="281"/>
      <c r="O37" s="339" t="str">
        <f>UPPER(IF(OR(P23="a",P23="as"),Q14,IF(OR(P23="b",P23="bs"),Q30,)))</f>
        <v/>
      </c>
      <c r="P37" s="340"/>
      <c r="Q37" s="337"/>
      <c r="R37" s="338"/>
      <c r="S37" s="178"/>
      <c r="T37" s="266"/>
    </row>
    <row r="38" spans="1:20" x14ac:dyDescent="0.3">
      <c r="A38" s="203" t="s">
        <v>118</v>
      </c>
      <c r="B38" s="260" t="str">
        <f>IF($E38="","",VLOOKUP($E38,'[1]1MD ELO (2)'!$A$7:$O$80,14))</f>
        <v/>
      </c>
      <c r="C38" s="260" t="str">
        <f>IF($E38="","",VLOOKUP($E38,'[1]1MD ELO (2)'!$A$7:$O$80,15))</f>
        <v/>
      </c>
      <c r="D38" s="261" t="str">
        <f>IF($E38="","",VLOOKUP($E38,'[1]1MD ELO (2)'!$A$7:$O$80,5))</f>
        <v/>
      </c>
      <c r="E38" s="262"/>
      <c r="F38" s="263" t="str">
        <f>UPPER(IF($E38="","",VLOOKUP($E38,'[1]1MD ELO (2)'!$A$7:$O$80,2)))</f>
        <v/>
      </c>
      <c r="G38" s="263" t="str">
        <f>IF($E38="","",VLOOKUP($E38,'[1]1MD ELO (2)'!$A$7:$O$80,3))</f>
        <v/>
      </c>
      <c r="H38" s="263"/>
      <c r="I38" s="263" t="str">
        <f>IF($E38="","",VLOOKUP($E38,'[1]1MD ELO (2)'!$A$7:$O$80,4))</f>
        <v/>
      </c>
      <c r="J38" s="330"/>
      <c r="K38" s="265"/>
      <c r="L38" s="281"/>
      <c r="M38" s="281"/>
      <c r="N38" s="341"/>
      <c r="O38" s="342" t="s">
        <v>88</v>
      </c>
      <c r="P38" s="343"/>
      <c r="Q38" s="339" t="str">
        <f>UPPER(IF(OR(P38="a",P38="as"),O37,IF(OR(P38="b",P38="bs"),O39,)))</f>
        <v/>
      </c>
      <c r="R38" s="340"/>
      <c r="S38" s="178"/>
      <c r="T38" s="266"/>
    </row>
    <row r="39" spans="1:20" x14ac:dyDescent="0.3">
      <c r="A39" s="168" t="s">
        <v>119</v>
      </c>
      <c r="B39" s="260" t="str">
        <f>IF($E39="","",VLOOKUP($E39,'[1]1MD ELO (2)'!$A$7:$O$80,14))</f>
        <v/>
      </c>
      <c r="C39" s="260" t="str">
        <f>IF($E39="","",VLOOKUP($E39,'[1]1MD ELO (2)'!$A$7:$O$80,15))</f>
        <v/>
      </c>
      <c r="D39" s="261" t="str">
        <f>IF($E39="","",VLOOKUP($E39,'[1]1MD ELO (2)'!$A$7:$O$80,5))</f>
        <v/>
      </c>
      <c r="E39" s="262"/>
      <c r="F39" s="263" t="str">
        <f>UPPER(IF($E39="","",VLOOKUP($E39,'[1]1MD ELO (2)'!$A$7:$O$80,2)))</f>
        <v/>
      </c>
      <c r="G39" s="263" t="str">
        <f>IF($E39="","",VLOOKUP($E39,'[1]1MD ELO (2)'!$A$7:$O$80,3))</f>
        <v/>
      </c>
      <c r="H39" s="263"/>
      <c r="I39" s="263" t="str">
        <f>IF($E39="","",VLOOKUP($E39,'[1]1MD ELO (2)'!$A$7:$O$80,4))</f>
        <v/>
      </c>
      <c r="J39" s="329"/>
      <c r="K39" s="273" t="str">
        <f>UPPER(IF(OR(J40="a",J40="as"),F39,IF(OR(J40="b",J40="bs"),F40,)))</f>
        <v/>
      </c>
      <c r="L39" s="280"/>
      <c r="M39" s="281"/>
      <c r="N39" s="344"/>
      <c r="O39" s="339" t="str">
        <f>UPPER(IF(OR(P55="a",P55="as"),Q46,IF(OR(P55="b",P55="bs"),Q62,)))</f>
        <v/>
      </c>
      <c r="P39" s="345"/>
      <c r="Q39" s="338"/>
      <c r="R39" s="338"/>
      <c r="S39" s="178"/>
      <c r="T39" s="266"/>
    </row>
    <row r="40" spans="1:20" x14ac:dyDescent="0.3">
      <c r="A40" s="200" t="s">
        <v>120</v>
      </c>
      <c r="B40" s="260" t="str">
        <f>IF($E40="","",VLOOKUP($E40,'[1]1MD ELO (2)'!$A$7:$O$80,14))</f>
        <v/>
      </c>
      <c r="C40" s="260" t="str">
        <f>IF($E40="","",VLOOKUP($E40,'[1]1MD ELO (2)'!$A$7:$O$80,15))</f>
        <v/>
      </c>
      <c r="D40" s="261" t="str">
        <f>IF($E40="","",VLOOKUP($E40,'[1]1MD ELO (2)'!$A$7:$O$80,5))</f>
        <v/>
      </c>
      <c r="E40" s="262"/>
      <c r="F40" s="317" t="str">
        <f>UPPER(IF($E40="","",VLOOKUP($E40,'[1]1MD ELO (2)'!$A$7:$O$80,2)))</f>
        <v/>
      </c>
      <c r="G40" s="317" t="str">
        <f>IF($E40="","",VLOOKUP($E40,'[1]1MD ELO (2)'!$A$7:$O$80,3))</f>
        <v/>
      </c>
      <c r="H40" s="317"/>
      <c r="I40" s="317" t="str">
        <f>IF($E40="","",VLOOKUP($E40,'[1]1MD ELO (2)'!$A$7:$O$80,4))</f>
        <v/>
      </c>
      <c r="J40" s="330"/>
      <c r="K40" s="265"/>
      <c r="L40" s="186"/>
      <c r="M40" s="273" t="str">
        <f>UPPER(IF(OR(L40="a",L40="as"),K39,IF(OR(L40="b",L40="bs"),K41,)))</f>
        <v/>
      </c>
      <c r="N40" s="280"/>
      <c r="O40" s="338"/>
      <c r="P40" s="338"/>
      <c r="Q40" s="338"/>
      <c r="R40" s="338"/>
      <c r="S40" s="178"/>
      <c r="T40" s="266"/>
    </row>
    <row r="41" spans="1:20" x14ac:dyDescent="0.3">
      <c r="A41" s="179" t="s">
        <v>121</v>
      </c>
      <c r="B41" s="260" t="str">
        <f>IF($E41="","",VLOOKUP($E41,'[1]1MD ELO (2)'!$A$7:$O$80,14))</f>
        <v/>
      </c>
      <c r="C41" s="260" t="str">
        <f>IF($E41="","",VLOOKUP($E41,'[1]1MD ELO (2)'!$A$7:$O$80,15))</f>
        <v/>
      </c>
      <c r="D41" s="261" t="str">
        <f>IF($E41="","",VLOOKUP($E41,'[1]1MD ELO (2)'!$A$7:$O$80,5))</f>
        <v/>
      </c>
      <c r="E41" s="262"/>
      <c r="F41" s="317" t="str">
        <f>UPPER(IF($E41="","",VLOOKUP($E41,'[1]1MD ELO (2)'!$A$7:$O$80,2)))</f>
        <v/>
      </c>
      <c r="G41" s="317" t="str">
        <f>IF($E41="","",VLOOKUP($E41,'[1]1MD ELO (2)'!$A$7:$O$80,3))</f>
        <v/>
      </c>
      <c r="H41" s="317"/>
      <c r="I41" s="317" t="str">
        <f>IF($E41="","",VLOOKUP($E41,'[1]1MD ELO (2)'!$A$7:$O$80,4))</f>
        <v/>
      </c>
      <c r="J41" s="329"/>
      <c r="K41" s="273" t="str">
        <f>UPPER(IF(OR(J42="a",J42="as"),F41,IF(OR(J42="b",J42="bs"),F42,)))</f>
        <v/>
      </c>
      <c r="L41" s="331"/>
      <c r="M41" s="265"/>
      <c r="N41" s="283"/>
      <c r="O41" s="338"/>
      <c r="P41" s="338"/>
      <c r="Q41" s="385" t="str">
        <f>IF(Y3="","",CONCATENATE(AB1," pont"))</f>
        <v/>
      </c>
      <c r="R41" s="385"/>
      <c r="S41" s="178"/>
      <c r="T41" s="266"/>
    </row>
    <row r="42" spans="1:20" x14ac:dyDescent="0.3">
      <c r="A42" s="179" t="s">
        <v>122</v>
      </c>
      <c r="B42" s="260" t="str">
        <f>IF($E42="","",VLOOKUP($E42,'[1]1MD ELO (2)'!$A$7:$O$80,14))</f>
        <v/>
      </c>
      <c r="C42" s="260" t="str">
        <f>IF($E42="","",VLOOKUP($E42,'[1]1MD ELO (2)'!$A$7:$O$80,15))</f>
        <v/>
      </c>
      <c r="D42" s="261" t="str">
        <f>IF($E42="","",VLOOKUP($E42,'[1]1MD ELO (2)'!$A$7:$O$80,5))</f>
        <v/>
      </c>
      <c r="E42" s="262"/>
      <c r="F42" s="317" t="str">
        <f>UPPER(IF($E42="","",VLOOKUP($E42,'[1]1MD ELO (2)'!$A$7:$O$80,2)))</f>
        <v/>
      </c>
      <c r="G42" s="317" t="str">
        <f>IF($E42="","",VLOOKUP($E42,'[1]1MD ELO (2)'!$A$7:$O$80,3))</f>
        <v/>
      </c>
      <c r="H42" s="317"/>
      <c r="I42" s="317" t="str">
        <f>IF($E42="","",VLOOKUP($E42,'[1]1MD ELO (2)'!$A$7:$O$80,4))</f>
        <v/>
      </c>
      <c r="J42" s="330"/>
      <c r="K42" s="265"/>
      <c r="L42" s="281"/>
      <c r="M42" s="279" t="s">
        <v>88</v>
      </c>
      <c r="N42" s="193"/>
      <c r="O42" s="273" t="str">
        <f>UPPER(IF(OR(N42="a",N42="as"),M40,IF(OR(N42="b",N42="bs"),M44,)))</f>
        <v/>
      </c>
      <c r="P42" s="280"/>
      <c r="Q42" s="281"/>
      <c r="R42" s="281"/>
      <c r="S42" s="178"/>
      <c r="T42" s="266"/>
    </row>
    <row r="43" spans="1:20" x14ac:dyDescent="0.3">
      <c r="A43" s="179" t="s">
        <v>123</v>
      </c>
      <c r="B43" s="260" t="str">
        <f>IF($E43="","",VLOOKUP($E43,'[1]1MD ELO (2)'!$A$7:$O$80,14))</f>
        <v/>
      </c>
      <c r="C43" s="260" t="str">
        <f>IF($E43="","",VLOOKUP($E43,'[1]1MD ELO (2)'!$A$7:$O$80,15))</f>
        <v/>
      </c>
      <c r="D43" s="261" t="str">
        <f>IF($E43="","",VLOOKUP($E43,'[1]1MD ELO (2)'!$A$7:$O$80,5))</f>
        <v/>
      </c>
      <c r="E43" s="262"/>
      <c r="F43" s="317" t="str">
        <f>UPPER(IF($E43="","",VLOOKUP($E43,'[1]1MD ELO (2)'!$A$7:$O$80,2)))</f>
        <v/>
      </c>
      <c r="G43" s="317" t="str">
        <f>IF($E43="","",VLOOKUP($E43,'[1]1MD ELO (2)'!$A$7:$O$80,3))</f>
        <v/>
      </c>
      <c r="H43" s="317"/>
      <c r="I43" s="317" t="str">
        <f>IF($E43="","",VLOOKUP($E43,'[1]1MD ELO (2)'!$A$7:$O$80,4))</f>
        <v/>
      </c>
      <c r="J43" s="329"/>
      <c r="K43" s="273" t="str">
        <f>UPPER(IF(OR(J44="a",J44="as"),F43,IF(OR(J44="b",J44="bs"),F44,)))</f>
        <v/>
      </c>
      <c r="L43" s="280"/>
      <c r="M43" s="332"/>
      <c r="N43" s="333"/>
      <c r="O43" s="265"/>
      <c r="P43" s="283"/>
      <c r="Q43" s="281"/>
      <c r="R43" s="281"/>
      <c r="S43" s="178"/>
      <c r="T43" s="266"/>
    </row>
    <row r="44" spans="1:20" x14ac:dyDescent="0.3">
      <c r="A44" s="179" t="s">
        <v>124</v>
      </c>
      <c r="B44" s="260" t="str">
        <f>IF($E44="","",VLOOKUP($E44,'[1]1MD ELO (2)'!$A$7:$O$80,14))</f>
        <v/>
      </c>
      <c r="C44" s="260" t="str">
        <f>IF($E44="","",VLOOKUP($E44,'[1]1MD ELO (2)'!$A$7:$O$80,15))</f>
        <v/>
      </c>
      <c r="D44" s="261" t="str">
        <f>IF($E44="","",VLOOKUP($E44,'[1]1MD ELO (2)'!$A$7:$O$80,5))</f>
        <v/>
      </c>
      <c r="E44" s="262"/>
      <c r="F44" s="317" t="str">
        <f>UPPER(IF($E44="","",VLOOKUP($E44,'[1]1MD ELO (2)'!$A$7:$O$80,2)))</f>
        <v/>
      </c>
      <c r="G44" s="317" t="str">
        <f>IF($E44="","",VLOOKUP($E44,'[1]1MD ELO (2)'!$A$7:$O$80,3))</f>
        <v/>
      </c>
      <c r="H44" s="317"/>
      <c r="I44" s="317" t="str">
        <f>IF($E44="","",VLOOKUP($E44,'[1]1MD ELO (2)'!$A$7:$O$80,4))</f>
        <v/>
      </c>
      <c r="J44" s="330"/>
      <c r="K44" s="265"/>
      <c r="L44" s="186"/>
      <c r="M44" s="273" t="str">
        <f>UPPER(IF(OR(L44="a",L44="as"),K43,IF(OR(L44="b",L44="bs"),K45,)))</f>
        <v/>
      </c>
      <c r="N44" s="334"/>
      <c r="O44" s="281"/>
      <c r="P44" s="283"/>
      <c r="Q44" s="281"/>
      <c r="R44" s="281"/>
      <c r="S44" s="178"/>
      <c r="T44" s="266"/>
    </row>
    <row r="45" spans="1:20" x14ac:dyDescent="0.3">
      <c r="A45" s="200" t="s">
        <v>125</v>
      </c>
      <c r="B45" s="260" t="str">
        <f>IF($E45="","",VLOOKUP($E45,'[1]1MD ELO (2)'!$A$7:$O$80,14))</f>
        <v/>
      </c>
      <c r="C45" s="260" t="str">
        <f>IF($E45="","",VLOOKUP($E45,'[1]1MD ELO (2)'!$A$7:$O$80,15))</f>
        <v/>
      </c>
      <c r="D45" s="261" t="str">
        <f>IF($E45="","",VLOOKUP($E45,'[1]1MD ELO (2)'!$A$7:$O$80,5))</f>
        <v/>
      </c>
      <c r="E45" s="262"/>
      <c r="F45" s="317" t="str">
        <f>UPPER(IF($E45="","",VLOOKUP($E45,'[1]1MD ELO (2)'!$A$7:$O$80,2)))</f>
        <v/>
      </c>
      <c r="G45" s="317" t="str">
        <f>IF($E45="","",VLOOKUP($E45,'[1]1MD ELO (2)'!$A$7:$O$80,3))</f>
        <v/>
      </c>
      <c r="H45" s="317"/>
      <c r="I45" s="317" t="str">
        <f>IF($E45="","",VLOOKUP($E45,'[1]1MD ELO (2)'!$A$7:$O$80,4))</f>
        <v/>
      </c>
      <c r="J45" s="329"/>
      <c r="K45" s="273" t="str">
        <f>UPPER(IF(OR(J46="a",J46="as"),F45,IF(OR(J46="b",J46="bs"),F46,)))</f>
        <v/>
      </c>
      <c r="L45" s="289"/>
      <c r="M45" s="265"/>
      <c r="N45" s="281"/>
      <c r="O45" s="281"/>
      <c r="P45" s="283"/>
      <c r="Q45" s="281"/>
      <c r="R45" s="281"/>
      <c r="S45" s="178"/>
      <c r="T45" s="266"/>
    </row>
    <row r="46" spans="1:20" x14ac:dyDescent="0.3">
      <c r="A46" s="203" t="s">
        <v>126</v>
      </c>
      <c r="B46" s="260" t="str">
        <f>IF($E46="","",VLOOKUP($E46,'[1]1MD ELO (2)'!$A$7:$O$80,14))</f>
        <v/>
      </c>
      <c r="C46" s="260" t="str">
        <f>IF($E46="","",VLOOKUP($E46,'[1]1MD ELO (2)'!$A$7:$O$80,15))</f>
        <v/>
      </c>
      <c r="D46" s="261" t="str">
        <f>IF($E46="","",VLOOKUP($E46,'[1]1MD ELO (2)'!$A$7:$O$80,5))</f>
        <v/>
      </c>
      <c r="E46" s="262"/>
      <c r="F46" s="263" t="str">
        <f>UPPER(IF($E46="","",VLOOKUP($E46,'[1]1MD ELO (2)'!$A$7:$O$80,2)))</f>
        <v/>
      </c>
      <c r="G46" s="263" t="str">
        <f>IF($E46="","",VLOOKUP($E46,'[1]1MD ELO (2)'!$A$7:$O$80,3))</f>
        <v/>
      </c>
      <c r="H46" s="263"/>
      <c r="I46" s="263" t="str">
        <f>IF($E46="","",VLOOKUP($E46,'[1]1MD ELO (2)'!$A$7:$O$80,4))</f>
        <v/>
      </c>
      <c r="J46" s="330"/>
      <c r="K46" s="265"/>
      <c r="L46" s="281"/>
      <c r="M46" s="281"/>
      <c r="N46" s="335"/>
      <c r="O46" s="279" t="s">
        <v>88</v>
      </c>
      <c r="P46" s="193"/>
      <c r="Q46" s="273" t="str">
        <f>UPPER(IF(OR(P46="a",P46="as"),O42,IF(OR(P46="b",P46="bs"),O50,)))</f>
        <v/>
      </c>
      <c r="R46" s="280"/>
      <c r="S46" s="178"/>
      <c r="T46" s="266"/>
    </row>
    <row r="47" spans="1:20" x14ac:dyDescent="0.3">
      <c r="A47" s="168" t="s">
        <v>127</v>
      </c>
      <c r="B47" s="260" t="str">
        <f>IF($E47="","",VLOOKUP($E47,'[1]1MD ELO (2)'!$A$7:$O$80,14))</f>
        <v/>
      </c>
      <c r="C47" s="260" t="str">
        <f>IF($E47="","",VLOOKUP($E47,'[1]1MD ELO (2)'!$A$7:$O$80,15))</f>
        <v/>
      </c>
      <c r="D47" s="261" t="str">
        <f>IF($E47="","",VLOOKUP($E47,'[1]1MD ELO (2)'!$A$7:$O$80,5))</f>
        <v/>
      </c>
      <c r="E47" s="262"/>
      <c r="F47" s="263" t="str">
        <f>UPPER(IF($E47="","",VLOOKUP($E47,'[1]1MD ELO (2)'!$A$7:$O$80,2)))</f>
        <v/>
      </c>
      <c r="G47" s="263" t="str">
        <f>IF($E47="","",VLOOKUP($E47,'[1]1MD ELO (2)'!$A$7:$O$80,3))</f>
        <v/>
      </c>
      <c r="H47" s="263"/>
      <c r="I47" s="263" t="str">
        <f>IF($E47="","",VLOOKUP($E47,'[1]1MD ELO (2)'!$A$7:$O$80,4))</f>
        <v/>
      </c>
      <c r="J47" s="329"/>
      <c r="K47" s="273" t="str">
        <f>UPPER(IF(OR(J48="a",J48="as"),F47,IF(OR(J48="b",J48="bs"),F48,)))</f>
        <v/>
      </c>
      <c r="L47" s="280"/>
      <c r="M47" s="281"/>
      <c r="N47" s="281"/>
      <c r="O47" s="281"/>
      <c r="P47" s="283"/>
      <c r="Q47" s="265"/>
      <c r="R47" s="283"/>
      <c r="S47" s="178"/>
      <c r="T47" s="266"/>
    </row>
    <row r="48" spans="1:20" x14ac:dyDescent="0.3">
      <c r="A48" s="200" t="s">
        <v>128</v>
      </c>
      <c r="B48" s="260" t="str">
        <f>IF($E48="","",VLOOKUP($E48,'[1]1MD ELO (2)'!$A$7:$O$80,14))</f>
        <v/>
      </c>
      <c r="C48" s="260" t="str">
        <f>IF($E48="","",VLOOKUP($E48,'[1]1MD ELO (2)'!$A$7:$O$80,15))</f>
        <v/>
      </c>
      <c r="D48" s="261" t="str">
        <f>IF($E48="","",VLOOKUP($E48,'[1]1MD ELO (2)'!$A$7:$O$80,5))</f>
        <v/>
      </c>
      <c r="E48" s="262"/>
      <c r="F48" s="317" t="str">
        <f>UPPER(IF($E48="","",VLOOKUP($E48,'[1]1MD ELO (2)'!$A$7:$O$80,2)))</f>
        <v/>
      </c>
      <c r="G48" s="317" t="str">
        <f>IF($E48="","",VLOOKUP($E48,'[1]1MD ELO (2)'!$A$7:$O$80,3))</f>
        <v/>
      </c>
      <c r="H48" s="317"/>
      <c r="I48" s="317" t="str">
        <f>IF($E48="","",VLOOKUP($E48,'[1]1MD ELO (2)'!$A$7:$O$80,4))</f>
        <v/>
      </c>
      <c r="J48" s="330"/>
      <c r="K48" s="265"/>
      <c r="L48" s="186"/>
      <c r="M48" s="273" t="str">
        <f>UPPER(IF(OR(L48="a",L48="as"),K47,IF(OR(L48="b",L48="bs"),K49,)))</f>
        <v/>
      </c>
      <c r="N48" s="280"/>
      <c r="O48" s="281"/>
      <c r="P48" s="283"/>
      <c r="Q48" s="281"/>
      <c r="R48" s="283"/>
      <c r="S48" s="178"/>
      <c r="T48" s="266"/>
    </row>
    <row r="49" spans="1:20" x14ac:dyDescent="0.3">
      <c r="A49" s="179" t="s">
        <v>129</v>
      </c>
      <c r="B49" s="260" t="str">
        <f>IF($E49="","",VLOOKUP($E49,'[1]1MD ELO (2)'!$A$7:$O$80,14))</f>
        <v/>
      </c>
      <c r="C49" s="260" t="str">
        <f>IF($E49="","",VLOOKUP($E49,'[1]1MD ELO (2)'!$A$7:$O$80,15))</f>
        <v/>
      </c>
      <c r="D49" s="261" t="str">
        <f>IF($E49="","",VLOOKUP($E49,'[1]1MD ELO (2)'!$A$7:$O$80,5))</f>
        <v/>
      </c>
      <c r="E49" s="262"/>
      <c r="F49" s="317" t="str">
        <f>UPPER(IF($E49="","",VLOOKUP($E49,'[1]1MD ELO (2)'!$A$7:$O$80,2)))</f>
        <v/>
      </c>
      <c r="G49" s="317" t="str">
        <f>IF($E49="","",VLOOKUP($E49,'[1]1MD ELO (2)'!$A$7:$O$80,3))</f>
        <v/>
      </c>
      <c r="H49" s="317"/>
      <c r="I49" s="317" t="str">
        <f>IF($E49="","",VLOOKUP($E49,'[1]1MD ELO (2)'!$A$7:$O$80,4))</f>
        <v/>
      </c>
      <c r="J49" s="329"/>
      <c r="K49" s="273" t="str">
        <f>UPPER(IF(OR(J50="a",J50="as"),F49,IF(OR(J50="b",J50="bs"),F50,)))</f>
        <v/>
      </c>
      <c r="L49" s="331"/>
      <c r="M49" s="265"/>
      <c r="N49" s="283"/>
      <c r="O49" s="281"/>
      <c r="P49" s="283"/>
      <c r="Q49" s="281"/>
      <c r="R49" s="283"/>
      <c r="S49" s="178"/>
      <c r="T49" s="266"/>
    </row>
    <row r="50" spans="1:20" x14ac:dyDescent="0.3">
      <c r="A50" s="179" t="s">
        <v>130</v>
      </c>
      <c r="B50" s="260" t="str">
        <f>IF($E50="","",VLOOKUP($E50,'[1]1MD ELO (2)'!$A$7:$O$80,14))</f>
        <v/>
      </c>
      <c r="C50" s="260" t="str">
        <f>IF($E50="","",VLOOKUP($E50,'[1]1MD ELO (2)'!$A$7:$O$80,15))</f>
        <v/>
      </c>
      <c r="D50" s="261" t="str">
        <f>IF($E50="","",VLOOKUP($E50,'[1]1MD ELO (2)'!$A$7:$O$80,5))</f>
        <v/>
      </c>
      <c r="E50" s="262"/>
      <c r="F50" s="317" t="str">
        <f>UPPER(IF($E50="","",VLOOKUP($E50,'[1]1MD ELO (2)'!$A$7:$O$80,2)))</f>
        <v/>
      </c>
      <c r="G50" s="317" t="str">
        <f>IF($E50="","",VLOOKUP($E50,'[1]1MD ELO (2)'!$A$7:$O$80,3))</f>
        <v/>
      </c>
      <c r="H50" s="317"/>
      <c r="I50" s="317" t="str">
        <f>IF($E50="","",VLOOKUP($E50,'[1]1MD ELO (2)'!$A$7:$O$80,4))</f>
        <v/>
      </c>
      <c r="J50" s="330"/>
      <c r="K50" s="265"/>
      <c r="L50" s="281"/>
      <c r="M50" s="279" t="s">
        <v>88</v>
      </c>
      <c r="N50" s="193"/>
      <c r="O50" s="273" t="str">
        <f>UPPER(IF(OR(N50="a",N50="as"),M48,IF(OR(N50="b",N50="bs"),M52,)))</f>
        <v/>
      </c>
      <c r="P50" s="289"/>
      <c r="Q50" s="281"/>
      <c r="R50" s="283"/>
      <c r="S50" s="178"/>
      <c r="T50" s="266"/>
    </row>
    <row r="51" spans="1:20" x14ac:dyDescent="0.3">
      <c r="A51" s="179" t="s">
        <v>131</v>
      </c>
      <c r="B51" s="260" t="str">
        <f>IF($E51="","",VLOOKUP($E51,'[1]1MD ELO (2)'!$A$7:$O$80,14))</f>
        <v/>
      </c>
      <c r="C51" s="260" t="str">
        <f>IF($E51="","",VLOOKUP($E51,'[1]1MD ELO (2)'!$A$7:$O$80,15))</f>
        <v/>
      </c>
      <c r="D51" s="261" t="str">
        <f>IF($E51="","",VLOOKUP($E51,'[1]1MD ELO (2)'!$A$7:$O$80,5))</f>
        <v/>
      </c>
      <c r="E51" s="262"/>
      <c r="F51" s="317" t="str">
        <f>UPPER(IF($E51="","",VLOOKUP($E51,'[1]1MD ELO (2)'!$A$7:$O$80,2)))</f>
        <v/>
      </c>
      <c r="G51" s="317" t="str">
        <f>IF($E51="","",VLOOKUP($E51,'[1]1MD ELO (2)'!$A$7:$O$80,3))</f>
        <v/>
      </c>
      <c r="H51" s="317"/>
      <c r="I51" s="317" t="str">
        <f>IF($E51="","",VLOOKUP($E51,'[1]1MD ELO (2)'!$A$7:$O$80,4))</f>
        <v/>
      </c>
      <c r="J51" s="329"/>
      <c r="K51" s="273" t="str">
        <f>UPPER(IF(OR(J52="a",J52="as"),F51,IF(OR(J52="b",J52="bs"),F52,)))</f>
        <v/>
      </c>
      <c r="L51" s="280"/>
      <c r="M51" s="332"/>
      <c r="N51" s="333"/>
      <c r="O51" s="265"/>
      <c r="P51" s="281"/>
      <c r="Q51" s="281"/>
      <c r="R51" s="283"/>
      <c r="S51" s="178"/>
      <c r="T51" s="266"/>
    </row>
    <row r="52" spans="1:20" x14ac:dyDescent="0.3">
      <c r="A52" s="179" t="s">
        <v>132</v>
      </c>
      <c r="B52" s="260" t="str">
        <f>IF($E52="","",VLOOKUP($E52,'[1]1MD ELO (2)'!$A$7:$O$80,14))</f>
        <v/>
      </c>
      <c r="C52" s="260" t="str">
        <f>IF($E52="","",VLOOKUP($E52,'[1]1MD ELO (2)'!$A$7:$O$80,15))</f>
        <v/>
      </c>
      <c r="D52" s="261" t="str">
        <f>IF($E52="","",VLOOKUP($E52,'[1]1MD ELO (2)'!$A$7:$O$80,5))</f>
        <v/>
      </c>
      <c r="E52" s="262"/>
      <c r="F52" s="317" t="str">
        <f>UPPER(IF($E52="","",VLOOKUP($E52,'[1]1MD ELO (2)'!$A$7:$O$80,2)))</f>
        <v/>
      </c>
      <c r="G52" s="317" t="str">
        <f>IF($E52="","",VLOOKUP($E52,'[1]1MD ELO (2)'!$A$7:$O$80,3))</f>
        <v/>
      </c>
      <c r="H52" s="317"/>
      <c r="I52" s="317" t="str">
        <f>IF($E52="","",VLOOKUP($E52,'[1]1MD ELO (2)'!$A$7:$O$80,4))</f>
        <v/>
      </c>
      <c r="J52" s="330"/>
      <c r="K52" s="265"/>
      <c r="L52" s="186"/>
      <c r="M52" s="273" t="str">
        <f>UPPER(IF(OR(L52="a",L52="as"),K51,IF(OR(L52="b",L52="bs"),K53,)))</f>
        <v/>
      </c>
      <c r="N52" s="334"/>
      <c r="O52" s="281"/>
      <c r="P52" s="281"/>
      <c r="Q52" s="281"/>
      <c r="R52" s="283"/>
      <c r="S52" s="178"/>
      <c r="T52" s="266"/>
    </row>
    <row r="53" spans="1:20" x14ac:dyDescent="0.3">
      <c r="A53" s="200" t="s">
        <v>133</v>
      </c>
      <c r="B53" s="260" t="str">
        <f>IF($E53="","",VLOOKUP($E53,'[1]1MD ELO (2)'!$A$7:$O$80,14))</f>
        <v/>
      </c>
      <c r="C53" s="260" t="str">
        <f>IF($E53="","",VLOOKUP($E53,'[1]1MD ELO (2)'!$A$7:$O$80,15))</f>
        <v/>
      </c>
      <c r="D53" s="261" t="str">
        <f>IF($E53="","",VLOOKUP($E53,'[1]1MD ELO (2)'!$A$7:$O$80,5))</f>
        <v/>
      </c>
      <c r="E53" s="262"/>
      <c r="F53" s="317" t="str">
        <f>UPPER(IF($E53="","",VLOOKUP($E53,'[1]1MD ELO (2)'!$A$7:$O$80,2)))</f>
        <v/>
      </c>
      <c r="G53" s="317" t="str">
        <f>IF($E53="","",VLOOKUP($E53,'[1]1MD ELO (2)'!$A$7:$O$80,3))</f>
        <v/>
      </c>
      <c r="H53" s="317"/>
      <c r="I53" s="317" t="str">
        <f>IF($E53="","",VLOOKUP($E53,'[1]1MD ELO (2)'!$A$7:$O$80,4))</f>
        <v/>
      </c>
      <c r="J53" s="329"/>
      <c r="K53" s="273" t="str">
        <f>UPPER(IF(OR(J54="a",J54="as"),F53,IF(OR(J54="b",J54="bs"),F54,)))</f>
        <v/>
      </c>
      <c r="L53" s="289"/>
      <c r="M53" s="265"/>
      <c r="N53" s="281"/>
      <c r="O53" s="281"/>
      <c r="P53" s="281"/>
      <c r="Q53" s="281"/>
      <c r="R53" s="283"/>
      <c r="S53" s="178"/>
      <c r="T53" s="266"/>
    </row>
    <row r="54" spans="1:20" x14ac:dyDescent="0.3">
      <c r="A54" s="203" t="s">
        <v>134</v>
      </c>
      <c r="B54" s="260" t="str">
        <f>IF($E54="","",VLOOKUP($E54,'[1]1MD ELO (2)'!$A$7:$O$80,14))</f>
        <v/>
      </c>
      <c r="C54" s="260" t="str">
        <f>IF($E54="","",VLOOKUP($E54,'[1]1MD ELO (2)'!$A$7:$O$80,15))</f>
        <v/>
      </c>
      <c r="D54" s="261" t="str">
        <f>IF($E54="","",VLOOKUP($E54,'[1]1MD ELO (2)'!$A$7:$O$80,5))</f>
        <v/>
      </c>
      <c r="E54" s="262"/>
      <c r="F54" s="263" t="str">
        <f>UPPER(IF($E54="","",VLOOKUP($E54,'[1]1MD ELO (2)'!$A$7:$O$80,2)))</f>
        <v/>
      </c>
      <c r="G54" s="263" t="str">
        <f>IF($E54="","",VLOOKUP($E54,'[1]1MD ELO (2)'!$A$7:$O$80,3))</f>
        <v/>
      </c>
      <c r="H54" s="263"/>
      <c r="I54" s="263" t="str">
        <f>IF($E54="","",VLOOKUP($E54,'[1]1MD ELO (2)'!$A$7:$O$80,4))</f>
        <v/>
      </c>
      <c r="J54" s="330"/>
      <c r="K54" s="265"/>
      <c r="L54" s="281"/>
      <c r="M54" s="281"/>
      <c r="N54" s="335"/>
      <c r="O54" s="336" t="s">
        <v>135</v>
      </c>
      <c r="P54" s="323"/>
      <c r="Q54" s="273" t="str">
        <f>UPPER(IF(OR(P55="a",P55="as"),Q46,IF(OR(P55="b",P55="bs"),Q62,)))</f>
        <v/>
      </c>
      <c r="R54" s="324"/>
      <c r="S54" s="178"/>
      <c r="T54" s="266"/>
    </row>
    <row r="55" spans="1:20" x14ac:dyDescent="0.3">
      <c r="A55" s="168" t="s">
        <v>136</v>
      </c>
      <c r="B55" s="260" t="str">
        <f>IF($E55="","",VLOOKUP($E55,'[1]1MD ELO (2)'!$A$7:$O$80,14))</f>
        <v/>
      </c>
      <c r="C55" s="260" t="str">
        <f>IF($E55="","",VLOOKUP($E55,'[1]1MD ELO (2)'!$A$7:$O$80,15))</f>
        <v/>
      </c>
      <c r="D55" s="261" t="str">
        <f>IF($E55="","",VLOOKUP($E55,'[1]1MD ELO (2)'!$A$7:$O$80,5))</f>
        <v/>
      </c>
      <c r="E55" s="262"/>
      <c r="F55" s="263" t="str">
        <f>UPPER(IF($E55="","",VLOOKUP($E55,'[1]1MD ELO (2)'!$A$7:$O$80,2)))</f>
        <v/>
      </c>
      <c r="G55" s="263" t="str">
        <f>IF($E55="","",VLOOKUP($E55,'[1]1MD ELO (2)'!$A$7:$O$80,3))</f>
        <v/>
      </c>
      <c r="H55" s="263"/>
      <c r="I55" s="263" t="str">
        <f>IF($E55="","",VLOOKUP($E55,'[1]1MD ELO (2)'!$A$7:$O$80,4))</f>
        <v/>
      </c>
      <c r="J55" s="329"/>
      <c r="K55" s="273" t="str">
        <f>UPPER(IF(OR(J56="a",J56="as"),F55,IF(OR(J56="b",J56="bs"),F56,)))</f>
        <v/>
      </c>
      <c r="L55" s="280"/>
      <c r="M55" s="281"/>
      <c r="N55" s="281"/>
      <c r="O55" s="279" t="s">
        <v>88</v>
      </c>
      <c r="P55" s="325"/>
      <c r="Q55" s="265"/>
      <c r="R55" s="319"/>
      <c r="S55" s="178"/>
      <c r="T55" s="266"/>
    </row>
    <row r="56" spans="1:20" x14ac:dyDescent="0.3">
      <c r="A56" s="200" t="s">
        <v>137</v>
      </c>
      <c r="B56" s="260" t="str">
        <f>IF($E56="","",VLOOKUP($E56,'[1]1MD ELO (2)'!$A$7:$O$80,14))</f>
        <v/>
      </c>
      <c r="C56" s="260" t="str">
        <f>IF($E56="","",VLOOKUP($E56,'[1]1MD ELO (2)'!$A$7:$O$80,15))</f>
        <v/>
      </c>
      <c r="D56" s="261" t="str">
        <f>IF($E56="","",VLOOKUP($E56,'[1]1MD ELO (2)'!$A$7:$O$80,5))</f>
        <v/>
      </c>
      <c r="E56" s="262"/>
      <c r="F56" s="317" t="str">
        <f>UPPER(IF($E56="","",VLOOKUP($E56,'[1]1MD ELO (2)'!$A$7:$O$80,2)))</f>
        <v/>
      </c>
      <c r="G56" s="317" t="str">
        <f>IF($E56="","",VLOOKUP($E56,'[1]1MD ELO (2)'!$A$7:$O$80,3))</f>
        <v/>
      </c>
      <c r="H56" s="317"/>
      <c r="I56" s="317" t="str">
        <f>IF($E56="","",VLOOKUP($E56,'[1]1MD ELO (2)'!$A$7:$O$80,4))</f>
        <v/>
      </c>
      <c r="J56" s="330"/>
      <c r="K56" s="265"/>
      <c r="L56" s="186"/>
      <c r="M56" s="273" t="str">
        <f>UPPER(IF(OR(L56="a",L56="as"),K55,IF(OR(L56="b",L56="bs"),K57,)))</f>
        <v/>
      </c>
      <c r="N56" s="280"/>
      <c r="O56" s="281"/>
      <c r="P56" s="281"/>
      <c r="Q56" s="281"/>
      <c r="R56" s="283"/>
      <c r="S56" s="178"/>
      <c r="T56" s="266"/>
    </row>
    <row r="57" spans="1:20" x14ac:dyDescent="0.3">
      <c r="A57" s="179" t="s">
        <v>138</v>
      </c>
      <c r="B57" s="260" t="str">
        <f>IF($E57="","",VLOOKUP($E57,'[1]1MD ELO (2)'!$A$7:$O$80,14))</f>
        <v/>
      </c>
      <c r="C57" s="260" t="str">
        <f>IF($E57="","",VLOOKUP($E57,'[1]1MD ELO (2)'!$A$7:$O$80,15))</f>
        <v/>
      </c>
      <c r="D57" s="261" t="str">
        <f>IF($E57="","",VLOOKUP($E57,'[1]1MD ELO (2)'!$A$7:$O$80,5))</f>
        <v/>
      </c>
      <c r="E57" s="262"/>
      <c r="F57" s="317" t="str">
        <f>UPPER(IF($E57="","",VLOOKUP($E57,'[1]1MD ELO (2)'!$A$7:$O$80,2)))</f>
        <v/>
      </c>
      <c r="G57" s="317" t="str">
        <f>IF($E57="","",VLOOKUP($E57,'[1]1MD ELO (2)'!$A$7:$O$80,3))</f>
        <v/>
      </c>
      <c r="H57" s="317"/>
      <c r="I57" s="317" t="str">
        <f>IF($E57="","",VLOOKUP($E57,'[1]1MD ELO (2)'!$A$7:$O$80,4))</f>
        <v/>
      </c>
      <c r="J57" s="329"/>
      <c r="K57" s="273" t="str">
        <f>UPPER(IF(OR(J58="a",J58="as"),F57,IF(OR(J58="b",J58="bs"),F58,)))</f>
        <v/>
      </c>
      <c r="L57" s="331"/>
      <c r="M57" s="265"/>
      <c r="N57" s="283"/>
      <c r="O57" s="281"/>
      <c r="P57" s="281"/>
      <c r="Q57" s="385" t="str">
        <f>IF(Y3="","",CONCATENATE(AC1," pont"))</f>
        <v/>
      </c>
      <c r="R57" s="386"/>
      <c r="S57" s="178"/>
      <c r="T57" s="266"/>
    </row>
    <row r="58" spans="1:20" x14ac:dyDescent="0.3">
      <c r="A58" s="179" t="s">
        <v>139</v>
      </c>
      <c r="B58" s="260" t="str">
        <f>IF($E58="","",VLOOKUP($E58,'[1]1MD ELO (2)'!$A$7:$O$80,14))</f>
        <v/>
      </c>
      <c r="C58" s="260" t="str">
        <f>IF($E58="","",VLOOKUP($E58,'[1]1MD ELO (2)'!$A$7:$O$80,15))</f>
        <v/>
      </c>
      <c r="D58" s="261" t="str">
        <f>IF($E58="","",VLOOKUP($E58,'[1]1MD ELO (2)'!$A$7:$O$80,5))</f>
        <v/>
      </c>
      <c r="E58" s="262"/>
      <c r="F58" s="317" t="str">
        <f>UPPER(IF($E58="","",VLOOKUP($E58,'[1]1MD ELO (2)'!$A$7:$O$80,2)))</f>
        <v/>
      </c>
      <c r="G58" s="317" t="str">
        <f>IF($E58="","",VLOOKUP($E58,'[1]1MD ELO (2)'!$A$7:$O$80,3))</f>
        <v/>
      </c>
      <c r="H58" s="317"/>
      <c r="I58" s="317" t="str">
        <f>IF($E58="","",VLOOKUP($E58,'[1]1MD ELO (2)'!$A$7:$O$80,4))</f>
        <v/>
      </c>
      <c r="J58" s="330"/>
      <c r="K58" s="265"/>
      <c r="L58" s="281"/>
      <c r="M58" s="279" t="s">
        <v>88</v>
      </c>
      <c r="N58" s="193"/>
      <c r="O58" s="273" t="str">
        <f>UPPER(IF(OR(N58="a",N58="as"),M56,IF(OR(N58="b",N58="bs"),M60,)))</f>
        <v/>
      </c>
      <c r="P58" s="280"/>
      <c r="Q58" s="281"/>
      <c r="R58" s="283"/>
      <c r="S58" s="178"/>
      <c r="T58" s="266"/>
    </row>
    <row r="59" spans="1:20" x14ac:dyDescent="0.3">
      <c r="A59" s="179" t="s">
        <v>140</v>
      </c>
      <c r="B59" s="260" t="str">
        <f>IF($E59="","",VLOOKUP($E59,'[1]1MD ELO (2)'!$A$7:$O$80,14))</f>
        <v/>
      </c>
      <c r="C59" s="260" t="str">
        <f>IF($E59="","",VLOOKUP($E59,'[1]1MD ELO (2)'!$A$7:$O$80,15))</f>
        <v/>
      </c>
      <c r="D59" s="261" t="str">
        <f>IF($E59="","",VLOOKUP($E59,'[1]1MD ELO (2)'!$A$7:$O$80,5))</f>
        <v/>
      </c>
      <c r="E59" s="262"/>
      <c r="F59" s="317" t="str">
        <f>UPPER(IF($E59="","",VLOOKUP($E59,'[1]1MD ELO (2)'!$A$7:$O$80,2)))</f>
        <v/>
      </c>
      <c r="G59" s="317" t="str">
        <f>IF($E59="","",VLOOKUP($E59,'[1]1MD ELO (2)'!$A$7:$O$80,3))</f>
        <v/>
      </c>
      <c r="H59" s="317"/>
      <c r="I59" s="317" t="str">
        <f>IF($E59="","",VLOOKUP($E59,'[1]1MD ELO (2)'!$A$7:$O$80,4))</f>
        <v/>
      </c>
      <c r="J59" s="329"/>
      <c r="K59" s="273" t="str">
        <f>UPPER(IF(OR(J60="a",J60="as"),F59,IF(OR(J60="b",J60="bs"),F60,)))</f>
        <v/>
      </c>
      <c r="L59" s="280"/>
      <c r="M59" s="332"/>
      <c r="N59" s="333"/>
      <c r="O59" s="265"/>
      <c r="P59" s="283"/>
      <c r="Q59" s="281"/>
      <c r="R59" s="283"/>
      <c r="S59" s="178"/>
      <c r="T59" s="266"/>
    </row>
    <row r="60" spans="1:20" x14ac:dyDescent="0.3">
      <c r="A60" s="179" t="s">
        <v>141</v>
      </c>
      <c r="B60" s="260" t="str">
        <f>IF($E60="","",VLOOKUP($E60,'[1]1MD ELO (2)'!$A$7:$O$80,14))</f>
        <v/>
      </c>
      <c r="C60" s="260" t="str">
        <f>IF($E60="","",VLOOKUP($E60,'[1]1MD ELO (2)'!$A$7:$O$80,15))</f>
        <v/>
      </c>
      <c r="D60" s="261" t="str">
        <f>IF($E60="","",VLOOKUP($E60,'[1]1MD ELO (2)'!$A$7:$O$80,5))</f>
        <v/>
      </c>
      <c r="E60" s="262"/>
      <c r="F60" s="317" t="str">
        <f>UPPER(IF($E60="","",VLOOKUP($E60,'[1]1MD ELO (2)'!$A$7:$O$80,2)))</f>
        <v/>
      </c>
      <c r="G60" s="317" t="str">
        <f>IF($E60="","",VLOOKUP($E60,'[1]1MD ELO (2)'!$A$7:$O$80,3))</f>
        <v/>
      </c>
      <c r="H60" s="317"/>
      <c r="I60" s="317" t="str">
        <f>IF($E60="","",VLOOKUP($E60,'[1]1MD ELO (2)'!$A$7:$O$80,4))</f>
        <v/>
      </c>
      <c r="J60" s="330"/>
      <c r="K60" s="265"/>
      <c r="L60" s="186"/>
      <c r="M60" s="273" t="str">
        <f>UPPER(IF(OR(L60="a",L60="as"),K59,IF(OR(L60="b",L60="bs"),K61,)))</f>
        <v/>
      </c>
      <c r="N60" s="334"/>
      <c r="O60" s="281"/>
      <c r="P60" s="283"/>
      <c r="Q60" s="281"/>
      <c r="R60" s="283"/>
      <c r="S60" s="178"/>
      <c r="T60" s="266"/>
    </row>
    <row r="61" spans="1:20" x14ac:dyDescent="0.3">
      <c r="A61" s="200" t="s">
        <v>142</v>
      </c>
      <c r="B61" s="260" t="str">
        <f>IF($E61="","",VLOOKUP($E61,'[1]1MD ELO (2)'!$A$7:$O$80,14))</f>
        <v/>
      </c>
      <c r="C61" s="260" t="str">
        <f>IF($E61="","",VLOOKUP($E61,'[1]1MD ELO (2)'!$A$7:$O$80,15))</f>
        <v/>
      </c>
      <c r="D61" s="261" t="str">
        <f>IF($E61="","",VLOOKUP($E61,'[1]1MD ELO (2)'!$A$7:$O$80,5))</f>
        <v/>
      </c>
      <c r="E61" s="262"/>
      <c r="F61" s="317" t="str">
        <f>UPPER(IF($E61="","",VLOOKUP($E61,'[1]1MD ELO (2)'!$A$7:$O$80,2)))</f>
        <v/>
      </c>
      <c r="G61" s="317" t="str">
        <f>IF($E61="","",VLOOKUP($E61,'[1]1MD ELO (2)'!$A$7:$O$80,3))</f>
        <v/>
      </c>
      <c r="H61" s="317"/>
      <c r="I61" s="317" t="str">
        <f>IF($E61="","",VLOOKUP($E61,'[1]1MD ELO (2)'!$A$7:$O$80,4))</f>
        <v/>
      </c>
      <c r="J61" s="329"/>
      <c r="K61" s="273" t="str">
        <f>UPPER(IF(OR(J62="a",J62="as"),F61,IF(OR(J62="b",J62="bs"),F62,)))</f>
        <v/>
      </c>
      <c r="L61" s="289"/>
      <c r="M61" s="265"/>
      <c r="N61" s="281"/>
      <c r="O61" s="281"/>
      <c r="P61" s="283"/>
      <c r="Q61" s="281"/>
      <c r="R61" s="283"/>
      <c r="S61" s="178"/>
      <c r="T61" s="266"/>
    </row>
    <row r="62" spans="1:20" x14ac:dyDescent="0.3">
      <c r="A62" s="203" t="s">
        <v>143</v>
      </c>
      <c r="B62" s="260" t="str">
        <f>IF($E62="","",VLOOKUP($E62,'[1]1MD ELO (2)'!$A$7:$O$80,14))</f>
        <v/>
      </c>
      <c r="C62" s="260" t="str">
        <f>IF($E62="","",VLOOKUP($E62,'[1]1MD ELO (2)'!$A$7:$O$80,15))</f>
        <v/>
      </c>
      <c r="D62" s="261" t="str">
        <f>IF($E62="","",VLOOKUP($E62,'[1]1MD ELO (2)'!$A$7:$O$80,5))</f>
        <v/>
      </c>
      <c r="E62" s="262"/>
      <c r="F62" s="263" t="str">
        <f>UPPER(IF($E62="","",VLOOKUP($E62,'[1]1MD ELO (2)'!$A$7:$O$80,2)))</f>
        <v/>
      </c>
      <c r="G62" s="263" t="str">
        <f>IF($E62="","",VLOOKUP($E62,'[1]1MD ELO (2)'!$A$7:$O$80,3))</f>
        <v/>
      </c>
      <c r="H62" s="263"/>
      <c r="I62" s="263" t="str">
        <f>IF($E62="","",VLOOKUP($E62,'[1]1MD ELO (2)'!$A$7:$O$80,4))</f>
        <v/>
      </c>
      <c r="J62" s="330"/>
      <c r="K62" s="265"/>
      <c r="L62" s="281"/>
      <c r="M62" s="281"/>
      <c r="N62" s="335"/>
      <c r="O62" s="279" t="s">
        <v>88</v>
      </c>
      <c r="P62" s="193"/>
      <c r="Q62" s="273" t="str">
        <f>UPPER(IF(OR(P62="a",P62="as"),O58,IF(OR(P62="b",P62="bs"),O66,)))</f>
        <v/>
      </c>
      <c r="R62" s="289"/>
      <c r="S62" s="178"/>
      <c r="T62" s="266"/>
    </row>
    <row r="63" spans="1:20" x14ac:dyDescent="0.3">
      <c r="A63" s="168" t="s">
        <v>144</v>
      </c>
      <c r="B63" s="260" t="str">
        <f>IF($E63="","",VLOOKUP($E63,'[1]1MD ELO (2)'!$A$7:$O$80,14))</f>
        <v/>
      </c>
      <c r="C63" s="260" t="str">
        <f>IF($E63="","",VLOOKUP($E63,'[1]1MD ELO (2)'!$A$7:$O$80,15))</f>
        <v/>
      </c>
      <c r="D63" s="261" t="str">
        <f>IF($E63="","",VLOOKUP($E63,'[1]1MD ELO (2)'!$A$7:$O$80,5))</f>
        <v/>
      </c>
      <c r="E63" s="262"/>
      <c r="F63" s="263" t="str">
        <f>UPPER(IF($E63="","",VLOOKUP($E63,'[1]1MD ELO (2)'!$A$7:$O$80,2)))</f>
        <v/>
      </c>
      <c r="G63" s="263" t="str">
        <f>IF($E63="","",VLOOKUP($E63,'[1]1MD ELO (2)'!$A$7:$O$80,3))</f>
        <v/>
      </c>
      <c r="H63" s="263"/>
      <c r="I63" s="263" t="str">
        <f>IF($E63="","",VLOOKUP($E63,'[1]1MD ELO (2)'!$A$7:$O$80,4))</f>
        <v/>
      </c>
      <c r="J63" s="329"/>
      <c r="K63" s="273" t="str">
        <f>UPPER(IF(OR(J64="a",J64="as"),F63,IF(OR(J64="b",J64="bs"),F64,)))</f>
        <v/>
      </c>
      <c r="L63" s="280"/>
      <c r="M63" s="281"/>
      <c r="N63" s="281"/>
      <c r="O63" s="281"/>
      <c r="P63" s="283"/>
      <c r="Q63" s="265"/>
      <c r="R63" s="281"/>
      <c r="S63" s="178"/>
      <c r="T63" s="266"/>
    </row>
    <row r="64" spans="1:20" x14ac:dyDescent="0.3">
      <c r="A64" s="200" t="s">
        <v>145</v>
      </c>
      <c r="B64" s="260" t="str">
        <f>IF($E64="","",VLOOKUP($E64,'[1]1MD ELO (2)'!$A$7:$O$80,14))</f>
        <v/>
      </c>
      <c r="C64" s="260" t="str">
        <f>IF($E64="","",VLOOKUP($E64,'[1]1MD ELO (2)'!$A$7:$O$80,15))</f>
        <v/>
      </c>
      <c r="D64" s="261" t="str">
        <f>IF($E64="","",VLOOKUP($E64,'[1]1MD ELO (2)'!$A$7:$O$80,5))</f>
        <v/>
      </c>
      <c r="E64" s="262"/>
      <c r="F64" s="317" t="str">
        <f>UPPER(IF($E64="","",VLOOKUP($E64,'[1]1MD ELO (2)'!$A$7:$O$80,2)))</f>
        <v/>
      </c>
      <c r="G64" s="317" t="str">
        <f>IF($E64="","",VLOOKUP($E64,'[1]1MD ELO (2)'!$A$7:$O$80,3))</f>
        <v/>
      </c>
      <c r="H64" s="317"/>
      <c r="I64" s="317" t="str">
        <f>IF($E64="","",VLOOKUP($E64,'[1]1MD ELO (2)'!$A$7:$O$80,4))</f>
        <v/>
      </c>
      <c r="J64" s="330"/>
      <c r="K64" s="265"/>
      <c r="L64" s="186"/>
      <c r="M64" s="273" t="str">
        <f>UPPER(IF(OR(L64="a",L64="as"),K63,IF(OR(L64="b",L64="bs"),K65,)))</f>
        <v/>
      </c>
      <c r="N64" s="280"/>
      <c r="O64" s="281"/>
      <c r="P64" s="283"/>
      <c r="Q64" s="281"/>
      <c r="R64" s="281"/>
      <c r="S64" s="178"/>
      <c r="T64" s="266"/>
    </row>
    <row r="65" spans="1:20" x14ac:dyDescent="0.3">
      <c r="A65" s="179" t="s">
        <v>146</v>
      </c>
      <c r="B65" s="260" t="str">
        <f>IF($E65="","",VLOOKUP($E65,'[1]1MD ELO (2)'!$A$7:$O$80,14))</f>
        <v/>
      </c>
      <c r="C65" s="260" t="str">
        <f>IF($E65="","",VLOOKUP($E65,'[1]1MD ELO (2)'!$A$7:$O$80,15))</f>
        <v/>
      </c>
      <c r="D65" s="261" t="str">
        <f>IF($E65="","",VLOOKUP($E65,'[1]1MD ELO (2)'!$A$7:$O$80,5))</f>
        <v/>
      </c>
      <c r="E65" s="262"/>
      <c r="F65" s="317" t="str">
        <f>UPPER(IF($E65="","",VLOOKUP($E65,'[1]1MD ELO (2)'!$A$7:$O$80,2)))</f>
        <v/>
      </c>
      <c r="G65" s="317" t="str">
        <f>IF($E65="","",VLOOKUP($E65,'[1]1MD ELO (2)'!$A$7:$O$80,3))</f>
        <v/>
      </c>
      <c r="H65" s="317"/>
      <c r="I65" s="317" t="str">
        <f>IF($E65="","",VLOOKUP($E65,'[1]1MD ELO (2)'!$A$7:$O$80,4))</f>
        <v/>
      </c>
      <c r="J65" s="329"/>
      <c r="K65" s="273" t="str">
        <f>UPPER(IF(OR(J66="a",J66="as"),F65,IF(OR(J66="b",J66="bs"),F66,)))</f>
        <v/>
      </c>
      <c r="L65" s="331"/>
      <c r="M65" s="265"/>
      <c r="N65" s="283"/>
      <c r="O65" s="281"/>
      <c r="P65" s="283"/>
      <c r="Q65" s="281"/>
      <c r="R65" s="281"/>
      <c r="S65" s="178"/>
      <c r="T65" s="266"/>
    </row>
    <row r="66" spans="1:20" x14ac:dyDescent="0.3">
      <c r="A66" s="179" t="s">
        <v>147</v>
      </c>
      <c r="B66" s="260" t="str">
        <f>IF($E66="","",VLOOKUP($E66,'[1]1MD ELO (2)'!$A$7:$O$80,14))</f>
        <v/>
      </c>
      <c r="C66" s="260" t="str">
        <f>IF($E66="","",VLOOKUP($E66,'[1]1MD ELO (2)'!$A$7:$O$80,15))</f>
        <v/>
      </c>
      <c r="D66" s="261" t="str">
        <f>IF($E66="","",VLOOKUP($E66,'[1]1MD ELO (2)'!$A$7:$O$80,5))</f>
        <v/>
      </c>
      <c r="E66" s="262"/>
      <c r="F66" s="317" t="str">
        <f>UPPER(IF($E66="","",VLOOKUP($E66,'[1]1MD ELO (2)'!$A$7:$O$80,2)))</f>
        <v/>
      </c>
      <c r="G66" s="317" t="str">
        <f>IF($E66="","",VLOOKUP($E66,'[1]1MD ELO (2)'!$A$7:$O$80,3))</f>
        <v/>
      </c>
      <c r="H66" s="317"/>
      <c r="I66" s="317" t="str">
        <f>IF($E66="","",VLOOKUP($E66,'[1]1MD ELO (2)'!$A$7:$O$80,4))</f>
        <v/>
      </c>
      <c r="J66" s="330"/>
      <c r="K66" s="265"/>
      <c r="L66" s="281"/>
      <c r="M66" s="279" t="s">
        <v>88</v>
      </c>
      <c r="N66" s="193"/>
      <c r="O66" s="273" t="str">
        <f>UPPER(IF(OR(N66="a",N66="as"),M64,IF(OR(N66="b",N66="bs"),M68,)))</f>
        <v/>
      </c>
      <c r="P66" s="289"/>
      <c r="Q66" s="281"/>
      <c r="R66" s="281"/>
      <c r="S66" s="178"/>
      <c r="T66" s="266"/>
    </row>
    <row r="67" spans="1:20" x14ac:dyDescent="0.3">
      <c r="A67" s="179" t="s">
        <v>148</v>
      </c>
      <c r="B67" s="260" t="str">
        <f>IF($E67="","",VLOOKUP($E67,'[1]1MD ELO (2)'!$A$7:$O$80,14))</f>
        <v/>
      </c>
      <c r="C67" s="260" t="str">
        <f>IF($E67="","",VLOOKUP($E67,'[1]1MD ELO (2)'!$A$7:$O$80,15))</f>
        <v/>
      </c>
      <c r="D67" s="261" t="str">
        <f>IF($E67="","",VLOOKUP($E67,'[1]1MD ELO (2)'!$A$7:$O$80,5))</f>
        <v/>
      </c>
      <c r="E67" s="262"/>
      <c r="F67" s="317" t="str">
        <f>UPPER(IF($E67="","",VLOOKUP($E67,'[1]1MD ELO (2)'!$A$7:$O$80,2)))</f>
        <v/>
      </c>
      <c r="G67" s="317" t="str">
        <f>IF($E67="","",VLOOKUP($E67,'[1]1MD ELO (2)'!$A$7:$O$80,3))</f>
        <v/>
      </c>
      <c r="H67" s="317"/>
      <c r="I67" s="317" t="str">
        <f>IF($E67="","",VLOOKUP($E67,'[1]1MD ELO (2)'!$A$7:$O$80,4))</f>
        <v/>
      </c>
      <c r="J67" s="329"/>
      <c r="K67" s="273" t="str">
        <f>UPPER(IF(OR(J68="a",J68="as"),F67,IF(OR(J68="b",J68="bs"),F68,)))</f>
        <v/>
      </c>
      <c r="L67" s="280"/>
      <c r="M67" s="332"/>
      <c r="N67" s="333"/>
      <c r="O67" s="265"/>
      <c r="P67" s="281"/>
      <c r="Q67" s="281"/>
      <c r="R67" s="281"/>
      <c r="S67" s="178"/>
      <c r="T67" s="266"/>
    </row>
    <row r="68" spans="1:20" x14ac:dyDescent="0.3">
      <c r="A68" s="179" t="s">
        <v>149</v>
      </c>
      <c r="B68" s="260" t="str">
        <f>IF($E68="","",VLOOKUP($E68,'[1]1MD ELO (2)'!$A$7:$O$80,14))</f>
        <v/>
      </c>
      <c r="C68" s="260" t="str">
        <f>IF($E68="","",VLOOKUP($E68,'[1]1MD ELO (2)'!$A$7:$O$80,15))</f>
        <v/>
      </c>
      <c r="D68" s="261" t="str">
        <f>IF($E68="","",VLOOKUP($E68,'[1]1MD ELO (2)'!$A$7:$O$80,5))</f>
        <v/>
      </c>
      <c r="E68" s="262"/>
      <c r="F68" s="317" t="str">
        <f>UPPER(IF($E68="","",VLOOKUP($E68,'[1]1MD ELO (2)'!$A$7:$O$80,2)))</f>
        <v/>
      </c>
      <c r="G68" s="317" t="str">
        <f>IF($E68="","",VLOOKUP($E68,'[1]1MD ELO (2)'!$A$7:$O$80,3))</f>
        <v/>
      </c>
      <c r="H68" s="317"/>
      <c r="I68" s="317" t="str">
        <f>IF($E68="","",VLOOKUP($E68,'[1]1MD ELO (2)'!$A$7:$O$80,4))</f>
        <v/>
      </c>
      <c r="J68" s="330"/>
      <c r="K68" s="265"/>
      <c r="L68" s="186"/>
      <c r="M68" s="273" t="str">
        <f>UPPER(IF(OR(L68="a",L68="as"),K67,IF(OR(L68="b",L68="bs"),K69,)))</f>
        <v/>
      </c>
      <c r="N68" s="334"/>
      <c r="O68" s="281"/>
      <c r="P68" s="281"/>
      <c r="Q68" s="281"/>
      <c r="R68" s="281"/>
      <c r="S68" s="178"/>
      <c r="T68" s="266"/>
    </row>
    <row r="69" spans="1:20" x14ac:dyDescent="0.3">
      <c r="A69" s="200" t="s">
        <v>150</v>
      </c>
      <c r="B69" s="260" t="str">
        <f>IF($E69="","",VLOOKUP($E69,'[1]1MD ELO (2)'!$A$7:$O$80,14))</f>
        <v/>
      </c>
      <c r="C69" s="260" t="str">
        <f>IF($E69="","",VLOOKUP($E69,'[1]1MD ELO (2)'!$A$7:$O$80,15))</f>
        <v/>
      </c>
      <c r="D69" s="261" t="str">
        <f>IF($E69="","",VLOOKUP($E69,'[1]1MD ELO (2)'!$A$7:$O$80,5))</f>
        <v/>
      </c>
      <c r="E69" s="262"/>
      <c r="F69" s="317" t="str">
        <f>UPPER(IF($E69="","",VLOOKUP($E69,'[1]1MD ELO (2)'!$A$7:$O$80,2)))</f>
        <v/>
      </c>
      <c r="G69" s="317" t="str">
        <f>IF($E69="","",VLOOKUP($E69,'[1]1MD ELO (2)'!$A$7:$O$80,3))</f>
        <v/>
      </c>
      <c r="H69" s="317"/>
      <c r="I69" s="317" t="str">
        <f>IF($E69="","",VLOOKUP($E69,'[1]1MD ELO (2)'!$A$7:$O$80,4))</f>
        <v/>
      </c>
      <c r="J69" s="329"/>
      <c r="K69" s="273" t="str">
        <f>UPPER(IF(OR(J70="a",J70="as"),F69,IF(OR(J70="b",J70="bs"),F70,)))</f>
        <v/>
      </c>
      <c r="L69" s="289"/>
      <c r="M69" s="265"/>
      <c r="N69" s="281"/>
      <c r="O69" s="281"/>
      <c r="P69" s="281"/>
      <c r="Q69" s="281"/>
      <c r="R69" s="281"/>
      <c r="S69" s="178"/>
      <c r="T69" s="266"/>
    </row>
    <row r="70" spans="1:20" x14ac:dyDescent="0.3">
      <c r="A70" s="203" t="s">
        <v>151</v>
      </c>
      <c r="B70" s="260" t="str">
        <f>IF($E70="","",VLOOKUP($E70,'[1]1MD ELO (2)'!$A$7:$O$80,14))</f>
        <v/>
      </c>
      <c r="C70" s="260" t="str">
        <f>IF($E70="","",VLOOKUP($E70,'[1]1MD ELO (2)'!$A$7:$O$80,15))</f>
        <v/>
      </c>
      <c r="D70" s="261" t="str">
        <f>IF($E70="","",VLOOKUP($E70,'[1]1MD ELO (2)'!$A$7:$O$80,5))</f>
        <v/>
      </c>
      <c r="E70" s="262"/>
      <c r="F70" s="263" t="str">
        <f>UPPER(IF($E70="","",VLOOKUP($E70,'[1]1MD ELO (2)'!$A$7:$O$80,2)))</f>
        <v/>
      </c>
      <c r="G70" s="263" t="str">
        <f>IF($E70="","",VLOOKUP($E70,'[1]1MD ELO (2)'!$A$7:$O$80,3))</f>
        <v/>
      </c>
      <c r="H70" s="263"/>
      <c r="I70" s="263" t="str">
        <f>IF($E70="","",VLOOKUP($E70,'[1]1MD ELO (2)'!$A$7:$O$80,4))</f>
        <v/>
      </c>
      <c r="J70" s="330"/>
      <c r="K70" s="265"/>
      <c r="L70" s="281"/>
      <c r="M70" s="281"/>
      <c r="N70" s="335"/>
      <c r="O70" s="281"/>
      <c r="P70" s="281"/>
      <c r="Q70" s="281"/>
      <c r="R70" s="281"/>
      <c r="S70" s="178"/>
      <c r="T70" s="266"/>
    </row>
    <row r="71" spans="1:20" x14ac:dyDescent="0.3">
      <c r="A71" s="346"/>
      <c r="B71" s="347"/>
      <c r="C71" s="347"/>
      <c r="D71" s="347"/>
      <c r="E71" s="348"/>
      <c r="F71" s="349"/>
      <c r="G71" s="349"/>
      <c r="H71" s="350"/>
      <c r="I71" s="349"/>
      <c r="J71" s="351"/>
      <c r="K71" s="281"/>
      <c r="L71" s="281"/>
      <c r="M71" s="281"/>
      <c r="N71" s="335"/>
      <c r="O71" s="281"/>
      <c r="P71" s="281"/>
      <c r="Q71" s="281"/>
      <c r="R71" s="281"/>
      <c r="S71" s="178"/>
      <c r="T71" s="266"/>
    </row>
    <row r="72" spans="1:20" x14ac:dyDescent="0.3">
      <c r="A72" s="55" t="s">
        <v>24</v>
      </c>
      <c r="B72" s="56"/>
      <c r="C72" s="56"/>
      <c r="D72" s="57"/>
      <c r="E72" s="352" t="s">
        <v>34</v>
      </c>
      <c r="F72" s="219" t="s">
        <v>35</v>
      </c>
      <c r="G72" s="352" t="s">
        <v>34</v>
      </c>
      <c r="H72" s="353" t="s">
        <v>35</v>
      </c>
      <c r="I72" s="354"/>
      <c r="J72" s="352" t="s">
        <v>34</v>
      </c>
      <c r="K72" s="219" t="s">
        <v>36</v>
      </c>
      <c r="L72" s="222"/>
      <c r="M72" s="219" t="s">
        <v>37</v>
      </c>
      <c r="N72" s="223"/>
      <c r="O72" s="224" t="s">
        <v>38</v>
      </c>
      <c r="P72" s="224"/>
      <c r="Q72" s="225"/>
      <c r="R72" s="226"/>
      <c r="S72" s="227"/>
      <c r="T72" s="227"/>
    </row>
    <row r="73" spans="1:20" x14ac:dyDescent="0.3">
      <c r="A73" s="297" t="s">
        <v>39</v>
      </c>
      <c r="B73" s="298"/>
      <c r="C73" s="299"/>
      <c r="D73" s="300"/>
      <c r="E73" s="301">
        <v>1</v>
      </c>
      <c r="F73" s="355" t="str">
        <f>IF(E73&gt;$R$80,,UPPER(VLOOKUP(E73,'[1]1MD ELO (2)'!$A$7:$Q$134,2)))</f>
        <v/>
      </c>
      <c r="G73" s="301">
        <v>9</v>
      </c>
      <c r="H73" s="91" t="str">
        <f>IF(G73&gt;$R$80,,UPPER(VLOOKUP(G73,'[1]1MD ELO (2)'!$A$7:$Q$134,2)))</f>
        <v/>
      </c>
      <c r="I73" s="84"/>
      <c r="J73" s="302" t="s">
        <v>40</v>
      </c>
      <c r="K73" s="87"/>
      <c r="L73" s="76"/>
      <c r="M73" s="87"/>
      <c r="N73" s="303"/>
      <c r="O73" s="304" t="s">
        <v>41</v>
      </c>
      <c r="P73" s="305"/>
      <c r="Q73" s="305"/>
      <c r="R73" s="306"/>
      <c r="S73" s="227"/>
      <c r="T73" s="227"/>
    </row>
    <row r="74" spans="1:20" x14ac:dyDescent="0.3">
      <c r="A74" s="307" t="s">
        <v>42</v>
      </c>
      <c r="B74" s="308"/>
      <c r="C74" s="309"/>
      <c r="D74" s="310"/>
      <c r="E74" s="301">
        <v>2</v>
      </c>
      <c r="F74" s="355" t="str">
        <f>IF(E74&gt;$R$80,,UPPER(VLOOKUP(E74,'[1]1MD ELO (2)'!$A$7:$Q$134,2)))</f>
        <v/>
      </c>
      <c r="G74" s="301">
        <v>10</v>
      </c>
      <c r="H74" s="91" t="str">
        <f>IF(G74&gt;$R$80,,UPPER(VLOOKUP(G74,'[1]1MD ELO (2)'!$A$7:$Q$134,2)))</f>
        <v/>
      </c>
      <c r="I74" s="84"/>
      <c r="J74" s="302" t="s">
        <v>43</v>
      </c>
      <c r="K74" s="87"/>
      <c r="L74" s="76"/>
      <c r="M74" s="87"/>
      <c r="N74" s="303"/>
      <c r="O74" s="311"/>
      <c r="P74" s="312"/>
      <c r="Q74" s="308"/>
      <c r="R74" s="313"/>
      <c r="S74" s="227"/>
      <c r="T74" s="227"/>
    </row>
    <row r="75" spans="1:20" x14ac:dyDescent="0.3">
      <c r="A75" s="88"/>
      <c r="B75" s="89"/>
      <c r="C75" s="235"/>
      <c r="D75" s="90"/>
      <c r="E75" s="301">
        <v>3</v>
      </c>
      <c r="F75" s="355" t="str">
        <f>IF(E75&gt;$R$80,,UPPER(VLOOKUP(E75,'[1]1MD ELO (2)'!$A$7:$Q$134,2)))</f>
        <v/>
      </c>
      <c r="G75" s="301">
        <v>11</v>
      </c>
      <c r="H75" s="91" t="str">
        <f>IF(G75&gt;$R$80,,UPPER(VLOOKUP(G75,'[1]1MD ELO (2)'!$A$7:$Q$134,2)))</f>
        <v/>
      </c>
      <c r="I75" s="84"/>
      <c r="J75" s="302" t="s">
        <v>44</v>
      </c>
      <c r="K75" s="87"/>
      <c r="L75" s="76"/>
      <c r="M75" s="87"/>
      <c r="N75" s="303"/>
      <c r="O75" s="304" t="s">
        <v>45</v>
      </c>
      <c r="P75" s="305"/>
      <c r="Q75" s="305"/>
      <c r="R75" s="306"/>
      <c r="S75" s="227"/>
      <c r="T75" s="227"/>
    </row>
    <row r="76" spans="1:20" x14ac:dyDescent="0.3">
      <c r="A76" s="93"/>
      <c r="B76" s="94"/>
      <c r="C76" s="94"/>
      <c r="D76" s="95"/>
      <c r="E76" s="301">
        <v>4</v>
      </c>
      <c r="F76" s="355" t="str">
        <f>IF(E76&gt;$R$80,,UPPER(VLOOKUP(E76,'[1]1MD ELO (2)'!$A$7:$Q$134,2)))</f>
        <v/>
      </c>
      <c r="G76" s="301">
        <v>12</v>
      </c>
      <c r="H76" s="91" t="str">
        <f>IF(G76&gt;$R$80,,UPPER(VLOOKUP(G76,'[1]1MD ELO (2)'!$A$7:$Q$134,2)))</f>
        <v/>
      </c>
      <c r="I76" s="84"/>
      <c r="J76" s="302" t="s">
        <v>46</v>
      </c>
      <c r="K76" s="87"/>
      <c r="L76" s="76"/>
      <c r="M76" s="87"/>
      <c r="N76" s="303"/>
      <c r="O76" s="87"/>
      <c r="P76" s="76"/>
      <c r="Q76" s="87"/>
      <c r="R76" s="303"/>
      <c r="S76" s="227"/>
      <c r="T76" s="227"/>
    </row>
    <row r="77" spans="1:20" x14ac:dyDescent="0.3">
      <c r="A77" s="97"/>
      <c r="B77" s="98"/>
      <c r="C77" s="98"/>
      <c r="D77" s="99"/>
      <c r="E77" s="301">
        <v>5</v>
      </c>
      <c r="F77" s="355" t="str">
        <f>IF(E77&gt;$R$80,,UPPER(VLOOKUP(E77,'[1]1MD ELO (2)'!$A$7:$Q$134,2)))</f>
        <v/>
      </c>
      <c r="G77" s="301">
        <v>13</v>
      </c>
      <c r="H77" s="91" t="str">
        <f>IF(G77&gt;$R$80,,UPPER(VLOOKUP(G77,'[1]1MD ELO (2)'!$A$7:$Q$134,2)))</f>
        <v/>
      </c>
      <c r="I77" s="84"/>
      <c r="J77" s="302" t="s">
        <v>47</v>
      </c>
      <c r="K77" s="87"/>
      <c r="L77" s="76"/>
      <c r="M77" s="87"/>
      <c r="N77" s="303"/>
      <c r="O77" s="308"/>
      <c r="P77" s="312"/>
      <c r="Q77" s="308"/>
      <c r="R77" s="313"/>
      <c r="S77" s="227"/>
      <c r="T77" s="227"/>
    </row>
    <row r="78" spans="1:20" x14ac:dyDescent="0.3">
      <c r="A78" s="100"/>
      <c r="B78" s="101"/>
      <c r="C78" s="94"/>
      <c r="D78" s="95"/>
      <c r="E78" s="301">
        <v>6</v>
      </c>
      <c r="F78" s="355" t="str">
        <f>IF(E78&gt;$R$80,,UPPER(VLOOKUP(E78,'[1]1MD ELO (2)'!$A$7:$Q$134,2)))</f>
        <v/>
      </c>
      <c r="G78" s="301">
        <v>14</v>
      </c>
      <c r="H78" s="91" t="str">
        <f>IF(G78&gt;$R$80,,UPPER(VLOOKUP(G78,'[1]1MD ELO (2)'!$A$7:$Q$134,2)))</f>
        <v/>
      </c>
      <c r="I78" s="84"/>
      <c r="J78" s="302" t="s">
        <v>48</v>
      </c>
      <c r="K78" s="87"/>
      <c r="L78" s="76"/>
      <c r="M78" s="87"/>
      <c r="N78" s="303"/>
      <c r="O78" s="304" t="s">
        <v>49</v>
      </c>
      <c r="P78" s="305"/>
      <c r="Q78" s="305"/>
      <c r="R78" s="306"/>
      <c r="S78" s="227"/>
      <c r="T78" s="227"/>
    </row>
    <row r="79" spans="1:20" x14ac:dyDescent="0.3">
      <c r="A79" s="100"/>
      <c r="B79" s="101"/>
      <c r="C79" s="236"/>
      <c r="D79" s="102"/>
      <c r="E79" s="301">
        <v>7</v>
      </c>
      <c r="F79" s="355" t="str">
        <f>IF(E79&gt;$R$80,,UPPER(VLOOKUP(E79,'[1]1MD ELO (2)'!$A$7:$Q$134,2)))</f>
        <v/>
      </c>
      <c r="G79" s="301">
        <v>15</v>
      </c>
      <c r="H79" s="91" t="str">
        <f>IF(G79&gt;$R$80,,UPPER(VLOOKUP(G79,'[1]1MD ELO (2)'!$A$7:$Q$134,2)))</f>
        <v/>
      </c>
      <c r="I79" s="84"/>
      <c r="J79" s="302" t="s">
        <v>50</v>
      </c>
      <c r="K79" s="87"/>
      <c r="L79" s="76"/>
      <c r="M79" s="87"/>
      <c r="N79" s="303"/>
      <c r="O79" s="87"/>
      <c r="P79" s="76"/>
      <c r="Q79" s="87"/>
      <c r="R79" s="303"/>
      <c r="S79" s="227"/>
      <c r="T79" s="227"/>
    </row>
    <row r="80" spans="1:20" x14ac:dyDescent="0.3">
      <c r="A80" s="103"/>
      <c r="B80" s="104"/>
      <c r="C80" s="237"/>
      <c r="D80" s="105"/>
      <c r="E80" s="314">
        <v>8</v>
      </c>
      <c r="F80" s="356" t="str">
        <f>IF(E80&gt;$R$80,,UPPER(VLOOKUP(E80,'[1]1MD ELO (2)'!$A$7:$Q$134,2)))</f>
        <v/>
      </c>
      <c r="G80" s="314">
        <v>16</v>
      </c>
      <c r="H80" s="107" t="str">
        <f>IF(G80&gt;$R$80,,UPPER(VLOOKUP(G80,'[1]1MD ELO (2)'!$A$7:$Q$134,2)))</f>
        <v/>
      </c>
      <c r="I80" s="110"/>
      <c r="J80" s="315" t="s">
        <v>51</v>
      </c>
      <c r="K80" s="308"/>
      <c r="L80" s="312"/>
      <c r="M80" s="308"/>
      <c r="N80" s="313"/>
      <c r="O80" s="308">
        <f>R4</f>
        <v>0</v>
      </c>
      <c r="P80" s="312"/>
      <c r="Q80" s="308"/>
      <c r="R80" s="240">
        <f>MIN(16,'[1]1MD ELO (2)'!Q5)</f>
        <v>16</v>
      </c>
      <c r="S80" s="227"/>
      <c r="T80" s="227"/>
    </row>
  </sheetData>
  <mergeCells count="4">
    <mergeCell ref="A4:C4"/>
    <mergeCell ref="Q25:R25"/>
    <mergeCell ref="Q41:R41"/>
    <mergeCell ref="Q57:R57"/>
  </mergeCells>
  <conditionalFormatting sqref="E7:E70">
    <cfRule type="expression" dxfId="64" priority="5" stopIfTrue="1">
      <formula>$E7&lt;17</formula>
    </cfRule>
  </conditionalFormatting>
  <conditionalFormatting sqref="G7:G70 I7:I70">
    <cfRule type="expression" dxfId="63" priority="14" stopIfTrue="1">
      <formula>AND($E7&lt;17,$C7&gt;0)</formula>
    </cfRule>
  </conditionalFormatting>
  <conditionalFormatting sqref="H7:H70">
    <cfRule type="expression" dxfId="62"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61" priority="6" stopIfTrue="1">
      <formula>$O$1="CU"</formula>
    </cfRule>
  </conditionalFormatting>
  <conditionalFormatting sqref="K7 K9 K11 K13 K15 K17 K19 K21 Q22 K23 K25 K27 K29 K31 K33 K35 K37 K39 K41 K43 K45 K47 K49 K51 K53 Q54 K55 K57 K59 K61 K63 K65 K67 K69">
    <cfRule type="expression" dxfId="60" priority="7" stopIfTrue="1">
      <formula>J8="as"</formula>
    </cfRule>
    <cfRule type="expression" dxfId="59" priority="8" stopIfTrue="1">
      <formula>J8="bs"</formula>
    </cfRule>
  </conditionalFormatting>
  <conditionalFormatting sqref="M8 O10 M12 Q14 M16 O18 M20 M24 O26 M28 Q30 M32 O34 M36 Q38 M40 O42 M44 Q46 M48 O50 M52 M56 O58 M60 Q62 M64 O66 M68">
    <cfRule type="expression" dxfId="58" priority="9" stopIfTrue="1">
      <formula>L8="as"</formula>
    </cfRule>
    <cfRule type="expression" dxfId="57" priority="10" stopIfTrue="1">
      <formula>L8="bs"</formula>
    </cfRule>
  </conditionalFormatting>
  <conditionalFormatting sqref="M10 O14 M18 O23 M26 O30 M34 O38 M42 O46 M50 O55 M58 O62 M66">
    <cfRule type="expression" dxfId="56" priority="11" stopIfTrue="1">
      <formula>AND($O$1="CU",M10="Umpire")</formula>
    </cfRule>
    <cfRule type="expression" dxfId="55" priority="12" stopIfTrue="1">
      <formula>AND($O$1="CU",M10&lt;&gt;"Umpire",N10&lt;&gt;"")</formula>
    </cfRule>
    <cfRule type="expression" dxfId="54" priority="13" stopIfTrue="1">
      <formula>AND($O$1="CU",M10&lt;&gt;"Umpire")</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65546 M131082 M196618 M262154 M327690 M393226 M458762 M524298 M589834 M655370 M720906 M786442 M851978 M917514 M983050 M18 M65554 M131090 M196626 M262162 M327698 M393234 M458770 M524306 M589842 M655378 M720914 M786450 M851986 M917522 M983058 M26 M65562 M131098 M196634 M262170 M327706 M393242 M458778 M524314 M589850 M655386 M720922 M786458 M851994 M917530 M983066 M34 M65570 M131106 M196642 M262178 M327714 M393250 M458786 M524322 M589858 M655394 M720930 M786466 M852002 M917538 M983074 M42 M65578 M131114 M196650 M262186 M327722 M393258 M458794 M524330 M589866 M655402 M720938 M786474 M852010 M917546 M983082 M50 M65586 M131122 M196658 M262194 M327730 M393266 M458802 M524338 M589874 M655410 M720946 M786482 M852018 M917554 M983090 M58 M65594 M131130 M196666 M262202 M327738 M393274 M458810 M524346 M589882 M655418 M720954 M786490 M852026 M917562 M983098 M66 M65602 M131138 M196674 M262210 M327746 M393282 M458818 M524354 M589890 M655426 M720962 M786498 M852034 M917570 M983106 O14 O65550 O131086 O196622 O262158 O327694 O393230 O458766 O524302 O589838 O655374 O720910 O786446 O851982 O917518 O983054 O30 O65566 O131102 O196638 O262174 O327710 O393246 O458782 O524318 O589854 O655390 O720926 O786462 O851998 O917534 O983070 O46 O65582 O131118 O196654 O262190 O327726 O393262 O458798 O524334 O589870 O655406 O720942 O786478 O852014 O917550 O983086 O62 O65598 O131134 O196670 O262206 O327742 O393278 O458814 O524350 O589886 O655422 O720958 O786494 O852030 O917566 O983102 O55 O65591 O131127 O196663 O262199 O327735 O393271 O458807 O524343 O589879 O655415 O720951 O786487 O852023 O917559 O983095 O23 O65559 O131095 O196631 O262167 O327703 O393239 O458775 O524311 O589847 O655383 O720919 O786455 O851991 O917527 O983063 O38 O65574 O131110 O196646 O262182 O327718 O393254 O458790 O524326 O589862 O655398 O720934 O786470 O852006 O917542 O983078" xr:uid="{B75D1856-369E-4D39-8B07-7D3BDDCDEF70}">
      <formula1>$U$7:$U$16</formula1>
    </dataValidation>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38A1-3814-46B5-BF04-67249BE41FA2}">
  <sheetPr>
    <tabColor theme="7" tint="0.39997558519241921"/>
  </sheetPr>
  <dimension ref="A1:T79"/>
  <sheetViews>
    <sheetView workbookViewId="0">
      <selection activeCell="H19" sqref="H19:I19"/>
    </sheetView>
  </sheetViews>
  <sheetFormatPr defaultRowHeight="14.4" x14ac:dyDescent="0.3"/>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0" hidden="1" customWidth="1"/>
    <col min="20" max="20" width="8.6640625" customWidth="1"/>
  </cols>
  <sheetData>
    <row r="1" spans="1:20" ht="24.6" x14ac:dyDescent="0.3">
      <c r="A1" s="243" t="s">
        <v>56</v>
      </c>
      <c r="B1" s="243"/>
      <c r="C1" s="13"/>
      <c r="D1" s="13"/>
      <c r="E1" s="13"/>
      <c r="F1" s="13"/>
      <c r="G1" s="13"/>
      <c r="H1" s="13"/>
      <c r="I1" s="244"/>
      <c r="J1" s="12"/>
      <c r="K1" s="245" t="s">
        <v>11</v>
      </c>
      <c r="L1" s="246"/>
      <c r="M1" s="247"/>
      <c r="N1" s="12"/>
      <c r="O1" s="12" t="s">
        <v>12</v>
      </c>
      <c r="P1" s="12"/>
      <c r="Q1" s="13"/>
      <c r="R1" s="12"/>
      <c r="S1" s="143"/>
      <c r="T1" s="143"/>
    </row>
    <row r="2" spans="1:20" x14ac:dyDescent="0.3">
      <c r="A2" s="248" t="s">
        <v>13</v>
      </c>
      <c r="B2" s="249"/>
      <c r="C2" s="249"/>
      <c r="D2" s="146"/>
      <c r="E2" s="250"/>
      <c r="F2" s="249"/>
      <c r="G2" s="251"/>
      <c r="H2" s="20"/>
      <c r="I2" s="20"/>
      <c r="J2" s="19"/>
      <c r="K2" s="246"/>
      <c r="L2" s="246"/>
      <c r="M2" s="246"/>
      <c r="N2" s="19"/>
      <c r="O2" s="20"/>
      <c r="P2" s="19"/>
      <c r="Q2" s="20"/>
      <c r="R2" s="19"/>
      <c r="S2" s="146"/>
      <c r="T2" s="146"/>
    </row>
    <row r="3" spans="1:20" x14ac:dyDescent="0.3">
      <c r="A3" s="21" t="s">
        <v>14</v>
      </c>
      <c r="B3" s="21"/>
      <c r="C3" s="21"/>
      <c r="D3" s="21"/>
      <c r="E3" s="21"/>
      <c r="F3" s="21"/>
      <c r="G3" s="21" t="s">
        <v>15</v>
      </c>
      <c r="H3" s="21"/>
      <c r="I3" s="21"/>
      <c r="J3" s="22"/>
      <c r="K3" s="21" t="s">
        <v>16</v>
      </c>
      <c r="L3" s="22"/>
      <c r="M3" s="21"/>
      <c r="N3" s="22"/>
      <c r="O3" s="21"/>
      <c r="P3" s="22"/>
      <c r="Q3" s="21"/>
      <c r="R3" s="23" t="s">
        <v>17</v>
      </c>
      <c r="S3" s="149"/>
      <c r="T3" s="149"/>
    </row>
    <row r="4" spans="1:20" ht="15" thickBot="1" x14ac:dyDescent="0.35">
      <c r="A4" s="384"/>
      <c r="B4" s="384"/>
      <c r="C4" s="384"/>
      <c r="D4" s="252"/>
      <c r="E4" s="253"/>
      <c r="F4" s="253"/>
      <c r="G4" s="253">
        <f>[1]Altalanos!$C$10</f>
        <v>0</v>
      </c>
      <c r="H4" s="254"/>
      <c r="I4" s="253"/>
      <c r="J4" s="255"/>
      <c r="K4" s="256"/>
      <c r="L4" s="255"/>
      <c r="M4" s="257"/>
      <c r="N4" s="255"/>
      <c r="O4" s="253"/>
      <c r="P4" s="255"/>
      <c r="Q4" s="253"/>
      <c r="R4" s="258">
        <f>[1]Altalanos!$E$10</f>
        <v>0</v>
      </c>
      <c r="S4" s="153"/>
      <c r="T4" s="153"/>
    </row>
    <row r="5" spans="1:20" x14ac:dyDescent="0.3">
      <c r="A5" s="94"/>
      <c r="B5" s="155" t="s">
        <v>82</v>
      </c>
      <c r="C5" s="156" t="s">
        <v>24</v>
      </c>
      <c r="D5" s="155" t="s">
        <v>83</v>
      </c>
      <c r="E5" s="155" t="s">
        <v>84</v>
      </c>
      <c r="F5" s="157" t="s">
        <v>85</v>
      </c>
      <c r="G5" s="157" t="s">
        <v>9</v>
      </c>
      <c r="H5" s="157"/>
      <c r="I5" s="157" t="s">
        <v>25</v>
      </c>
      <c r="J5" s="157"/>
      <c r="K5" s="155" t="s">
        <v>86</v>
      </c>
      <c r="L5" s="158"/>
      <c r="M5" s="155" t="s">
        <v>91</v>
      </c>
      <c r="N5" s="158"/>
      <c r="O5" s="155" t="s">
        <v>90</v>
      </c>
      <c r="P5" s="158"/>
      <c r="Q5" s="155" t="s">
        <v>68</v>
      </c>
      <c r="R5" s="159"/>
      <c r="S5" s="149"/>
      <c r="T5" s="149"/>
    </row>
    <row r="6" spans="1:20" x14ac:dyDescent="0.3">
      <c r="A6" s="259"/>
      <c r="B6" s="161"/>
      <c r="C6" s="161"/>
      <c r="D6" s="161"/>
      <c r="E6" s="161"/>
      <c r="F6" s="160" t="str">
        <f>IF(Y3="","",CONCATENATE(AH1," / ",AG1," pont"))</f>
        <v/>
      </c>
      <c r="G6" s="162"/>
      <c r="H6" s="163"/>
      <c r="I6" s="162"/>
      <c r="J6" s="164"/>
      <c r="K6" s="161" t="str">
        <f>IF(Y3="","",CONCATENATE(AF1," pont"))</f>
        <v/>
      </c>
      <c r="L6" s="164"/>
      <c r="M6" s="161" t="str">
        <f>IF(Y3="","",CONCATENATE(AE1," pont"))</f>
        <v/>
      </c>
      <c r="N6" s="164"/>
      <c r="O6" s="161" t="str">
        <f>IF(Y3="","",CONCATENATE(AD1," pont"))</f>
        <v/>
      </c>
      <c r="P6" s="164"/>
      <c r="Q6" s="161" t="str">
        <f>IF(Y3="","",CONCATENATE(AC1," pont"))</f>
        <v/>
      </c>
      <c r="R6" s="316"/>
      <c r="S6" s="166"/>
      <c r="T6" s="166"/>
    </row>
    <row r="7" spans="1:20" x14ac:dyDescent="0.3">
      <c r="A7" s="168">
        <v>1</v>
      </c>
      <c r="B7" s="260" t="str">
        <f>IF($E7="","",VLOOKUP($E7,'[1]1MD ELO (2)'!$A$7:$O$48,14))</f>
        <v/>
      </c>
      <c r="C7" s="260" t="str">
        <f>IF($E7="","",VLOOKUP($E7,'[1]1MD ELO (2)'!$A$7:$O$48,15))</f>
        <v/>
      </c>
      <c r="D7" s="261" t="str">
        <f>IF($E7="","",VLOOKUP($E7,'[1]1MD ELO (2)'!$A$7:$O$48,5))</f>
        <v/>
      </c>
      <c r="E7" s="262"/>
      <c r="F7" s="263" t="str">
        <f>UPPER(IF($E7="","",VLOOKUP($E7,'[1]1MD ELO (2)'!$A$7:$O$48,2)))</f>
        <v/>
      </c>
      <c r="G7" s="263" t="str">
        <f>IF($E7="","",VLOOKUP($E7,'[1]1MD ELO (2)'!$A$7:$O$48,3))</f>
        <v/>
      </c>
      <c r="H7" s="263"/>
      <c r="I7" s="263" t="str">
        <f>IF($E7="","",VLOOKUP($E7,'[1]1MD ELO (2)'!$A$7:$O$48,4))</f>
        <v/>
      </c>
      <c r="J7" s="264"/>
      <c r="K7" s="265"/>
      <c r="L7" s="265"/>
      <c r="M7" s="265"/>
      <c r="N7" s="265"/>
      <c r="O7" s="174"/>
      <c r="P7" s="175"/>
      <c r="Q7" s="176"/>
      <c r="R7" s="177"/>
      <c r="S7" s="178"/>
      <c r="T7" s="266"/>
    </row>
    <row r="8" spans="1:20" x14ac:dyDescent="0.3">
      <c r="A8" s="179"/>
      <c r="B8" s="267"/>
      <c r="C8" s="267"/>
      <c r="D8" s="268"/>
      <c r="E8" s="269"/>
      <c r="F8" s="270"/>
      <c r="G8" s="270"/>
      <c r="H8" s="271"/>
      <c r="I8" s="279" t="s">
        <v>88</v>
      </c>
      <c r="J8" s="186"/>
      <c r="K8" s="273" t="str">
        <f>UPPER(IF(OR(J8="a",J8="as"),F7,IF(OR(J8="b",J8="bs"),F9,)))</f>
        <v/>
      </c>
      <c r="L8" s="273"/>
      <c r="M8" s="265"/>
      <c r="N8" s="265"/>
      <c r="O8" s="174"/>
      <c r="P8" s="175"/>
      <c r="Q8" s="176"/>
      <c r="R8" s="177"/>
      <c r="S8" s="178"/>
      <c r="T8" s="266"/>
    </row>
    <row r="9" spans="1:20" x14ac:dyDescent="0.3">
      <c r="A9" s="179">
        <v>2</v>
      </c>
      <c r="B9" s="260" t="str">
        <f>IF($E9="","",VLOOKUP($E9,'[1]1MD ELO (2)'!$A$7:$O$48,14))</f>
        <v/>
      </c>
      <c r="C9" s="260" t="str">
        <f>IF($E9="","",VLOOKUP($E9,'[1]1MD ELO (2)'!$A$7:$O$48,15))</f>
        <v/>
      </c>
      <c r="D9" s="261" t="str">
        <f>IF($E9="","",VLOOKUP($E9,'[1]1MD ELO (2)'!$A$7:$O$48,5))</f>
        <v/>
      </c>
      <c r="E9" s="262"/>
      <c r="F9" s="317" t="str">
        <f>UPPER(IF($E9="","",VLOOKUP($E9,'[1]1MD ELO (2)'!$A$7:$O$48,2)))</f>
        <v/>
      </c>
      <c r="G9" s="317" t="str">
        <f>IF($E9="","",VLOOKUP($E9,'[1]1MD ELO (2)'!$A$7:$O$48,3))</f>
        <v/>
      </c>
      <c r="H9" s="317"/>
      <c r="I9" s="317" t="str">
        <f>IF($E9="","",VLOOKUP($E9,'[1]1MD ELO (2)'!$A$7:$O$48,4))</f>
        <v/>
      </c>
      <c r="J9" s="275"/>
      <c r="K9" s="265"/>
      <c r="L9" s="276"/>
      <c r="M9" s="265"/>
      <c r="N9" s="265"/>
      <c r="O9" s="174"/>
      <c r="P9" s="175"/>
      <c r="Q9" s="176"/>
      <c r="R9" s="177"/>
      <c r="S9" s="178"/>
      <c r="T9" s="266"/>
    </row>
    <row r="10" spans="1:20" x14ac:dyDescent="0.3">
      <c r="A10" s="179"/>
      <c r="B10" s="267"/>
      <c r="C10" s="267"/>
      <c r="D10" s="268"/>
      <c r="E10" s="277"/>
      <c r="F10" s="270"/>
      <c r="G10" s="270"/>
      <c r="H10" s="271"/>
      <c r="I10" s="270"/>
      <c r="J10" s="278"/>
      <c r="K10" s="279" t="s">
        <v>88</v>
      </c>
      <c r="L10" s="193"/>
      <c r="M10" s="273" t="str">
        <f>UPPER(IF(OR(L10="a",L10="as"),K8,IF(OR(L10="b",L10="bs"),K12,)))</f>
        <v/>
      </c>
      <c r="N10" s="280"/>
      <c r="O10" s="281"/>
      <c r="P10" s="281"/>
      <c r="Q10" s="176"/>
      <c r="R10" s="177"/>
      <c r="S10" s="178"/>
      <c r="T10" s="266"/>
    </row>
    <row r="11" spans="1:20" x14ac:dyDescent="0.3">
      <c r="A11" s="179">
        <v>3</v>
      </c>
      <c r="B11" s="260" t="str">
        <f>IF($E11="","",VLOOKUP($E11,'[1]1MD ELO (2)'!$A$7:$O$48,14))</f>
        <v/>
      </c>
      <c r="C11" s="260" t="str">
        <f>IF($E11="","",VLOOKUP($E11,'[1]1MD ELO (2)'!$A$7:$O$48,15))</f>
        <v/>
      </c>
      <c r="D11" s="261" t="str">
        <f>IF($E11="","",VLOOKUP($E11,'[1]1MD ELO (2)'!$A$7:$O$48,5))</f>
        <v/>
      </c>
      <c r="E11" s="262"/>
      <c r="F11" s="317" t="str">
        <f>UPPER(IF($E11="","",VLOOKUP($E11,'[1]1MD ELO (2)'!$A$7:$O$48,2)))</f>
        <v/>
      </c>
      <c r="G11" s="317" t="str">
        <f>IF($E11="","",VLOOKUP($E11,'[1]1MD ELO (2)'!$A$7:$O$48,3))</f>
        <v/>
      </c>
      <c r="H11" s="317"/>
      <c r="I11" s="317" t="str">
        <f>IF($E11="","",VLOOKUP($E11,'[1]1MD ELO (2)'!$A$7:$O$48,4))</f>
        <v/>
      </c>
      <c r="J11" s="264"/>
      <c r="K11" s="265"/>
      <c r="L11" s="282"/>
      <c r="M11" s="265"/>
      <c r="N11" s="283"/>
      <c r="O11" s="281"/>
      <c r="P11" s="281"/>
      <c r="Q11" s="176"/>
      <c r="R11" s="177"/>
      <c r="S11" s="178"/>
      <c r="T11" s="266"/>
    </row>
    <row r="12" spans="1:20" x14ac:dyDescent="0.3">
      <c r="A12" s="179"/>
      <c r="B12" s="267"/>
      <c r="C12" s="267"/>
      <c r="D12" s="268"/>
      <c r="E12" s="277"/>
      <c r="F12" s="270"/>
      <c r="G12" s="270"/>
      <c r="H12" s="271"/>
      <c r="I12" s="318" t="s">
        <v>88</v>
      </c>
      <c r="J12" s="186"/>
      <c r="K12" s="273" t="str">
        <f>UPPER(IF(OR(J12="a",J12="as"),F11,IF(OR(J12="b",J12="bs"),F13,)))</f>
        <v/>
      </c>
      <c r="L12" s="284"/>
      <c r="M12" s="265"/>
      <c r="N12" s="283"/>
      <c r="O12" s="281"/>
      <c r="P12" s="281"/>
      <c r="Q12" s="176"/>
      <c r="R12" s="177"/>
      <c r="S12" s="178"/>
      <c r="T12" s="266"/>
    </row>
    <row r="13" spans="1:20" x14ac:dyDescent="0.3">
      <c r="A13" s="179">
        <v>4</v>
      </c>
      <c r="B13" s="260" t="str">
        <f>IF($E13="","",VLOOKUP($E13,'[1]1MD ELO (2)'!$A$7:$O$48,14))</f>
        <v/>
      </c>
      <c r="C13" s="260" t="str">
        <f>IF($E13="","",VLOOKUP($E13,'[1]1MD ELO (2)'!$A$7:$O$48,15))</f>
        <v/>
      </c>
      <c r="D13" s="261" t="str">
        <f>IF($E13="","",VLOOKUP($E13,'[1]1MD ELO (2)'!$A$7:$O$48,5))</f>
        <v/>
      </c>
      <c r="E13" s="262"/>
      <c r="F13" s="317" t="str">
        <f>UPPER(IF($E13="","",VLOOKUP($E13,'[1]1MD ELO (2)'!$A$7:$O$48,2)))</f>
        <v/>
      </c>
      <c r="G13" s="317" t="str">
        <f>IF($E13="","",VLOOKUP($E13,'[1]1MD ELO (2)'!$A$7:$O$48,3))</f>
        <v/>
      </c>
      <c r="H13" s="317"/>
      <c r="I13" s="317" t="str">
        <f>IF($E13="","",VLOOKUP($E13,'[1]1MD ELO (2)'!$A$7:$O$48,4))</f>
        <v/>
      </c>
      <c r="J13" s="285"/>
      <c r="K13" s="265"/>
      <c r="L13" s="265"/>
      <c r="M13" s="265"/>
      <c r="N13" s="283"/>
      <c r="O13" s="281"/>
      <c r="P13" s="281"/>
      <c r="Q13" s="176"/>
      <c r="R13" s="177"/>
      <c r="S13" s="178"/>
      <c r="T13" s="266"/>
    </row>
    <row r="14" spans="1:20" x14ac:dyDescent="0.3">
      <c r="A14" s="179"/>
      <c r="B14" s="267"/>
      <c r="C14" s="267"/>
      <c r="D14" s="268"/>
      <c r="E14" s="277"/>
      <c r="F14" s="270"/>
      <c r="G14" s="270"/>
      <c r="H14" s="271"/>
      <c r="I14" s="270"/>
      <c r="J14" s="278"/>
      <c r="K14" s="265"/>
      <c r="L14" s="265"/>
      <c r="M14" s="279" t="s">
        <v>88</v>
      </c>
      <c r="N14" s="193"/>
      <c r="O14" s="273" t="str">
        <f>UPPER(IF(OR(N14="a",N14="as"),M10,IF(OR(N14="b",N14="bs"),M18,)))</f>
        <v/>
      </c>
      <c r="P14" s="280"/>
      <c r="Q14" s="176"/>
      <c r="R14" s="177"/>
      <c r="S14" s="178"/>
      <c r="T14" s="266"/>
    </row>
    <row r="15" spans="1:20" x14ac:dyDescent="0.3">
      <c r="A15" s="179">
        <v>5</v>
      </c>
      <c r="B15" s="260" t="str">
        <f>IF($E15="","",VLOOKUP($E15,'[1]1MD ELO (2)'!$A$7:$O$48,14))</f>
        <v/>
      </c>
      <c r="C15" s="260" t="str">
        <f>IF($E15="","",VLOOKUP($E15,'[1]1MD ELO (2)'!$A$7:$O$48,15))</f>
        <v/>
      </c>
      <c r="D15" s="261" t="str">
        <f>IF($E15="","",VLOOKUP($E15,'[1]1MD ELO (2)'!$A$7:$O$48,5))</f>
        <v/>
      </c>
      <c r="E15" s="262"/>
      <c r="F15" s="317" t="str">
        <f>UPPER(IF($E15="","",VLOOKUP($E15,'[1]1MD ELO (2)'!$A$7:$O$48,2)))</f>
        <v/>
      </c>
      <c r="G15" s="317" t="str">
        <f>IF($E15="","",VLOOKUP($E15,'[1]1MD ELO (2)'!$A$7:$O$48,3))</f>
        <v/>
      </c>
      <c r="H15" s="317"/>
      <c r="I15" s="317" t="str">
        <f>IF($E15="","",VLOOKUP($E15,'[1]1MD ELO (2)'!$A$7:$O$48,4))</f>
        <v/>
      </c>
      <c r="J15" s="288"/>
      <c r="K15" s="265"/>
      <c r="L15" s="265"/>
      <c r="M15" s="265"/>
      <c r="N15" s="283"/>
      <c r="O15" s="265"/>
      <c r="P15" s="319"/>
      <c r="Q15" s="174"/>
      <c r="R15" s="175"/>
      <c r="S15" s="178"/>
      <c r="T15" s="266"/>
    </row>
    <row r="16" spans="1:20" x14ac:dyDescent="0.3">
      <c r="A16" s="179"/>
      <c r="B16" s="267"/>
      <c r="C16" s="267"/>
      <c r="D16" s="268"/>
      <c r="E16" s="277"/>
      <c r="F16" s="270"/>
      <c r="G16" s="270"/>
      <c r="H16" s="271"/>
      <c r="I16" s="318" t="s">
        <v>88</v>
      </c>
      <c r="J16" s="186"/>
      <c r="K16" s="273" t="str">
        <f>UPPER(IF(OR(J16="a",J16="as"),F15,IF(OR(J16="b",J16="bs"),F17,)))</f>
        <v/>
      </c>
      <c r="L16" s="273"/>
      <c r="M16" s="265"/>
      <c r="N16" s="283"/>
      <c r="O16" s="174"/>
      <c r="P16" s="319"/>
      <c r="Q16" s="174"/>
      <c r="R16" s="175"/>
      <c r="S16" s="178"/>
      <c r="T16" s="266"/>
    </row>
    <row r="17" spans="1:20" x14ac:dyDescent="0.3">
      <c r="A17" s="179">
        <v>6</v>
      </c>
      <c r="B17" s="260" t="str">
        <f>IF($E17="","",VLOOKUP($E17,'[1]1MD ELO (2)'!$A$7:$O$48,14))</f>
        <v/>
      </c>
      <c r="C17" s="260" t="str">
        <f>IF($E17="","",VLOOKUP($E17,'[1]1MD ELO (2)'!$A$7:$O$48,15))</f>
        <v/>
      </c>
      <c r="D17" s="261" t="str">
        <f>IF($E17="","",VLOOKUP($E17,'[1]1MD ELO (2)'!$A$7:$O$48,5))</f>
        <v/>
      </c>
      <c r="E17" s="262"/>
      <c r="F17" s="317" t="str">
        <f>UPPER(IF($E17="","",VLOOKUP($E17,'[1]1MD ELO (2)'!$A$7:$O$48,2)))</f>
        <v/>
      </c>
      <c r="G17" s="317" t="str">
        <f>IF($E17="","",VLOOKUP($E17,'[1]1MD ELO (2)'!$A$7:$O$48,3))</f>
        <v/>
      </c>
      <c r="H17" s="317"/>
      <c r="I17" s="317" t="str">
        <f>IF($E17="","",VLOOKUP($E17,'[1]1MD ELO (2)'!$A$7:$O$48,4))</f>
        <v/>
      </c>
      <c r="J17" s="275"/>
      <c r="K17" s="265"/>
      <c r="L17" s="276"/>
      <c r="M17" s="265"/>
      <c r="N17" s="283"/>
      <c r="O17" s="174"/>
      <c r="P17" s="319"/>
      <c r="Q17" s="174"/>
      <c r="R17" s="175"/>
      <c r="S17" s="178"/>
      <c r="T17" s="266"/>
    </row>
    <row r="18" spans="1:20" x14ac:dyDescent="0.3">
      <c r="A18" s="179"/>
      <c r="B18" s="267"/>
      <c r="C18" s="267"/>
      <c r="D18" s="268"/>
      <c r="E18" s="277"/>
      <c r="F18" s="270"/>
      <c r="G18" s="270"/>
      <c r="H18" s="271"/>
      <c r="I18" s="270"/>
      <c r="J18" s="278"/>
      <c r="K18" s="279" t="s">
        <v>88</v>
      </c>
      <c r="L18" s="193"/>
      <c r="M18" s="273" t="str">
        <f>UPPER(IF(OR(L18="a",L18="as"),K16,IF(OR(L18="b",L18="bs"),K20,)))</f>
        <v/>
      </c>
      <c r="N18" s="289"/>
      <c r="O18" s="174"/>
      <c r="P18" s="319"/>
      <c r="Q18" s="174"/>
      <c r="R18" s="175"/>
      <c r="S18" s="178"/>
      <c r="T18" s="266"/>
    </row>
    <row r="19" spans="1:20" x14ac:dyDescent="0.3">
      <c r="A19" s="179">
        <v>7</v>
      </c>
      <c r="B19" s="260" t="str">
        <f>IF($E19="","",VLOOKUP($E19,'[1]1MD ELO (2)'!$A$7:$O$48,14))</f>
        <v/>
      </c>
      <c r="C19" s="260" t="str">
        <f>IF($E19="","",VLOOKUP($E19,'[1]1MD ELO (2)'!$A$7:$O$48,15))</f>
        <v/>
      </c>
      <c r="D19" s="261" t="str">
        <f>IF($E19="","",VLOOKUP($E19,'[1]1MD ELO (2)'!$A$7:$O$48,5))</f>
        <v/>
      </c>
      <c r="E19" s="262"/>
      <c r="F19" s="317" t="str">
        <f>UPPER(IF($E19="","",VLOOKUP($E19,'[1]1MD ELO (2)'!$A$7:$O$48,2)))</f>
        <v/>
      </c>
      <c r="G19" s="317" t="str">
        <f>IF($E19="","",VLOOKUP($E19,'[1]1MD ELO (2)'!$A$7:$O$48,3))</f>
        <v/>
      </c>
      <c r="H19" s="317"/>
      <c r="I19" s="317" t="str">
        <f>IF($E19="","",VLOOKUP($E19,'[1]1MD ELO (2)'!$A$7:$O$48,4))</f>
        <v/>
      </c>
      <c r="J19" s="264"/>
      <c r="K19" s="265"/>
      <c r="L19" s="282"/>
      <c r="M19" s="265"/>
      <c r="N19" s="281"/>
      <c r="O19" s="174"/>
      <c r="P19" s="319"/>
      <c r="Q19" s="174"/>
      <c r="R19" s="175"/>
      <c r="S19" s="178"/>
      <c r="T19" s="266"/>
    </row>
    <row r="20" spans="1:20" x14ac:dyDescent="0.3">
      <c r="A20" s="179"/>
      <c r="B20" s="267"/>
      <c r="C20" s="267"/>
      <c r="D20" s="268"/>
      <c r="E20" s="269"/>
      <c r="F20" s="270"/>
      <c r="G20" s="270"/>
      <c r="H20" s="271"/>
      <c r="I20" s="279" t="s">
        <v>88</v>
      </c>
      <c r="J20" s="186"/>
      <c r="K20" s="273" t="str">
        <f>UPPER(IF(OR(J20="a",J20="as"),F19,IF(OR(J20="b",J20="bs"),F21,)))</f>
        <v/>
      </c>
      <c r="L20" s="284"/>
      <c r="M20" s="265"/>
      <c r="N20" s="281"/>
      <c r="O20" s="174"/>
      <c r="P20" s="319"/>
      <c r="Q20" s="174"/>
      <c r="R20" s="175"/>
      <c r="S20" s="178"/>
      <c r="T20" s="266"/>
    </row>
    <row r="21" spans="1:20" x14ac:dyDescent="0.3">
      <c r="A21" s="168">
        <v>8</v>
      </c>
      <c r="B21" s="260" t="str">
        <f>IF($E21="","",VLOOKUP($E21,'[1]1MD ELO (2)'!$A$7:$O$48,14))</f>
        <v/>
      </c>
      <c r="C21" s="260" t="str">
        <f>IF($E21="","",VLOOKUP($E21,'[1]1MD ELO (2)'!$A$7:$O$48,15))</f>
        <v/>
      </c>
      <c r="D21" s="261" t="str">
        <f>IF($E21="","",VLOOKUP($E21,'[1]1MD ELO (2)'!$A$7:$O$48,5))</f>
        <v/>
      </c>
      <c r="E21" s="262"/>
      <c r="F21" s="263" t="str">
        <f>UPPER(IF($E21="","",VLOOKUP($E21,'[1]1MD ELO (2)'!$A$7:$O$48,2)))</f>
        <v/>
      </c>
      <c r="G21" s="263" t="str">
        <f>IF($E21="","",VLOOKUP($E21,'[1]1MD ELO (2)'!$A$7:$O$48,3))</f>
        <v/>
      </c>
      <c r="H21" s="263"/>
      <c r="I21" s="263" t="str">
        <f>IF($E21="","",VLOOKUP($E21,'[1]1MD ELO (2)'!$A$7:$O$48,4))</f>
        <v/>
      </c>
      <c r="J21" s="285"/>
      <c r="K21" s="265"/>
      <c r="L21" s="265"/>
      <c r="M21" s="265"/>
      <c r="N21" s="281"/>
      <c r="O21" s="174"/>
      <c r="P21" s="319"/>
      <c r="Q21" s="174"/>
      <c r="R21" s="175"/>
      <c r="S21" s="178"/>
      <c r="T21" s="266"/>
    </row>
    <row r="22" spans="1:20" x14ac:dyDescent="0.3">
      <c r="A22" s="179"/>
      <c r="B22" s="267"/>
      <c r="C22" s="267"/>
      <c r="D22" s="268"/>
      <c r="E22" s="269"/>
      <c r="F22" s="287"/>
      <c r="G22" s="287"/>
      <c r="H22" s="290"/>
      <c r="I22" s="287"/>
      <c r="J22" s="278"/>
      <c r="K22" s="265"/>
      <c r="L22" s="265"/>
      <c r="M22" s="265"/>
      <c r="N22" s="281"/>
      <c r="O22" s="279" t="s">
        <v>88</v>
      </c>
      <c r="P22" s="193"/>
      <c r="Q22" s="273" t="str">
        <f>UPPER(IF(OR(P22="a",P22="as"),O14,IF(OR(P22="b",P22="bs"),O30,)))</f>
        <v/>
      </c>
      <c r="R22" s="320"/>
      <c r="S22" s="178"/>
      <c r="T22" s="266"/>
    </row>
    <row r="23" spans="1:20" x14ac:dyDescent="0.3">
      <c r="A23" s="168">
        <v>9</v>
      </c>
      <c r="B23" s="260" t="str">
        <f>IF($E23="","",VLOOKUP($E23,'[1]1MD ELO (2)'!$A$7:$O$48,14))</f>
        <v/>
      </c>
      <c r="C23" s="260" t="str">
        <f>IF($E23="","",VLOOKUP($E23,'[1]1MD ELO (2)'!$A$7:$O$48,15))</f>
        <v/>
      </c>
      <c r="D23" s="261" t="str">
        <f>IF($E23="","",VLOOKUP($E23,'[1]1MD ELO (2)'!$A$7:$O$48,5))</f>
        <v/>
      </c>
      <c r="E23" s="262"/>
      <c r="F23" s="263" t="str">
        <f>UPPER(IF($E23="","",VLOOKUP($E23,'[1]1MD ELO (2)'!$A$7:$O$48,2)))</f>
        <v/>
      </c>
      <c r="G23" s="263" t="str">
        <f>IF($E23="","",VLOOKUP($E23,'[1]1MD ELO (2)'!$A$7:$O$48,3))</f>
        <v/>
      </c>
      <c r="H23" s="263"/>
      <c r="I23" s="263" t="str">
        <f>IF($E23="","",VLOOKUP($E23,'[1]1MD ELO (2)'!$A$7:$O$48,4))</f>
        <v/>
      </c>
      <c r="J23" s="264"/>
      <c r="K23" s="265"/>
      <c r="L23" s="265"/>
      <c r="M23" s="265"/>
      <c r="N23" s="281"/>
      <c r="O23" s="174"/>
      <c r="P23" s="319"/>
      <c r="Q23" s="265"/>
      <c r="R23" s="319"/>
      <c r="S23" s="178"/>
      <c r="T23" s="266"/>
    </row>
    <row r="24" spans="1:20" x14ac:dyDescent="0.3">
      <c r="A24" s="179"/>
      <c r="B24" s="267"/>
      <c r="C24" s="267"/>
      <c r="D24" s="268"/>
      <c r="E24" s="269"/>
      <c r="F24" s="270"/>
      <c r="G24" s="270"/>
      <c r="H24" s="271"/>
      <c r="I24" s="279" t="s">
        <v>88</v>
      </c>
      <c r="J24" s="186"/>
      <c r="K24" s="273" t="str">
        <f>UPPER(IF(OR(J24="a",J24="as"),F23,IF(OR(J24="b",J24="bs"),F25,)))</f>
        <v/>
      </c>
      <c r="L24" s="273"/>
      <c r="M24" s="265"/>
      <c r="N24" s="281"/>
      <c r="O24" s="174"/>
      <c r="P24" s="319"/>
      <c r="Q24" s="174"/>
      <c r="R24" s="319"/>
      <c r="S24" s="178"/>
      <c r="T24" s="266"/>
    </row>
    <row r="25" spans="1:20" x14ac:dyDescent="0.3">
      <c r="A25" s="179">
        <v>10</v>
      </c>
      <c r="B25" s="260" t="str">
        <f>IF($E25="","",VLOOKUP($E25,'[1]1MD ELO (2)'!$A$7:$O$48,14))</f>
        <v/>
      </c>
      <c r="C25" s="260" t="str">
        <f>IF($E25="","",VLOOKUP($E25,'[1]1MD ELO (2)'!$A$7:$O$48,15))</f>
        <v/>
      </c>
      <c r="D25" s="261" t="str">
        <f>IF($E25="","",VLOOKUP($E25,'[1]1MD ELO (2)'!$A$7:$O$48,5))</f>
        <v/>
      </c>
      <c r="E25" s="262"/>
      <c r="F25" s="317" t="str">
        <f>UPPER(IF($E25="","",VLOOKUP($E25,'[1]1MD ELO (2)'!$A$7:$O$48,2)))</f>
        <v/>
      </c>
      <c r="G25" s="317" t="str">
        <f>IF($E25="","",VLOOKUP($E25,'[1]1MD ELO (2)'!$A$7:$O$48,3))</f>
        <v/>
      </c>
      <c r="H25" s="317"/>
      <c r="I25" s="317" t="str">
        <f>IF($E25="","",VLOOKUP($E25,'[1]1MD ELO (2)'!$A$7:$O$48,4))</f>
        <v/>
      </c>
      <c r="J25" s="275"/>
      <c r="K25" s="265"/>
      <c r="L25" s="276"/>
      <c r="M25" s="265"/>
      <c r="N25" s="281"/>
      <c r="O25" s="174"/>
      <c r="P25" s="319"/>
      <c r="Q25" s="174"/>
      <c r="R25" s="319"/>
      <c r="S25" s="178"/>
      <c r="T25" s="266"/>
    </row>
    <row r="26" spans="1:20" x14ac:dyDescent="0.3">
      <c r="A26" s="179"/>
      <c r="B26" s="267"/>
      <c r="C26" s="267"/>
      <c r="D26" s="268"/>
      <c r="E26" s="277"/>
      <c r="F26" s="270"/>
      <c r="G26" s="270"/>
      <c r="H26" s="271"/>
      <c r="I26" s="270"/>
      <c r="J26" s="278"/>
      <c r="K26" s="279" t="s">
        <v>88</v>
      </c>
      <c r="L26" s="193"/>
      <c r="M26" s="273" t="str">
        <f>UPPER(IF(OR(L26="a",L26="as"),K24,IF(OR(L26="b",L26="bs"),K28,)))</f>
        <v/>
      </c>
      <c r="N26" s="280"/>
      <c r="O26" s="174"/>
      <c r="P26" s="319"/>
      <c r="Q26" s="174"/>
      <c r="R26" s="319"/>
      <c r="S26" s="178"/>
      <c r="T26" s="266"/>
    </row>
    <row r="27" spans="1:20" x14ac:dyDescent="0.3">
      <c r="A27" s="179">
        <v>11</v>
      </c>
      <c r="B27" s="260" t="str">
        <f>IF($E27="","",VLOOKUP($E27,'[1]1MD ELO (2)'!$A$7:$O$48,14))</f>
        <v/>
      </c>
      <c r="C27" s="260" t="str">
        <f>IF($E27="","",VLOOKUP($E27,'[1]1MD ELO (2)'!$A$7:$O$48,15))</f>
        <v/>
      </c>
      <c r="D27" s="261" t="str">
        <f>IF($E27="","",VLOOKUP($E27,'[1]1MD ELO (2)'!$A$7:$O$48,5))</f>
        <v/>
      </c>
      <c r="E27" s="262"/>
      <c r="F27" s="317" t="str">
        <f>UPPER(IF($E27="","",VLOOKUP($E27,'[1]1MD ELO (2)'!$A$7:$O$48,2)))</f>
        <v/>
      </c>
      <c r="G27" s="317" t="str">
        <f>IF($E27="","",VLOOKUP($E27,'[1]1MD ELO (2)'!$A$7:$O$48,3))</f>
        <v/>
      </c>
      <c r="H27" s="317"/>
      <c r="I27" s="317" t="str">
        <f>IF($E27="","",VLOOKUP($E27,'[1]1MD ELO (2)'!$A$7:$O$48,4))</f>
        <v/>
      </c>
      <c r="J27" s="264"/>
      <c r="K27" s="265"/>
      <c r="L27" s="282"/>
      <c r="M27" s="265"/>
      <c r="N27" s="283"/>
      <c r="O27" s="174"/>
      <c r="P27" s="319"/>
      <c r="Q27" s="174"/>
      <c r="R27" s="319"/>
      <c r="S27" s="178"/>
      <c r="T27" s="266"/>
    </row>
    <row r="28" spans="1:20" x14ac:dyDescent="0.3">
      <c r="A28" s="203"/>
      <c r="B28" s="267"/>
      <c r="C28" s="267"/>
      <c r="D28" s="268"/>
      <c r="E28" s="277"/>
      <c r="F28" s="270"/>
      <c r="G28" s="270"/>
      <c r="H28" s="271"/>
      <c r="I28" s="318" t="s">
        <v>88</v>
      </c>
      <c r="J28" s="186"/>
      <c r="K28" s="273" t="str">
        <f>UPPER(IF(OR(J28="a",J28="as"),F27,IF(OR(J28="b",J28="bs"),F29,)))</f>
        <v/>
      </c>
      <c r="L28" s="284"/>
      <c r="M28" s="265"/>
      <c r="N28" s="283"/>
      <c r="O28" s="174"/>
      <c r="P28" s="319"/>
      <c r="Q28" s="174"/>
      <c r="R28" s="319"/>
      <c r="S28" s="178"/>
      <c r="T28" s="266"/>
    </row>
    <row r="29" spans="1:20" x14ac:dyDescent="0.3">
      <c r="A29" s="179">
        <v>12</v>
      </c>
      <c r="B29" s="260" t="str">
        <f>IF($E29="","",VLOOKUP($E29,'[1]1MD ELO (2)'!$A$7:$O$48,14))</f>
        <v/>
      </c>
      <c r="C29" s="260" t="str">
        <f>IF($E29="","",VLOOKUP($E29,'[1]1MD ELO (2)'!$A$7:$O$48,15))</f>
        <v/>
      </c>
      <c r="D29" s="261" t="str">
        <f>IF($E29="","",VLOOKUP($E29,'[1]1MD ELO (2)'!$A$7:$O$48,5))</f>
        <v/>
      </c>
      <c r="E29" s="262"/>
      <c r="F29" s="317" t="str">
        <f>UPPER(IF($E29="","",VLOOKUP($E29,'[1]1MD ELO (2)'!$A$7:$O$48,2)))</f>
        <v/>
      </c>
      <c r="G29" s="317" t="str">
        <f>IF($E29="","",VLOOKUP($E29,'[1]1MD ELO (2)'!$A$7:$O$48,3))</f>
        <v/>
      </c>
      <c r="H29" s="317"/>
      <c r="I29" s="317" t="str">
        <f>IF($E29="","",VLOOKUP($E29,'[1]1MD ELO (2)'!$A$7:$O$48,4))</f>
        <v/>
      </c>
      <c r="J29" s="285"/>
      <c r="K29" s="265"/>
      <c r="L29" s="265"/>
      <c r="M29" s="265"/>
      <c r="N29" s="283"/>
      <c r="O29" s="174"/>
      <c r="P29" s="319"/>
      <c r="Q29" s="174"/>
      <c r="R29" s="319"/>
      <c r="S29" s="178"/>
      <c r="T29" s="266"/>
    </row>
    <row r="30" spans="1:20" x14ac:dyDescent="0.3">
      <c r="A30" s="179"/>
      <c r="B30" s="267"/>
      <c r="C30" s="267"/>
      <c r="D30" s="268"/>
      <c r="E30" s="277"/>
      <c r="F30" s="270"/>
      <c r="G30" s="270"/>
      <c r="H30" s="271"/>
      <c r="I30" s="270"/>
      <c r="J30" s="278"/>
      <c r="K30" s="265"/>
      <c r="L30" s="265"/>
      <c r="M30" s="279" t="s">
        <v>88</v>
      </c>
      <c r="N30" s="193"/>
      <c r="O30" s="273" t="str">
        <f>UPPER(IF(OR(N30="a",N30="as"),M26,IF(OR(N30="b",N30="bs"),M34,)))</f>
        <v/>
      </c>
      <c r="P30" s="321"/>
      <c r="Q30" s="174"/>
      <c r="R30" s="319"/>
      <c r="S30" s="178"/>
      <c r="T30" s="266"/>
    </row>
    <row r="31" spans="1:20" x14ac:dyDescent="0.3">
      <c r="A31" s="179">
        <v>13</v>
      </c>
      <c r="B31" s="260" t="str">
        <f>IF($E31="","",VLOOKUP($E31,'[1]1MD ELO (2)'!$A$7:$O$48,14))</f>
        <v/>
      </c>
      <c r="C31" s="260" t="str">
        <f>IF($E31="","",VLOOKUP($E31,'[1]1MD ELO (2)'!$A$7:$O$48,15))</f>
        <v/>
      </c>
      <c r="D31" s="261" t="str">
        <f>IF($E31="","",VLOOKUP($E31,'[1]1MD ELO (2)'!$A$7:$O$48,5))</f>
        <v/>
      </c>
      <c r="E31" s="262"/>
      <c r="F31" s="317" t="str">
        <f>UPPER(IF($E31="","",VLOOKUP($E31,'[1]1MD ELO (2)'!$A$7:$O$48,2)))</f>
        <v/>
      </c>
      <c r="G31" s="317" t="str">
        <f>IF($E31="","",VLOOKUP($E31,'[1]1MD ELO (2)'!$A$7:$O$48,3))</f>
        <v/>
      </c>
      <c r="H31" s="317"/>
      <c r="I31" s="317" t="str">
        <f>IF($E31="","",VLOOKUP($E31,'[1]1MD ELO (2)'!$A$7:$O$48,4))</f>
        <v/>
      </c>
      <c r="J31" s="288"/>
      <c r="K31" s="265"/>
      <c r="L31" s="265"/>
      <c r="M31" s="265"/>
      <c r="N31" s="283"/>
      <c r="O31" s="265"/>
      <c r="P31" s="175"/>
      <c r="Q31" s="174"/>
      <c r="R31" s="319"/>
      <c r="S31" s="178"/>
      <c r="T31" s="266"/>
    </row>
    <row r="32" spans="1:20" x14ac:dyDescent="0.3">
      <c r="A32" s="179"/>
      <c r="B32" s="267"/>
      <c r="C32" s="267"/>
      <c r="D32" s="268"/>
      <c r="E32" s="277"/>
      <c r="F32" s="270"/>
      <c r="G32" s="270"/>
      <c r="H32" s="271"/>
      <c r="I32" s="318" t="s">
        <v>88</v>
      </c>
      <c r="J32" s="186"/>
      <c r="K32" s="273" t="str">
        <f>UPPER(IF(OR(J32="a",J32="as"),F31,IF(OR(J32="b",J32="bs"),F33,)))</f>
        <v/>
      </c>
      <c r="L32" s="273"/>
      <c r="M32" s="265"/>
      <c r="N32" s="283"/>
      <c r="O32" s="174"/>
      <c r="P32" s="175"/>
      <c r="Q32" s="174"/>
      <c r="R32" s="319"/>
      <c r="S32" s="178"/>
      <c r="T32" s="266"/>
    </row>
    <row r="33" spans="1:20" x14ac:dyDescent="0.3">
      <c r="A33" s="179">
        <v>14</v>
      </c>
      <c r="B33" s="260" t="str">
        <f>IF($E33="","",VLOOKUP($E33,'[1]1MD ELO (2)'!$A$7:$O$48,14))</f>
        <v/>
      </c>
      <c r="C33" s="260" t="str">
        <f>IF($E33="","",VLOOKUP($E33,'[1]1MD ELO (2)'!$A$7:$O$48,15))</f>
        <v/>
      </c>
      <c r="D33" s="261" t="str">
        <f>IF($E33="","",VLOOKUP($E33,'[1]1MD ELO (2)'!$A$7:$O$48,5))</f>
        <v/>
      </c>
      <c r="E33" s="262"/>
      <c r="F33" s="317" t="str">
        <f>UPPER(IF($E33="","",VLOOKUP($E33,'[1]1MD ELO (2)'!$A$7:$O$48,2)))</f>
        <v/>
      </c>
      <c r="G33" s="317" t="str">
        <f>IF($E33="","",VLOOKUP($E33,'[1]1MD ELO (2)'!$A$7:$O$48,3))</f>
        <v/>
      </c>
      <c r="H33" s="317"/>
      <c r="I33" s="317" t="str">
        <f>IF($E33="","",VLOOKUP($E33,'[1]1MD ELO (2)'!$A$7:$O$48,4))</f>
        <v/>
      </c>
      <c r="J33" s="275"/>
      <c r="K33" s="265"/>
      <c r="L33" s="276"/>
      <c r="M33" s="265"/>
      <c r="N33" s="283"/>
      <c r="O33" s="174"/>
      <c r="P33" s="175"/>
      <c r="Q33" s="174"/>
      <c r="R33" s="319"/>
      <c r="S33" s="178"/>
      <c r="T33" s="266"/>
    </row>
    <row r="34" spans="1:20" x14ac:dyDescent="0.3">
      <c r="A34" s="179"/>
      <c r="B34" s="267"/>
      <c r="C34" s="267"/>
      <c r="D34" s="268"/>
      <c r="E34" s="277"/>
      <c r="F34" s="270"/>
      <c r="G34" s="270"/>
      <c r="H34" s="271"/>
      <c r="I34" s="270"/>
      <c r="J34" s="278"/>
      <c r="K34" s="279" t="s">
        <v>88</v>
      </c>
      <c r="L34" s="193"/>
      <c r="M34" s="273" t="str">
        <f>UPPER(IF(OR(L34="a",L34="as"),K32,IF(OR(L34="b",L34="bs"),K36,)))</f>
        <v/>
      </c>
      <c r="N34" s="289"/>
      <c r="O34" s="174"/>
      <c r="P34" s="175"/>
      <c r="Q34" s="174"/>
      <c r="R34" s="319"/>
      <c r="S34" s="178"/>
      <c r="T34" s="266"/>
    </row>
    <row r="35" spans="1:20" x14ac:dyDescent="0.3">
      <c r="A35" s="179">
        <v>15</v>
      </c>
      <c r="B35" s="260" t="str">
        <f>IF($E35="","",VLOOKUP($E35,'[1]1MD ELO (2)'!$A$7:$O$48,14))</f>
        <v/>
      </c>
      <c r="C35" s="260" t="str">
        <f>IF($E35="","",VLOOKUP($E35,'[1]1MD ELO (2)'!$A$7:$O$48,15))</f>
        <v/>
      </c>
      <c r="D35" s="261" t="str">
        <f>IF($E35="","",VLOOKUP($E35,'[1]1MD ELO (2)'!$A$7:$O$48,5))</f>
        <v/>
      </c>
      <c r="E35" s="262"/>
      <c r="F35" s="317" t="str">
        <f>UPPER(IF($E35="","",VLOOKUP($E35,'[1]1MD ELO (2)'!$A$7:$O$48,2)))</f>
        <v/>
      </c>
      <c r="G35" s="317" t="str">
        <f>IF($E35="","",VLOOKUP($E35,'[1]1MD ELO (2)'!$A$7:$O$48,3))</f>
        <v/>
      </c>
      <c r="H35" s="317"/>
      <c r="I35" s="317" t="str">
        <f>IF($E35="","",VLOOKUP($E35,'[1]1MD ELO (2)'!$A$7:$O$48,4))</f>
        <v/>
      </c>
      <c r="J35" s="264"/>
      <c r="K35" s="265"/>
      <c r="L35" s="282"/>
      <c r="M35" s="265"/>
      <c r="N35" s="281"/>
      <c r="O35" s="174"/>
      <c r="P35" s="175"/>
      <c r="Q35" s="174"/>
      <c r="R35" s="319"/>
      <c r="S35" s="178"/>
      <c r="T35" s="266"/>
    </row>
    <row r="36" spans="1:20" x14ac:dyDescent="0.3">
      <c r="A36" s="179"/>
      <c r="B36" s="267"/>
      <c r="C36" s="267"/>
      <c r="D36" s="268"/>
      <c r="E36" s="269"/>
      <c r="F36" s="270"/>
      <c r="G36" s="270"/>
      <c r="H36" s="271"/>
      <c r="I36" s="279" t="s">
        <v>88</v>
      </c>
      <c r="J36" s="186"/>
      <c r="K36" s="273" t="str">
        <f>UPPER(IF(OR(J36="a",J36="as"),F35,IF(OR(J36="b",J36="bs"),F37,)))</f>
        <v/>
      </c>
      <c r="L36" s="284"/>
      <c r="M36" s="265"/>
      <c r="N36" s="281"/>
      <c r="O36" s="174"/>
      <c r="P36" s="175"/>
      <c r="Q36" s="174"/>
      <c r="R36" s="319"/>
      <c r="S36" s="178"/>
      <c r="T36" s="266"/>
    </row>
    <row r="37" spans="1:20" x14ac:dyDescent="0.3">
      <c r="A37" s="168">
        <v>16</v>
      </c>
      <c r="B37" s="260" t="str">
        <f>IF($E37="","",VLOOKUP($E37,'[1]1MD ELO (2)'!$A$7:$O$48,14))</f>
        <v/>
      </c>
      <c r="C37" s="260" t="str">
        <f>IF($E37="","",VLOOKUP($E37,'[1]1MD ELO (2)'!$A$7:$O$48,15))</f>
        <v/>
      </c>
      <c r="D37" s="261" t="str">
        <f>IF($E37="","",VLOOKUP($E37,'[1]1MD ELO (2)'!$A$7:$O$48,5))</f>
        <v/>
      </c>
      <c r="E37" s="262"/>
      <c r="F37" s="263" t="str">
        <f>UPPER(IF($E37="","",VLOOKUP($E37,'[1]1MD ELO (2)'!$A$7:$O$48,2)))</f>
        <v/>
      </c>
      <c r="G37" s="263" t="str">
        <f>IF($E37="","",VLOOKUP($E37,'[1]1MD ELO (2)'!$A$7:$O$48,3))</f>
        <v/>
      </c>
      <c r="H37" s="263"/>
      <c r="I37" s="263" t="str">
        <f>IF($E37="","",VLOOKUP($E37,'[1]1MD ELO (2)'!$A$7:$O$48,4))</f>
        <v/>
      </c>
      <c r="J37" s="285"/>
      <c r="K37" s="265"/>
      <c r="L37" s="265"/>
      <c r="M37" s="265"/>
      <c r="N37" s="281"/>
      <c r="O37" s="175"/>
      <c r="P37" s="175"/>
      <c r="Q37" s="174"/>
      <c r="R37" s="319"/>
      <c r="S37" s="178"/>
      <c r="T37" s="266"/>
    </row>
    <row r="38" spans="1:20" x14ac:dyDescent="0.3">
      <c r="A38" s="179"/>
      <c r="B38" s="267"/>
      <c r="C38" s="267"/>
      <c r="D38" s="268"/>
      <c r="E38" s="269"/>
      <c r="F38" s="270"/>
      <c r="G38" s="270"/>
      <c r="H38" s="271"/>
      <c r="I38" s="270"/>
      <c r="J38" s="278"/>
      <c r="K38" s="265"/>
      <c r="L38" s="265"/>
      <c r="M38" s="265"/>
      <c r="N38" s="281"/>
      <c r="O38" s="322" t="s">
        <v>92</v>
      </c>
      <c r="P38" s="323"/>
      <c r="Q38" s="273" t="str">
        <f>UPPER(IF(OR(P39="a",P39="as"),Q22,IF(OR(P39="b",P39="bs"),Q54,)))</f>
        <v/>
      </c>
      <c r="R38" s="324"/>
      <c r="S38" s="178"/>
      <c r="T38" s="266"/>
    </row>
    <row r="39" spans="1:20" x14ac:dyDescent="0.3">
      <c r="A39" s="168">
        <v>17</v>
      </c>
      <c r="B39" s="260" t="str">
        <f>IF($E39="","",VLOOKUP($E39,'[1]1MD ELO (2)'!$A$7:$O$48,14))</f>
        <v/>
      </c>
      <c r="C39" s="260" t="str">
        <f>IF($E39="","",VLOOKUP($E39,'[1]1MD ELO (2)'!$A$7:$O$48,15))</f>
        <v/>
      </c>
      <c r="D39" s="261" t="str">
        <f>IF($E39="","",VLOOKUP($E39,'[1]1MD ELO (2)'!$A$7:$O$48,5))</f>
        <v/>
      </c>
      <c r="E39" s="262"/>
      <c r="F39" s="263" t="str">
        <f>UPPER(IF($E39="","",VLOOKUP($E39,'[1]1MD ELO (2)'!$A$7:$O$48,2)))</f>
        <v/>
      </c>
      <c r="G39" s="263" t="str">
        <f>IF($E39="","",VLOOKUP($E39,'[1]1MD ELO (2)'!$A$7:$O$48,3))</f>
        <v/>
      </c>
      <c r="H39" s="263"/>
      <c r="I39" s="263" t="str">
        <f>IF($E39="","",VLOOKUP($E39,'[1]1MD ELO (2)'!$A$7:$O$48,4))</f>
        <v/>
      </c>
      <c r="J39" s="264"/>
      <c r="K39" s="265"/>
      <c r="L39" s="265"/>
      <c r="M39" s="265"/>
      <c r="N39" s="281"/>
      <c r="O39" s="279" t="s">
        <v>88</v>
      </c>
      <c r="P39" s="325"/>
      <c r="Q39" s="265"/>
      <c r="R39" s="319"/>
      <c r="S39" s="178"/>
      <c r="T39" s="266"/>
    </row>
    <row r="40" spans="1:20" x14ac:dyDescent="0.3">
      <c r="A40" s="179"/>
      <c r="B40" s="267"/>
      <c r="C40" s="267"/>
      <c r="D40" s="268"/>
      <c r="E40" s="269"/>
      <c r="F40" s="270"/>
      <c r="G40" s="270"/>
      <c r="H40" s="271"/>
      <c r="I40" s="279" t="s">
        <v>88</v>
      </c>
      <c r="J40" s="186"/>
      <c r="K40" s="273" t="str">
        <f>UPPER(IF(OR(J40="a",J40="as"),F39,IF(OR(J40="b",J40="bs"),F41,)))</f>
        <v/>
      </c>
      <c r="L40" s="273"/>
      <c r="M40" s="265"/>
      <c r="N40" s="281"/>
      <c r="O40" s="174"/>
      <c r="P40" s="175"/>
      <c r="Q40" s="174"/>
      <c r="R40" s="319"/>
      <c r="S40" s="178"/>
      <c r="T40" s="266"/>
    </row>
    <row r="41" spans="1:20" x14ac:dyDescent="0.3">
      <c r="A41" s="179">
        <v>18</v>
      </c>
      <c r="B41" s="260" t="str">
        <f>IF($E41="","",VLOOKUP($E41,'[1]1MD ELO (2)'!$A$7:$O$48,14))</f>
        <v/>
      </c>
      <c r="C41" s="260" t="str">
        <f>IF($E41="","",VLOOKUP($E41,'[1]1MD ELO (2)'!$A$7:$O$48,15))</f>
        <v/>
      </c>
      <c r="D41" s="261" t="str">
        <f>IF($E41="","",VLOOKUP($E41,'[1]1MD ELO (2)'!$A$7:$O$48,5))</f>
        <v/>
      </c>
      <c r="E41" s="262"/>
      <c r="F41" s="317" t="str">
        <f>UPPER(IF($E41="","",VLOOKUP($E41,'[1]1MD ELO (2)'!$A$7:$O$48,2)))</f>
        <v/>
      </c>
      <c r="G41" s="317" t="str">
        <f>IF($E41="","",VLOOKUP($E41,'[1]1MD ELO (2)'!$A$7:$O$48,3))</f>
        <v/>
      </c>
      <c r="H41" s="317"/>
      <c r="I41" s="317" t="str">
        <f>IF($E41="","",VLOOKUP($E41,'[1]1MD ELO (2)'!$A$7:$O$48,4))</f>
        <v/>
      </c>
      <c r="J41" s="275"/>
      <c r="K41" s="265"/>
      <c r="L41" s="276"/>
      <c r="M41" s="265"/>
      <c r="N41" s="281"/>
      <c r="O41" s="174"/>
      <c r="P41" s="175"/>
      <c r="Q41" s="387" t="str">
        <f>IF(Y3="","",CONCATENATE(AB1," pont"))</f>
        <v/>
      </c>
      <c r="R41" s="388"/>
      <c r="S41" s="178"/>
      <c r="T41" s="266"/>
    </row>
    <row r="42" spans="1:20" x14ac:dyDescent="0.3">
      <c r="A42" s="179"/>
      <c r="B42" s="267"/>
      <c r="C42" s="267"/>
      <c r="D42" s="268"/>
      <c r="E42" s="277"/>
      <c r="F42" s="270"/>
      <c r="G42" s="270"/>
      <c r="H42" s="271"/>
      <c r="I42" s="270"/>
      <c r="J42" s="278"/>
      <c r="K42" s="279" t="s">
        <v>88</v>
      </c>
      <c r="L42" s="193"/>
      <c r="M42" s="273" t="str">
        <f>UPPER(IF(OR(L42="a",L42="as"),K40,IF(OR(L42="b",L42="bs"),K44,)))</f>
        <v/>
      </c>
      <c r="N42" s="280"/>
      <c r="O42" s="174"/>
      <c r="P42" s="175"/>
      <c r="Q42" s="174"/>
      <c r="R42" s="319"/>
      <c r="S42" s="178"/>
      <c r="T42" s="266"/>
    </row>
    <row r="43" spans="1:20" x14ac:dyDescent="0.3">
      <c r="A43" s="179">
        <v>19</v>
      </c>
      <c r="B43" s="260" t="str">
        <f>IF($E43="","",VLOOKUP($E43,'[1]1MD ELO (2)'!$A$7:$O$48,14))</f>
        <v/>
      </c>
      <c r="C43" s="260" t="str">
        <f>IF($E43="","",VLOOKUP($E43,'[1]1MD ELO (2)'!$A$7:$O$48,15))</f>
        <v/>
      </c>
      <c r="D43" s="261" t="str">
        <f>IF($E43="","",VLOOKUP($E43,'[1]1MD ELO (2)'!$A$7:$O$48,5))</f>
        <v/>
      </c>
      <c r="E43" s="262"/>
      <c r="F43" s="317" t="str">
        <f>UPPER(IF($E43="","",VLOOKUP($E43,'[1]1MD ELO (2)'!$A$7:$O$48,2)))</f>
        <v/>
      </c>
      <c r="G43" s="317" t="str">
        <f>IF($E43="","",VLOOKUP($E43,'[1]1MD ELO (2)'!$A$7:$O$48,3))</f>
        <v/>
      </c>
      <c r="H43" s="317"/>
      <c r="I43" s="317" t="str">
        <f>IF($E43="","",VLOOKUP($E43,'[1]1MD ELO (2)'!$A$7:$O$48,4))</f>
        <v/>
      </c>
      <c r="J43" s="264"/>
      <c r="K43" s="265"/>
      <c r="L43" s="282"/>
      <c r="M43" s="265"/>
      <c r="N43" s="283"/>
      <c r="O43" s="174"/>
      <c r="P43" s="175"/>
      <c r="Q43" s="174"/>
      <c r="R43" s="319"/>
      <c r="S43" s="178"/>
      <c r="T43" s="266"/>
    </row>
    <row r="44" spans="1:20" x14ac:dyDescent="0.3">
      <c r="A44" s="179"/>
      <c r="B44" s="267"/>
      <c r="C44" s="267"/>
      <c r="D44" s="268"/>
      <c r="E44" s="277"/>
      <c r="F44" s="270"/>
      <c r="G44" s="270"/>
      <c r="H44" s="271"/>
      <c r="I44" s="318" t="s">
        <v>88</v>
      </c>
      <c r="J44" s="186"/>
      <c r="K44" s="273" t="str">
        <f>UPPER(IF(OR(J44="a",J44="as"),F43,IF(OR(J44="b",J44="bs"),F45,)))</f>
        <v/>
      </c>
      <c r="L44" s="284"/>
      <c r="M44" s="265"/>
      <c r="N44" s="283"/>
      <c r="O44" s="174"/>
      <c r="P44" s="175"/>
      <c r="Q44" s="174"/>
      <c r="R44" s="319"/>
      <c r="S44" s="178"/>
      <c r="T44" s="266"/>
    </row>
    <row r="45" spans="1:20" x14ac:dyDescent="0.3">
      <c r="A45" s="179">
        <v>20</v>
      </c>
      <c r="B45" s="260" t="str">
        <f>IF($E45="","",VLOOKUP($E45,'[1]1MD ELO (2)'!$A$7:$O$48,14))</f>
        <v/>
      </c>
      <c r="C45" s="260" t="str">
        <f>IF($E45="","",VLOOKUP($E45,'[1]1MD ELO (2)'!$A$7:$O$48,15))</f>
        <v/>
      </c>
      <c r="D45" s="261" t="str">
        <f>IF($E45="","",VLOOKUP($E45,'[1]1MD ELO (2)'!$A$7:$O$48,5))</f>
        <v/>
      </c>
      <c r="E45" s="262"/>
      <c r="F45" s="317" t="str">
        <f>UPPER(IF($E45="","",VLOOKUP($E45,'[1]1MD ELO (2)'!$A$7:$O$48,2)))</f>
        <v/>
      </c>
      <c r="G45" s="317" t="str">
        <f>IF($E45="","",VLOOKUP($E45,'[1]1MD ELO (2)'!$A$7:$O$48,3))</f>
        <v/>
      </c>
      <c r="H45" s="317"/>
      <c r="I45" s="317" t="str">
        <f>IF($E45="","",VLOOKUP($E45,'[1]1MD ELO (2)'!$A$7:$O$48,4))</f>
        <v/>
      </c>
      <c r="J45" s="285"/>
      <c r="K45" s="265"/>
      <c r="L45" s="265"/>
      <c r="M45" s="265"/>
      <c r="N45" s="283"/>
      <c r="O45" s="174"/>
      <c r="P45" s="175"/>
      <c r="Q45" s="174"/>
      <c r="R45" s="319"/>
      <c r="S45" s="178"/>
      <c r="T45" s="266"/>
    </row>
    <row r="46" spans="1:20" x14ac:dyDescent="0.3">
      <c r="A46" s="179"/>
      <c r="B46" s="267"/>
      <c r="C46" s="267"/>
      <c r="D46" s="268"/>
      <c r="E46" s="277"/>
      <c r="F46" s="270"/>
      <c r="G46" s="270"/>
      <c r="H46" s="271"/>
      <c r="I46" s="270"/>
      <c r="J46" s="278"/>
      <c r="K46" s="265"/>
      <c r="L46" s="265"/>
      <c r="M46" s="279" t="s">
        <v>88</v>
      </c>
      <c r="N46" s="193"/>
      <c r="O46" s="273" t="str">
        <f>UPPER(IF(OR(N46="a",N46="as"),M42,IF(OR(N46="b",N46="bs"),M50,)))</f>
        <v/>
      </c>
      <c r="P46" s="320"/>
      <c r="Q46" s="174"/>
      <c r="R46" s="319"/>
      <c r="S46" s="178"/>
      <c r="T46" s="266"/>
    </row>
    <row r="47" spans="1:20" x14ac:dyDescent="0.3">
      <c r="A47" s="179">
        <v>21</v>
      </c>
      <c r="B47" s="260" t="str">
        <f>IF($E47="","",VLOOKUP($E47,'[1]1MD ELO (2)'!$A$7:$O$48,14))</f>
        <v/>
      </c>
      <c r="C47" s="260" t="str">
        <f>IF($E47="","",VLOOKUP($E47,'[1]1MD ELO (2)'!$A$7:$O$48,15))</f>
        <v/>
      </c>
      <c r="D47" s="261" t="str">
        <f>IF($E47="","",VLOOKUP($E47,'[1]1MD ELO (2)'!$A$7:$O$48,5))</f>
        <v/>
      </c>
      <c r="E47" s="262"/>
      <c r="F47" s="317" t="str">
        <f>UPPER(IF($E47="","",VLOOKUP($E47,'[1]1MD ELO (2)'!$A$7:$O$48,2)))</f>
        <v/>
      </c>
      <c r="G47" s="317" t="str">
        <f>IF($E47="","",VLOOKUP($E47,'[1]1MD ELO (2)'!$A$7:$O$48,3))</f>
        <v/>
      </c>
      <c r="H47" s="317"/>
      <c r="I47" s="317" t="str">
        <f>IF($E47="","",VLOOKUP($E47,'[1]1MD ELO (2)'!$A$7:$O$48,4))</f>
        <v/>
      </c>
      <c r="J47" s="288"/>
      <c r="K47" s="265"/>
      <c r="L47" s="265"/>
      <c r="M47" s="265"/>
      <c r="N47" s="283"/>
      <c r="O47" s="265"/>
      <c r="P47" s="319"/>
      <c r="Q47" s="174"/>
      <c r="R47" s="319"/>
      <c r="S47" s="178"/>
      <c r="T47" s="266"/>
    </row>
    <row r="48" spans="1:20" x14ac:dyDescent="0.3">
      <c r="A48" s="179"/>
      <c r="B48" s="267"/>
      <c r="C48" s="267"/>
      <c r="D48" s="268"/>
      <c r="E48" s="277"/>
      <c r="F48" s="270"/>
      <c r="G48" s="270"/>
      <c r="H48" s="271"/>
      <c r="I48" s="318" t="s">
        <v>88</v>
      </c>
      <c r="J48" s="186"/>
      <c r="K48" s="273" t="str">
        <f>UPPER(IF(OR(J48="a",J48="as"),F47,IF(OR(J48="b",J48="bs"),F49,)))</f>
        <v/>
      </c>
      <c r="L48" s="273"/>
      <c r="M48" s="265"/>
      <c r="N48" s="283"/>
      <c r="O48" s="174"/>
      <c r="P48" s="319"/>
      <c r="Q48" s="174"/>
      <c r="R48" s="319"/>
      <c r="S48" s="178"/>
      <c r="T48" s="266"/>
    </row>
    <row r="49" spans="1:20" x14ac:dyDescent="0.3">
      <c r="A49" s="179">
        <v>22</v>
      </c>
      <c r="B49" s="260" t="str">
        <f>IF($E49="","",VLOOKUP($E49,'[1]1MD ELO (2)'!$A$7:$O$48,14))</f>
        <v/>
      </c>
      <c r="C49" s="260" t="str">
        <f>IF($E49="","",VLOOKUP($E49,'[1]1MD ELO (2)'!$A$7:$O$48,15))</f>
        <v/>
      </c>
      <c r="D49" s="261" t="str">
        <f>IF($E49="","",VLOOKUP($E49,'[1]1MD ELO (2)'!$A$7:$O$48,5))</f>
        <v/>
      </c>
      <c r="E49" s="262"/>
      <c r="F49" s="317" t="str">
        <f>UPPER(IF($E49="","",VLOOKUP($E49,'[1]1MD ELO (2)'!$A$7:$O$48,2)))</f>
        <v/>
      </c>
      <c r="G49" s="317" t="str">
        <f>IF($E49="","",VLOOKUP($E49,'[1]1MD ELO (2)'!$A$7:$O$48,3))</f>
        <v/>
      </c>
      <c r="H49" s="317"/>
      <c r="I49" s="317" t="str">
        <f>IF($E49="","",VLOOKUP($E49,'[1]1MD ELO (2)'!$A$7:$O$48,4))</f>
        <v/>
      </c>
      <c r="J49" s="275"/>
      <c r="K49" s="265"/>
      <c r="L49" s="276"/>
      <c r="M49" s="265"/>
      <c r="N49" s="283"/>
      <c r="O49" s="174"/>
      <c r="P49" s="319"/>
      <c r="Q49" s="174"/>
      <c r="R49" s="319"/>
      <c r="S49" s="178"/>
      <c r="T49" s="266"/>
    </row>
    <row r="50" spans="1:20" x14ac:dyDescent="0.3">
      <c r="A50" s="179"/>
      <c r="B50" s="267"/>
      <c r="C50" s="267"/>
      <c r="D50" s="268"/>
      <c r="E50" s="277"/>
      <c r="F50" s="270"/>
      <c r="G50" s="270"/>
      <c r="H50" s="271"/>
      <c r="I50" s="270"/>
      <c r="J50" s="278"/>
      <c r="K50" s="279" t="s">
        <v>88</v>
      </c>
      <c r="L50" s="193"/>
      <c r="M50" s="273" t="str">
        <f>UPPER(IF(OR(L50="a",L50="as"),K48,IF(OR(L50="b",L50="bs"),K52,)))</f>
        <v/>
      </c>
      <c r="N50" s="289"/>
      <c r="O50" s="174"/>
      <c r="P50" s="319"/>
      <c r="Q50" s="174"/>
      <c r="R50" s="319"/>
      <c r="S50" s="178"/>
      <c r="T50" s="266"/>
    </row>
    <row r="51" spans="1:20" x14ac:dyDescent="0.3">
      <c r="A51" s="179">
        <v>23</v>
      </c>
      <c r="B51" s="260" t="str">
        <f>IF($E51="","",VLOOKUP($E51,'[1]1MD ELO (2)'!$A$7:$O$48,14))</f>
        <v/>
      </c>
      <c r="C51" s="260" t="str">
        <f>IF($E51="","",VLOOKUP($E51,'[1]1MD ELO (2)'!$A$7:$O$48,15))</f>
        <v/>
      </c>
      <c r="D51" s="261" t="str">
        <f>IF($E51="","",VLOOKUP($E51,'[1]1MD ELO (2)'!$A$7:$O$48,5))</f>
        <v/>
      </c>
      <c r="E51" s="262"/>
      <c r="F51" s="317" t="str">
        <f>UPPER(IF($E51="","",VLOOKUP($E51,'[1]1MD ELO (2)'!$A$7:$O$48,2)))</f>
        <v/>
      </c>
      <c r="G51" s="317" t="str">
        <f>IF($E51="","",VLOOKUP($E51,'[1]1MD ELO (2)'!$A$7:$O$48,3))</f>
        <v/>
      </c>
      <c r="H51" s="317"/>
      <c r="I51" s="317" t="str">
        <f>IF($E51="","",VLOOKUP($E51,'[1]1MD ELO (2)'!$A$7:$O$48,4))</f>
        <v/>
      </c>
      <c r="J51" s="264"/>
      <c r="K51" s="265"/>
      <c r="L51" s="282"/>
      <c r="M51" s="265"/>
      <c r="N51" s="281"/>
      <c r="O51" s="174"/>
      <c r="P51" s="319"/>
      <c r="Q51" s="174"/>
      <c r="R51" s="319"/>
      <c r="S51" s="178"/>
      <c r="T51" s="266"/>
    </row>
    <row r="52" spans="1:20" x14ac:dyDescent="0.3">
      <c r="A52" s="179"/>
      <c r="B52" s="267"/>
      <c r="C52" s="267"/>
      <c r="D52" s="268"/>
      <c r="E52" s="269"/>
      <c r="F52" s="270"/>
      <c r="G52" s="270"/>
      <c r="H52" s="271"/>
      <c r="I52" s="279" t="s">
        <v>88</v>
      </c>
      <c r="J52" s="186"/>
      <c r="K52" s="273" t="str">
        <f>UPPER(IF(OR(J52="a",J52="as"),F51,IF(OR(J52="b",J52="bs"),F53,)))</f>
        <v/>
      </c>
      <c r="L52" s="284"/>
      <c r="M52" s="265"/>
      <c r="N52" s="281"/>
      <c r="O52" s="174"/>
      <c r="P52" s="319"/>
      <c r="Q52" s="174"/>
      <c r="R52" s="319"/>
      <c r="S52" s="178"/>
      <c r="T52" s="266"/>
    </row>
    <row r="53" spans="1:20" x14ac:dyDescent="0.3">
      <c r="A53" s="168">
        <v>24</v>
      </c>
      <c r="B53" s="260" t="str">
        <f>IF($E53="","",VLOOKUP($E53,'[1]1MD ELO (2)'!$A$7:$O$48,14))</f>
        <v/>
      </c>
      <c r="C53" s="260" t="str">
        <f>IF($E53="","",VLOOKUP($E53,'[1]1MD ELO (2)'!$A$7:$O$48,15))</f>
        <v/>
      </c>
      <c r="D53" s="261" t="str">
        <f>IF($E53="","",VLOOKUP($E53,'[1]1MD ELO (2)'!$A$7:$O$48,5))</f>
        <v/>
      </c>
      <c r="E53" s="262"/>
      <c r="F53" s="263" t="str">
        <f>UPPER(IF($E53="","",VLOOKUP($E53,'[1]1MD ELO (2)'!$A$7:$O$48,2)))</f>
        <v/>
      </c>
      <c r="G53" s="263" t="str">
        <f>IF($E53="","",VLOOKUP($E53,'[1]1MD ELO (2)'!$A$7:$O$48,3))</f>
        <v/>
      </c>
      <c r="H53" s="263"/>
      <c r="I53" s="263" t="str">
        <f>IF($E53="","",VLOOKUP($E53,'[1]1MD ELO (2)'!$A$7:$O$48,4))</f>
        <v/>
      </c>
      <c r="J53" s="285"/>
      <c r="K53" s="265"/>
      <c r="L53" s="265"/>
      <c r="M53" s="265"/>
      <c r="N53" s="281"/>
      <c r="O53" s="174"/>
      <c r="P53" s="319"/>
      <c r="Q53" s="174"/>
      <c r="R53" s="319"/>
      <c r="S53" s="178"/>
      <c r="T53" s="266"/>
    </row>
    <row r="54" spans="1:20" x14ac:dyDescent="0.3">
      <c r="A54" s="179"/>
      <c r="B54" s="267"/>
      <c r="C54" s="267"/>
      <c r="D54" s="268"/>
      <c r="E54" s="269"/>
      <c r="F54" s="287"/>
      <c r="G54" s="287"/>
      <c r="H54" s="290"/>
      <c r="I54" s="287"/>
      <c r="J54" s="278"/>
      <c r="K54" s="265"/>
      <c r="L54" s="265"/>
      <c r="M54" s="265"/>
      <c r="N54" s="281"/>
      <c r="O54" s="279" t="s">
        <v>88</v>
      </c>
      <c r="P54" s="193"/>
      <c r="Q54" s="273" t="str">
        <f>UPPER(IF(OR(P54="a",P54="as"),O46,IF(OR(P54="b",P54="bs"),O62,)))</f>
        <v/>
      </c>
      <c r="R54" s="321"/>
      <c r="S54" s="178"/>
      <c r="T54" s="266"/>
    </row>
    <row r="55" spans="1:20" x14ac:dyDescent="0.3">
      <c r="A55" s="168">
        <v>25</v>
      </c>
      <c r="B55" s="260" t="str">
        <f>IF($E55="","",VLOOKUP($E55,'[1]1MD ELO (2)'!$A$7:$O$48,14))</f>
        <v/>
      </c>
      <c r="C55" s="260" t="str">
        <f>IF($E55="","",VLOOKUP($E55,'[1]1MD ELO (2)'!$A$7:$O$48,15))</f>
        <v/>
      </c>
      <c r="D55" s="261" t="str">
        <f>IF($E55="","",VLOOKUP($E55,'[1]1MD ELO (2)'!$A$7:$O$48,5))</f>
        <v/>
      </c>
      <c r="E55" s="262"/>
      <c r="F55" s="263" t="str">
        <f>UPPER(IF($E55="","",VLOOKUP($E55,'[1]1MD ELO (2)'!$A$7:$O$48,2)))</f>
        <v/>
      </c>
      <c r="G55" s="263" t="str">
        <f>IF($E55="","",VLOOKUP($E55,'[1]1MD ELO (2)'!$A$7:$O$48,3))</f>
        <v/>
      </c>
      <c r="H55" s="263"/>
      <c r="I55" s="263" t="str">
        <f>IF($E55="","",VLOOKUP($E55,'[1]1MD ELO (2)'!$A$7:$O$48,4))</f>
        <v/>
      </c>
      <c r="J55" s="264"/>
      <c r="K55" s="265"/>
      <c r="L55" s="265"/>
      <c r="M55" s="265"/>
      <c r="N55" s="281"/>
      <c r="O55" s="174"/>
      <c r="P55" s="319"/>
      <c r="Q55" s="265"/>
      <c r="R55" s="175"/>
      <c r="S55" s="178"/>
      <c r="T55" s="266"/>
    </row>
    <row r="56" spans="1:20" x14ac:dyDescent="0.3">
      <c r="A56" s="179"/>
      <c r="B56" s="267"/>
      <c r="C56" s="267"/>
      <c r="D56" s="268"/>
      <c r="E56" s="269"/>
      <c r="F56" s="270"/>
      <c r="G56" s="270"/>
      <c r="H56" s="271"/>
      <c r="I56" s="279" t="s">
        <v>88</v>
      </c>
      <c r="J56" s="186"/>
      <c r="K56" s="273" t="str">
        <f>UPPER(IF(OR(J56="a",J56="as"),F55,IF(OR(J56="b",J56="bs"),F57,)))</f>
        <v/>
      </c>
      <c r="L56" s="273"/>
      <c r="M56" s="265"/>
      <c r="N56" s="281"/>
      <c r="O56" s="174"/>
      <c r="P56" s="319"/>
      <c r="Q56" s="174"/>
      <c r="R56" s="175"/>
      <c r="S56" s="178"/>
      <c r="T56" s="266"/>
    </row>
    <row r="57" spans="1:20" x14ac:dyDescent="0.3">
      <c r="A57" s="179">
        <v>26</v>
      </c>
      <c r="B57" s="260" t="str">
        <f>IF($E57="","",VLOOKUP($E57,'[1]1MD ELO (2)'!$A$7:$O$48,14))</f>
        <v/>
      </c>
      <c r="C57" s="260" t="str">
        <f>IF($E57="","",VLOOKUP($E57,'[1]1MD ELO (2)'!$A$7:$O$48,15))</f>
        <v/>
      </c>
      <c r="D57" s="261" t="str">
        <f>IF($E57="","",VLOOKUP($E57,'[1]1MD ELO (2)'!$A$7:$O$48,5))</f>
        <v/>
      </c>
      <c r="E57" s="262"/>
      <c r="F57" s="317" t="str">
        <f>UPPER(IF($E57="","",VLOOKUP($E57,'[1]1MD ELO (2)'!$A$7:$O$48,2)))</f>
        <v/>
      </c>
      <c r="G57" s="317" t="str">
        <f>IF($E57="","",VLOOKUP($E57,'[1]1MD ELO (2)'!$A$7:$O$48,3))</f>
        <v/>
      </c>
      <c r="H57" s="317"/>
      <c r="I57" s="317" t="str">
        <f>IF($E57="","",VLOOKUP($E57,'[1]1MD ELO (2)'!$A$7:$O$48,4))</f>
        <v/>
      </c>
      <c r="J57" s="275"/>
      <c r="K57" s="265"/>
      <c r="L57" s="276"/>
      <c r="M57" s="265"/>
      <c r="N57" s="281"/>
      <c r="O57" s="174"/>
      <c r="P57" s="319"/>
      <c r="Q57" s="174"/>
      <c r="R57" s="175"/>
      <c r="S57" s="178"/>
      <c r="T57" s="266"/>
    </row>
    <row r="58" spans="1:20" x14ac:dyDescent="0.3">
      <c r="A58" s="179"/>
      <c r="B58" s="267"/>
      <c r="C58" s="267"/>
      <c r="D58" s="268"/>
      <c r="E58" s="277"/>
      <c r="F58" s="270"/>
      <c r="G58" s="270"/>
      <c r="H58" s="271"/>
      <c r="I58" s="270"/>
      <c r="J58" s="278"/>
      <c r="K58" s="279" t="s">
        <v>88</v>
      </c>
      <c r="L58" s="193"/>
      <c r="M58" s="273" t="str">
        <f>UPPER(IF(OR(L58="a",L58="as"),K56,IF(OR(L58="b",L58="bs"),K60,)))</f>
        <v/>
      </c>
      <c r="N58" s="280"/>
      <c r="O58" s="174"/>
      <c r="P58" s="319"/>
      <c r="Q58" s="174"/>
      <c r="R58" s="175"/>
      <c r="S58" s="178"/>
      <c r="T58" s="266"/>
    </row>
    <row r="59" spans="1:20" x14ac:dyDescent="0.3">
      <c r="A59" s="179">
        <v>27</v>
      </c>
      <c r="B59" s="260" t="str">
        <f>IF($E59="","",VLOOKUP($E59,'[1]1MD ELO (2)'!$A$7:$O$48,14))</f>
        <v/>
      </c>
      <c r="C59" s="260" t="str">
        <f>IF($E59="","",VLOOKUP($E59,'[1]1MD ELO (2)'!$A$7:$O$48,15))</f>
        <v/>
      </c>
      <c r="D59" s="261" t="str">
        <f>IF($E59="","",VLOOKUP($E59,'[1]1MD ELO (2)'!$A$7:$O$48,5))</f>
        <v/>
      </c>
      <c r="E59" s="262"/>
      <c r="F59" s="317" t="str">
        <f>UPPER(IF($E59="","",VLOOKUP($E59,'[1]1MD ELO (2)'!$A$7:$O$48,2)))</f>
        <v/>
      </c>
      <c r="G59" s="317" t="str">
        <f>IF($E59="","",VLOOKUP($E59,'[1]1MD ELO (2)'!$A$7:$O$48,3))</f>
        <v/>
      </c>
      <c r="H59" s="317"/>
      <c r="I59" s="317" t="str">
        <f>IF($E59="","",VLOOKUP($E59,'[1]1MD ELO (2)'!$A$7:$O$48,4))</f>
        <v/>
      </c>
      <c r="J59" s="264"/>
      <c r="K59" s="265"/>
      <c r="L59" s="282"/>
      <c r="M59" s="265"/>
      <c r="N59" s="283"/>
      <c r="O59" s="174"/>
      <c r="P59" s="319"/>
      <c r="Q59" s="174"/>
      <c r="R59" s="175"/>
      <c r="S59" s="208"/>
      <c r="T59" s="266"/>
    </row>
    <row r="60" spans="1:20" x14ac:dyDescent="0.3">
      <c r="A60" s="179"/>
      <c r="B60" s="267"/>
      <c r="C60" s="267"/>
      <c r="D60" s="268"/>
      <c r="E60" s="277"/>
      <c r="F60" s="270"/>
      <c r="G60" s="270"/>
      <c r="H60" s="271"/>
      <c r="I60" s="318" t="s">
        <v>88</v>
      </c>
      <c r="J60" s="186"/>
      <c r="K60" s="273" t="str">
        <f>UPPER(IF(OR(J60="a",J60="as"),F59,IF(OR(J60="b",J60="bs"),F61,)))</f>
        <v/>
      </c>
      <c r="L60" s="284"/>
      <c r="M60" s="265"/>
      <c r="N60" s="283"/>
      <c r="O60" s="174"/>
      <c r="P60" s="319"/>
      <c r="Q60" s="174"/>
      <c r="R60" s="175"/>
      <c r="S60" s="178"/>
      <c r="T60" s="266"/>
    </row>
    <row r="61" spans="1:20" x14ac:dyDescent="0.3">
      <c r="A61" s="179">
        <v>28</v>
      </c>
      <c r="B61" s="260" t="str">
        <f>IF($E61="","",VLOOKUP($E61,'[1]1MD ELO (2)'!$A$7:$O$48,14))</f>
        <v/>
      </c>
      <c r="C61" s="260" t="str">
        <f>IF($E61="","",VLOOKUP($E61,'[1]1MD ELO (2)'!$A$7:$O$48,15))</f>
        <v/>
      </c>
      <c r="D61" s="261" t="str">
        <f>IF($E61="","",VLOOKUP($E61,'[1]1MD ELO (2)'!$A$7:$O$48,5))</f>
        <v/>
      </c>
      <c r="E61" s="262"/>
      <c r="F61" s="317" t="str">
        <f>UPPER(IF($E61="","",VLOOKUP($E61,'[1]1MD ELO (2)'!$A$7:$O$48,2)))</f>
        <v/>
      </c>
      <c r="G61" s="317" t="str">
        <f>IF($E61="","",VLOOKUP($E61,'[1]1MD ELO (2)'!$A$7:$O$48,3))</f>
        <v/>
      </c>
      <c r="H61" s="317"/>
      <c r="I61" s="317" t="str">
        <f>IF($E61="","",VLOOKUP($E61,'[1]1MD ELO (2)'!$A$7:$O$48,4))</f>
        <v/>
      </c>
      <c r="J61" s="285"/>
      <c r="K61" s="265"/>
      <c r="L61" s="265"/>
      <c r="M61" s="265"/>
      <c r="N61" s="283"/>
      <c r="O61" s="174"/>
      <c r="P61" s="319"/>
      <c r="Q61" s="174"/>
      <c r="R61" s="175"/>
      <c r="S61" s="178"/>
      <c r="T61" s="266"/>
    </row>
    <row r="62" spans="1:20" x14ac:dyDescent="0.3">
      <c r="A62" s="179"/>
      <c r="B62" s="267"/>
      <c r="C62" s="267"/>
      <c r="D62" s="268"/>
      <c r="E62" s="277"/>
      <c r="F62" s="270"/>
      <c r="G62" s="270"/>
      <c r="H62" s="271"/>
      <c r="I62" s="270"/>
      <c r="J62" s="278"/>
      <c r="K62" s="265"/>
      <c r="L62" s="265"/>
      <c r="M62" s="279" t="s">
        <v>88</v>
      </c>
      <c r="N62" s="193"/>
      <c r="O62" s="273" t="str">
        <f>UPPER(IF(OR(N62="a",N62="as"),M58,IF(OR(N62="b",N62="bs"),M66,)))</f>
        <v/>
      </c>
      <c r="P62" s="321"/>
      <c r="Q62" s="174"/>
      <c r="R62" s="175"/>
      <c r="S62" s="178"/>
      <c r="T62" s="266"/>
    </row>
    <row r="63" spans="1:20" x14ac:dyDescent="0.3">
      <c r="A63" s="179">
        <v>29</v>
      </c>
      <c r="B63" s="260" t="str">
        <f>IF($E63="","",VLOOKUP($E63,'[1]1MD ELO (2)'!$A$7:$O$48,14))</f>
        <v/>
      </c>
      <c r="C63" s="260" t="str">
        <f>IF($E63="","",VLOOKUP($E63,'[1]1MD ELO (2)'!$A$7:$O$48,15))</f>
        <v/>
      </c>
      <c r="D63" s="261" t="str">
        <f>IF($E63="","",VLOOKUP($E63,'[1]1MD ELO (2)'!$A$7:$O$48,5))</f>
        <v/>
      </c>
      <c r="E63" s="262"/>
      <c r="F63" s="317" t="str">
        <f>UPPER(IF($E63="","",VLOOKUP($E63,'[1]1MD ELO (2)'!$A$7:$O$48,2)))</f>
        <v/>
      </c>
      <c r="G63" s="317" t="str">
        <f>IF($E63="","",VLOOKUP($E63,'[1]1MD ELO (2)'!$A$7:$O$48,3))</f>
        <v/>
      </c>
      <c r="H63" s="317"/>
      <c r="I63" s="317" t="str">
        <f>IF($E63="","",VLOOKUP($E63,'[1]1MD ELO (2)'!$A$7:$O$48,4))</f>
        <v/>
      </c>
      <c r="J63" s="288"/>
      <c r="K63" s="265"/>
      <c r="L63" s="265"/>
      <c r="M63" s="265"/>
      <c r="N63" s="283"/>
      <c r="O63" s="265"/>
      <c r="P63" s="281"/>
      <c r="Q63" s="176"/>
      <c r="R63" s="177"/>
      <c r="S63" s="178"/>
      <c r="T63" s="266"/>
    </row>
    <row r="64" spans="1:20" x14ac:dyDescent="0.3">
      <c r="A64" s="179"/>
      <c r="B64" s="267"/>
      <c r="C64" s="267"/>
      <c r="D64" s="268"/>
      <c r="E64" s="277"/>
      <c r="F64" s="270"/>
      <c r="G64" s="270"/>
      <c r="H64" s="271"/>
      <c r="I64" s="318" t="s">
        <v>88</v>
      </c>
      <c r="J64" s="186"/>
      <c r="K64" s="273" t="str">
        <f>UPPER(IF(OR(J64="a",J64="as"),F63,IF(OR(J64="b",J64="bs"),F65,)))</f>
        <v/>
      </c>
      <c r="L64" s="273"/>
      <c r="M64" s="265"/>
      <c r="N64" s="283"/>
      <c r="O64" s="281"/>
      <c r="P64" s="281"/>
      <c r="Q64" s="176"/>
      <c r="R64" s="177"/>
      <c r="S64" s="178"/>
      <c r="T64" s="266"/>
    </row>
    <row r="65" spans="1:20" x14ac:dyDescent="0.3">
      <c r="A65" s="179">
        <v>30</v>
      </c>
      <c r="B65" s="260" t="str">
        <f>IF($E65="","",VLOOKUP($E65,'[1]1MD ELO (2)'!$A$7:$O$48,14))</f>
        <v/>
      </c>
      <c r="C65" s="260" t="str">
        <f>IF($E65="","",VLOOKUP($E65,'[1]1MD ELO (2)'!$A$7:$O$48,15))</f>
        <v/>
      </c>
      <c r="D65" s="261" t="str">
        <f>IF($E65="","",VLOOKUP($E65,'[1]1MD ELO (2)'!$A$7:$O$48,5))</f>
        <v/>
      </c>
      <c r="E65" s="262"/>
      <c r="F65" s="317" t="str">
        <f>UPPER(IF($E65="","",VLOOKUP($E65,'[1]1MD ELO (2)'!$A$7:$O$48,2)))</f>
        <v/>
      </c>
      <c r="G65" s="317" t="str">
        <f>IF($E65="","",VLOOKUP($E65,'[1]1MD ELO (2)'!$A$7:$O$48,3))</f>
        <v/>
      </c>
      <c r="H65" s="317"/>
      <c r="I65" s="317" t="str">
        <f>IF($E65="","",VLOOKUP($E65,'[1]1MD ELO (2)'!$A$7:$O$48,4))</f>
        <v/>
      </c>
      <c r="J65" s="275"/>
      <c r="K65" s="265"/>
      <c r="L65" s="276"/>
      <c r="M65" s="265"/>
      <c r="N65" s="283"/>
      <c r="O65" s="281"/>
      <c r="P65" s="281"/>
      <c r="Q65" s="176"/>
      <c r="R65" s="177"/>
      <c r="S65" s="178"/>
      <c r="T65" s="266"/>
    </row>
    <row r="66" spans="1:20" x14ac:dyDescent="0.3">
      <c r="A66" s="179"/>
      <c r="B66" s="267"/>
      <c r="C66" s="267"/>
      <c r="D66" s="268"/>
      <c r="E66" s="277"/>
      <c r="F66" s="270"/>
      <c r="G66" s="270"/>
      <c r="H66" s="271"/>
      <c r="I66" s="270"/>
      <c r="J66" s="278"/>
      <c r="K66" s="279" t="s">
        <v>88</v>
      </c>
      <c r="L66" s="193"/>
      <c r="M66" s="273" t="str">
        <f>UPPER(IF(OR(L66="a",L66="as"),K64,IF(OR(L66="b",L66="bs"),K68,)))</f>
        <v/>
      </c>
      <c r="N66" s="289"/>
      <c r="O66" s="281"/>
      <c r="P66" s="281"/>
      <c r="Q66" s="176"/>
      <c r="R66" s="177"/>
      <c r="S66" s="178"/>
      <c r="T66" s="266"/>
    </row>
    <row r="67" spans="1:20" x14ac:dyDescent="0.3">
      <c r="A67" s="179">
        <v>31</v>
      </c>
      <c r="B67" s="260" t="str">
        <f>IF($E67="","",VLOOKUP($E67,'[1]1MD ELO (2)'!$A$7:$O$48,14))</f>
        <v/>
      </c>
      <c r="C67" s="260" t="str">
        <f>IF($E67="","",VLOOKUP($E67,'[1]1MD ELO (2)'!$A$7:$O$48,15))</f>
        <v/>
      </c>
      <c r="D67" s="261" t="str">
        <f>IF($E67="","",VLOOKUP($E67,'[1]1MD ELO (2)'!$A$7:$O$48,5))</f>
        <v/>
      </c>
      <c r="E67" s="262"/>
      <c r="F67" s="317" t="str">
        <f>UPPER(IF($E67="","",VLOOKUP($E67,'[1]1MD ELO (2)'!$A$7:$O$48,2)))</f>
        <v/>
      </c>
      <c r="G67" s="317" t="str">
        <f>IF($E67="","",VLOOKUP($E67,'[1]1MD ELO (2)'!$A$7:$O$48,3))</f>
        <v/>
      </c>
      <c r="H67" s="317"/>
      <c r="I67" s="317" t="str">
        <f>IF($E67="","",VLOOKUP($E67,'[1]1MD ELO (2)'!$A$7:$O$48,4))</f>
        <v/>
      </c>
      <c r="J67" s="264"/>
      <c r="K67" s="265"/>
      <c r="L67" s="282"/>
      <c r="M67" s="265"/>
      <c r="N67" s="281"/>
      <c r="O67" s="281"/>
      <c r="P67" s="281"/>
      <c r="Q67" s="176"/>
      <c r="R67" s="177"/>
      <c r="S67" s="178"/>
      <c r="T67" s="266"/>
    </row>
    <row r="68" spans="1:20" x14ac:dyDescent="0.3">
      <c r="A68" s="179"/>
      <c r="B68" s="267"/>
      <c r="C68" s="267"/>
      <c r="D68" s="268"/>
      <c r="E68" s="269"/>
      <c r="F68" s="270"/>
      <c r="G68" s="270"/>
      <c r="H68" s="271"/>
      <c r="I68" s="279" t="s">
        <v>88</v>
      </c>
      <c r="J68" s="186"/>
      <c r="K68" s="273" t="str">
        <f>UPPER(IF(OR(J68="a",J68="as"),F67,IF(OR(J68="b",J68="bs"),F69,)))</f>
        <v/>
      </c>
      <c r="L68" s="284"/>
      <c r="M68" s="265"/>
      <c r="N68" s="281"/>
      <c r="O68" s="281"/>
      <c r="P68" s="281"/>
      <c r="Q68" s="176"/>
      <c r="R68" s="177"/>
      <c r="S68" s="178"/>
      <c r="T68" s="266"/>
    </row>
    <row r="69" spans="1:20" x14ac:dyDescent="0.3">
      <c r="A69" s="168">
        <v>32</v>
      </c>
      <c r="B69" s="260" t="str">
        <f>IF($E69="","",VLOOKUP($E69,'[1]1MD ELO (2)'!$A$7:$O$48,14))</f>
        <v/>
      </c>
      <c r="C69" s="260" t="str">
        <f>IF($E69="","",VLOOKUP($E69,'[1]1MD ELO (2)'!$A$7:$O$48,15))</f>
        <v/>
      </c>
      <c r="D69" s="261" t="str">
        <f>IF($E69="","",VLOOKUP($E69,'[1]1MD ELO (2)'!$A$7:$O$48,5))</f>
        <v/>
      </c>
      <c r="E69" s="262"/>
      <c r="F69" s="263" t="str">
        <f>UPPER(IF($E69="","",VLOOKUP($E69,'[1]1MD ELO (2)'!$A$7:$O$48,2)))</f>
        <v/>
      </c>
      <c r="G69" s="263" t="str">
        <f>IF($E69="","",VLOOKUP($E69,'[1]1MD ELO (2)'!$A$7:$O$48,3))</f>
        <v/>
      </c>
      <c r="H69" s="263"/>
      <c r="I69" s="263" t="str">
        <f>IF($E69="","",VLOOKUP($E69,'[1]1MD ELO (2)'!$A$7:$O$48,4))</f>
        <v/>
      </c>
      <c r="J69" s="285"/>
      <c r="K69" s="265"/>
      <c r="L69" s="265"/>
      <c r="M69" s="265"/>
      <c r="N69" s="265"/>
      <c r="O69" s="174"/>
      <c r="P69" s="175"/>
      <c r="Q69" s="176"/>
      <c r="R69" s="177"/>
      <c r="S69" s="178"/>
      <c r="T69" s="266"/>
    </row>
    <row r="70" spans="1:20" ht="17.399999999999999" x14ac:dyDescent="0.3">
      <c r="A70" s="212"/>
      <c r="B70" s="212"/>
      <c r="C70" s="212"/>
      <c r="D70" s="212"/>
      <c r="E70" s="212"/>
      <c r="F70" s="295"/>
      <c r="G70" s="295"/>
      <c r="H70" s="295"/>
      <c r="I70" s="295"/>
      <c r="J70" s="214"/>
      <c r="K70" s="215"/>
      <c r="L70" s="216"/>
      <c r="M70" s="215"/>
      <c r="N70" s="216"/>
      <c r="O70" s="215"/>
      <c r="P70" s="216"/>
      <c r="Q70" s="215"/>
      <c r="R70" s="216"/>
      <c r="S70" s="217"/>
      <c r="T70" s="296"/>
    </row>
    <row r="71" spans="1:20" x14ac:dyDescent="0.3">
      <c r="A71" s="55" t="s">
        <v>24</v>
      </c>
      <c r="B71" s="56"/>
      <c r="C71" s="56"/>
      <c r="D71" s="57"/>
      <c r="E71" s="218" t="s">
        <v>34</v>
      </c>
      <c r="F71" s="219" t="s">
        <v>35</v>
      </c>
      <c r="G71" s="218"/>
      <c r="H71" s="220"/>
      <c r="I71" s="221"/>
      <c r="J71" s="218" t="s">
        <v>34</v>
      </c>
      <c r="K71" s="219" t="s">
        <v>36</v>
      </c>
      <c r="L71" s="222"/>
      <c r="M71" s="219" t="s">
        <v>37</v>
      </c>
      <c r="N71" s="223"/>
      <c r="O71" s="224" t="s">
        <v>38</v>
      </c>
      <c r="P71" s="224"/>
      <c r="Q71" s="225"/>
      <c r="R71" s="226"/>
      <c r="S71" s="227"/>
      <c r="T71" s="227"/>
    </row>
    <row r="72" spans="1:20" x14ac:dyDescent="0.3">
      <c r="A72" s="297" t="s">
        <v>39</v>
      </c>
      <c r="B72" s="298"/>
      <c r="C72" s="299"/>
      <c r="D72" s="300"/>
      <c r="E72" s="301">
        <v>1</v>
      </c>
      <c r="F72" s="91" t="str">
        <f>IF(E72&gt;$R$79,,UPPER(VLOOKUP(E72,'[1]1MD ELO (2)'!$A$7:$Q$134,2)))</f>
        <v/>
      </c>
      <c r="G72" s="229"/>
      <c r="H72" s="91"/>
      <c r="I72" s="84"/>
      <c r="J72" s="302" t="s">
        <v>40</v>
      </c>
      <c r="K72" s="87"/>
      <c r="L72" s="76"/>
      <c r="M72" s="87"/>
      <c r="N72" s="303"/>
      <c r="O72" s="304" t="s">
        <v>41</v>
      </c>
      <c r="P72" s="305"/>
      <c r="Q72" s="305"/>
      <c r="R72" s="306"/>
      <c r="S72" s="227"/>
      <c r="T72" s="227"/>
    </row>
    <row r="73" spans="1:20" x14ac:dyDescent="0.3">
      <c r="A73" s="307" t="s">
        <v>42</v>
      </c>
      <c r="B73" s="308"/>
      <c r="C73" s="309"/>
      <c r="D73" s="310"/>
      <c r="E73" s="301">
        <v>2</v>
      </c>
      <c r="F73" s="91" t="str">
        <f>IF(E73&gt;$R$79,,UPPER(VLOOKUP(E73,'[1]1MD ELO (2)'!$A$7:$Q$134,2)))</f>
        <v/>
      </c>
      <c r="G73" s="229"/>
      <c r="H73" s="91"/>
      <c r="I73" s="84"/>
      <c r="J73" s="302" t="s">
        <v>43</v>
      </c>
      <c r="K73" s="87"/>
      <c r="L73" s="76"/>
      <c r="M73" s="87"/>
      <c r="N73" s="303"/>
      <c r="O73" s="311"/>
      <c r="P73" s="312"/>
      <c r="Q73" s="308"/>
      <c r="R73" s="313"/>
      <c r="S73" s="227"/>
      <c r="T73" s="227"/>
    </row>
    <row r="74" spans="1:20" x14ac:dyDescent="0.3">
      <c r="A74" s="88"/>
      <c r="B74" s="89"/>
      <c r="C74" s="235"/>
      <c r="D74" s="90"/>
      <c r="E74" s="301">
        <v>3</v>
      </c>
      <c r="F74" s="91" t="str">
        <f>IF(E74&gt;$R$79,,UPPER(VLOOKUP(E74,'[1]1MD ELO (2)'!$A$7:$Q$134,2)))</f>
        <v/>
      </c>
      <c r="G74" s="229"/>
      <c r="H74" s="91"/>
      <c r="I74" s="84"/>
      <c r="J74" s="302" t="s">
        <v>44</v>
      </c>
      <c r="K74" s="87"/>
      <c r="L74" s="76"/>
      <c r="M74" s="87"/>
      <c r="N74" s="303"/>
      <c r="O74" s="304" t="s">
        <v>45</v>
      </c>
      <c r="P74" s="305"/>
      <c r="Q74" s="305"/>
      <c r="R74" s="306"/>
      <c r="S74" s="227"/>
      <c r="T74" s="227"/>
    </row>
    <row r="75" spans="1:20" x14ac:dyDescent="0.3">
      <c r="A75" s="93"/>
      <c r="B75" s="94"/>
      <c r="C75" s="94"/>
      <c r="D75" s="95"/>
      <c r="E75" s="301">
        <v>4</v>
      </c>
      <c r="F75" s="91" t="str">
        <f>IF(E75&gt;$R$79,,UPPER(VLOOKUP(E75,'[1]1MD ELO (2)'!$A$7:$Q$134,2)))</f>
        <v/>
      </c>
      <c r="G75" s="229"/>
      <c r="H75" s="91"/>
      <c r="I75" s="84"/>
      <c r="J75" s="302" t="s">
        <v>46</v>
      </c>
      <c r="K75" s="87"/>
      <c r="L75" s="76"/>
      <c r="M75" s="87"/>
      <c r="N75" s="303"/>
      <c r="O75" s="87"/>
      <c r="P75" s="76"/>
      <c r="Q75" s="87"/>
      <c r="R75" s="303"/>
      <c r="S75" s="227"/>
      <c r="T75" s="227"/>
    </row>
    <row r="76" spans="1:20" x14ac:dyDescent="0.3">
      <c r="A76" s="97"/>
      <c r="B76" s="98"/>
      <c r="C76" s="98"/>
      <c r="D76" s="99"/>
      <c r="E76" s="301">
        <v>5</v>
      </c>
      <c r="F76" s="91" t="str">
        <f>IF(E76&gt;$R$79,,UPPER(VLOOKUP(E76,'[1]1MD ELO (2)'!$A$7:$Q$134,2)))</f>
        <v/>
      </c>
      <c r="G76" s="229"/>
      <c r="H76" s="91"/>
      <c r="I76" s="84"/>
      <c r="J76" s="302" t="s">
        <v>47</v>
      </c>
      <c r="K76" s="87"/>
      <c r="L76" s="76"/>
      <c r="M76" s="87"/>
      <c r="N76" s="303"/>
      <c r="O76" s="308"/>
      <c r="P76" s="312"/>
      <c r="Q76" s="308"/>
      <c r="R76" s="313"/>
      <c r="S76" s="227"/>
      <c r="T76" s="227"/>
    </row>
    <row r="77" spans="1:20" x14ac:dyDescent="0.3">
      <c r="A77" s="100"/>
      <c r="B77" s="101"/>
      <c r="C77" s="94"/>
      <c r="D77" s="95"/>
      <c r="E77" s="301">
        <v>6</v>
      </c>
      <c r="F77" s="91" t="str">
        <f>IF(E77&gt;$R$79,,UPPER(VLOOKUP(E77,'[1]1MD ELO (2)'!$A$7:$Q$134,2)))</f>
        <v/>
      </c>
      <c r="G77" s="229"/>
      <c r="H77" s="91"/>
      <c r="I77" s="84"/>
      <c r="J77" s="302" t="s">
        <v>48</v>
      </c>
      <c r="K77" s="87"/>
      <c r="L77" s="76"/>
      <c r="M77" s="87"/>
      <c r="N77" s="303"/>
      <c r="O77" s="304" t="s">
        <v>49</v>
      </c>
      <c r="P77" s="305"/>
      <c r="Q77" s="305"/>
      <c r="R77" s="306"/>
      <c r="S77" s="227"/>
      <c r="T77" s="227"/>
    </row>
    <row r="78" spans="1:20" x14ac:dyDescent="0.3">
      <c r="A78" s="100"/>
      <c r="B78" s="101"/>
      <c r="C78" s="236"/>
      <c r="D78" s="102"/>
      <c r="E78" s="301">
        <v>7</v>
      </c>
      <c r="F78" s="91" t="str">
        <f>IF(E78&gt;$R$79,,UPPER(VLOOKUP(E78,'[1]1MD ELO (2)'!$A$7:$Q$134,2)))</f>
        <v/>
      </c>
      <c r="G78" s="229"/>
      <c r="H78" s="91"/>
      <c r="I78" s="84"/>
      <c r="J78" s="302" t="s">
        <v>50</v>
      </c>
      <c r="K78" s="87"/>
      <c r="L78" s="76"/>
      <c r="M78" s="87"/>
      <c r="N78" s="303"/>
      <c r="O78" s="87"/>
      <c r="P78" s="76"/>
      <c r="Q78" s="87"/>
      <c r="R78" s="303"/>
      <c r="S78" s="227"/>
      <c r="T78" s="227"/>
    </row>
    <row r="79" spans="1:20" x14ac:dyDescent="0.3">
      <c r="A79" s="103"/>
      <c r="B79" s="104"/>
      <c r="C79" s="237"/>
      <c r="D79" s="105"/>
      <c r="E79" s="314">
        <v>8</v>
      </c>
      <c r="F79" s="107" t="str">
        <f>IF(E79&gt;$R$79,,UPPER(VLOOKUP(E79,'[1]1MD ELO (2)'!$A$7:$Q$134,2)))</f>
        <v/>
      </c>
      <c r="G79" s="238"/>
      <c r="H79" s="107"/>
      <c r="I79" s="110"/>
      <c r="J79" s="315" t="s">
        <v>51</v>
      </c>
      <c r="K79" s="308"/>
      <c r="L79" s="312"/>
      <c r="M79" s="308"/>
      <c r="N79" s="313"/>
      <c r="O79" s="308">
        <f>R4</f>
        <v>0</v>
      </c>
      <c r="P79" s="312"/>
      <c r="Q79" s="308"/>
      <c r="R79" s="240">
        <f>MIN(8,'[1]1MD ELO (2)'!Q5)</f>
        <v>8</v>
      </c>
      <c r="S79" s="227"/>
      <c r="T79" s="227"/>
    </row>
  </sheetData>
  <mergeCells count="2">
    <mergeCell ref="A4:C4"/>
    <mergeCell ref="Q41:R41"/>
  </mergeCells>
  <conditionalFormatting sqref="E7 E9 E11">
    <cfRule type="expression" dxfId="49" priority="1" stopIfTrue="1">
      <formula>$E7&lt;9</formula>
    </cfRule>
  </conditionalFormatting>
  <conditionalFormatting sqref="E13 E15 E17 E19 E21 E23 E25 E27 E29 E31 E33 E35 E37 E39 E41 E43 E45 E47 E49 E51 E53 E55 E57 E59 E61 E63 E65 E67 E69">
    <cfRule type="expression" dxfId="48" priority="7" stopIfTrue="1">
      <formula>AND($E13&lt;9,$C13&gt;0)</formula>
    </cfRule>
  </conditionalFormatting>
  <conditionalFormatting sqref="H7 H9 H11 H13 H15 H17 H19 H21 H23 H25 H27 H29 H31 H33 H35 H37 H39 H41 H43 H45 H47 H49 H51 H53 H55 H57 H59 H61 H63 H65 H67 H69">
    <cfRule type="expression" dxfId="47" priority="11" stopIfTrue="1">
      <formula>AND($E7&lt;9,$C7&gt;0)</formula>
    </cfRule>
  </conditionalFormatting>
  <conditionalFormatting sqref="I8 K10 I12 M14 I16 K18 I20 O22 I24 K26 I28 M30 I32 K34 I36 O39 I40 K42 I44 M46 I48 K50 I52 O54 I56 K58 I60 M62 I64 K66 I68">
    <cfRule type="expression" dxfId="46" priority="8" stopIfTrue="1">
      <formula>AND($O$1="CU",I8="Umpire")</formula>
    </cfRule>
    <cfRule type="expression" dxfId="45" priority="9" stopIfTrue="1">
      <formula>AND($O$1="CU",I8&lt;&gt;"Umpire",J8&lt;&gt;"")</formula>
    </cfRule>
    <cfRule type="expression" dxfId="44" priority="10" stopIfTrue="1">
      <formula>AND($O$1="CU",I8&lt;&gt;"Umpire")</formula>
    </cfRule>
  </conditionalFormatting>
  <conditionalFormatting sqref="J8 L10 J12 N14 J16 L18 J20 P22 J24 L26 J28 N30 J32 L34 J36 P39 J40 L42 J44 N46 J48 L50 J52 P54 J56 L58 J60 N62 J64 L66 J68 R79">
    <cfRule type="expression" dxfId="43" priority="4" stopIfTrue="1">
      <formula>$O$1="CU"</formula>
    </cfRule>
  </conditionalFormatting>
  <conditionalFormatting sqref="K8 M10 K12 O14 K16 M18 K20 Q22 K24 M26 K28 O30 K32 M34 K36 K40 M42 K44 O46 K48 M50 K52 Q54 K56 M58 K60 O62 K64 M66 K68">
    <cfRule type="expression" dxfId="42" priority="5" stopIfTrue="1">
      <formula>J8="as"</formula>
    </cfRule>
    <cfRule type="expression" dxfId="41" priority="6" stopIfTrue="1">
      <formula>J8="bs"</formula>
    </cfRule>
  </conditionalFormatting>
  <conditionalFormatting sqref="Q38">
    <cfRule type="expression" dxfId="40" priority="2" stopIfTrue="1">
      <formula>P39="as"</formula>
    </cfRule>
    <cfRule type="expression" dxfId="39" priority="3" stopIfTrue="1">
      <formula>P39="bs"</formula>
    </cfRule>
  </conditionalFormatting>
  <dataValidations count="2">
    <dataValidation type="list" allowBlank="1" showInputMessage="1" sqref="I8 I65544 I131080 I196616 I262152 I327688 I393224 I458760 I524296 I589832 I655368 I720904 I786440 I851976 I917512 I983048 I24 I65560 I131096 I196632 I262168 I327704 I393240 I458776 I524312 I589848 I655384 I720920 I786456 I851992 I917528 I983064 I12 I65548 I131084 I196620 I262156 I327692 I393228 I458764 I524300 I589836 I655372 I720908 I786444 I851980 I917516 I983052 I28 I65564 I131100 I196636 I262172 I327708 I393244 I458780 I524316 I589852 I655388 I720924 I786460 I851996 I917532 I983068 I16 I65552 I131088 I196624 I262160 I327696 I393232 I458768 I524304 I589840 I655376 I720912 I786448 I851984 I917520 I983056 I40 I65576 I131112 I196648 I262184 I327720 I393256 I458792 I524328 I589864 I655400 I720936 I786472 I852008 I917544 I983080 I20 I65556 I131092 I196628 I262164 I327700 I393236 I458772 I524308 I589844 I655380 I720916 I786452 I851988 I917524 I983060 I44 I65580 I131116 I196652 I262188 I327724 I393260 I458796 I524332 I589868 I655404 I720940 I786476 I852012 I917548 I983084 I48 I65584 I131120 I196656 I262192 I327728 I393264 I458800 I524336 I589872 I655408 I720944 I786480 I852016 I917552 I983088 I52 I65588 I131124 I196660 I262196 I327732 I393268 I458804 I524340 I589876 I655412 I720948 I786484 I852020 I917556 I983092 I32 I65568 I131104 I196640 I262176 I327712 I393248 I458784 I524320 I589856 I655392 I720928 I786464 I852000 I917536 I983072 I36 I65572 I131108 I196644 I262180 I327716 I393252 I458788 I524324 I589860 I655396 I720932 I786468 I852004 I917540 I983076 I56 I65592 I131128 I196664 I262200 I327736 I393272 I458808 I524344 I589880 I655416 I720952 I786488 I852024 I917560 I983096 I60 I65596 I131132 I196668 I262204 I327740 I393276 I458812 I524348 I589884 I655420 I720956 I786492 I852028 I917564 I983100 I64 I65600 I131136 I196672 I262208 I327744 I393280 I458816 I524352 I589888 I655424 I720960 I786496 I852032 I917568 I983104 I68 I65604 I131140 I196676 I262212 I327748 I393284 I458820 I524356 I589892 I655428 I720964 I786500 I852036 I917572 I983108 K66 K65602 K131138 K196674 K262210 K327746 K393282 K458818 K524354 K589890 K655426 K720962 K786498 K852034 K917570 K983106 K58 K65594 K131130 K196666 K262202 K327738 K393274 K458810 K524346 K589882 K655418 K720954 K786490 K852026 K917562 K983098 K50 K65586 K131122 K196658 K262194 K327730 K393266 K458802 K524338 K589874 K655410 K720946 K786482 K852018 K917554 K983090 K42 K65578 K131114 K196650 K262186 K327722 K393258 K458794 K524330 K589866 K655402 K720938 K786474 K852010 K917546 K983082 K34 K65570 K131106 K196642 K262178 K327714 K393250 K458786 K524322 K589858 K655394 K720930 K786466 K852002 K917538 K983074 K26 K65562 K131098 K196634 K262170 K327706 K393242 K458778 K524314 K589850 K655386 K720922 K786458 K851994 K917530 K983066 K18 K65554 K131090 K196626 K262162 K327698 K393234 K458770 K524306 K589842 K655378 K720914 K786450 K851986 K917522 K983058 K10 K65546 K131082 K196618 K262154 K327690 K393226 K458762 K524298 K589834 K655370 K720906 K786442 K851978 K917514 K983050 M14 M65550 M131086 M196622 M262158 M327694 M393230 M458766 M524302 M589838 M655374 M720910 M786446 M851982 M917518 M983054 M30 M65566 M131102 M196638 M262174 M327710 M393246 M458782 M524318 M589854 M655390 M720926 M786462 M851998 M917534 M983070 M46 M65582 M131118 M196654 M262190 M327726 M393262 M458798 M524334 M589870 M655406 M720942 M786478 M852014 M917550 M983086 M62 M65598 M131134 M196670 M262206 M327742 M393278 M458814 M524350 M589886 M655422 M720958 M786494 M852030 M917566 M983102" xr:uid="{7B354C4B-4B85-48EE-805E-58184D01BA83}">
      <formula1>$U$7:$U$16</formula1>
    </dataValidation>
    <dataValidation type="list" allowBlank="1" showInputMessage="1" sqref="O54 O65590 O131126 O196662 O262198 O327734 O393270 O458806 O524342 O589878 O655414 O720950 O786486 O852022 O917558 O983094 O39 O65575 O131111 O196647 O262183 O327719 O393255 O458791 O524327 O589863 O655399 O720935 O786471 O852007 O917543 O983079 O22 O65558 O131094 O196630 O262166 O327702 O393238 O458774 O524310 O589846 O655382 O720918 O786454 O851990 O917526 O983062" xr:uid="{7A91891E-C224-4756-B317-1B6DAEF4824E}">
      <formula1>$V$8:$V$17</formula1>
    </dataValidation>
  </dataValidation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5563-B4DA-4EDE-8E70-13809781AF9E}">
  <sheetPr>
    <tabColor theme="7" tint="0.39997558519241921"/>
  </sheetPr>
  <dimension ref="A1:T56"/>
  <sheetViews>
    <sheetView topLeftCell="A7" zoomScaleNormal="100" workbookViewId="0">
      <selection activeCell="H19" sqref="H19:I19"/>
    </sheetView>
  </sheetViews>
  <sheetFormatPr defaultRowHeight="14.4" x14ac:dyDescent="0.3"/>
  <sheetData>
    <row r="1" spans="1:20" ht="24.6" x14ac:dyDescent="0.3">
      <c r="A1" s="243" t="s">
        <v>56</v>
      </c>
      <c r="B1" s="243"/>
      <c r="C1" s="13"/>
      <c r="D1" s="13"/>
      <c r="E1" s="13"/>
      <c r="F1" s="13"/>
      <c r="G1" s="13"/>
      <c r="H1" s="243"/>
      <c r="I1" s="244"/>
      <c r="J1" s="12"/>
      <c r="K1" s="245" t="s">
        <v>11</v>
      </c>
      <c r="L1" s="246"/>
      <c r="M1" s="247"/>
      <c r="N1" s="12"/>
      <c r="O1" s="12" t="s">
        <v>89</v>
      </c>
      <c r="P1" s="12"/>
      <c r="Q1" s="13"/>
      <c r="R1" s="12"/>
      <c r="S1" s="143"/>
      <c r="T1" s="143"/>
    </row>
    <row r="2" spans="1:20" x14ac:dyDescent="0.3">
      <c r="A2" s="248" t="s">
        <v>13</v>
      </c>
      <c r="B2" s="249"/>
      <c r="C2" s="249"/>
      <c r="D2" s="249"/>
      <c r="E2" s="250"/>
      <c r="F2" s="249"/>
      <c r="G2" s="251"/>
      <c r="H2" s="20"/>
      <c r="I2" s="20"/>
      <c r="J2" s="19"/>
      <c r="K2" s="246"/>
      <c r="L2" s="246"/>
      <c r="M2" s="246"/>
      <c r="N2" s="19"/>
      <c r="O2" s="20"/>
      <c r="P2" s="19"/>
      <c r="Q2" s="20"/>
      <c r="R2" s="19"/>
      <c r="S2" s="146"/>
      <c r="T2" s="146"/>
    </row>
    <row r="3" spans="1:20" x14ac:dyDescent="0.3">
      <c r="A3" s="21" t="s">
        <v>14</v>
      </c>
      <c r="B3" s="21"/>
      <c r="C3" s="21"/>
      <c r="D3" s="21"/>
      <c r="E3" s="21"/>
      <c r="F3" s="21"/>
      <c r="G3" s="21" t="s">
        <v>15</v>
      </c>
      <c r="H3" s="21"/>
      <c r="I3" s="21"/>
      <c r="J3" s="22"/>
      <c r="K3" s="21" t="s">
        <v>16</v>
      </c>
      <c r="L3" s="22"/>
      <c r="M3" s="21"/>
      <c r="N3" s="22"/>
      <c r="O3" s="21"/>
      <c r="P3" s="22"/>
      <c r="Q3" s="21"/>
      <c r="R3" s="23" t="s">
        <v>17</v>
      </c>
      <c r="S3" s="149"/>
      <c r="T3" s="149"/>
    </row>
    <row r="4" spans="1:20" ht="15" thickBot="1" x14ac:dyDescent="0.35">
      <c r="A4" s="384">
        <f>[1]Altalanos!$A$10</f>
        <v>0</v>
      </c>
      <c r="B4" s="384"/>
      <c r="C4" s="384"/>
      <c r="D4" s="252"/>
      <c r="E4" s="253"/>
      <c r="F4" s="253"/>
      <c r="G4" s="253">
        <f>[1]Altalanos!$C$10</f>
        <v>0</v>
      </c>
      <c r="H4" s="254"/>
      <c r="I4" s="253"/>
      <c r="J4" s="255"/>
      <c r="K4" s="256"/>
      <c r="L4" s="255"/>
      <c r="M4" s="257"/>
      <c r="N4" s="255"/>
      <c r="O4" s="253"/>
      <c r="P4" s="255"/>
      <c r="Q4" s="253"/>
      <c r="R4" s="258">
        <f>[1]Altalanos!$E$10</f>
        <v>0</v>
      </c>
      <c r="S4" s="153"/>
      <c r="T4" s="153"/>
    </row>
    <row r="5" spans="1:20" x14ac:dyDescent="0.3">
      <c r="A5" s="94"/>
      <c r="B5" s="155" t="s">
        <v>82</v>
      </c>
      <c r="C5" s="156" t="s">
        <v>24</v>
      </c>
      <c r="D5" s="155" t="s">
        <v>83</v>
      </c>
      <c r="E5" s="155" t="s">
        <v>84</v>
      </c>
      <c r="F5" s="157" t="s">
        <v>85</v>
      </c>
      <c r="G5" s="157" t="s">
        <v>9</v>
      </c>
      <c r="H5" s="157"/>
      <c r="I5" s="157" t="s">
        <v>25</v>
      </c>
      <c r="J5" s="157"/>
      <c r="K5" s="155" t="s">
        <v>86</v>
      </c>
      <c r="L5" s="158"/>
      <c r="M5" s="155" t="s">
        <v>90</v>
      </c>
      <c r="N5" s="158"/>
      <c r="O5" s="155" t="s">
        <v>68</v>
      </c>
      <c r="P5" s="158"/>
      <c r="Q5" s="155" t="s">
        <v>87</v>
      </c>
      <c r="R5" s="159"/>
      <c r="S5" s="149"/>
      <c r="T5" s="149"/>
    </row>
    <row r="6" spans="1:20" x14ac:dyDescent="0.3">
      <c r="A6" s="259"/>
      <c r="B6" s="161"/>
      <c r="C6" s="161"/>
      <c r="D6" s="161"/>
      <c r="E6" s="161"/>
      <c r="F6" s="160" t="str">
        <f>IF(Y3="","",CONCATENATE(AH1," / ",VLOOKUP(Y3,AB1:AH1,5)," pont"))</f>
        <v/>
      </c>
      <c r="G6" s="162"/>
      <c r="H6" s="163"/>
      <c r="I6" s="162"/>
      <c r="J6" s="164"/>
      <c r="K6" s="161" t="str">
        <f>IF(Y3="","",CONCATENATE(VLOOKUP(Y3,AB1:AH1,4)," pont"))</f>
        <v/>
      </c>
      <c r="L6" s="164"/>
      <c r="M6" s="161" t="str">
        <f>IF(Y3="","",CONCATENATE(VLOOKUP(Y3,AB1:AH1,3)," pont"))</f>
        <v/>
      </c>
      <c r="N6" s="164"/>
      <c r="O6" s="161" t="str">
        <f>IF(Y3="","",CONCATENATE(VLOOKUP(Y3,AB1:AH1,2)," pont"))</f>
        <v/>
      </c>
      <c r="P6" s="164"/>
      <c r="Q6" s="161" t="str">
        <f>IF(Y3="","",CONCATENATE(VLOOKUP(Y3,AB1:AH1,1)," pont"))</f>
        <v/>
      </c>
      <c r="R6" s="165"/>
      <c r="S6" s="166"/>
      <c r="T6" s="166"/>
    </row>
    <row r="7" spans="1:20" x14ac:dyDescent="0.3">
      <c r="A7" s="168">
        <v>1</v>
      </c>
      <c r="B7" s="260" t="str">
        <f>IF($E7="","",VLOOKUP($E7,'[1]1MD ELO (2)'!$A$7:$O$22,14))</f>
        <v/>
      </c>
      <c r="C7" s="261" t="str">
        <f>IF($E7="","",VLOOKUP($E7,'[1]1MD ELO (2)'!$A$7:$O$22,15))</f>
        <v/>
      </c>
      <c r="D7" s="261" t="str">
        <f>IF($E7="","",VLOOKUP($E7,'[1]1MD ELO (2)'!$A$7:$O$22,5))</f>
        <v/>
      </c>
      <c r="E7" s="262"/>
      <c r="F7" s="263" t="str">
        <f>UPPER(IF($E7="","",VLOOKUP($E7,'[1]1MD ELO (2)'!$A$7:$O$22,2)))</f>
        <v/>
      </c>
      <c r="G7" s="263" t="str">
        <f>IF($E7="","",VLOOKUP($E7,'[1]1MD ELO (2)'!$A$7:$O$22,3))</f>
        <v/>
      </c>
      <c r="H7" s="263"/>
      <c r="I7" s="263"/>
      <c r="J7" s="264"/>
      <c r="K7" s="265"/>
      <c r="L7" s="265"/>
      <c r="M7" s="265"/>
      <c r="N7" s="265"/>
      <c r="O7" s="174"/>
      <c r="P7" s="175"/>
      <c r="Q7" s="176"/>
      <c r="R7" s="177"/>
      <c r="S7" s="178"/>
      <c r="T7" s="266"/>
    </row>
    <row r="8" spans="1:20" x14ac:dyDescent="0.3">
      <c r="A8" s="179"/>
      <c r="B8" s="267"/>
      <c r="C8" s="268"/>
      <c r="D8" s="268"/>
      <c r="E8" s="269"/>
      <c r="F8" s="270"/>
      <c r="G8" s="270"/>
      <c r="H8" s="271"/>
      <c r="I8" s="272"/>
      <c r="J8" s="186"/>
      <c r="K8" s="273"/>
      <c r="L8" s="273"/>
      <c r="M8" s="265"/>
      <c r="N8" s="265"/>
      <c r="O8" s="174"/>
      <c r="P8" s="175"/>
      <c r="Q8" s="176"/>
      <c r="R8" s="177"/>
      <c r="S8" s="178"/>
      <c r="T8" s="266"/>
    </row>
    <row r="9" spans="1:20" x14ac:dyDescent="0.3">
      <c r="A9" s="179">
        <v>2</v>
      </c>
      <c r="B9" s="260" t="str">
        <f>IF($E9="","",VLOOKUP($E9,'[1]1MD ELO (2)'!$A$7:$O$22,14))</f>
        <v/>
      </c>
      <c r="C9" s="261" t="str">
        <f>IF($E9="","",VLOOKUP($E9,'[1]1MD ELO (2)'!$A$7:$O$22,15))</f>
        <v/>
      </c>
      <c r="D9" s="261" t="str">
        <f>IF($E9="","",VLOOKUP($E9,'[1]1MD ELO (2)'!$A$7:$O$22,5))</f>
        <v/>
      </c>
      <c r="E9" s="262"/>
      <c r="F9" s="274" t="str">
        <f>UPPER(IF($E9="","",VLOOKUP($E9,'[1]1MD ELO (2)'!$A$7:$O$22,2)))</f>
        <v/>
      </c>
      <c r="G9" s="274" t="str">
        <f>IF($E9="","",VLOOKUP($E9,'[1]1MD ELO (2)'!$A$7:$O$22,3))</f>
        <v/>
      </c>
      <c r="H9" s="274"/>
      <c r="I9" s="263"/>
      <c r="J9" s="275"/>
      <c r="K9" s="265"/>
      <c r="L9" s="276"/>
      <c r="M9" s="265"/>
      <c r="N9" s="265"/>
      <c r="O9" s="174"/>
      <c r="P9" s="175"/>
      <c r="Q9" s="176"/>
      <c r="R9" s="177"/>
      <c r="S9" s="178"/>
      <c r="T9" s="266"/>
    </row>
    <row r="10" spans="1:20" x14ac:dyDescent="0.3">
      <c r="A10" s="179"/>
      <c r="B10" s="267"/>
      <c r="C10" s="268"/>
      <c r="D10" s="268"/>
      <c r="E10" s="277"/>
      <c r="F10" s="270"/>
      <c r="G10" s="270"/>
      <c r="H10" s="271"/>
      <c r="I10" s="265"/>
      <c r="J10" s="278"/>
      <c r="K10" s="279"/>
      <c r="L10" s="193"/>
      <c r="M10" s="273"/>
      <c r="N10" s="280"/>
      <c r="O10" s="281"/>
      <c r="P10" s="281"/>
      <c r="Q10" s="176"/>
      <c r="R10" s="177"/>
      <c r="S10" s="178"/>
      <c r="T10" s="266"/>
    </row>
    <row r="11" spans="1:20" x14ac:dyDescent="0.3">
      <c r="A11" s="179">
        <v>3</v>
      </c>
      <c r="B11" s="260" t="str">
        <f>IF($E11="","",VLOOKUP($E11,'[1]1MD ELO (2)'!$A$7:$O$22,14))</f>
        <v/>
      </c>
      <c r="C11" s="261" t="str">
        <f>IF($E11="","",VLOOKUP($E11,'[1]1MD ELO (2)'!$A$7:$O$22,15))</f>
        <v/>
      </c>
      <c r="D11" s="261" t="str">
        <f>IF($E11="","",VLOOKUP($E11,'[1]1MD ELO (2)'!$A$7:$O$22,5))</f>
        <v/>
      </c>
      <c r="E11" s="262"/>
      <c r="F11" s="274" t="str">
        <f>UPPER(IF($E11="","",VLOOKUP($E11,'[1]1MD ELO (2)'!$A$7:$O$22,2)))</f>
        <v/>
      </c>
      <c r="G11" s="274" t="str">
        <f>IF($E11="","",VLOOKUP($E11,'[1]1MD ELO (2)'!$A$7:$O$22,3))</f>
        <v/>
      </c>
      <c r="H11" s="274"/>
      <c r="I11" s="274"/>
      <c r="J11" s="264"/>
      <c r="K11" s="265"/>
      <c r="L11" s="282"/>
      <c r="M11" s="265"/>
      <c r="N11" s="283"/>
      <c r="O11" s="281"/>
      <c r="P11" s="281"/>
      <c r="Q11" s="176"/>
      <c r="R11" s="177"/>
      <c r="S11" s="178"/>
      <c r="T11" s="266"/>
    </row>
    <row r="12" spans="1:20" x14ac:dyDescent="0.3">
      <c r="A12" s="179"/>
      <c r="B12" s="267"/>
      <c r="C12" s="268"/>
      <c r="D12" s="268"/>
      <c r="E12" s="277"/>
      <c r="F12" s="270"/>
      <c r="G12" s="270"/>
      <c r="H12" s="271"/>
      <c r="I12" s="272"/>
      <c r="J12" s="186"/>
      <c r="K12" s="273"/>
      <c r="L12" s="284"/>
      <c r="M12" s="265"/>
      <c r="N12" s="283"/>
      <c r="O12" s="281"/>
      <c r="P12" s="281"/>
      <c r="Q12" s="176"/>
      <c r="R12" s="177"/>
      <c r="S12" s="178"/>
      <c r="T12" s="266"/>
    </row>
    <row r="13" spans="1:20" x14ac:dyDescent="0.3">
      <c r="A13" s="179">
        <v>4</v>
      </c>
      <c r="B13" s="260" t="str">
        <f>IF($E13="","",VLOOKUP($E13,'[1]1MD ELO (2)'!$A$7:$O$22,14))</f>
        <v/>
      </c>
      <c r="C13" s="261" t="str">
        <f>IF($E13="","",VLOOKUP($E13,'[1]1MD ELO (2)'!$A$7:$O$22,15))</f>
        <v/>
      </c>
      <c r="D13" s="261" t="str">
        <f>IF($E13="","",VLOOKUP($E13,'[1]1MD ELO (2)'!$A$7:$O$22,5))</f>
        <v/>
      </c>
      <c r="E13" s="262"/>
      <c r="F13" s="274" t="str">
        <f>UPPER(IF($E13="","",VLOOKUP($E13,'[1]1MD ELO (2)'!$A$7:$O$22,2)))</f>
        <v/>
      </c>
      <c r="G13" s="274" t="str">
        <f>IF($E13="","",VLOOKUP($E13,'[1]1MD ELO (2)'!$A$7:$O$22,3))</f>
        <v/>
      </c>
      <c r="H13" s="274"/>
      <c r="I13" s="274"/>
      <c r="J13" s="285"/>
      <c r="K13" s="265"/>
      <c r="L13" s="265"/>
      <c r="M13" s="265"/>
      <c r="N13" s="283"/>
      <c r="O13" s="281"/>
      <c r="P13" s="281"/>
      <c r="Q13" s="176"/>
      <c r="R13" s="177"/>
      <c r="S13" s="178"/>
      <c r="T13" s="266"/>
    </row>
    <row r="14" spans="1:20" x14ac:dyDescent="0.3">
      <c r="A14" s="179"/>
      <c r="B14" s="267"/>
      <c r="C14" s="268"/>
      <c r="D14" s="268"/>
      <c r="E14" s="277"/>
      <c r="F14" s="265"/>
      <c r="G14" s="265"/>
      <c r="H14" s="286"/>
      <c r="I14" s="287"/>
      <c r="J14" s="278"/>
      <c r="K14" s="265"/>
      <c r="L14" s="265"/>
      <c r="M14" s="279"/>
      <c r="N14" s="193"/>
      <c r="O14" s="273"/>
      <c r="P14" s="280"/>
      <c r="Q14" s="176"/>
      <c r="R14" s="177"/>
      <c r="S14" s="178"/>
      <c r="T14" s="266"/>
    </row>
    <row r="15" spans="1:20" x14ac:dyDescent="0.3">
      <c r="A15" s="168">
        <v>5</v>
      </c>
      <c r="B15" s="260" t="str">
        <f>IF($E15="","",VLOOKUP($E15,'[1]1MD ELO (2)'!$A$7:$O$22,14))</f>
        <v/>
      </c>
      <c r="C15" s="261" t="str">
        <f>IF($E15="","",VLOOKUP($E15,'[1]1MD ELO (2)'!$A$7:$O$22,15))</f>
        <v/>
      </c>
      <c r="D15" s="261" t="str">
        <f>IF($E15="","",VLOOKUP($E15,'[1]1MD ELO (2)'!$A$7:$O$22,5))</f>
        <v/>
      </c>
      <c r="E15" s="262"/>
      <c r="F15" s="263" t="str">
        <f>UPPER(IF($E15="","",VLOOKUP($E15,'[1]1MD ELO (2)'!$A$7:$O$22,2)))</f>
        <v/>
      </c>
      <c r="G15" s="263" t="str">
        <f>IF($E15="","",VLOOKUP($E15,'[1]1MD ELO (2)'!$A$7:$O$22,3))</f>
        <v/>
      </c>
      <c r="H15" s="263"/>
      <c r="I15" s="263"/>
      <c r="J15" s="288"/>
      <c r="K15" s="265"/>
      <c r="L15" s="265"/>
      <c r="M15" s="265"/>
      <c r="N15" s="283"/>
      <c r="O15" s="265"/>
      <c r="P15" s="283"/>
      <c r="Q15" s="176"/>
      <c r="R15" s="177"/>
      <c r="S15" s="178"/>
      <c r="T15" s="266"/>
    </row>
    <row r="16" spans="1:20" x14ac:dyDescent="0.3">
      <c r="A16" s="179"/>
      <c r="B16" s="267"/>
      <c r="C16" s="268"/>
      <c r="D16" s="268"/>
      <c r="E16" s="277"/>
      <c r="F16" s="270"/>
      <c r="G16" s="270"/>
      <c r="H16" s="271"/>
      <c r="I16" s="272"/>
      <c r="J16" s="186"/>
      <c r="K16" s="273"/>
      <c r="L16" s="273"/>
      <c r="M16" s="265"/>
      <c r="N16" s="283"/>
      <c r="O16" s="281"/>
      <c r="P16" s="283"/>
      <c r="Q16" s="176"/>
      <c r="R16" s="177"/>
      <c r="S16" s="178"/>
      <c r="T16" s="266"/>
    </row>
    <row r="17" spans="1:20" x14ac:dyDescent="0.3">
      <c r="A17" s="179">
        <v>6</v>
      </c>
      <c r="B17" s="260" t="str">
        <f>IF($E17="","",VLOOKUP($E17,'[1]1MD ELO (2)'!$A$7:$O$22,14))</f>
        <v/>
      </c>
      <c r="C17" s="261" t="str">
        <f>IF($E17="","",VLOOKUP($E17,'[1]1MD ELO (2)'!$A$7:$O$22,15))</f>
        <v/>
      </c>
      <c r="D17" s="261" t="str">
        <f>IF($E17="","",VLOOKUP($E17,'[1]1MD ELO (2)'!$A$7:$O$22,5))</f>
        <v/>
      </c>
      <c r="E17" s="262"/>
      <c r="F17" s="274" t="str">
        <f>UPPER(IF($E17="","",VLOOKUP($E17,'[1]1MD ELO (2)'!$A$7:$O$22,2)))</f>
        <v/>
      </c>
      <c r="G17" s="274" t="str">
        <f>IF($E17="","",VLOOKUP($E17,'[1]1MD ELO (2)'!$A$7:$O$22,3))</f>
        <v/>
      </c>
      <c r="H17" s="274"/>
      <c r="I17" s="274"/>
      <c r="J17" s="275"/>
      <c r="K17" s="265"/>
      <c r="L17" s="276"/>
      <c r="M17" s="265"/>
      <c r="N17" s="283"/>
      <c r="O17" s="281"/>
      <c r="P17" s="283"/>
      <c r="Q17" s="176"/>
      <c r="R17" s="177"/>
      <c r="S17" s="178"/>
      <c r="T17" s="266"/>
    </row>
    <row r="18" spans="1:20" x14ac:dyDescent="0.3">
      <c r="A18" s="179"/>
      <c r="B18" s="267"/>
      <c r="C18" s="268"/>
      <c r="D18" s="268"/>
      <c r="E18" s="277"/>
      <c r="F18" s="270"/>
      <c r="G18" s="270"/>
      <c r="H18" s="271"/>
      <c r="I18" s="265"/>
      <c r="J18" s="278"/>
      <c r="K18" s="279"/>
      <c r="L18" s="193"/>
      <c r="M18" s="273"/>
      <c r="N18" s="289"/>
      <c r="O18" s="281"/>
      <c r="P18" s="283"/>
      <c r="Q18" s="176"/>
      <c r="R18" s="177"/>
      <c r="S18" s="178"/>
      <c r="T18" s="266"/>
    </row>
    <row r="19" spans="1:20" x14ac:dyDescent="0.3">
      <c r="A19" s="179">
        <v>7</v>
      </c>
      <c r="B19" s="260" t="str">
        <f>IF($E19="","",VLOOKUP($E19,'[1]1MD ELO (2)'!$A$7:$O$22,14))</f>
        <v/>
      </c>
      <c r="C19" s="261" t="str">
        <f>IF($E19="","",VLOOKUP($E19,'[1]1MD ELO (2)'!$A$7:$O$22,15))</f>
        <v/>
      </c>
      <c r="D19" s="261" t="str">
        <f>IF($E19="","",VLOOKUP($E19,'[1]1MD ELO (2)'!$A$7:$O$22,5))</f>
        <v/>
      </c>
      <c r="E19" s="262"/>
      <c r="F19" s="274" t="str">
        <f>UPPER(IF($E19="","",VLOOKUP($E19,'[1]1MD ELO (2)'!$A$7:$O$22,2)))</f>
        <v/>
      </c>
      <c r="G19" s="274" t="str">
        <f>IF($E19="","",VLOOKUP($E19,'[1]1MD ELO (2)'!$A$7:$O$22,3))</f>
        <v/>
      </c>
      <c r="H19" s="274"/>
      <c r="I19" s="274"/>
      <c r="J19" s="264"/>
      <c r="K19" s="265"/>
      <c r="L19" s="282"/>
      <c r="M19" s="265"/>
      <c r="N19" s="281"/>
      <c r="O19" s="281"/>
      <c r="P19" s="283"/>
      <c r="Q19" s="176"/>
      <c r="R19" s="177"/>
      <c r="S19" s="178"/>
      <c r="T19" s="266"/>
    </row>
    <row r="20" spans="1:20" x14ac:dyDescent="0.3">
      <c r="A20" s="179"/>
      <c r="B20" s="267"/>
      <c r="C20" s="268"/>
      <c r="D20" s="268"/>
      <c r="E20" s="269"/>
      <c r="F20" s="270"/>
      <c r="G20" s="270"/>
      <c r="H20" s="271"/>
      <c r="I20" s="272"/>
      <c r="J20" s="186"/>
      <c r="K20" s="273"/>
      <c r="L20" s="284"/>
      <c r="M20" s="265"/>
      <c r="N20" s="281"/>
      <c r="O20" s="281"/>
      <c r="P20" s="283"/>
      <c r="Q20" s="176"/>
      <c r="R20" s="177"/>
      <c r="S20" s="178"/>
      <c r="T20" s="266"/>
    </row>
    <row r="21" spans="1:20" x14ac:dyDescent="0.3">
      <c r="A21" s="179">
        <v>8</v>
      </c>
      <c r="B21" s="260" t="str">
        <f>IF($E21="","",VLOOKUP($E21,'[1]1MD ELO (2)'!$A$7:$O$22,14))</f>
        <v/>
      </c>
      <c r="C21" s="261" t="str">
        <f>IF($E21="","",VLOOKUP($E21,'[1]1MD ELO (2)'!$A$7:$O$22,15))</f>
        <v/>
      </c>
      <c r="D21" s="261" t="str">
        <f>IF($E21="","",VLOOKUP($E21,'[1]1MD ELO (2)'!$A$7:$O$22,5))</f>
        <v/>
      </c>
      <c r="E21" s="262"/>
      <c r="F21" s="274" t="str">
        <f>UPPER(IF($E21="","",VLOOKUP($E21,'[1]1MD ELO (2)'!$A$7:$O$22,2)))</f>
        <v/>
      </c>
      <c r="G21" s="274" t="str">
        <f>IF($E21="","",VLOOKUP($E21,'[1]1MD ELO (2)'!$A$7:$O$22,3))</f>
        <v/>
      </c>
      <c r="H21" s="274"/>
      <c r="I21" s="274"/>
      <c r="J21" s="285"/>
      <c r="K21" s="265"/>
      <c r="L21" s="265"/>
      <c r="M21" s="265"/>
      <c r="N21" s="281"/>
      <c r="O21" s="281"/>
      <c r="P21" s="283"/>
      <c r="Q21" s="176"/>
      <c r="R21" s="177"/>
      <c r="S21" s="178"/>
      <c r="T21" s="266"/>
    </row>
    <row r="22" spans="1:20" x14ac:dyDescent="0.3">
      <c r="A22" s="179"/>
      <c r="B22" s="267"/>
      <c r="C22" s="268"/>
      <c r="D22" s="268"/>
      <c r="E22" s="269"/>
      <c r="F22" s="287"/>
      <c r="G22" s="287"/>
      <c r="H22" s="290"/>
      <c r="I22" s="287"/>
      <c r="J22" s="278"/>
      <c r="K22" s="265"/>
      <c r="L22" s="265"/>
      <c r="M22" s="265"/>
      <c r="N22" s="281"/>
      <c r="O22" s="279"/>
      <c r="P22" s="193"/>
      <c r="Q22" s="273" t="str">
        <f>UPPER(IF(OR(P22="a",P22="as"),O14,IF(OR(P22="b",P22="bs"),O30,)))</f>
        <v/>
      </c>
      <c r="R22" s="280"/>
      <c r="S22" s="178"/>
      <c r="T22" s="266"/>
    </row>
    <row r="23" spans="1:20" x14ac:dyDescent="0.3">
      <c r="A23" s="179">
        <v>9</v>
      </c>
      <c r="B23" s="260" t="str">
        <f>IF($E23="","",VLOOKUP($E23,'[1]1MD ELO (2)'!$A$7:$O$22,14))</f>
        <v/>
      </c>
      <c r="C23" s="261" t="str">
        <f>IF($E23="","",VLOOKUP($E23,'[1]1MD ELO (2)'!$A$7:$O$22,15))</f>
        <v/>
      </c>
      <c r="D23" s="261" t="str">
        <f>IF($E23="","",VLOOKUP($E23,'[1]1MD ELO (2)'!$A$7:$O$22,5))</f>
        <v/>
      </c>
      <c r="E23" s="262"/>
      <c r="F23" s="274" t="str">
        <f>UPPER(IF($E23="","",VLOOKUP($E23,'[1]1MD ELO (2)'!$A$7:$O$22,2)))</f>
        <v/>
      </c>
      <c r="G23" s="274" t="str">
        <f>IF($E23="","",VLOOKUP($E23,'[1]1MD ELO (2)'!$A$7:$O$22,3))</f>
        <v/>
      </c>
      <c r="H23" s="274"/>
      <c r="I23" s="274"/>
      <c r="J23" s="264"/>
      <c r="K23" s="265"/>
      <c r="L23" s="265"/>
      <c r="M23" s="265"/>
      <c r="N23" s="281"/>
      <c r="O23" s="265"/>
      <c r="P23" s="283"/>
      <c r="Q23" s="265"/>
      <c r="R23" s="281"/>
      <c r="S23" s="178"/>
      <c r="T23" s="266"/>
    </row>
    <row r="24" spans="1:20" x14ac:dyDescent="0.3">
      <c r="A24" s="179"/>
      <c r="B24" s="267"/>
      <c r="C24" s="268"/>
      <c r="D24" s="268"/>
      <c r="E24" s="269"/>
      <c r="F24" s="270"/>
      <c r="G24" s="270"/>
      <c r="H24" s="271"/>
      <c r="I24" s="272"/>
      <c r="J24" s="186"/>
      <c r="K24" s="273"/>
      <c r="L24" s="273"/>
      <c r="M24" s="265"/>
      <c r="N24" s="281"/>
      <c r="O24" s="281"/>
      <c r="P24" s="283"/>
      <c r="Q24" s="176"/>
      <c r="R24" s="177"/>
      <c r="S24" s="178"/>
      <c r="T24" s="266"/>
    </row>
    <row r="25" spans="1:20" x14ac:dyDescent="0.3">
      <c r="A25" s="179">
        <v>10</v>
      </c>
      <c r="B25" s="260" t="str">
        <f>IF($E25="","",VLOOKUP($E25,'[1]1MD ELO (2)'!$A$7:$O$22,14))</f>
        <v/>
      </c>
      <c r="C25" s="261" t="str">
        <f>IF($E25="","",VLOOKUP($E25,'[1]1MD ELO (2)'!$A$7:$O$22,15))</f>
        <v/>
      </c>
      <c r="D25" s="261" t="str">
        <f>IF($E25="","",VLOOKUP($E25,'[1]1MD ELO (2)'!$A$7:$O$22,5))</f>
        <v/>
      </c>
      <c r="E25" s="262"/>
      <c r="F25" s="274" t="str">
        <f>UPPER(IF($E25="","",VLOOKUP($E25,'[1]1MD ELO (2)'!$A$7:$O$22,2)))</f>
        <v/>
      </c>
      <c r="G25" s="274" t="str">
        <f>IF($E25="","",VLOOKUP($E25,'[1]1MD ELO (2)'!$A$7:$O$22,3))</f>
        <v/>
      </c>
      <c r="H25" s="274"/>
      <c r="I25" s="274"/>
      <c r="J25" s="275"/>
      <c r="K25" s="265"/>
      <c r="L25" s="276"/>
      <c r="M25" s="265"/>
      <c r="N25" s="281"/>
      <c r="O25" s="281"/>
      <c r="P25" s="283"/>
      <c r="Q25" s="176"/>
      <c r="R25" s="177"/>
      <c r="S25" s="178"/>
      <c r="T25" s="266"/>
    </row>
    <row r="26" spans="1:20" x14ac:dyDescent="0.3">
      <c r="A26" s="179"/>
      <c r="B26" s="267"/>
      <c r="C26" s="268"/>
      <c r="D26" s="268"/>
      <c r="E26" s="277"/>
      <c r="F26" s="270"/>
      <c r="G26" s="270"/>
      <c r="H26" s="271"/>
      <c r="I26" s="265"/>
      <c r="J26" s="278"/>
      <c r="K26" s="279"/>
      <c r="L26" s="193"/>
      <c r="M26" s="273"/>
      <c r="N26" s="280"/>
      <c r="O26" s="281"/>
      <c r="P26" s="283"/>
      <c r="Q26" s="176"/>
      <c r="R26" s="177"/>
      <c r="S26" s="178"/>
      <c r="T26" s="266"/>
    </row>
    <row r="27" spans="1:20" x14ac:dyDescent="0.3">
      <c r="A27" s="179">
        <v>11</v>
      </c>
      <c r="B27" s="260" t="str">
        <f>IF($E27="","",VLOOKUP($E27,'[1]1MD ELO (2)'!$A$7:$O$22,14))</f>
        <v/>
      </c>
      <c r="C27" s="261" t="str">
        <f>IF($E27="","",VLOOKUP($E27,'[1]1MD ELO (2)'!$A$7:$O$22,15))</f>
        <v/>
      </c>
      <c r="D27" s="261" t="str">
        <f>IF($E27="","",VLOOKUP($E27,'[1]1MD ELO (2)'!$A$7:$O$22,5))</f>
        <v/>
      </c>
      <c r="E27" s="262"/>
      <c r="F27" s="274" t="str">
        <f>UPPER(IF($E27="","",VLOOKUP($E27,'[1]1MD ELO (2)'!$A$7:$O$22,2)))</f>
        <v/>
      </c>
      <c r="G27" s="274" t="str">
        <f>IF($E27="","",VLOOKUP($E27,'[1]1MD ELO (2)'!$A$7:$O$22,3))</f>
        <v/>
      </c>
      <c r="H27" s="274"/>
      <c r="I27" s="274"/>
      <c r="J27" s="264"/>
      <c r="K27" s="265"/>
      <c r="L27" s="282"/>
      <c r="M27" s="265"/>
      <c r="N27" s="283"/>
      <c r="O27" s="281"/>
      <c r="P27" s="283"/>
      <c r="Q27" s="176"/>
      <c r="R27" s="177"/>
      <c r="S27" s="178"/>
      <c r="T27" s="266"/>
    </row>
    <row r="28" spans="1:20" x14ac:dyDescent="0.3">
      <c r="A28" s="203"/>
      <c r="B28" s="267"/>
      <c r="C28" s="268"/>
      <c r="D28" s="268"/>
      <c r="E28" s="277"/>
      <c r="F28" s="270"/>
      <c r="G28" s="270"/>
      <c r="H28" s="271"/>
      <c r="I28" s="272"/>
      <c r="J28" s="186"/>
      <c r="K28" s="273"/>
      <c r="L28" s="284"/>
      <c r="M28" s="265"/>
      <c r="N28" s="283"/>
      <c r="O28" s="281"/>
      <c r="P28" s="283"/>
      <c r="Q28" s="176"/>
      <c r="R28" s="177"/>
      <c r="S28" s="178"/>
      <c r="T28" s="266"/>
    </row>
    <row r="29" spans="1:20" x14ac:dyDescent="0.3">
      <c r="A29" s="168">
        <v>12</v>
      </c>
      <c r="B29" s="260" t="str">
        <f>IF($E29="","",VLOOKUP($E29,'[1]1MD ELO (2)'!$A$7:$O$22,14))</f>
        <v/>
      </c>
      <c r="C29" s="261" t="str">
        <f>IF($E29="","",VLOOKUP($E29,'[1]1MD ELO (2)'!$A$7:$O$22,15))</f>
        <v/>
      </c>
      <c r="D29" s="261" t="str">
        <f>IF($E29="","",VLOOKUP($E29,'[1]1MD ELO (2)'!$A$7:$O$22,5))</f>
        <v/>
      </c>
      <c r="E29" s="262"/>
      <c r="F29" s="263" t="str">
        <f>UPPER(IF($E29="","",VLOOKUP($E29,'[1]1MD ELO (2)'!$A$7:$O$22,2)))</f>
        <v/>
      </c>
      <c r="G29" s="263" t="str">
        <f>IF($E29="","",VLOOKUP($E29,'[1]1MD ELO (2)'!$A$7:$O$22,3))</f>
        <v/>
      </c>
      <c r="H29" s="263"/>
      <c r="I29" s="263"/>
      <c r="J29" s="285"/>
      <c r="K29" s="265"/>
      <c r="L29" s="265"/>
      <c r="M29" s="265"/>
      <c r="N29" s="283"/>
      <c r="O29" s="281"/>
      <c r="P29" s="283"/>
      <c r="Q29" s="176"/>
      <c r="R29" s="177"/>
      <c r="S29" s="178"/>
      <c r="T29" s="266"/>
    </row>
    <row r="30" spans="1:20" x14ac:dyDescent="0.3">
      <c r="A30" s="179"/>
      <c r="B30" s="267"/>
      <c r="C30" s="268"/>
      <c r="D30" s="268"/>
      <c r="E30" s="277"/>
      <c r="F30" s="265"/>
      <c r="G30" s="265"/>
      <c r="H30" s="286"/>
      <c r="I30" s="287"/>
      <c r="J30" s="278"/>
      <c r="K30" s="265"/>
      <c r="L30" s="265"/>
      <c r="M30" s="279"/>
      <c r="N30" s="193"/>
      <c r="O30" s="273"/>
      <c r="P30" s="289"/>
      <c r="Q30" s="176"/>
      <c r="R30" s="177"/>
      <c r="S30" s="178"/>
      <c r="T30" s="266"/>
    </row>
    <row r="31" spans="1:20" x14ac:dyDescent="0.3">
      <c r="A31" s="179">
        <v>13</v>
      </c>
      <c r="B31" s="260" t="str">
        <f>IF($E31="","",VLOOKUP($E31,'[1]1MD ELO (2)'!$A$7:$O$22,14))</f>
        <v/>
      </c>
      <c r="C31" s="261" t="str">
        <f>IF($E31="","",VLOOKUP($E31,'[1]1MD ELO (2)'!$A$7:$O$22,15))</f>
        <v/>
      </c>
      <c r="D31" s="261" t="str">
        <f>IF($E31="","",VLOOKUP($E31,'[1]1MD ELO (2)'!$A$7:$O$22,5))</f>
        <v/>
      </c>
      <c r="E31" s="262"/>
      <c r="F31" s="274" t="str">
        <f>UPPER(IF($E31="","",VLOOKUP($E31,'[1]1MD ELO (2)'!$A$7:$O$22,2)))</f>
        <v/>
      </c>
      <c r="G31" s="274" t="str">
        <f>IF($E31="","",VLOOKUP($E31,'[1]1MD ELO (2)'!$A$7:$O$22,3))</f>
        <v/>
      </c>
      <c r="H31" s="274"/>
      <c r="I31" s="274"/>
      <c r="J31" s="288"/>
      <c r="K31" s="265"/>
      <c r="L31" s="265"/>
      <c r="M31" s="265"/>
      <c r="N31" s="283"/>
      <c r="O31" s="265"/>
      <c r="P31" s="281"/>
      <c r="Q31" s="176"/>
      <c r="R31" s="177"/>
      <c r="S31" s="178"/>
      <c r="T31" s="266"/>
    </row>
    <row r="32" spans="1:20" x14ac:dyDescent="0.3">
      <c r="A32" s="179"/>
      <c r="B32" s="267"/>
      <c r="C32" s="268"/>
      <c r="D32" s="268"/>
      <c r="E32" s="277"/>
      <c r="F32" s="270"/>
      <c r="G32" s="270"/>
      <c r="H32" s="271"/>
      <c r="I32" s="279"/>
      <c r="J32" s="186"/>
      <c r="K32" s="273"/>
      <c r="L32" s="273"/>
      <c r="M32" s="265"/>
      <c r="N32" s="283"/>
      <c r="O32" s="281"/>
      <c r="P32" s="281"/>
      <c r="Q32" s="176"/>
      <c r="R32" s="177"/>
      <c r="S32" s="178"/>
      <c r="T32" s="266"/>
    </row>
    <row r="33" spans="1:20" x14ac:dyDescent="0.3">
      <c r="A33" s="179">
        <v>14</v>
      </c>
      <c r="B33" s="260" t="str">
        <f>IF($E33="","",VLOOKUP($E33,'[1]1MD ELO (2)'!$A$7:$O$22,14))</f>
        <v/>
      </c>
      <c r="C33" s="261" t="str">
        <f>IF($E33="","",VLOOKUP($E33,'[1]1MD ELO (2)'!$A$7:$O$22,15))</f>
        <v/>
      </c>
      <c r="D33" s="261" t="str">
        <f>IF($E33="","",VLOOKUP($E33,'[1]1MD ELO (2)'!$A$7:$O$22,5))</f>
        <v/>
      </c>
      <c r="E33" s="262"/>
      <c r="F33" s="274" t="str">
        <f>UPPER(IF($E33="","",VLOOKUP($E33,'[1]1MD ELO (2)'!$A$7:$O$22,2)))</f>
        <v/>
      </c>
      <c r="G33" s="274" t="str">
        <f>IF($E33="","",VLOOKUP($E33,'[1]1MD ELO (2)'!$A$7:$O$22,3))</f>
        <v/>
      </c>
      <c r="H33" s="274"/>
      <c r="I33" s="274"/>
      <c r="J33" s="275"/>
      <c r="K33" s="265"/>
      <c r="L33" s="276"/>
      <c r="M33" s="265"/>
      <c r="N33" s="283"/>
      <c r="O33" s="281"/>
      <c r="P33" s="281"/>
      <c r="Q33" s="176"/>
      <c r="R33" s="177"/>
      <c r="S33" s="178"/>
      <c r="T33" s="266"/>
    </row>
    <row r="34" spans="1:20" x14ac:dyDescent="0.3">
      <c r="A34" s="179"/>
      <c r="B34" s="267"/>
      <c r="C34" s="268"/>
      <c r="D34" s="268"/>
      <c r="E34" s="277"/>
      <c r="F34" s="270"/>
      <c r="G34" s="270"/>
      <c r="H34" s="271"/>
      <c r="I34" s="265"/>
      <c r="J34" s="278"/>
      <c r="K34" s="279"/>
      <c r="L34" s="193"/>
      <c r="M34" s="273"/>
      <c r="N34" s="289"/>
      <c r="O34" s="281"/>
      <c r="P34" s="281"/>
      <c r="Q34" s="176"/>
      <c r="R34" s="177"/>
      <c r="S34" s="178"/>
      <c r="T34" s="266"/>
    </row>
    <row r="35" spans="1:20" x14ac:dyDescent="0.3">
      <c r="A35" s="179">
        <v>15</v>
      </c>
      <c r="B35" s="260" t="str">
        <f>IF($E35="","",VLOOKUP($E35,'[1]1MD ELO (2)'!$A$7:$O$22,14))</f>
        <v/>
      </c>
      <c r="C35" s="261" t="str">
        <f>IF($E35="","",VLOOKUP($E35,'[1]1MD ELO (2)'!$A$7:$O$22,15))</f>
        <v/>
      </c>
      <c r="D35" s="261" t="str">
        <f>IF($E35="","",VLOOKUP($E35,'[1]1MD ELO (2)'!$A$7:$O$22,5))</f>
        <v/>
      </c>
      <c r="E35" s="262"/>
      <c r="F35" s="274" t="str">
        <f>UPPER(IF($E35="","",VLOOKUP($E35,'[1]1MD ELO (2)'!$A$7:$O$22,2)))</f>
        <v/>
      </c>
      <c r="G35" s="274" t="str">
        <f>IF($E35="","",VLOOKUP($E35,'[1]1MD ELO (2)'!$A$7:$O$22,3))</f>
        <v/>
      </c>
      <c r="H35" s="274"/>
      <c r="I35" s="274"/>
      <c r="J35" s="264"/>
      <c r="K35" s="265"/>
      <c r="L35" s="282"/>
      <c r="M35" s="265"/>
      <c r="N35" s="281"/>
      <c r="O35" s="281"/>
      <c r="P35" s="281"/>
      <c r="Q35" s="176"/>
      <c r="R35" s="177"/>
      <c r="S35" s="178"/>
      <c r="T35" s="266"/>
    </row>
    <row r="36" spans="1:20" x14ac:dyDescent="0.3">
      <c r="A36" s="179"/>
      <c r="B36" s="267"/>
      <c r="C36" s="268"/>
      <c r="D36" s="268"/>
      <c r="E36" s="269"/>
      <c r="F36" s="270"/>
      <c r="G36" s="270"/>
      <c r="H36" s="271"/>
      <c r="I36" s="279"/>
      <c r="J36" s="186"/>
      <c r="K36" s="273"/>
      <c r="L36" s="284"/>
      <c r="M36" s="265"/>
      <c r="N36" s="281"/>
      <c r="O36" s="281"/>
      <c r="P36" s="281"/>
      <c r="Q36" s="176"/>
      <c r="R36" s="177"/>
      <c r="S36" s="178"/>
      <c r="T36" s="266"/>
    </row>
    <row r="37" spans="1:20" x14ac:dyDescent="0.3">
      <c r="A37" s="168">
        <v>16</v>
      </c>
      <c r="B37" s="260" t="str">
        <f>IF($E37="","",VLOOKUP($E37,'[1]1MD ELO (2)'!$A$7:$O$22,14))</f>
        <v/>
      </c>
      <c r="C37" s="261" t="str">
        <f>IF($E37="","",VLOOKUP($E37,'[1]1MD ELO (2)'!$A$7:$O$22,15))</f>
        <v/>
      </c>
      <c r="D37" s="261" t="str">
        <f>IF($E37="","",VLOOKUP($E37,'[1]1MD ELO (2)'!$A$7:$O$22,5))</f>
        <v/>
      </c>
      <c r="E37" s="262"/>
      <c r="F37" s="263" t="str">
        <f>UPPER(IF($E37="","",VLOOKUP($E37,'[1]1MD ELO (2)'!$A$7:$O$22,2)))</f>
        <v/>
      </c>
      <c r="G37" s="263" t="str">
        <f>IF($E37="","",VLOOKUP($E37,'[1]1MD ELO (2)'!$A$7:$O$22,3))</f>
        <v/>
      </c>
      <c r="H37" s="274"/>
      <c r="I37" s="263"/>
      <c r="J37" s="285"/>
      <c r="K37" s="265"/>
      <c r="L37" s="265"/>
      <c r="M37" s="265"/>
      <c r="N37" s="281"/>
      <c r="O37" s="281"/>
      <c r="P37" s="281"/>
      <c r="Q37" s="176"/>
      <c r="R37" s="177"/>
      <c r="S37" s="178"/>
      <c r="T37" s="266"/>
    </row>
    <row r="38" spans="1:20" x14ac:dyDescent="0.3">
      <c r="A38" s="291"/>
      <c r="B38" s="269"/>
      <c r="C38" s="269"/>
      <c r="D38" s="269"/>
      <c r="E38" s="269"/>
      <c r="F38" s="287"/>
      <c r="G38" s="287"/>
      <c r="H38" s="290"/>
      <c r="I38" s="265"/>
      <c r="J38" s="278"/>
      <c r="K38" s="265"/>
      <c r="L38" s="265"/>
      <c r="M38" s="265"/>
      <c r="N38" s="281"/>
      <c r="O38" s="281"/>
      <c r="P38" s="281"/>
      <c r="Q38" s="176"/>
      <c r="R38" s="177"/>
      <c r="S38" s="178"/>
      <c r="T38" s="266"/>
    </row>
    <row r="39" spans="1:20" x14ac:dyDescent="0.3">
      <c r="A39" s="292"/>
      <c r="B39" s="293"/>
      <c r="C39" s="293"/>
      <c r="D39" s="293"/>
      <c r="E39" s="269"/>
      <c r="F39" s="293"/>
      <c r="G39" s="293"/>
      <c r="H39" s="293"/>
      <c r="I39" s="293"/>
      <c r="J39" s="269"/>
      <c r="K39" s="293"/>
      <c r="L39" s="293"/>
      <c r="M39" s="293"/>
      <c r="N39" s="294"/>
      <c r="O39" s="294"/>
      <c r="P39" s="294"/>
      <c r="Q39" s="176"/>
      <c r="R39" s="177"/>
      <c r="S39" s="178"/>
      <c r="T39" s="266"/>
    </row>
    <row r="40" spans="1:20" x14ac:dyDescent="0.3">
      <c r="A40" s="292"/>
      <c r="B40" s="293"/>
      <c r="C40" s="293"/>
      <c r="D40" s="293"/>
      <c r="E40" s="269"/>
      <c r="F40" s="293"/>
      <c r="G40" s="293"/>
      <c r="H40" s="293"/>
      <c r="I40" s="293"/>
      <c r="J40" s="269"/>
      <c r="K40" s="293"/>
      <c r="L40" s="293"/>
      <c r="M40" s="293"/>
      <c r="N40" s="293"/>
      <c r="O40" s="174"/>
      <c r="P40" s="174"/>
      <c r="Q40" s="176"/>
      <c r="R40" s="177"/>
      <c r="S40" s="178"/>
      <c r="T40" s="266"/>
    </row>
    <row r="41" spans="1:20" ht="17.399999999999999" x14ac:dyDescent="0.3">
      <c r="A41" s="212"/>
      <c r="B41" s="212"/>
      <c r="C41" s="212"/>
      <c r="D41" s="212"/>
      <c r="E41" s="212"/>
      <c r="F41" s="295"/>
      <c r="G41" s="295"/>
      <c r="H41" s="295"/>
      <c r="I41" s="295"/>
      <c r="J41" s="214"/>
      <c r="K41" s="215"/>
      <c r="L41" s="216"/>
      <c r="M41" s="215"/>
      <c r="N41" s="216"/>
      <c r="O41" s="215"/>
      <c r="P41" s="216"/>
      <c r="Q41" s="215"/>
      <c r="R41" s="216"/>
      <c r="S41" s="217"/>
      <c r="T41" s="296"/>
    </row>
    <row r="42" spans="1:20" x14ac:dyDescent="0.3">
      <c r="A42" s="55" t="s">
        <v>24</v>
      </c>
      <c r="B42" s="56"/>
      <c r="C42" s="56"/>
      <c r="D42" s="57"/>
      <c r="E42" s="218" t="s">
        <v>34</v>
      </c>
      <c r="F42" s="219" t="s">
        <v>35</v>
      </c>
      <c r="G42" s="218"/>
      <c r="H42" s="220"/>
      <c r="I42" s="221"/>
      <c r="J42" s="218" t="s">
        <v>34</v>
      </c>
      <c r="K42" s="219" t="s">
        <v>36</v>
      </c>
      <c r="L42" s="222"/>
      <c r="M42" s="219" t="s">
        <v>37</v>
      </c>
      <c r="N42" s="223"/>
      <c r="O42" s="224" t="s">
        <v>38</v>
      </c>
      <c r="P42" s="224"/>
      <c r="Q42" s="225"/>
      <c r="R42" s="226"/>
      <c r="S42" s="227"/>
      <c r="T42" s="227"/>
    </row>
    <row r="43" spans="1:20" x14ac:dyDescent="0.3">
      <c r="A43" s="297" t="s">
        <v>39</v>
      </c>
      <c r="B43" s="298"/>
      <c r="C43" s="299"/>
      <c r="D43" s="300"/>
      <c r="E43" s="301">
        <v>1</v>
      </c>
      <c r="F43" s="91" t="str">
        <f>IF(E43&gt;$R$50,,UPPER(VLOOKUP(E43,'[1]1MD ELO (2)'!$A$7:$Q$134,2)))</f>
        <v/>
      </c>
      <c r="G43" s="229"/>
      <c r="H43" s="91"/>
      <c r="I43" s="84"/>
      <c r="J43" s="302" t="s">
        <v>40</v>
      </c>
      <c r="K43" s="87"/>
      <c r="L43" s="76"/>
      <c r="M43" s="87"/>
      <c r="N43" s="303"/>
      <c r="O43" s="304" t="s">
        <v>41</v>
      </c>
      <c r="P43" s="305"/>
      <c r="Q43" s="305"/>
      <c r="R43" s="306"/>
      <c r="S43" s="227"/>
      <c r="T43" s="227"/>
    </row>
    <row r="44" spans="1:20" x14ac:dyDescent="0.3">
      <c r="A44" s="307" t="s">
        <v>42</v>
      </c>
      <c r="B44" s="308"/>
      <c r="C44" s="309"/>
      <c r="D44" s="310"/>
      <c r="E44" s="301">
        <v>2</v>
      </c>
      <c r="F44" s="91" t="str">
        <f>IF(E44&gt;$R$50,,UPPER(VLOOKUP(E44,'[1]1MD ELO (2)'!$A$7:$Q$134,2)))</f>
        <v/>
      </c>
      <c r="G44" s="229"/>
      <c r="H44" s="91"/>
      <c r="I44" s="84"/>
      <c r="J44" s="302" t="s">
        <v>43</v>
      </c>
      <c r="K44" s="87"/>
      <c r="L44" s="76"/>
      <c r="M44" s="87"/>
      <c r="N44" s="303"/>
      <c r="O44" s="311"/>
      <c r="P44" s="312"/>
      <c r="Q44" s="308"/>
      <c r="R44" s="313"/>
      <c r="S44" s="227"/>
      <c r="T44" s="227"/>
    </row>
    <row r="45" spans="1:20" x14ac:dyDescent="0.3">
      <c r="A45" s="88"/>
      <c r="B45" s="89"/>
      <c r="C45" s="235"/>
      <c r="D45" s="90"/>
      <c r="E45" s="301">
        <v>3</v>
      </c>
      <c r="F45" s="91" t="str">
        <f>IF(E45&gt;$R$50,,UPPER(VLOOKUP(E45,'[1]1MD ELO (2)'!$A$7:$Q$134,2)))</f>
        <v/>
      </c>
      <c r="G45" s="229"/>
      <c r="H45" s="91"/>
      <c r="I45" s="84"/>
      <c r="J45" s="302" t="s">
        <v>44</v>
      </c>
      <c r="K45" s="87"/>
      <c r="L45" s="76"/>
      <c r="M45" s="87"/>
      <c r="N45" s="303"/>
      <c r="O45" s="304" t="s">
        <v>45</v>
      </c>
      <c r="P45" s="305"/>
      <c r="Q45" s="305"/>
      <c r="R45" s="306"/>
      <c r="S45" s="227"/>
      <c r="T45" s="227"/>
    </row>
    <row r="46" spans="1:20" x14ac:dyDescent="0.3">
      <c r="A46" s="93"/>
      <c r="B46" s="94"/>
      <c r="C46" s="94"/>
      <c r="D46" s="95"/>
      <c r="E46" s="301">
        <v>4</v>
      </c>
      <c r="F46" s="91" t="str">
        <f>IF(E46&gt;$R$50,,UPPER(VLOOKUP(E46,'[1]1MD ELO (2)'!$A$7:$Q$134,2)))</f>
        <v/>
      </c>
      <c r="G46" s="229"/>
      <c r="H46" s="91"/>
      <c r="I46" s="84"/>
      <c r="J46" s="302" t="s">
        <v>46</v>
      </c>
      <c r="K46" s="87"/>
      <c r="L46" s="76"/>
      <c r="M46" s="87"/>
      <c r="N46" s="303"/>
      <c r="O46" s="87"/>
      <c r="P46" s="76"/>
      <c r="Q46" s="87"/>
      <c r="R46" s="303"/>
      <c r="S46" s="227"/>
      <c r="T46" s="227"/>
    </row>
    <row r="47" spans="1:20" x14ac:dyDescent="0.3">
      <c r="A47" s="97"/>
      <c r="B47" s="98"/>
      <c r="C47" s="98"/>
      <c r="D47" s="99"/>
      <c r="E47" s="301"/>
      <c r="F47" s="91"/>
      <c r="G47" s="229"/>
      <c r="H47" s="91"/>
      <c r="I47" s="84"/>
      <c r="J47" s="302" t="s">
        <v>47</v>
      </c>
      <c r="K47" s="87"/>
      <c r="L47" s="76"/>
      <c r="M47" s="87"/>
      <c r="N47" s="303"/>
      <c r="O47" s="308"/>
      <c r="P47" s="312"/>
      <c r="Q47" s="308"/>
      <c r="R47" s="313"/>
      <c r="S47" s="227"/>
      <c r="T47" s="227"/>
    </row>
    <row r="48" spans="1:20" x14ac:dyDescent="0.3">
      <c r="A48" s="100"/>
      <c r="B48" s="101"/>
      <c r="C48" s="94"/>
      <c r="D48" s="95"/>
      <c r="E48" s="301"/>
      <c r="F48" s="91"/>
      <c r="G48" s="229"/>
      <c r="H48" s="91"/>
      <c r="I48" s="84"/>
      <c r="J48" s="302" t="s">
        <v>48</v>
      </c>
      <c r="K48" s="87"/>
      <c r="L48" s="76"/>
      <c r="M48" s="87"/>
      <c r="N48" s="303"/>
      <c r="O48" s="304" t="s">
        <v>49</v>
      </c>
      <c r="P48" s="305"/>
      <c r="Q48" s="305"/>
      <c r="R48" s="306"/>
      <c r="S48" s="227"/>
      <c r="T48" s="227"/>
    </row>
    <row r="49" spans="1:20" x14ac:dyDescent="0.3">
      <c r="A49" s="100"/>
      <c r="B49" s="101"/>
      <c r="C49" s="236"/>
      <c r="D49" s="102"/>
      <c r="E49" s="301"/>
      <c r="F49" s="91"/>
      <c r="G49" s="229"/>
      <c r="H49" s="91"/>
      <c r="I49" s="84"/>
      <c r="J49" s="302" t="s">
        <v>50</v>
      </c>
      <c r="K49" s="87"/>
      <c r="L49" s="76"/>
      <c r="M49" s="87"/>
      <c r="N49" s="303"/>
      <c r="O49" s="87"/>
      <c r="P49" s="76"/>
      <c r="Q49" s="87"/>
      <c r="R49" s="303"/>
      <c r="S49" s="227"/>
      <c r="T49" s="227"/>
    </row>
    <row r="50" spans="1:20" x14ac:dyDescent="0.3">
      <c r="A50" s="103"/>
      <c r="B50" s="104"/>
      <c r="C50" s="237"/>
      <c r="D50" s="105"/>
      <c r="E50" s="314"/>
      <c r="F50" s="107"/>
      <c r="G50" s="238"/>
      <c r="H50" s="107"/>
      <c r="I50" s="110"/>
      <c r="J50" s="315" t="s">
        <v>51</v>
      </c>
      <c r="K50" s="308"/>
      <c r="L50" s="312"/>
      <c r="M50" s="308"/>
      <c r="N50" s="313"/>
      <c r="O50" s="308">
        <f>R4</f>
        <v>0</v>
      </c>
      <c r="P50" s="312"/>
      <c r="Q50" s="308"/>
      <c r="R50" s="240">
        <f>MIN(4,'[1]1MD ELO (2)'!Q5)</f>
        <v>4</v>
      </c>
      <c r="S50" s="227"/>
      <c r="T50" s="227"/>
    </row>
    <row r="51" spans="1:20" x14ac:dyDescent="0.3">
      <c r="J51" s="241"/>
      <c r="L51" s="241"/>
      <c r="N51" s="242"/>
      <c r="P51" s="241"/>
      <c r="R51" s="242"/>
    </row>
    <row r="52" spans="1:20" x14ac:dyDescent="0.3">
      <c r="J52" s="241"/>
      <c r="L52" s="241"/>
      <c r="N52" s="242"/>
      <c r="P52" s="241"/>
      <c r="R52" s="242"/>
    </row>
    <row r="53" spans="1:20" x14ac:dyDescent="0.3">
      <c r="J53" s="241"/>
      <c r="L53" s="241"/>
      <c r="N53" s="242"/>
      <c r="P53" s="241"/>
      <c r="R53" s="242"/>
    </row>
    <row r="54" spans="1:20" x14ac:dyDescent="0.3">
      <c r="J54" s="241"/>
      <c r="L54" s="241"/>
      <c r="N54" s="242"/>
      <c r="P54" s="241"/>
      <c r="R54" s="242"/>
    </row>
    <row r="55" spans="1:20" x14ac:dyDescent="0.3">
      <c r="J55" s="241"/>
      <c r="L55" s="241"/>
      <c r="N55" s="242"/>
      <c r="P55" s="241"/>
      <c r="R55" s="242"/>
    </row>
    <row r="56" spans="1:20" x14ac:dyDescent="0.3">
      <c r="J56" s="241"/>
      <c r="L56" s="241"/>
      <c r="N56" s="242"/>
      <c r="P56" s="241"/>
      <c r="R56" s="242"/>
    </row>
  </sheetData>
  <mergeCells count="1">
    <mergeCell ref="A4:C4"/>
  </mergeCells>
  <conditionalFormatting sqref="B39:B40">
    <cfRule type="cellIs" dxfId="38" priority="4" stopIfTrue="1" operator="equal">
      <formula>"QA"</formula>
    </cfRule>
    <cfRule type="cellIs" dxfId="37" priority="5" stopIfTrue="1" operator="equal">
      <formula>"DA"</formula>
    </cfRule>
  </conditionalFormatting>
  <conditionalFormatting sqref="E7 E9 E11 E13 E15 E17 E19 E21 E23 E25 E27 E29 E31 E33 E35 E37">
    <cfRule type="expression" dxfId="36" priority="2" stopIfTrue="1">
      <formula>$E7&lt;5</formula>
    </cfRule>
  </conditionalFormatting>
  <conditionalFormatting sqref="E39:E40">
    <cfRule type="expression" dxfId="35" priority="10" stopIfTrue="1">
      <formula>AND($E39&lt;9,$C39&gt;0)</formula>
    </cfRule>
  </conditionalFormatting>
  <conditionalFormatting sqref="F7 F9 F11 F13 F15 F17 F19 F21 F23 F25 F27 F29 F31 F33 F35 F37">
    <cfRule type="cellIs" dxfId="34" priority="1" stopIfTrue="1" operator="equal">
      <formula>"Bye"</formula>
    </cfRule>
  </conditionalFormatting>
  <conditionalFormatting sqref="F39:F40">
    <cfRule type="cellIs" dxfId="33" priority="8" stopIfTrue="1" operator="equal">
      <formula>"Bye"</formula>
    </cfRule>
  </conditionalFormatting>
  <conditionalFormatting sqref="F39:I40">
    <cfRule type="expression" dxfId="32" priority="9" stopIfTrue="1">
      <formula>AND($E39&lt;9,$C39&gt;0)</formula>
    </cfRule>
  </conditionalFormatting>
  <conditionalFormatting sqref="H7 H9 H11 H13 H15 H17 H19 H21 H23 H25 H27 H29 H31 H33 H35 H37">
    <cfRule type="expression" dxfId="31" priority="14" stopIfTrue="1">
      <formula>AND($E7&lt;9,$C7&gt;0)</formula>
    </cfRule>
  </conditionalFormatting>
  <conditionalFormatting sqref="I8 K10 I12 M14 I16 K18 I20 O22 I24 K26 I28 M30 I32 K34 I36">
    <cfRule type="expression" dxfId="30" priority="11" stopIfTrue="1">
      <formula>AND($O$1="CU",I8="Umpire")</formula>
    </cfRule>
    <cfRule type="expression" dxfId="29" priority="12" stopIfTrue="1">
      <formula>AND($O$1="CU",I8&lt;&gt;"Umpire",J8&lt;&gt;"")</formula>
    </cfRule>
    <cfRule type="expression" dxfId="28" priority="13" stopIfTrue="1">
      <formula>AND($O$1="CU",I8&lt;&gt;"Umpire")</formula>
    </cfRule>
  </conditionalFormatting>
  <conditionalFormatting sqref="J8 L10 J12 N14 J16 L18 J20 P22 J24 L26 J28 N30 J32 L34 J36 R50">
    <cfRule type="expression" dxfId="27" priority="3" stopIfTrue="1">
      <formula>$O$1="CU"</formula>
    </cfRule>
  </conditionalFormatting>
  <conditionalFormatting sqref="K8 M10 K12 O14 K16 M18 K20 Q22 K24 M26 K28 O30 K32 M34 K36">
    <cfRule type="expression" dxfId="26" priority="6" stopIfTrue="1">
      <formula>J8="as"</formula>
    </cfRule>
    <cfRule type="expression" dxfId="25" priority="7" stopIfTrue="1">
      <formula>J8="bs"</formula>
    </cfRule>
  </conditionalFormatting>
  <dataValidations count="1">
    <dataValidation type="list" allowBlank="1" showInputMessage="1" sqref="I8 M14 K10 K18 K26 K34 M30 I12 I36 O22 I16 I32 I24 I20 I28" xr:uid="{03DE225C-818E-4D0B-8F58-DF54062701BA}">
      <formula1>$U$7:$U$16</formula1>
    </dataValidation>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F113-74AD-45CE-AD3F-FD1FD48CF165}">
  <sheetPr>
    <tabColor theme="7" tint="0.39997558519241921"/>
  </sheetPr>
  <dimension ref="A1:T140"/>
  <sheetViews>
    <sheetView workbookViewId="0">
      <selection activeCell="H19" sqref="H19:I19"/>
    </sheetView>
  </sheetViews>
  <sheetFormatPr defaultRowHeight="14.4" x14ac:dyDescent="0.3"/>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241" customWidth="1"/>
    <col min="11" max="11" width="10.6640625" customWidth="1"/>
    <col min="12" max="12" width="1.6640625" style="241" customWidth="1"/>
    <col min="13" max="13" width="10.6640625" customWidth="1"/>
    <col min="14" max="14" width="1.6640625" style="242" customWidth="1"/>
    <col min="15" max="15" width="10.6640625" customWidth="1"/>
    <col min="16" max="16" width="1.6640625" style="241" customWidth="1"/>
    <col min="17" max="17" width="10.6640625" customWidth="1"/>
    <col min="18" max="18" width="1.6640625" style="242" customWidth="1"/>
    <col min="19" max="19" width="9.109375" hidden="1" customWidth="1"/>
    <col min="20" max="20" width="8.6640625" customWidth="1"/>
  </cols>
  <sheetData>
    <row r="1" spans="1:20" ht="24.6" x14ac:dyDescent="0.3">
      <c r="A1" s="367" t="s">
        <v>56</v>
      </c>
      <c r="B1" s="367"/>
      <c r="C1" s="367"/>
      <c r="D1" s="367"/>
      <c r="E1" s="367"/>
      <c r="F1" s="367"/>
      <c r="G1" s="6"/>
      <c r="H1" s="142"/>
      <c r="I1" s="8"/>
      <c r="J1" s="9"/>
      <c r="K1" s="7" t="s">
        <v>11</v>
      </c>
      <c r="L1" s="10"/>
      <c r="M1" s="11"/>
      <c r="N1" s="9"/>
      <c r="O1" s="9"/>
      <c r="P1" s="9"/>
      <c r="Q1" s="6"/>
      <c r="R1" s="9"/>
      <c r="S1" s="143"/>
      <c r="T1" s="144"/>
    </row>
    <row r="2" spans="1:20" x14ac:dyDescent="0.3">
      <c r="A2" s="14" t="s">
        <v>13</v>
      </c>
      <c r="B2" s="15"/>
      <c r="C2" s="15"/>
      <c r="D2" s="15"/>
      <c r="E2" s="145"/>
      <c r="F2" s="15"/>
      <c r="G2" s="16"/>
      <c r="H2" s="17"/>
      <c r="I2" s="17"/>
      <c r="J2" s="18"/>
      <c r="K2" s="10"/>
      <c r="L2" s="10"/>
      <c r="M2" s="10"/>
      <c r="N2" s="18"/>
      <c r="O2" s="17"/>
      <c r="P2" s="18"/>
      <c r="Q2" s="17"/>
      <c r="R2" s="18"/>
      <c r="S2" s="146"/>
      <c r="T2" s="147"/>
    </row>
    <row r="3" spans="1:20" x14ac:dyDescent="0.3">
      <c r="A3" s="21" t="s">
        <v>14</v>
      </c>
      <c r="B3" s="21"/>
      <c r="C3" s="21"/>
      <c r="D3" s="21"/>
      <c r="E3" s="148"/>
      <c r="F3" s="21"/>
      <c r="G3" s="21" t="s">
        <v>15</v>
      </c>
      <c r="H3" s="21"/>
      <c r="I3" s="21"/>
      <c r="J3" s="22"/>
      <c r="K3" s="21" t="s">
        <v>16</v>
      </c>
      <c r="L3" s="22"/>
      <c r="M3" s="21"/>
      <c r="N3" s="22"/>
      <c r="O3" s="21"/>
      <c r="P3" s="22"/>
      <c r="Q3" s="21"/>
      <c r="R3" s="23" t="s">
        <v>17</v>
      </c>
      <c r="S3" s="149"/>
      <c r="T3" s="150"/>
    </row>
    <row r="4" spans="1:20" ht="15" thickBot="1" x14ac:dyDescent="0.35">
      <c r="A4" s="368">
        <f>[1]Altalanos!$A$10</f>
        <v>0</v>
      </c>
      <c r="B4" s="368"/>
      <c r="C4" s="368"/>
      <c r="D4" s="28"/>
      <c r="E4" s="29"/>
      <c r="F4" s="29"/>
      <c r="G4" s="29">
        <f>[1]Altalanos!$C$10</f>
        <v>0</v>
      </c>
      <c r="H4" s="151"/>
      <c r="I4" s="29"/>
      <c r="J4" s="31"/>
      <c r="K4" s="30"/>
      <c r="L4" s="31"/>
      <c r="M4" s="152"/>
      <c r="N4" s="31"/>
      <c r="O4" s="29"/>
      <c r="P4" s="31"/>
      <c r="Q4" s="29"/>
      <c r="R4" s="32">
        <f>[1]Altalanos!$E$10</f>
        <v>0</v>
      </c>
      <c r="S4" s="153"/>
      <c r="T4" s="154"/>
    </row>
    <row r="5" spans="1:20" x14ac:dyDescent="0.3">
      <c r="A5" s="94"/>
      <c r="B5" s="155" t="s">
        <v>82</v>
      </c>
      <c r="C5" s="156" t="s">
        <v>24</v>
      </c>
      <c r="D5" s="155" t="s">
        <v>83</v>
      </c>
      <c r="E5" s="155" t="s">
        <v>84</v>
      </c>
      <c r="F5" s="157" t="s">
        <v>85</v>
      </c>
      <c r="G5" s="157" t="s">
        <v>9</v>
      </c>
      <c r="H5" s="157"/>
      <c r="I5" s="157" t="s">
        <v>25</v>
      </c>
      <c r="J5" s="157"/>
      <c r="K5" s="155" t="s">
        <v>86</v>
      </c>
      <c r="L5" s="158"/>
      <c r="M5" s="155" t="s">
        <v>68</v>
      </c>
      <c r="N5" s="158"/>
      <c r="O5" s="155" t="s">
        <v>87</v>
      </c>
      <c r="P5" s="158"/>
      <c r="Q5" s="155"/>
      <c r="R5" s="159"/>
      <c r="S5" s="149"/>
      <c r="T5" s="150"/>
    </row>
    <row r="6" spans="1:20" x14ac:dyDescent="0.3">
      <c r="A6" s="160"/>
      <c r="B6" s="161"/>
      <c r="C6" s="161"/>
      <c r="D6" s="161"/>
      <c r="E6" s="161"/>
      <c r="F6" s="160" t="str">
        <f>IF(Y3="","",CONCATENATE(VLOOKUP(Y3,AB1:AH1,4)," pont"))</f>
        <v/>
      </c>
      <c r="G6" s="162"/>
      <c r="H6" s="163"/>
      <c r="I6" s="162"/>
      <c r="J6" s="164"/>
      <c r="K6" s="161" t="str">
        <f>IF(Y3="","",CONCATENATE(VLOOKUP(Y3,AB1:AH1,3)," pont"))</f>
        <v/>
      </c>
      <c r="L6" s="164"/>
      <c r="M6" s="161" t="str">
        <f>IF(Y3="","",CONCATENATE(VLOOKUP(Y3,AB1:AH1,2)," pont"))</f>
        <v/>
      </c>
      <c r="N6" s="164"/>
      <c r="O6" s="161" t="str">
        <f>IF(Y3="","",CONCATENATE(VLOOKUP(Y3,AB1:AH1,1)," pont"))</f>
        <v/>
      </c>
      <c r="P6" s="164"/>
      <c r="Q6" s="161"/>
      <c r="R6" s="165"/>
      <c r="S6" s="166"/>
      <c r="T6" s="167"/>
    </row>
    <row r="7" spans="1:20" x14ac:dyDescent="0.3">
      <c r="A7" s="168">
        <v>1</v>
      </c>
      <c r="B7" s="169" t="str">
        <f>IF($E7="","",VLOOKUP($E7,'[1]1MD ELO (2)'!$A$7:$O$22,14))</f>
        <v/>
      </c>
      <c r="C7" s="46" t="str">
        <f>IF($E7="","",VLOOKUP($E7,'[1]1MD ELO (2)'!$A$7:$O$22,15))</f>
        <v/>
      </c>
      <c r="D7" s="46" t="str">
        <f>IF($E7="","",VLOOKUP($E7,'[1]1MD ELO (2)'!$A$7:$O$22,5))</f>
        <v/>
      </c>
      <c r="E7" s="170"/>
      <c r="F7" s="171" t="str">
        <f>UPPER(IF($E7="","",VLOOKUP($E7,'[1]1MD ELO (2)'!$A$7:$O$22,2)))</f>
        <v/>
      </c>
      <c r="G7" s="171" t="str">
        <f>IF($E7="","",VLOOKUP($E7,'[1]1MD ELO (2)'!$A$7:$O$22,3))</f>
        <v/>
      </c>
      <c r="H7" s="171"/>
      <c r="I7" s="171" t="str">
        <f>IF($E7="","",VLOOKUP($E7,'[1]1MD ELO (2)'!$A$7:$O$22,4))</f>
        <v/>
      </c>
      <c r="J7" s="172"/>
      <c r="K7" s="173"/>
      <c r="L7" s="173"/>
      <c r="M7" s="173"/>
      <c r="N7" s="173"/>
      <c r="O7" s="174"/>
      <c r="P7" s="175"/>
      <c r="Q7" s="176"/>
      <c r="R7" s="177"/>
      <c r="S7" s="178"/>
      <c r="T7" s="178"/>
    </row>
    <row r="8" spans="1:20" x14ac:dyDescent="0.3">
      <c r="A8" s="179"/>
      <c r="B8" s="180"/>
      <c r="C8" s="181"/>
      <c r="D8" s="181"/>
      <c r="E8" s="182"/>
      <c r="F8" s="183"/>
      <c r="G8" s="183"/>
      <c r="H8" s="184"/>
      <c r="I8" s="185"/>
      <c r="J8" s="186"/>
      <c r="K8" s="187"/>
      <c r="L8" s="187"/>
      <c r="M8" s="173"/>
      <c r="N8" s="173"/>
      <c r="O8" s="174"/>
      <c r="P8" s="175"/>
      <c r="Q8" s="176"/>
      <c r="R8" s="177"/>
      <c r="S8" s="178"/>
      <c r="T8" s="178"/>
    </row>
    <row r="9" spans="1:20" x14ac:dyDescent="0.3">
      <c r="A9" s="179">
        <v>2</v>
      </c>
      <c r="B9" s="169" t="str">
        <f>IF($E9="","",VLOOKUP($E9,'[1]1MD ELO (2)'!$A$7:$O$22,14))</f>
        <v/>
      </c>
      <c r="C9" s="46" t="str">
        <f>IF($E9="","",VLOOKUP($E9,'[1]1MD ELO (2)'!$A$7:$O$22,15))</f>
        <v/>
      </c>
      <c r="D9" s="46" t="str">
        <f>IF($E9="","",VLOOKUP($E9,'[1]1MD ELO (2)'!$A$7:$O$22,5))</f>
        <v/>
      </c>
      <c r="E9" s="188"/>
      <c r="F9" s="47" t="str">
        <f>UPPER(IF($E9="","",VLOOKUP($E9,'[1]1MD ELO (2)'!$A$7:$O$22,2)))</f>
        <v/>
      </c>
      <c r="G9" s="47" t="str">
        <f>IF($E9="","",VLOOKUP($E9,'[1]1MD ELO (2)'!$A$7:$O$22,3))</f>
        <v/>
      </c>
      <c r="H9" s="47"/>
      <c r="I9" s="47"/>
      <c r="J9" s="189"/>
      <c r="K9" s="173"/>
      <c r="L9" s="190"/>
      <c r="M9" s="173"/>
      <c r="N9" s="173"/>
      <c r="O9" s="174"/>
      <c r="P9" s="175"/>
      <c r="Q9" s="176"/>
      <c r="R9" s="177"/>
      <c r="S9" s="178"/>
      <c r="T9" s="178"/>
    </row>
    <row r="10" spans="1:20" x14ac:dyDescent="0.3">
      <c r="A10" s="179"/>
      <c r="B10" s="180"/>
      <c r="C10" s="181"/>
      <c r="D10" s="181"/>
      <c r="E10" s="191"/>
      <c r="F10" s="183"/>
      <c r="G10" s="183"/>
      <c r="H10" s="184"/>
      <c r="I10" s="183"/>
      <c r="J10" s="192"/>
      <c r="K10" s="185"/>
      <c r="L10" s="193"/>
      <c r="M10" s="187"/>
      <c r="N10" s="194"/>
      <c r="O10" s="195"/>
      <c r="P10" s="195"/>
      <c r="Q10" s="176"/>
      <c r="R10" s="177"/>
      <c r="S10" s="178"/>
      <c r="T10" s="178"/>
    </row>
    <row r="11" spans="1:20" x14ac:dyDescent="0.3">
      <c r="A11" s="179">
        <v>3</v>
      </c>
      <c r="B11" s="169" t="str">
        <f>IF($E11="","",VLOOKUP($E11,'[1]1MD ELO (2)'!$A$7:$O$22,14))</f>
        <v/>
      </c>
      <c r="C11" s="46" t="str">
        <f>IF($E11="","",VLOOKUP($E11,'[1]1MD ELO (2)'!$A$7:$O$22,15))</f>
        <v/>
      </c>
      <c r="D11" s="46" t="str">
        <f>IF($E11="","",VLOOKUP($E11,'[1]1MD ELO (2)'!$A$7:$O$22,5))</f>
        <v/>
      </c>
      <c r="E11" s="188"/>
      <c r="F11" s="47" t="str">
        <f>UPPER(IF($E11="","",VLOOKUP($E11,'[1]1MD ELO (2)'!$A$7:$O$22,2)))</f>
        <v/>
      </c>
      <c r="G11" s="47" t="str">
        <f>IF($E11="","",VLOOKUP($E11,'[1]1MD ELO (2)'!$A$7:$O$22,3))</f>
        <v/>
      </c>
      <c r="H11" s="47"/>
      <c r="I11" s="47"/>
      <c r="J11" s="172"/>
      <c r="K11" s="173"/>
      <c r="L11" s="196"/>
      <c r="M11" s="173"/>
      <c r="N11" s="197"/>
      <c r="O11" s="195"/>
      <c r="P11" s="195"/>
      <c r="Q11" s="176"/>
      <c r="R11" s="177"/>
      <c r="S11" s="178"/>
      <c r="T11" s="178"/>
    </row>
    <row r="12" spans="1:20" x14ac:dyDescent="0.3">
      <c r="A12" s="179"/>
      <c r="B12" s="180"/>
      <c r="C12" s="181"/>
      <c r="D12" s="181"/>
      <c r="E12" s="191"/>
      <c r="F12" s="183"/>
      <c r="G12" s="183"/>
      <c r="H12" s="184"/>
      <c r="I12" s="185"/>
      <c r="J12" s="186"/>
      <c r="K12" s="187"/>
      <c r="L12" s="198"/>
      <c r="M12" s="173"/>
      <c r="N12" s="197"/>
      <c r="O12" s="195"/>
      <c r="P12" s="195"/>
      <c r="Q12" s="176"/>
      <c r="R12" s="177"/>
      <c r="S12" s="178"/>
      <c r="T12" s="178"/>
    </row>
    <row r="13" spans="1:20" x14ac:dyDescent="0.3">
      <c r="A13" s="179">
        <v>4</v>
      </c>
      <c r="B13" s="169" t="str">
        <f>IF($E13="","",VLOOKUP($E13,'[1]1MD ELO (2)'!$A$7:$O$22,14))</f>
        <v/>
      </c>
      <c r="C13" s="46" t="str">
        <f>IF($E13="","",VLOOKUP($E13,'[1]1MD ELO (2)'!$A$7:$O$22,15))</f>
        <v/>
      </c>
      <c r="D13" s="46" t="str">
        <f>IF($E13="","",VLOOKUP($E13,'[1]1MD ELO (2)'!$A$7:$O$22,5))</f>
        <v/>
      </c>
      <c r="E13" s="188"/>
      <c r="F13" s="47" t="str">
        <f>UPPER(IF($E13="","",VLOOKUP($E13,'[1]1MD ELO (2)'!$A$7:$O$22,2)))</f>
        <v/>
      </c>
      <c r="G13" s="47" t="str">
        <f>IF($E13="","",VLOOKUP($E13,'[1]1MD ELO (2)'!$A$7:$O$22,3))</f>
        <v/>
      </c>
      <c r="H13" s="47"/>
      <c r="I13" s="47"/>
      <c r="J13" s="199"/>
      <c r="K13" s="173"/>
      <c r="L13" s="173"/>
      <c r="M13" s="173"/>
      <c r="N13" s="197"/>
      <c r="O13" s="195"/>
      <c r="P13" s="195"/>
      <c r="Q13" s="176"/>
      <c r="R13" s="177"/>
      <c r="S13" s="178"/>
      <c r="T13" s="178"/>
    </row>
    <row r="14" spans="1:20" x14ac:dyDescent="0.3">
      <c r="A14" s="179"/>
      <c r="B14" s="180"/>
      <c r="C14" s="181"/>
      <c r="D14" s="181"/>
      <c r="E14" s="191"/>
      <c r="F14" s="183"/>
      <c r="G14" s="183"/>
      <c r="H14" s="184"/>
      <c r="I14" s="183"/>
      <c r="J14" s="192"/>
      <c r="K14" s="173"/>
      <c r="L14" s="173"/>
      <c r="M14" s="185"/>
      <c r="N14" s="193"/>
      <c r="O14" s="187" t="str">
        <f>UPPER(IF(OR(N14="a",N14="as"),M10,IF(OR(N14="b",N14="bs"),M18,)))</f>
        <v/>
      </c>
      <c r="P14" s="194"/>
      <c r="Q14" s="176"/>
      <c r="R14" s="177"/>
      <c r="S14" s="178"/>
      <c r="T14" s="178"/>
    </row>
    <row r="15" spans="1:20" x14ac:dyDescent="0.3">
      <c r="A15" s="200">
        <v>5</v>
      </c>
      <c r="B15" s="169" t="str">
        <f>IF($E15="","",VLOOKUP($E15,'[1]1MD ELO (2)'!$A$7:$O$22,14))</f>
        <v/>
      </c>
      <c r="C15" s="46" t="str">
        <f>IF($E15="","",VLOOKUP($E15,'[1]1MD ELO (2)'!$A$7:$O$22,15))</f>
        <v/>
      </c>
      <c r="D15" s="46" t="str">
        <f>IF($E15="","",VLOOKUP($E15,'[1]1MD ELO (2)'!$A$7:$O$22,5))</f>
        <v/>
      </c>
      <c r="E15" s="188"/>
      <c r="F15" s="47" t="str">
        <f>UPPER(IF($E15="","",VLOOKUP($E15,'[1]1MD ELO (2)'!$A$7:$O$22,2)))</f>
        <v/>
      </c>
      <c r="G15" s="47" t="str">
        <f>IF($E15="","",VLOOKUP($E15,'[1]1MD ELO (2)'!$A$7:$O$22,3))</f>
        <v/>
      </c>
      <c r="H15" s="47"/>
      <c r="I15" s="47"/>
      <c r="J15" s="201"/>
      <c r="K15" s="173"/>
      <c r="L15" s="173"/>
      <c r="M15" s="173"/>
      <c r="N15" s="197"/>
      <c r="O15" s="173"/>
      <c r="P15" s="195"/>
      <c r="Q15" s="176"/>
      <c r="R15" s="177"/>
      <c r="S15" s="178"/>
      <c r="T15" s="178"/>
    </row>
    <row r="16" spans="1:20" x14ac:dyDescent="0.3">
      <c r="A16" s="179"/>
      <c r="B16" s="180"/>
      <c r="C16" s="181"/>
      <c r="D16" s="181"/>
      <c r="E16" s="191"/>
      <c r="F16" s="183"/>
      <c r="G16" s="183"/>
      <c r="H16" s="184"/>
      <c r="I16" s="185"/>
      <c r="J16" s="186"/>
      <c r="K16" s="187"/>
      <c r="L16" s="187"/>
      <c r="M16" s="173"/>
      <c r="N16" s="197"/>
      <c r="O16" s="185"/>
      <c r="P16" s="195"/>
      <c r="Q16" s="176"/>
      <c r="R16" s="177"/>
      <c r="S16" s="178"/>
      <c r="T16" s="178"/>
    </row>
    <row r="17" spans="1:20" x14ac:dyDescent="0.3">
      <c r="A17" s="179">
        <v>6</v>
      </c>
      <c r="B17" s="169" t="str">
        <f>IF($E17="","",VLOOKUP($E17,'[1]1MD ELO (2)'!$A$7:$O$22,14))</f>
        <v/>
      </c>
      <c r="C17" s="46" t="str">
        <f>IF($E17="","",VLOOKUP($E17,'[1]1MD ELO (2)'!$A$7:$O$22,15))</f>
        <v/>
      </c>
      <c r="D17" s="46" t="str">
        <f>IF($E17="","",VLOOKUP($E17,'[1]1MD ELO (2)'!$A$7:$O$22,5))</f>
        <v/>
      </c>
      <c r="E17" s="188"/>
      <c r="F17" s="47" t="str">
        <f>UPPER(IF($E17="","",VLOOKUP($E17,'[1]1MD ELO (2)'!$A$7:$O$22,2)))</f>
        <v/>
      </c>
      <c r="G17" s="47" t="str">
        <f>IF($E17="","",VLOOKUP($E17,'[1]1MD ELO (2)'!$A$7:$O$22,3))</f>
        <v/>
      </c>
      <c r="H17" s="47"/>
      <c r="I17" s="47"/>
      <c r="J17" s="189"/>
      <c r="K17" s="173"/>
      <c r="L17" s="190"/>
      <c r="M17" s="173"/>
      <c r="N17" s="197"/>
      <c r="O17" s="195"/>
      <c r="P17" s="195"/>
      <c r="Q17" s="176"/>
      <c r="R17" s="177"/>
      <c r="S17" s="178"/>
      <c r="T17" s="178"/>
    </row>
    <row r="18" spans="1:20" x14ac:dyDescent="0.3">
      <c r="A18" s="179"/>
      <c r="B18" s="180"/>
      <c r="C18" s="181"/>
      <c r="D18" s="181"/>
      <c r="E18" s="191"/>
      <c r="F18" s="183"/>
      <c r="G18" s="183"/>
      <c r="H18" s="184"/>
      <c r="I18" s="183"/>
      <c r="J18" s="192"/>
      <c r="K18" s="185"/>
      <c r="L18" s="193"/>
      <c r="M18" s="187"/>
      <c r="N18" s="202"/>
      <c r="O18" s="195"/>
      <c r="P18" s="195"/>
      <c r="Q18" s="176"/>
      <c r="R18" s="177"/>
      <c r="S18" s="178"/>
      <c r="T18" s="178"/>
    </row>
    <row r="19" spans="1:20" x14ac:dyDescent="0.3">
      <c r="A19" s="179">
        <v>7</v>
      </c>
      <c r="B19" s="169" t="str">
        <f>IF($E19="","",VLOOKUP($E19,'[1]1MD ELO (2)'!$A$7:$O$22,14))</f>
        <v/>
      </c>
      <c r="C19" s="46" t="str">
        <f>IF($E19="","",VLOOKUP($E19,'[1]1MD ELO (2)'!$A$7:$O$22,15))</f>
        <v/>
      </c>
      <c r="D19" s="46" t="str">
        <f>IF($E19="","",VLOOKUP($E19,'[1]1MD ELO (2)'!$A$7:$O$22,5))</f>
        <v/>
      </c>
      <c r="E19" s="188"/>
      <c r="F19" s="47" t="str">
        <f>UPPER(IF($E19="","",VLOOKUP($E19,'[1]1MD ELO (2)'!$A$7:$O$22,2)))</f>
        <v/>
      </c>
      <c r="G19" s="47" t="str">
        <f>IF($E19="","",VLOOKUP($E19,'[1]1MD ELO (2)'!$A$7:$O$22,3))</f>
        <v/>
      </c>
      <c r="H19" s="47"/>
      <c r="I19" s="47"/>
      <c r="J19" s="172"/>
      <c r="K19" s="173"/>
      <c r="L19" s="196"/>
      <c r="M19" s="173"/>
      <c r="N19" s="195"/>
      <c r="O19" s="195"/>
      <c r="P19" s="195"/>
      <c r="Q19" s="176"/>
      <c r="R19" s="177"/>
      <c r="S19" s="178"/>
      <c r="T19" s="178"/>
    </row>
    <row r="20" spans="1:20" x14ac:dyDescent="0.3">
      <c r="A20" s="179"/>
      <c r="B20" s="180"/>
      <c r="C20" s="181"/>
      <c r="D20" s="181"/>
      <c r="E20" s="182"/>
      <c r="F20" s="183"/>
      <c r="G20" s="183"/>
      <c r="H20" s="184"/>
      <c r="I20" s="185"/>
      <c r="J20" s="186"/>
      <c r="K20" s="187"/>
      <c r="L20" s="198"/>
      <c r="M20" s="173"/>
      <c r="N20" s="195"/>
      <c r="O20" s="195"/>
      <c r="P20" s="195"/>
      <c r="Q20" s="176"/>
      <c r="R20" s="177"/>
      <c r="S20" s="178"/>
      <c r="T20" s="178"/>
    </row>
    <row r="21" spans="1:20" x14ac:dyDescent="0.3">
      <c r="A21" s="203">
        <v>8</v>
      </c>
      <c r="B21" s="169" t="str">
        <f>IF($E21="","",VLOOKUP($E21,'[1]1MD ELO (2)'!$A$7:$O$22,14))</f>
        <v/>
      </c>
      <c r="C21" s="46" t="str">
        <f>IF($E21="","",VLOOKUP($E21,'[1]1MD ELO (2)'!$A$7:$O$22,15))</f>
        <v/>
      </c>
      <c r="D21" s="46" t="str">
        <f>IF($E21="","",VLOOKUP($E21,'[1]1MD ELO (2)'!$A$7:$O$22,5))</f>
        <v/>
      </c>
      <c r="E21" s="170"/>
      <c r="F21" s="126" t="str">
        <f>UPPER(IF($E21="","",VLOOKUP($E21,'[1]1MD ELO (2)'!$A$7:$O$22,2)))</f>
        <v/>
      </c>
      <c r="G21" s="126" t="str">
        <f>IF($E21="","",VLOOKUP($E21,'[1]1MD ELO (2)'!$A$7:$O$22,3))</f>
        <v/>
      </c>
      <c r="H21" s="126"/>
      <c r="I21" s="126" t="str">
        <f>IF($E21="","",VLOOKUP($E21,'[1]1MD ELO (2)'!$A$7:$O$22,4))</f>
        <v/>
      </c>
      <c r="J21" s="199"/>
      <c r="K21" s="173"/>
      <c r="L21" s="173"/>
      <c r="M21" s="173"/>
      <c r="N21" s="195"/>
      <c r="O21" s="195"/>
      <c r="P21" s="195"/>
      <c r="Q21" s="176"/>
      <c r="R21" s="177"/>
      <c r="S21" s="178"/>
      <c r="T21" s="178"/>
    </row>
    <row r="22" spans="1:20" x14ac:dyDescent="0.3">
      <c r="A22" s="204"/>
      <c r="B22" s="174"/>
      <c r="C22" s="174"/>
      <c r="D22" s="174"/>
      <c r="E22" s="182"/>
      <c r="F22" s="174"/>
      <c r="G22" s="174"/>
      <c r="H22" s="174"/>
      <c r="I22" s="174"/>
      <c r="J22" s="182"/>
      <c r="K22" s="174"/>
      <c r="L22" s="174"/>
      <c r="M22" s="174"/>
      <c r="N22" s="176"/>
      <c r="O22" s="176"/>
      <c r="P22" s="176"/>
      <c r="Q22" s="176"/>
      <c r="R22" s="177"/>
      <c r="S22" s="178"/>
      <c r="T22" s="178"/>
    </row>
    <row r="23" spans="1:20" x14ac:dyDescent="0.3">
      <c r="A23" s="205"/>
      <c r="B23" s="182"/>
      <c r="C23" s="182"/>
      <c r="D23" s="182"/>
      <c r="E23" s="182"/>
      <c r="F23" s="174"/>
      <c r="G23" s="174"/>
      <c r="H23" s="178"/>
      <c r="I23" s="206"/>
      <c r="J23" s="182"/>
      <c r="K23" s="174"/>
      <c r="L23" s="174"/>
      <c r="M23" s="174"/>
      <c r="N23" s="176"/>
      <c r="O23" s="176"/>
      <c r="P23" s="176"/>
      <c r="Q23" s="176"/>
      <c r="R23" s="177"/>
      <c r="S23" s="178"/>
      <c r="T23" s="178"/>
    </row>
    <row r="24" spans="1:20" x14ac:dyDescent="0.3">
      <c r="A24" s="205"/>
      <c r="B24" s="174"/>
      <c r="C24" s="174"/>
      <c r="D24" s="174"/>
      <c r="E24" s="182"/>
      <c r="F24" s="174"/>
      <c r="G24" s="174"/>
      <c r="H24" s="174"/>
      <c r="I24" s="174"/>
      <c r="J24" s="182"/>
      <c r="K24" s="174"/>
      <c r="L24" s="207"/>
      <c r="M24" s="174"/>
      <c r="N24" s="176"/>
      <c r="O24" s="176"/>
      <c r="P24" s="176"/>
      <c r="Q24" s="176"/>
      <c r="R24" s="177"/>
      <c r="S24" s="178"/>
      <c r="T24" s="178"/>
    </row>
    <row r="25" spans="1:20" x14ac:dyDescent="0.3">
      <c r="A25" s="205"/>
      <c r="B25" s="182"/>
      <c r="C25" s="182"/>
      <c r="D25" s="182"/>
      <c r="E25" s="182"/>
      <c r="F25" s="174"/>
      <c r="G25" s="174"/>
      <c r="H25" s="178"/>
      <c r="I25" s="174"/>
      <c r="J25" s="182"/>
      <c r="K25" s="206"/>
      <c r="L25" s="182"/>
      <c r="M25" s="174"/>
      <c r="N25" s="176"/>
      <c r="O25" s="176"/>
      <c r="P25" s="176"/>
      <c r="Q25" s="176"/>
      <c r="R25" s="177"/>
      <c r="S25" s="178"/>
      <c r="T25" s="178"/>
    </row>
    <row r="26" spans="1:20" x14ac:dyDescent="0.3">
      <c r="A26" s="205"/>
      <c r="B26" s="174"/>
      <c r="C26" s="174"/>
      <c r="D26" s="174"/>
      <c r="E26" s="182"/>
      <c r="F26" s="174"/>
      <c r="G26" s="174"/>
      <c r="H26" s="174"/>
      <c r="I26" s="174"/>
      <c r="J26" s="182"/>
      <c r="K26" s="174"/>
      <c r="L26" s="174"/>
      <c r="M26" s="174"/>
      <c r="N26" s="176"/>
      <c r="O26" s="176"/>
      <c r="P26" s="176"/>
      <c r="Q26" s="176"/>
      <c r="R26" s="177"/>
      <c r="S26" s="208"/>
      <c r="T26" s="178"/>
    </row>
    <row r="27" spans="1:20" x14ac:dyDescent="0.3">
      <c r="A27" s="205"/>
      <c r="B27" s="182"/>
      <c r="C27" s="182"/>
      <c r="D27" s="182"/>
      <c r="E27" s="182"/>
      <c r="F27" s="174"/>
      <c r="G27" s="174"/>
      <c r="H27" s="178"/>
      <c r="I27" s="206"/>
      <c r="J27" s="182"/>
      <c r="K27" s="174"/>
      <c r="L27" s="174"/>
      <c r="M27" s="174"/>
      <c r="N27" s="176"/>
      <c r="O27" s="176"/>
      <c r="P27" s="176"/>
      <c r="Q27" s="176"/>
      <c r="R27" s="177"/>
      <c r="S27" s="178"/>
      <c r="T27" s="178"/>
    </row>
    <row r="28" spans="1:20" x14ac:dyDescent="0.3">
      <c r="A28" s="205"/>
      <c r="B28" s="174"/>
      <c r="C28" s="174"/>
      <c r="D28" s="174"/>
      <c r="E28" s="182"/>
      <c r="F28" s="174"/>
      <c r="G28" s="174"/>
      <c r="H28" s="174"/>
      <c r="I28" s="174"/>
      <c r="J28" s="182"/>
      <c r="K28" s="174"/>
      <c r="L28" s="174"/>
      <c r="M28" s="174"/>
      <c r="N28" s="176"/>
      <c r="O28" s="176"/>
      <c r="P28" s="176"/>
      <c r="Q28" s="176"/>
      <c r="R28" s="177"/>
      <c r="S28" s="178"/>
      <c r="T28" s="178"/>
    </row>
    <row r="29" spans="1:20" x14ac:dyDescent="0.3">
      <c r="A29" s="205"/>
      <c r="B29" s="182"/>
      <c r="C29" s="182"/>
      <c r="D29" s="182"/>
      <c r="E29" s="182"/>
      <c r="F29" s="174"/>
      <c r="G29" s="174"/>
      <c r="H29" s="178"/>
      <c r="I29" s="174"/>
      <c r="J29" s="182"/>
      <c r="K29" s="174"/>
      <c r="L29" s="174"/>
      <c r="M29" s="206"/>
      <c r="N29" s="182"/>
      <c r="O29" s="174"/>
      <c r="P29" s="176"/>
      <c r="Q29" s="176"/>
      <c r="R29" s="177"/>
      <c r="S29" s="178"/>
      <c r="T29" s="178"/>
    </row>
    <row r="30" spans="1:20" x14ac:dyDescent="0.3">
      <c r="A30" s="205"/>
      <c r="B30" s="174"/>
      <c r="C30" s="174"/>
      <c r="D30" s="174"/>
      <c r="E30" s="182"/>
      <c r="F30" s="174"/>
      <c r="G30" s="174"/>
      <c r="H30" s="174"/>
      <c r="I30" s="174"/>
      <c r="J30" s="182"/>
      <c r="K30" s="174"/>
      <c r="L30" s="174"/>
      <c r="M30" s="174"/>
      <c r="N30" s="176"/>
      <c r="O30" s="174"/>
      <c r="P30" s="176"/>
      <c r="Q30" s="176"/>
      <c r="R30" s="177"/>
      <c r="S30" s="178"/>
      <c r="T30" s="178"/>
    </row>
    <row r="31" spans="1:20" x14ac:dyDescent="0.3">
      <c r="A31" s="205"/>
      <c r="B31" s="182"/>
      <c r="C31" s="182"/>
      <c r="D31" s="182"/>
      <c r="E31" s="182"/>
      <c r="F31" s="174"/>
      <c r="G31" s="174"/>
      <c r="H31" s="178"/>
      <c r="I31" s="206"/>
      <c r="J31" s="182"/>
      <c r="K31" s="174"/>
      <c r="L31" s="174"/>
      <c r="M31" s="174"/>
      <c r="N31" s="176"/>
      <c r="O31" s="176"/>
      <c r="P31" s="176"/>
      <c r="Q31" s="176"/>
      <c r="R31" s="177"/>
      <c r="S31" s="178"/>
      <c r="T31" s="178"/>
    </row>
    <row r="32" spans="1:20" x14ac:dyDescent="0.3">
      <c r="A32" s="205"/>
      <c r="B32" s="174"/>
      <c r="C32" s="174"/>
      <c r="D32" s="174"/>
      <c r="E32" s="182"/>
      <c r="F32" s="174"/>
      <c r="G32" s="174"/>
      <c r="H32" s="174"/>
      <c r="I32" s="174"/>
      <c r="J32" s="182"/>
      <c r="K32" s="174"/>
      <c r="L32" s="207"/>
      <c r="M32" s="174"/>
      <c r="N32" s="176"/>
      <c r="O32" s="176"/>
      <c r="P32" s="176"/>
      <c r="Q32" s="176"/>
      <c r="R32" s="177"/>
      <c r="S32" s="178"/>
      <c r="T32" s="178"/>
    </row>
    <row r="33" spans="1:20" x14ac:dyDescent="0.3">
      <c r="A33" s="205"/>
      <c r="B33" s="182"/>
      <c r="C33" s="182"/>
      <c r="D33" s="182"/>
      <c r="E33" s="182"/>
      <c r="F33" s="174"/>
      <c r="G33" s="174"/>
      <c r="H33" s="178"/>
      <c r="I33" s="174"/>
      <c r="J33" s="182"/>
      <c r="K33" s="206"/>
      <c r="L33" s="182"/>
      <c r="M33" s="174"/>
      <c r="N33" s="176"/>
      <c r="O33" s="176"/>
      <c r="P33" s="176"/>
      <c r="Q33" s="176"/>
      <c r="R33" s="177"/>
      <c r="S33" s="178"/>
      <c r="T33" s="178"/>
    </row>
    <row r="34" spans="1:20" x14ac:dyDescent="0.3">
      <c r="A34" s="205"/>
      <c r="B34" s="174"/>
      <c r="C34" s="174"/>
      <c r="D34" s="174"/>
      <c r="E34" s="182"/>
      <c r="F34" s="174"/>
      <c r="G34" s="174"/>
      <c r="H34" s="174"/>
      <c r="I34" s="174"/>
      <c r="J34" s="182"/>
      <c r="K34" s="174"/>
      <c r="L34" s="174"/>
      <c r="M34" s="174"/>
      <c r="N34" s="176"/>
      <c r="O34" s="176"/>
      <c r="P34" s="176"/>
      <c r="Q34" s="176"/>
      <c r="R34" s="177"/>
      <c r="S34" s="178"/>
      <c r="T34" s="178"/>
    </row>
    <row r="35" spans="1:20" x14ac:dyDescent="0.3">
      <c r="A35" s="205"/>
      <c r="B35" s="182"/>
      <c r="C35" s="182"/>
      <c r="D35" s="182"/>
      <c r="E35" s="182"/>
      <c r="F35" s="174"/>
      <c r="G35" s="174"/>
      <c r="H35" s="178"/>
      <c r="I35" s="206"/>
      <c r="J35" s="182"/>
      <c r="K35" s="174"/>
      <c r="L35" s="174"/>
      <c r="M35" s="174"/>
      <c r="N35" s="176"/>
      <c r="O35" s="176"/>
      <c r="P35" s="176"/>
      <c r="Q35" s="176"/>
      <c r="R35" s="177"/>
      <c r="S35" s="178"/>
      <c r="T35" s="178"/>
    </row>
    <row r="36" spans="1:20" x14ac:dyDescent="0.3">
      <c r="A36" s="204"/>
      <c r="B36" s="174"/>
      <c r="C36" s="174"/>
      <c r="D36" s="174"/>
      <c r="E36" s="182"/>
      <c r="F36" s="174"/>
      <c r="G36" s="174"/>
      <c r="H36" s="174"/>
      <c r="I36" s="174"/>
      <c r="J36" s="182"/>
      <c r="K36" s="174"/>
      <c r="L36" s="174"/>
      <c r="M36" s="174"/>
      <c r="N36" s="174"/>
      <c r="O36" s="174"/>
      <c r="P36" s="174"/>
      <c r="Q36" s="176"/>
      <c r="R36" s="177"/>
      <c r="S36" s="178"/>
      <c r="T36" s="178"/>
    </row>
    <row r="37" spans="1:20" x14ac:dyDescent="0.3">
      <c r="A37" s="205"/>
      <c r="B37" s="182"/>
      <c r="C37" s="182"/>
      <c r="D37" s="182"/>
      <c r="E37" s="182"/>
      <c r="F37" s="209"/>
      <c r="G37" s="209"/>
      <c r="H37" s="210"/>
      <c r="I37" s="173"/>
      <c r="J37" s="192"/>
      <c r="K37" s="173"/>
      <c r="L37" s="173"/>
      <c r="M37" s="173"/>
      <c r="N37" s="195"/>
      <c r="O37" s="195"/>
      <c r="P37" s="195"/>
      <c r="Q37" s="176"/>
      <c r="R37" s="177"/>
      <c r="S37" s="178"/>
      <c r="T37" s="178"/>
    </row>
    <row r="38" spans="1:20" x14ac:dyDescent="0.3">
      <c r="A38" s="204"/>
      <c r="B38" s="174"/>
      <c r="C38" s="174"/>
      <c r="D38" s="174"/>
      <c r="E38" s="182"/>
      <c r="F38" s="174"/>
      <c r="G38" s="174"/>
      <c r="H38" s="174"/>
      <c r="I38" s="174"/>
      <c r="J38" s="182"/>
      <c r="K38" s="174"/>
      <c r="L38" s="174"/>
      <c r="M38" s="174"/>
      <c r="N38" s="176"/>
      <c r="O38" s="176"/>
      <c r="P38" s="176"/>
      <c r="Q38" s="176"/>
      <c r="R38" s="177"/>
      <c r="S38" s="178"/>
      <c r="T38" s="178"/>
    </row>
    <row r="39" spans="1:20" x14ac:dyDescent="0.3">
      <c r="A39" s="205"/>
      <c r="B39" s="182"/>
      <c r="C39" s="182"/>
      <c r="D39" s="182"/>
      <c r="E39" s="182"/>
      <c r="F39" s="174"/>
      <c r="G39" s="174"/>
      <c r="H39" s="178"/>
      <c r="I39" s="206"/>
      <c r="J39" s="182"/>
      <c r="K39" s="174"/>
      <c r="L39" s="174"/>
      <c r="M39" s="174"/>
      <c r="N39" s="176"/>
      <c r="O39" s="176"/>
      <c r="P39" s="176"/>
      <c r="Q39" s="176"/>
      <c r="R39" s="177"/>
      <c r="S39" s="178"/>
      <c r="T39" s="178"/>
    </row>
    <row r="40" spans="1:20" x14ac:dyDescent="0.3">
      <c r="A40" s="205"/>
      <c r="B40" s="174"/>
      <c r="C40" s="174"/>
      <c r="D40" s="174"/>
      <c r="E40" s="182"/>
      <c r="F40" s="174"/>
      <c r="G40" s="174"/>
      <c r="H40" s="174"/>
      <c r="I40" s="174"/>
      <c r="J40" s="182"/>
      <c r="K40" s="174"/>
      <c r="L40" s="207"/>
      <c r="M40" s="174"/>
      <c r="N40" s="176"/>
      <c r="O40" s="176"/>
      <c r="P40" s="176"/>
      <c r="Q40" s="176"/>
      <c r="R40" s="177"/>
      <c r="S40" s="178"/>
      <c r="T40" s="178"/>
    </row>
    <row r="41" spans="1:20" x14ac:dyDescent="0.3">
      <c r="A41" s="205"/>
      <c r="B41" s="182"/>
      <c r="C41" s="182"/>
      <c r="D41" s="182"/>
      <c r="E41" s="182"/>
      <c r="F41" s="174"/>
      <c r="G41" s="174"/>
      <c r="H41" s="178"/>
      <c r="I41" s="174"/>
      <c r="J41" s="182"/>
      <c r="K41" s="206"/>
      <c r="L41" s="182"/>
      <c r="M41" s="174"/>
      <c r="N41" s="176"/>
      <c r="O41" s="176"/>
      <c r="P41" s="176"/>
      <c r="Q41" s="176"/>
      <c r="R41" s="177"/>
      <c r="S41" s="178"/>
      <c r="T41" s="178"/>
    </row>
    <row r="42" spans="1:20" x14ac:dyDescent="0.3">
      <c r="A42" s="205"/>
      <c r="B42" s="174"/>
      <c r="C42" s="174"/>
      <c r="D42" s="174"/>
      <c r="E42" s="182"/>
      <c r="F42" s="174"/>
      <c r="G42" s="174"/>
      <c r="H42" s="174"/>
      <c r="I42" s="174"/>
      <c r="J42" s="182"/>
      <c r="K42" s="174"/>
      <c r="L42" s="174"/>
      <c r="M42" s="174"/>
      <c r="N42" s="176"/>
      <c r="O42" s="176"/>
      <c r="P42" s="176"/>
      <c r="Q42" s="176"/>
      <c r="R42" s="177"/>
      <c r="S42" s="208"/>
      <c r="T42" s="178"/>
    </row>
    <row r="43" spans="1:20" x14ac:dyDescent="0.3">
      <c r="A43" s="205"/>
      <c r="B43" s="182"/>
      <c r="C43" s="182"/>
      <c r="D43" s="182"/>
      <c r="E43" s="182"/>
      <c r="F43" s="174"/>
      <c r="G43" s="174"/>
      <c r="H43" s="178"/>
      <c r="I43" s="206"/>
      <c r="J43" s="182"/>
      <c r="K43" s="174"/>
      <c r="L43" s="174"/>
      <c r="M43" s="174"/>
      <c r="N43" s="176"/>
      <c r="O43" s="176"/>
      <c r="P43" s="176"/>
      <c r="Q43" s="176"/>
      <c r="R43" s="177"/>
      <c r="S43" s="178"/>
      <c r="T43" s="178"/>
    </row>
    <row r="44" spans="1:20" x14ac:dyDescent="0.3">
      <c r="A44" s="205"/>
      <c r="B44" s="174"/>
      <c r="C44" s="174"/>
      <c r="D44" s="174"/>
      <c r="E44" s="182"/>
      <c r="F44" s="174"/>
      <c r="G44" s="174"/>
      <c r="H44" s="174"/>
      <c r="I44" s="174"/>
      <c r="J44" s="182"/>
      <c r="K44" s="174"/>
      <c r="L44" s="174"/>
      <c r="M44" s="174"/>
      <c r="N44" s="176"/>
      <c r="O44" s="176"/>
      <c r="P44" s="176"/>
      <c r="Q44" s="176"/>
      <c r="R44" s="177"/>
      <c r="S44" s="178"/>
      <c r="T44" s="178"/>
    </row>
    <row r="45" spans="1:20" x14ac:dyDescent="0.3">
      <c r="A45" s="205"/>
      <c r="B45" s="182"/>
      <c r="C45" s="182"/>
      <c r="D45" s="182"/>
      <c r="E45" s="182"/>
      <c r="F45" s="174"/>
      <c r="G45" s="174"/>
      <c r="H45" s="178"/>
      <c r="I45" s="174"/>
      <c r="J45" s="182"/>
      <c r="K45" s="174"/>
      <c r="L45" s="174"/>
      <c r="M45" s="206"/>
      <c r="N45" s="182"/>
      <c r="O45" s="174"/>
      <c r="P45" s="176"/>
      <c r="Q45" s="176"/>
      <c r="R45" s="177"/>
      <c r="S45" s="178"/>
      <c r="T45" s="178"/>
    </row>
    <row r="46" spans="1:20" x14ac:dyDescent="0.3">
      <c r="A46" s="205"/>
      <c r="B46" s="174"/>
      <c r="C46" s="174"/>
      <c r="D46" s="174"/>
      <c r="E46" s="182"/>
      <c r="F46" s="174"/>
      <c r="G46" s="174"/>
      <c r="H46" s="174"/>
      <c r="I46" s="174"/>
      <c r="J46" s="182"/>
      <c r="K46" s="174"/>
      <c r="L46" s="174"/>
      <c r="M46" s="174"/>
      <c r="N46" s="176"/>
      <c r="O46" s="174"/>
      <c r="P46" s="176"/>
      <c r="Q46" s="176"/>
      <c r="R46" s="177"/>
      <c r="S46" s="178"/>
      <c r="T46" s="178"/>
    </row>
    <row r="47" spans="1:20" x14ac:dyDescent="0.3">
      <c r="A47" s="205"/>
      <c r="B47" s="182"/>
      <c r="C47" s="182"/>
      <c r="D47" s="182"/>
      <c r="E47" s="182"/>
      <c r="F47" s="174"/>
      <c r="G47" s="174"/>
      <c r="H47" s="178"/>
      <c r="I47" s="206"/>
      <c r="J47" s="182"/>
      <c r="K47" s="174"/>
      <c r="L47" s="174"/>
      <c r="M47" s="174"/>
      <c r="N47" s="176"/>
      <c r="O47" s="176"/>
      <c r="P47" s="176"/>
      <c r="Q47" s="176"/>
      <c r="R47" s="177"/>
      <c r="S47" s="178"/>
      <c r="T47" s="178"/>
    </row>
    <row r="48" spans="1:20" x14ac:dyDescent="0.3">
      <c r="A48" s="205"/>
      <c r="B48" s="174"/>
      <c r="C48" s="174"/>
      <c r="D48" s="174"/>
      <c r="E48" s="182"/>
      <c r="F48" s="174"/>
      <c r="G48" s="174"/>
      <c r="H48" s="174"/>
      <c r="I48" s="174"/>
      <c r="J48" s="182"/>
      <c r="K48" s="174"/>
      <c r="L48" s="207"/>
      <c r="M48" s="174"/>
      <c r="N48" s="176"/>
      <c r="O48" s="176"/>
      <c r="P48" s="176"/>
      <c r="Q48" s="176"/>
      <c r="R48" s="177"/>
      <c r="S48" s="178"/>
      <c r="T48" s="178"/>
    </row>
    <row r="49" spans="1:20" x14ac:dyDescent="0.3">
      <c r="A49" s="205"/>
      <c r="B49" s="182"/>
      <c r="C49" s="182"/>
      <c r="D49" s="182"/>
      <c r="E49" s="182"/>
      <c r="F49" s="174"/>
      <c r="G49" s="174"/>
      <c r="H49" s="178"/>
      <c r="I49" s="174"/>
      <c r="J49" s="182"/>
      <c r="K49" s="206"/>
      <c r="L49" s="182"/>
      <c r="M49" s="174"/>
      <c r="N49" s="176"/>
      <c r="O49" s="176"/>
      <c r="P49" s="176"/>
      <c r="Q49" s="176"/>
      <c r="R49" s="177"/>
      <c r="S49" s="178"/>
      <c r="T49" s="178"/>
    </row>
    <row r="50" spans="1:20" x14ac:dyDescent="0.3">
      <c r="A50" s="205"/>
      <c r="B50" s="174"/>
      <c r="C50" s="174"/>
      <c r="D50" s="174"/>
      <c r="E50" s="182"/>
      <c r="F50" s="174"/>
      <c r="G50" s="174"/>
      <c r="H50" s="174"/>
      <c r="I50" s="174"/>
      <c r="J50" s="182"/>
      <c r="K50" s="174"/>
      <c r="L50" s="174"/>
      <c r="M50" s="174"/>
      <c r="N50" s="176"/>
      <c r="O50" s="176"/>
      <c r="P50" s="176"/>
      <c r="Q50" s="176"/>
      <c r="R50" s="177"/>
      <c r="S50" s="178"/>
      <c r="T50" s="178"/>
    </row>
    <row r="51" spans="1:20" x14ac:dyDescent="0.3">
      <c r="A51" s="205"/>
      <c r="B51" s="182"/>
      <c r="C51" s="182"/>
      <c r="D51" s="182"/>
      <c r="E51" s="182"/>
      <c r="F51" s="174"/>
      <c r="G51" s="174"/>
      <c r="H51" s="178"/>
      <c r="I51" s="206"/>
      <c r="J51" s="182"/>
      <c r="K51" s="174"/>
      <c r="L51" s="174"/>
      <c r="M51" s="174"/>
      <c r="N51" s="176"/>
      <c r="O51" s="176"/>
      <c r="P51" s="176"/>
      <c r="Q51" s="176"/>
      <c r="R51" s="177"/>
      <c r="S51" s="178"/>
      <c r="T51" s="178"/>
    </row>
    <row r="52" spans="1:20" x14ac:dyDescent="0.3">
      <c r="A52" s="204"/>
      <c r="B52" s="174"/>
      <c r="C52" s="174"/>
      <c r="D52" s="174"/>
      <c r="E52" s="182"/>
      <c r="F52" s="211"/>
      <c r="G52" s="211"/>
      <c r="H52" s="211"/>
      <c r="I52" s="211"/>
      <c r="J52" s="182"/>
      <c r="K52" s="174"/>
      <c r="L52" s="174"/>
      <c r="M52" s="174"/>
      <c r="N52" s="174"/>
      <c r="O52" s="174"/>
      <c r="P52" s="174"/>
      <c r="Q52" s="176"/>
      <c r="R52" s="177"/>
      <c r="S52" s="178"/>
      <c r="T52" s="178"/>
    </row>
    <row r="53" spans="1:20" ht="17.399999999999999" x14ac:dyDescent="0.3">
      <c r="A53" s="212"/>
      <c r="B53" s="212"/>
      <c r="C53" s="212"/>
      <c r="D53" s="212"/>
      <c r="E53" s="212"/>
      <c r="F53" s="213"/>
      <c r="G53" s="213"/>
      <c r="H53" s="213"/>
      <c r="I53" s="213"/>
      <c r="J53" s="214"/>
      <c r="K53" s="215"/>
      <c r="L53" s="216"/>
      <c r="M53" s="215"/>
      <c r="N53" s="216"/>
      <c r="O53" s="215"/>
      <c r="P53" s="216"/>
      <c r="Q53" s="215"/>
      <c r="R53" s="216"/>
      <c r="S53" s="217"/>
      <c r="T53" s="217"/>
    </row>
    <row r="54" spans="1:20" x14ac:dyDescent="0.3">
      <c r="A54" s="55" t="s">
        <v>24</v>
      </c>
      <c r="B54" s="56"/>
      <c r="C54" s="56"/>
      <c r="D54" s="57"/>
      <c r="E54" s="218" t="s">
        <v>34</v>
      </c>
      <c r="F54" s="219" t="s">
        <v>35</v>
      </c>
      <c r="G54" s="218"/>
      <c r="H54" s="220"/>
      <c r="I54" s="221"/>
      <c r="J54" s="218" t="s">
        <v>34</v>
      </c>
      <c r="K54" s="219" t="s">
        <v>36</v>
      </c>
      <c r="L54" s="222"/>
      <c r="M54" s="219" t="s">
        <v>37</v>
      </c>
      <c r="N54" s="223"/>
      <c r="O54" s="224" t="s">
        <v>38</v>
      </c>
      <c r="P54" s="224"/>
      <c r="Q54" s="225"/>
      <c r="R54" s="226"/>
      <c r="S54" s="227"/>
      <c r="T54" s="91"/>
    </row>
    <row r="55" spans="1:20" x14ac:dyDescent="0.3">
      <c r="A55" s="65" t="s">
        <v>39</v>
      </c>
      <c r="B55" s="66"/>
      <c r="C55" s="228"/>
      <c r="D55" s="67"/>
      <c r="E55" s="229">
        <v>1</v>
      </c>
      <c r="F55" s="91" t="str">
        <f>IF(E55&gt;$R$62,,UPPER(VLOOKUP(E55,'[1]1MD ELO (2)'!$A$7:$Q$134,2)))</f>
        <v/>
      </c>
      <c r="G55" s="229"/>
      <c r="H55" s="91"/>
      <c r="I55" s="84"/>
      <c r="J55" s="230" t="s">
        <v>40</v>
      </c>
      <c r="K55" s="82"/>
      <c r="L55" s="83"/>
      <c r="M55" s="82"/>
      <c r="N55" s="231"/>
      <c r="O55" s="72" t="s">
        <v>41</v>
      </c>
      <c r="P55" s="232"/>
      <c r="Q55" s="232"/>
      <c r="R55" s="231"/>
      <c r="S55" s="227"/>
      <c r="T55" s="91"/>
    </row>
    <row r="56" spans="1:20" x14ac:dyDescent="0.3">
      <c r="A56" s="77" t="s">
        <v>42</v>
      </c>
      <c r="B56" s="78"/>
      <c r="C56" s="233"/>
      <c r="D56" s="79"/>
      <c r="E56" s="229">
        <v>2</v>
      </c>
      <c r="F56" s="91" t="str">
        <f>IF(E56&gt;$R$62,,UPPER(VLOOKUP(E56,'[1]1MD ELO (2)'!$A$7:$Q$134,2)))</f>
        <v/>
      </c>
      <c r="G56" s="229"/>
      <c r="H56" s="91"/>
      <c r="I56" s="84"/>
      <c r="J56" s="230" t="s">
        <v>43</v>
      </c>
      <c r="K56" s="82"/>
      <c r="L56" s="83"/>
      <c r="M56" s="82"/>
      <c r="N56" s="231"/>
      <c r="O56" s="107"/>
      <c r="P56" s="109"/>
      <c r="Q56" s="78"/>
      <c r="R56" s="234"/>
      <c r="S56" s="227"/>
      <c r="T56" s="91"/>
    </row>
    <row r="57" spans="1:20" x14ac:dyDescent="0.3">
      <c r="A57" s="88"/>
      <c r="B57" s="89"/>
      <c r="C57" s="235"/>
      <c r="D57" s="90"/>
      <c r="E57" s="229"/>
      <c r="F57" s="91"/>
      <c r="G57" s="229"/>
      <c r="H57" s="91"/>
      <c r="I57" s="84"/>
      <c r="J57" s="230" t="s">
        <v>44</v>
      </c>
      <c r="K57" s="82"/>
      <c r="L57" s="83"/>
      <c r="M57" s="82"/>
      <c r="N57" s="231"/>
      <c r="O57" s="72" t="s">
        <v>45</v>
      </c>
      <c r="P57" s="232"/>
      <c r="Q57" s="232"/>
      <c r="R57" s="231"/>
      <c r="S57" s="227"/>
      <c r="T57" s="91"/>
    </row>
    <row r="58" spans="1:20" x14ac:dyDescent="0.3">
      <c r="A58" s="93"/>
      <c r="B58" s="94"/>
      <c r="C58" s="94"/>
      <c r="D58" s="95"/>
      <c r="E58" s="229"/>
      <c r="F58" s="91"/>
      <c r="G58" s="229"/>
      <c r="H58" s="91"/>
      <c r="I58" s="84"/>
      <c r="J58" s="230" t="s">
        <v>46</v>
      </c>
      <c r="K58" s="82"/>
      <c r="L58" s="83"/>
      <c r="M58" s="82"/>
      <c r="N58" s="231"/>
      <c r="O58" s="82"/>
      <c r="P58" s="83"/>
      <c r="Q58" s="82"/>
      <c r="R58" s="231"/>
      <c r="S58" s="227"/>
      <c r="T58" s="91"/>
    </row>
    <row r="59" spans="1:20" x14ac:dyDescent="0.3">
      <c r="A59" s="97"/>
      <c r="B59" s="98"/>
      <c r="C59" s="98"/>
      <c r="D59" s="99"/>
      <c r="E59" s="229"/>
      <c r="F59" s="91"/>
      <c r="G59" s="229"/>
      <c r="H59" s="91"/>
      <c r="I59" s="84"/>
      <c r="J59" s="230" t="s">
        <v>47</v>
      </c>
      <c r="K59" s="82"/>
      <c r="L59" s="83"/>
      <c r="M59" s="82"/>
      <c r="N59" s="231"/>
      <c r="O59" s="78"/>
      <c r="P59" s="109"/>
      <c r="Q59" s="78"/>
      <c r="R59" s="234"/>
      <c r="S59" s="227"/>
      <c r="T59" s="91"/>
    </row>
    <row r="60" spans="1:20" x14ac:dyDescent="0.3">
      <c r="A60" s="100"/>
      <c r="B60" s="101"/>
      <c r="C60" s="94"/>
      <c r="D60" s="95"/>
      <c r="E60" s="229"/>
      <c r="F60" s="91"/>
      <c r="G60" s="229"/>
      <c r="H60" s="91"/>
      <c r="I60" s="84"/>
      <c r="J60" s="230" t="s">
        <v>48</v>
      </c>
      <c r="K60" s="82"/>
      <c r="L60" s="83"/>
      <c r="M60" s="82"/>
      <c r="N60" s="231"/>
      <c r="O60" s="72" t="s">
        <v>49</v>
      </c>
      <c r="P60" s="232"/>
      <c r="Q60" s="232"/>
      <c r="R60" s="231"/>
      <c r="S60" s="227"/>
      <c r="T60" s="91"/>
    </row>
    <row r="61" spans="1:20" x14ac:dyDescent="0.3">
      <c r="A61" s="100"/>
      <c r="B61" s="101"/>
      <c r="C61" s="236"/>
      <c r="D61" s="102"/>
      <c r="E61" s="229"/>
      <c r="F61" s="91"/>
      <c r="G61" s="229"/>
      <c r="H61" s="91"/>
      <c r="I61" s="84"/>
      <c r="J61" s="230" t="s">
        <v>50</v>
      </c>
      <c r="K61" s="82"/>
      <c r="L61" s="83"/>
      <c r="M61" s="82"/>
      <c r="N61" s="231"/>
      <c r="O61" s="82"/>
      <c r="P61" s="83"/>
      <c r="Q61" s="82"/>
      <c r="R61" s="231"/>
      <c r="S61" s="227"/>
      <c r="T61" s="91"/>
    </row>
    <row r="62" spans="1:20" x14ac:dyDescent="0.3">
      <c r="A62" s="103"/>
      <c r="B62" s="104"/>
      <c r="C62" s="237"/>
      <c r="D62" s="105"/>
      <c r="E62" s="238"/>
      <c r="F62" s="107"/>
      <c r="G62" s="238"/>
      <c r="H62" s="107"/>
      <c r="I62" s="110"/>
      <c r="J62" s="239" t="s">
        <v>51</v>
      </c>
      <c r="K62" s="78"/>
      <c r="L62" s="109"/>
      <c r="M62" s="78"/>
      <c r="N62" s="234"/>
      <c r="O62" s="78">
        <f>R4</f>
        <v>0</v>
      </c>
      <c r="P62" s="109"/>
      <c r="Q62" s="78"/>
      <c r="R62" s="240">
        <f>MIN(4,'[1]1MD ELO (2)'!Q5)</f>
        <v>4</v>
      </c>
      <c r="S62" s="227"/>
      <c r="T62" s="91"/>
    </row>
    <row r="63" spans="1:20" x14ac:dyDescent="0.3">
      <c r="T63" s="42"/>
    </row>
    <row r="64" spans="1:20" x14ac:dyDescent="0.3">
      <c r="T64" s="42"/>
    </row>
    <row r="65" spans="20:20" x14ac:dyDescent="0.3">
      <c r="T65" s="42"/>
    </row>
    <row r="66" spans="20:20" x14ac:dyDescent="0.3">
      <c r="T66" s="42"/>
    </row>
    <row r="67" spans="20:20" x14ac:dyDescent="0.3">
      <c r="T67" s="42"/>
    </row>
    <row r="68" spans="20:20" x14ac:dyDescent="0.3">
      <c r="T68" s="42"/>
    </row>
    <row r="69" spans="20:20" x14ac:dyDescent="0.3">
      <c r="T69" s="42"/>
    </row>
    <row r="70" spans="20:20" x14ac:dyDescent="0.3">
      <c r="T70" s="42"/>
    </row>
    <row r="71" spans="20:20" x14ac:dyDescent="0.3">
      <c r="T71" s="42"/>
    </row>
    <row r="72" spans="20:20" x14ac:dyDescent="0.3">
      <c r="T72" s="42"/>
    </row>
    <row r="73" spans="20:20" x14ac:dyDescent="0.3">
      <c r="T73" s="42"/>
    </row>
    <row r="74" spans="20:20" x14ac:dyDescent="0.3">
      <c r="T74" s="42"/>
    </row>
    <row r="75" spans="20:20" x14ac:dyDescent="0.3">
      <c r="T75" s="42"/>
    </row>
    <row r="76" spans="20:20" x14ac:dyDescent="0.3">
      <c r="T76" s="42"/>
    </row>
    <row r="77" spans="20:20" x14ac:dyDescent="0.3">
      <c r="T77" s="42"/>
    </row>
    <row r="78" spans="20:20" x14ac:dyDescent="0.3">
      <c r="T78" s="42"/>
    </row>
    <row r="79" spans="20:20" x14ac:dyDescent="0.3">
      <c r="T79" s="42"/>
    </row>
    <row r="80" spans="20:20" x14ac:dyDescent="0.3">
      <c r="T80" s="42"/>
    </row>
    <row r="81" spans="20:20" x14ac:dyDescent="0.3">
      <c r="T81" s="42"/>
    </row>
    <row r="82" spans="20:20" x14ac:dyDescent="0.3">
      <c r="T82" s="42"/>
    </row>
    <row r="83" spans="20:20" x14ac:dyDescent="0.3">
      <c r="T83" s="42"/>
    </row>
    <row r="84" spans="20:20" x14ac:dyDescent="0.3">
      <c r="T84" s="42"/>
    </row>
    <row r="85" spans="20:20" x14ac:dyDescent="0.3">
      <c r="T85" s="42"/>
    </row>
    <row r="86" spans="20:20" x14ac:dyDescent="0.3">
      <c r="T86" s="42"/>
    </row>
    <row r="87" spans="20:20" x14ac:dyDescent="0.3">
      <c r="T87" s="42"/>
    </row>
    <row r="88" spans="20:20" x14ac:dyDescent="0.3">
      <c r="T88" s="42"/>
    </row>
    <row r="89" spans="20:20" x14ac:dyDescent="0.3">
      <c r="T89" s="42"/>
    </row>
    <row r="90" spans="20:20" x14ac:dyDescent="0.3">
      <c r="T90" s="42"/>
    </row>
    <row r="91" spans="20:20" x14ac:dyDescent="0.3">
      <c r="T91" s="42"/>
    </row>
    <row r="92" spans="20:20" x14ac:dyDescent="0.3">
      <c r="T92" s="42"/>
    </row>
    <row r="93" spans="20:20" x14ac:dyDescent="0.3">
      <c r="T93" s="42"/>
    </row>
    <row r="94" spans="20:20" x14ac:dyDescent="0.3">
      <c r="T94" s="42"/>
    </row>
    <row r="95" spans="20:20" x14ac:dyDescent="0.3">
      <c r="T95" s="42"/>
    </row>
    <row r="96" spans="20:20" x14ac:dyDescent="0.3">
      <c r="T96" s="42"/>
    </row>
    <row r="97" spans="20:20" x14ac:dyDescent="0.3">
      <c r="T97" s="42"/>
    </row>
    <row r="98" spans="20:20" x14ac:dyDescent="0.3">
      <c r="T98" s="42"/>
    </row>
    <row r="99" spans="20:20" x14ac:dyDescent="0.3">
      <c r="T99" s="42"/>
    </row>
    <row r="100" spans="20:20" x14ac:dyDescent="0.3">
      <c r="T100" s="42"/>
    </row>
    <row r="101" spans="20:20" x14ac:dyDescent="0.3">
      <c r="T101" s="42"/>
    </row>
    <row r="102" spans="20:20" x14ac:dyDescent="0.3">
      <c r="T102" s="42"/>
    </row>
    <row r="103" spans="20:20" x14ac:dyDescent="0.3">
      <c r="T103" s="42"/>
    </row>
    <row r="104" spans="20:20" x14ac:dyDescent="0.3">
      <c r="T104" s="42"/>
    </row>
    <row r="105" spans="20:20" x14ac:dyDescent="0.3">
      <c r="T105" s="42"/>
    </row>
    <row r="106" spans="20:20" x14ac:dyDescent="0.3">
      <c r="T106" s="42"/>
    </row>
    <row r="107" spans="20:20" x14ac:dyDescent="0.3">
      <c r="T107" s="42"/>
    </row>
    <row r="108" spans="20:20" x14ac:dyDescent="0.3">
      <c r="T108" s="42"/>
    </row>
    <row r="109" spans="20:20" x14ac:dyDescent="0.3">
      <c r="T109" s="42"/>
    </row>
    <row r="110" spans="20:20" x14ac:dyDescent="0.3">
      <c r="T110" s="42"/>
    </row>
    <row r="111" spans="20:20" x14ac:dyDescent="0.3">
      <c r="T111" s="42"/>
    </row>
    <row r="112" spans="20:20" x14ac:dyDescent="0.3">
      <c r="T112" s="42"/>
    </row>
    <row r="113" spans="20:20" x14ac:dyDescent="0.3">
      <c r="T113" s="42"/>
    </row>
    <row r="114" spans="20:20" x14ac:dyDescent="0.3">
      <c r="T114" s="42"/>
    </row>
    <row r="115" spans="20:20" x14ac:dyDescent="0.3">
      <c r="T115" s="42"/>
    </row>
    <row r="116" spans="20:20" x14ac:dyDescent="0.3">
      <c r="T116" s="42"/>
    </row>
    <row r="117" spans="20:20" x14ac:dyDescent="0.3">
      <c r="T117" s="42"/>
    </row>
    <row r="118" spans="20:20" x14ac:dyDescent="0.3">
      <c r="T118" s="42"/>
    </row>
    <row r="119" spans="20:20" x14ac:dyDescent="0.3">
      <c r="T119" s="42"/>
    </row>
    <row r="120" spans="20:20" x14ac:dyDescent="0.3">
      <c r="T120" s="42"/>
    </row>
    <row r="121" spans="20:20" x14ac:dyDescent="0.3">
      <c r="T121" s="42"/>
    </row>
    <row r="122" spans="20:20" x14ac:dyDescent="0.3">
      <c r="T122" s="42"/>
    </row>
    <row r="123" spans="20:20" x14ac:dyDescent="0.3">
      <c r="T123" s="42"/>
    </row>
    <row r="124" spans="20:20" x14ac:dyDescent="0.3">
      <c r="T124" s="42"/>
    </row>
    <row r="125" spans="20:20" x14ac:dyDescent="0.3">
      <c r="T125" s="42"/>
    </row>
    <row r="126" spans="20:20" x14ac:dyDescent="0.3">
      <c r="T126" s="42"/>
    </row>
    <row r="127" spans="20:20" x14ac:dyDescent="0.3">
      <c r="T127" s="42"/>
    </row>
    <row r="128" spans="20:20" x14ac:dyDescent="0.3">
      <c r="T128" s="42"/>
    </row>
    <row r="129" spans="20:20" x14ac:dyDescent="0.3">
      <c r="T129" s="42"/>
    </row>
    <row r="130" spans="20:20" x14ac:dyDescent="0.3">
      <c r="T130" s="42"/>
    </row>
    <row r="131" spans="20:20" x14ac:dyDescent="0.3">
      <c r="T131" s="42"/>
    </row>
    <row r="132" spans="20:20" x14ac:dyDescent="0.3">
      <c r="T132" s="42"/>
    </row>
    <row r="133" spans="20:20" x14ac:dyDescent="0.3">
      <c r="T133" s="42"/>
    </row>
    <row r="134" spans="20:20" x14ac:dyDescent="0.3">
      <c r="T134" s="42"/>
    </row>
    <row r="135" spans="20:20" x14ac:dyDescent="0.3">
      <c r="T135" s="42"/>
    </row>
    <row r="136" spans="20:20" x14ac:dyDescent="0.3">
      <c r="T136" s="42"/>
    </row>
    <row r="137" spans="20:20" x14ac:dyDescent="0.3">
      <c r="T137" s="42"/>
    </row>
    <row r="138" spans="20:20" x14ac:dyDescent="0.3">
      <c r="T138" s="42"/>
    </row>
    <row r="139" spans="20:20" x14ac:dyDescent="0.3">
      <c r="T139" s="42"/>
    </row>
    <row r="140" spans="20:20" x14ac:dyDescent="0.3">
      <c r="T140" s="42"/>
    </row>
  </sheetData>
  <mergeCells count="2">
    <mergeCell ref="A4:C4"/>
    <mergeCell ref="A1:F1"/>
  </mergeCells>
  <conditionalFormatting sqref="B22 B24 B26 B28 B30 B32 B34 B36 B38 B40 B42 B44 B46 B48 B50 B52">
    <cfRule type="cellIs" dxfId="24" priority="7" stopIfTrue="1" operator="equal">
      <formula>"QA"</formula>
    </cfRule>
    <cfRule type="cellIs" dxfId="23" priority="8" stopIfTrue="1" operator="equal">
      <formula>"DA"</formula>
    </cfRule>
  </conditionalFormatting>
  <conditionalFormatting sqref="E7 E21">
    <cfRule type="expression" dxfId="22" priority="5" stopIfTrue="1">
      <formula>$E7&lt;5</formula>
    </cfRule>
  </conditionalFormatting>
  <conditionalFormatting sqref="E22 E24 E26 E28 E30 E32 E34 E36 E38 E40 E42 E44 E46 E48 E50 E52">
    <cfRule type="expression" dxfId="21" priority="13" stopIfTrue="1">
      <formula>AND($E22&lt;9,$C22&gt;0)</formula>
    </cfRule>
  </conditionalFormatting>
  <conditionalFormatting sqref="F7 F9 F11 F13 F15 F17 F19 F21:F22">
    <cfRule type="cellIs" dxfId="20" priority="4" stopIfTrue="1" operator="equal">
      <formula>"Bye"</formula>
    </cfRule>
  </conditionalFormatting>
  <conditionalFormatting sqref="F24 F26 F28 F30 F32 F34 F36 F38 F40 F42 F44 F46 F48 F50">
    <cfRule type="cellIs" dxfId="19" priority="11" stopIfTrue="1" operator="equal">
      <formula>"Bye"</formula>
    </cfRule>
  </conditionalFormatting>
  <conditionalFormatting sqref="F24:I24 F26:I26 F28:I28 F30:I30 F32:I32 F34:I34 F36:I36 F38:I38 F40:I40 F42:I42 F44:I44 F46:I46 F48:I48 F50:I50 F22:I22">
    <cfRule type="expression" dxfId="18" priority="12" stopIfTrue="1">
      <formula>AND($E22&lt;9,$C22&gt;0)</formula>
    </cfRule>
  </conditionalFormatting>
  <conditionalFormatting sqref="H7 H9 H11 H13 H15 H17 H19 H21">
    <cfRule type="expression" dxfId="17" priority="17" stopIfTrue="1">
      <formula>AND($E7&lt;9,$C7&gt;0)</formula>
    </cfRule>
  </conditionalFormatting>
  <conditionalFormatting sqref="I8 K10 I12 M14 I16 K18 I20 I23 K25 I27 M29 I31 K33 I35 I39 K41 I43 M45 I47 K49 I51">
    <cfRule type="expression" dxfId="16" priority="14" stopIfTrue="1">
      <formula>AND($O$1="CU",I8="Umpire")</formula>
    </cfRule>
    <cfRule type="expression" dxfId="15" priority="15" stopIfTrue="1">
      <formula>AND($O$1="CU",I8&lt;&gt;"Umpire",J8&lt;&gt;"")</formula>
    </cfRule>
    <cfRule type="expression" dxfId="14" priority="16" stopIfTrue="1">
      <formula>AND($O$1="CU",I8&lt;&gt;"Umpire")</formula>
    </cfRule>
  </conditionalFormatting>
  <conditionalFormatting sqref="J8 L10 J12 N14 J16 L18 J20 R62">
    <cfRule type="expression" dxfId="13" priority="6" stopIfTrue="1">
      <formula>$O$1="CU"</formula>
    </cfRule>
  </conditionalFormatting>
  <conditionalFormatting sqref="K8 M10 K12 O14 K16 M18 K20 K23 M25 K27 O29 K31 M33 K35 K39 M41 K43 O45 K47 M49 K51">
    <cfRule type="expression" dxfId="12" priority="9" stopIfTrue="1">
      <formula>J8="as"</formula>
    </cfRule>
    <cfRule type="expression" dxfId="11" priority="10" stopIfTrue="1">
      <formula>J8="bs"</formula>
    </cfRule>
  </conditionalFormatting>
  <conditionalFormatting sqref="O16">
    <cfRule type="expression" dxfId="10" priority="1" stopIfTrue="1">
      <formula>AND($O$1="CU",O16="Umpire")</formula>
    </cfRule>
    <cfRule type="expression" dxfId="9" priority="2" stopIfTrue="1">
      <formula>AND($O$1="CU",O16&lt;&gt;"Umpire",P16&lt;&gt;"")</formula>
    </cfRule>
    <cfRule type="expression" dxfId="8" priority="3" stopIfTrue="1">
      <formula>AND($O$1="CU",O16&lt;&gt;"Umpire")</formula>
    </cfRule>
  </conditionalFormatting>
  <dataValidations count="1">
    <dataValidation type="list" allowBlank="1" showInputMessage="1" sqref="I23 I65559 I131095 I196631 I262167 I327703 I393239 I458775 I524311 I589847 I655383 I720919 I786455 I851991 I917527 I983063 I39 I65575 I131111 I196647 I262183 I327719 I393255 I458791 I524327 I589863 I655399 I720935 I786471 I852007 I917543 I983079 I27 I65563 I131099 I196635 I262171 I327707 I393243 I458779 I524315 I589851 I655387 I720923 I786459 I851995 I917531 I983067 I35 I65571 I131107 I196643 I262179 I327715 I393251 I458787 I524323 I589859 I655395 I720931 I786467 I852003 I917539 I983075 I43 I65579 I131115 I196651 I262187 I327723 I393259 I458795 I524331 I589867 I655403 I720939 I786475 I852011 I917547 I983083 I31 I65567 I131103 I196639 I262175 I327711 I393247 I458783 I524319 I589855 I655391 I720927 I786463 I851999 I917535 I983071 I51 I65587 I131123 I196659 I262195 I327731 I393267 I458803 I524339 I589875 I655411 I720947 I786483 I852019 I917555 I983091 I47 I65583 I131119 I196655 I262191 I327727 I393263 I458799 I524335 I589871 I655407 I720943 I786479 I852015 I917551 I983087 K49 K65585 K131121 K196657 K262193 K327729 K393265 K458801 K524337 K589873 K655409 K720945 K786481 K852017 K917553 K983089 K41 K65577 K131113 K196649 K262185 K327721 K393257 K458793 K524329 K589865 K655401 K720937 K786473 K852009 K917545 K983081 M45 M65581 M131117 M196653 M262189 M327725 M393261 M458797 M524333 M589869 M655405 M720941 M786477 M852013 M917549 M983085 K33 K65569 K131105 K196641 K262177 K327713 K393249 K458785 K524321 K589857 K655393 K720929 K786465 K852001 K917537 K983073 K25 K65561 K131097 K196633 K262169 K327705 K393241 K458777 K524313 K589849 K655385 K720921 K786457 K851993 K917529 K983065 M29 M65565 M131101 M196637 M262173 M327709 M393245 M458781 M524317 M589853 M655389 M720925 M786461 M851997 M917533 M983069 I16 I65552 I131088 I196624 I262160 I327696 I393232 I458768 I524304 I589840 I655376 I720912 I786448 I851984 I917520 I983056 K18 K65554 K131090 K196626 K262162 K327698 K393234 K458770 K524306 K589842 K655378 K720914 K786450 K851986 K917522 K983058 K10 K65546 K131082 K196618 K262154 K327690 K393226 K458762 K524298 K589834 K655370 K720906 K786442 K851978 K917514 K983050 I20 I65556 I131092 I196628 I262164 I327700 I393236 I458772 I524308 I589844 I655380 I720916 I786452 I851988 I917524 I983060 I12 I65548 I131084 I196620 I262156 I327692 I393228 I458764 I524300 I589836 I655372 I720908 I786444 I851980 I917516 I983052 I8 I65544 I131080 I196616 I262152 I327688 I393224 I458760 I524296 I589832 I655368 I720904 I786440 I851976 I917512 I983048 M14 M65550 M131086 M196622 M262158 M327694 M393230 M458766 M524302 M589838 M655374 M720910 M786446 M851982 M917518 M983054 O16 O65552 O131088 O196624 O262160 O327696 O393232 O458768 O524304 O589840 O655376 O720912 O786448 O851984 O917520 O983056" xr:uid="{C7F3D015-1CC3-4B6D-B5CA-5CED6F283981}">
      <formula1>$U$7:$U$16</formula1>
    </dataValidation>
  </dataValidation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AB48-96CA-491E-926D-504B10AF8D37}">
  <sheetPr>
    <tabColor rgb="FF92D050"/>
  </sheetPr>
  <dimension ref="A1:S53"/>
  <sheetViews>
    <sheetView workbookViewId="0">
      <selection activeCell="H19" sqref="H19:I19"/>
    </sheetView>
  </sheetViews>
  <sheetFormatPr defaultRowHeight="14.4" x14ac:dyDescent="0.3"/>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s>
  <sheetData>
    <row r="1" spans="1:19" ht="24.6" x14ac:dyDescent="0.3">
      <c r="A1" s="367" t="s">
        <v>56</v>
      </c>
      <c r="B1" s="367"/>
      <c r="C1" s="367"/>
      <c r="D1" s="367"/>
      <c r="E1" s="367"/>
      <c r="F1" s="367"/>
      <c r="G1" s="6"/>
      <c r="H1" s="7"/>
      <c r="I1" s="8"/>
      <c r="J1" s="9"/>
      <c r="L1" s="10"/>
      <c r="M1" s="11"/>
      <c r="N1" s="12"/>
      <c r="O1" s="12" t="s">
        <v>12</v>
      </c>
      <c r="P1" s="12"/>
      <c r="Q1" s="13"/>
      <c r="R1" s="12"/>
    </row>
    <row r="2" spans="1:19" x14ac:dyDescent="0.3">
      <c r="A2" s="14" t="s">
        <v>13</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t="s">
        <v>17</v>
      </c>
      <c r="M3" s="21"/>
      <c r="N3" s="24"/>
      <c r="O3" s="25"/>
      <c r="P3" s="24"/>
      <c r="Q3" s="26" t="s">
        <v>18</v>
      </c>
      <c r="R3" s="27" t="s">
        <v>19</v>
      </c>
      <c r="S3" s="27" t="s">
        <v>52</v>
      </c>
    </row>
    <row r="4" spans="1:19" ht="15" thickBot="1" x14ac:dyDescent="0.35">
      <c r="A4" s="368"/>
      <c r="B4" s="368"/>
      <c r="C4" s="368"/>
      <c r="D4" s="28"/>
      <c r="E4" s="29"/>
      <c r="F4" s="29"/>
      <c r="G4" s="29"/>
      <c r="H4" s="30"/>
      <c r="I4" s="29"/>
      <c r="J4" s="31"/>
      <c r="K4" s="30"/>
      <c r="L4" s="32"/>
      <c r="M4" s="30"/>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124" t="s">
        <v>31</v>
      </c>
      <c r="B7" s="125"/>
      <c r="C7" s="46" t="str">
        <f>IF($B7="","",VLOOKUP($B7,'[1]1MD ELO'!$A$7:$O$22,5))</f>
        <v/>
      </c>
      <c r="D7" s="46" t="str">
        <f>IF($B7="","",VLOOKUP($B7,'[1]1MD ELO'!$A$7:$O$22,15))</f>
        <v/>
      </c>
      <c r="E7" s="126" t="str">
        <f>UPPER(IF($B7="","",VLOOKUP($B7,'[1]1MD ELO'!$A$7:$O$22,2)))</f>
        <v/>
      </c>
      <c r="F7" s="127"/>
      <c r="G7" s="126" t="str">
        <f>IF($B7="","",VLOOKUP($B7,'[1]1MD ELO'!$A$7:$O$22,3))</f>
        <v/>
      </c>
      <c r="H7" s="127"/>
      <c r="I7" s="126" t="str">
        <f>IF($B7="","",VLOOKUP($B7,'[1]1MD ELO'!$A$7:$O$22,4))</f>
        <v/>
      </c>
      <c r="J7" s="42"/>
      <c r="K7" s="49"/>
      <c r="L7" s="112" t="str">
        <f>IF(K7="","",CONCATENATE(VLOOKUP($Y$3,$AB$1:$AK$1,K7)," pont"))</f>
        <v/>
      </c>
      <c r="M7" s="50"/>
      <c r="Q7" s="26" t="s">
        <v>18</v>
      </c>
      <c r="R7" s="122" t="s">
        <v>76</v>
      </c>
      <c r="S7" s="122" t="s">
        <v>77</v>
      </c>
    </row>
    <row r="8" spans="1:19" x14ac:dyDescent="0.3">
      <c r="A8" s="44"/>
      <c r="B8" s="129"/>
      <c r="C8" s="43"/>
      <c r="D8" s="43"/>
      <c r="E8" s="43"/>
      <c r="F8" s="43"/>
      <c r="G8" s="43"/>
      <c r="H8" s="43"/>
      <c r="I8" s="43"/>
      <c r="J8" s="42"/>
      <c r="K8" s="44"/>
      <c r="L8" s="114"/>
      <c r="M8" s="52"/>
      <c r="Q8" s="35" t="s">
        <v>20</v>
      </c>
      <c r="R8" s="123" t="s">
        <v>73</v>
      </c>
      <c r="S8" s="123" t="s">
        <v>78</v>
      </c>
    </row>
    <row r="9" spans="1:19" x14ac:dyDescent="0.3">
      <c r="A9" s="44" t="s">
        <v>32</v>
      </c>
      <c r="B9" s="130"/>
      <c r="C9" s="46" t="str">
        <f>IF($B9="","",VLOOKUP($B9,'[1]1MD ELO'!$A$7:$O$22,5))</f>
        <v/>
      </c>
      <c r="D9" s="46" t="str">
        <f>IF($B9="","",VLOOKUP($B9,'[1]1MD ELO'!$A$7:$O$22,15))</f>
        <v/>
      </c>
      <c r="E9" s="47" t="str">
        <f>UPPER(IF($B9="","",VLOOKUP($B9,'[1]1MD ELO'!$A$7:$O$22,2)))</f>
        <v/>
      </c>
      <c r="F9" s="48"/>
      <c r="G9" s="47" t="str">
        <f>IF($B9="","",VLOOKUP($B9,'[1]1MD ELO'!$A$7:$O$22,3))</f>
        <v/>
      </c>
      <c r="H9" s="48"/>
      <c r="I9" s="47" t="str">
        <f>IF($B9="","",VLOOKUP($B9,'[1]1MD ELO'!$A$7:$O$22,4))</f>
        <v/>
      </c>
      <c r="J9" s="42"/>
      <c r="K9" s="49"/>
      <c r="L9" s="112" t="str">
        <f>IF(K9="","",CONCATENATE(VLOOKUP($Y$3,$AB$1:$AK$1,K9)," pont"))</f>
        <v/>
      </c>
      <c r="M9" s="50"/>
      <c r="Q9" s="40" t="s">
        <v>29</v>
      </c>
      <c r="R9" s="128" t="s">
        <v>65</v>
      </c>
      <c r="S9" s="128" t="s">
        <v>79</v>
      </c>
    </row>
    <row r="10" spans="1:19" x14ac:dyDescent="0.3">
      <c r="A10" s="44"/>
      <c r="B10" s="129"/>
      <c r="C10" s="43"/>
      <c r="D10" s="43"/>
      <c r="E10" s="43"/>
      <c r="F10" s="43"/>
      <c r="G10" s="43"/>
      <c r="H10" s="43"/>
      <c r="I10" s="43"/>
      <c r="J10" s="42"/>
      <c r="K10" s="44"/>
      <c r="L10" s="114"/>
      <c r="M10" s="52"/>
    </row>
    <row r="11" spans="1:19" x14ac:dyDescent="0.3">
      <c r="A11" s="44" t="s">
        <v>33</v>
      </c>
      <c r="B11" s="130"/>
      <c r="C11" s="46" t="str">
        <f>IF($B11="","",VLOOKUP($B11,'[1]1MD ELO'!$A$7:$O$22,5))</f>
        <v/>
      </c>
      <c r="D11" s="46" t="str">
        <f>IF($B11="","",VLOOKUP($B11,'[1]1MD ELO'!$A$7:$O$22,15))</f>
        <v/>
      </c>
      <c r="E11" s="47" t="str">
        <f>UPPER(IF($B11="","",VLOOKUP($B11,'[1]1MD ELO'!$A$7:$O$22,2)))</f>
        <v/>
      </c>
      <c r="F11" s="48"/>
      <c r="G11" s="47" t="str">
        <f>IF($B11="","",VLOOKUP($B11,'[1]1MD ELO'!$A$7:$O$22,3))</f>
        <v/>
      </c>
      <c r="H11" s="48"/>
      <c r="I11" s="47" t="str">
        <f>IF($B11="","",VLOOKUP($B11,'[1]1MD ELO'!$A$7:$O$22,4))</f>
        <v/>
      </c>
      <c r="J11" s="42"/>
      <c r="K11" s="49"/>
      <c r="L11" s="112" t="str">
        <f>IF(K11="","",CONCATENATE(VLOOKUP($Y$3,$AB$1:$AK$1,K11)," pont"))</f>
        <v/>
      </c>
      <c r="M11" s="50"/>
    </row>
    <row r="12" spans="1:19" x14ac:dyDescent="0.3">
      <c r="A12" s="42"/>
      <c r="B12" s="124"/>
      <c r="C12" s="43"/>
      <c r="D12" s="42"/>
      <c r="E12" s="42"/>
      <c r="F12" s="42"/>
      <c r="G12" s="42"/>
      <c r="H12" s="42"/>
      <c r="I12" s="42"/>
      <c r="J12" s="42"/>
      <c r="K12" s="43"/>
      <c r="L12" s="120"/>
      <c r="M12" s="52"/>
    </row>
    <row r="13" spans="1:19" x14ac:dyDescent="0.3">
      <c r="A13" s="137" t="s">
        <v>55</v>
      </c>
      <c r="B13" s="138"/>
      <c r="C13" s="46" t="str">
        <f>IF($B13="","",VLOOKUP($B13,'[1]1MD ELO'!$A$7:$O$22,5))</f>
        <v/>
      </c>
      <c r="D13" s="46" t="str">
        <f>IF($B13="","",VLOOKUP($B13,'[1]1MD ELO'!$A$7:$O$22,15))</f>
        <v/>
      </c>
      <c r="E13" s="47" t="str">
        <f>UPPER(IF($B13="","",VLOOKUP($B13,'[1]1MD ELO'!$A$7:$O$22,2)))</f>
        <v/>
      </c>
      <c r="F13" s="48"/>
      <c r="G13" s="47" t="str">
        <f>IF($B13="","",VLOOKUP($B13,'[1]1MD ELO'!$A$7:$O$22,3))</f>
        <v/>
      </c>
      <c r="H13" s="48"/>
      <c r="I13" s="47" t="str">
        <f>IF($B13="","",VLOOKUP($B13,'[1]1MD ELO'!$A$7:$O$22,4))</f>
        <v/>
      </c>
      <c r="J13" s="42"/>
      <c r="K13" s="49"/>
      <c r="L13" s="112" t="str">
        <f>IF(K13="","",CONCATENATE(VLOOKUP($Y$3,$AB$1:$AK$1,K13)," pont"))</f>
        <v/>
      </c>
      <c r="M13" s="50"/>
    </row>
    <row r="14" spans="1:19" x14ac:dyDescent="0.3">
      <c r="A14" s="44"/>
      <c r="B14" s="129"/>
      <c r="C14" s="43"/>
      <c r="D14" s="43"/>
      <c r="E14" s="43"/>
      <c r="F14" s="43"/>
      <c r="G14" s="43"/>
      <c r="H14" s="43"/>
      <c r="I14" s="43"/>
      <c r="J14" s="42"/>
      <c r="K14" s="44"/>
      <c r="L14" s="114"/>
      <c r="M14" s="52"/>
    </row>
    <row r="15" spans="1:19" x14ac:dyDescent="0.3">
      <c r="A15" s="124" t="s">
        <v>64</v>
      </c>
      <c r="B15" s="139"/>
      <c r="C15" s="46" t="str">
        <f>IF($B15="","",VLOOKUP($B15,'[1]1MD ELO'!$A$7:$O$22,5))</f>
        <v/>
      </c>
      <c r="D15" s="140" t="str">
        <f>IF($B15="","",VLOOKUP($B15,'[1]1MD ELO'!$A$7:$O$22,15))</f>
        <v/>
      </c>
      <c r="E15" s="126" t="str">
        <f>UPPER(IF($B15="","",VLOOKUP($B15,'[1]1MD ELO'!$A$7:$O$22,2)))</f>
        <v/>
      </c>
      <c r="F15" s="127"/>
      <c r="G15" s="126" t="str">
        <f>IF($B15="","",VLOOKUP($B15,'[1]1MD ELO'!$A$7:$O$22,3))</f>
        <v/>
      </c>
      <c r="H15" s="127"/>
      <c r="I15" s="126" t="str">
        <f>IF($B15="","",VLOOKUP($B15,'[1]1MD ELO'!$A$7:$O$22,4))</f>
        <v/>
      </c>
      <c r="J15" s="42"/>
      <c r="K15" s="49"/>
      <c r="L15" s="112" t="str">
        <f>IF(K15="","",CONCATENATE(VLOOKUP($Y$3,$AB$1:$AK$1,K15)," pont"))</f>
        <v/>
      </c>
      <c r="M15" s="50"/>
    </row>
    <row r="16" spans="1:19" x14ac:dyDescent="0.3">
      <c r="A16" s="44"/>
      <c r="B16" s="129"/>
      <c r="C16" s="43"/>
      <c r="D16" s="43"/>
      <c r="E16" s="43"/>
      <c r="F16" s="43"/>
      <c r="G16" s="43"/>
      <c r="H16" s="43"/>
      <c r="I16" s="43"/>
      <c r="J16" s="42"/>
      <c r="K16" s="44"/>
      <c r="L16" s="114"/>
      <c r="M16" s="52"/>
    </row>
    <row r="17" spans="1:13" x14ac:dyDescent="0.3">
      <c r="A17" s="44" t="s">
        <v>67</v>
      </c>
      <c r="B17" s="130"/>
      <c r="C17" s="46" t="str">
        <f>IF($B17="","",VLOOKUP($B17,'[1]1MD ELO'!$A$7:$O$22,5))</f>
        <v/>
      </c>
      <c r="D17" s="46" t="str">
        <f>IF($B17="","",VLOOKUP($B17,'[1]1MD ELO'!$A$7:$O$22,15))</f>
        <v/>
      </c>
      <c r="E17" s="47" t="str">
        <f>UPPER(IF($B17="","",VLOOKUP($B17,'[1]1MD ELO'!$A$7:$O$22,2)))</f>
        <v/>
      </c>
      <c r="F17" s="48"/>
      <c r="G17" s="47" t="str">
        <f>IF($B17="","",VLOOKUP($B17,'[1]1MD ELO'!$A$7:$O$22,3))</f>
        <v/>
      </c>
      <c r="H17" s="48"/>
      <c r="I17" s="47" t="str">
        <f>IF($B17="","",VLOOKUP($B17,'[1]1MD ELO'!$A$7:$O$22,4))</f>
        <v/>
      </c>
      <c r="J17" s="42"/>
      <c r="K17" s="49"/>
      <c r="L17" s="112" t="str">
        <f>IF(K17="","",CONCATENATE(VLOOKUP($Y$3,$AB$1:$AK$1,K17)," pont"))</f>
        <v/>
      </c>
      <c r="M17" s="50"/>
    </row>
    <row r="18" spans="1:13" x14ac:dyDescent="0.3">
      <c r="A18" s="44"/>
      <c r="B18" s="129"/>
      <c r="C18" s="43"/>
      <c r="D18" s="43"/>
      <c r="E18" s="43"/>
      <c r="F18" s="43"/>
      <c r="G18" s="43"/>
      <c r="H18" s="43"/>
      <c r="I18" s="43"/>
      <c r="J18" s="42"/>
      <c r="K18" s="44"/>
      <c r="L18" s="114"/>
      <c r="M18" s="52"/>
    </row>
    <row r="19" spans="1:13" x14ac:dyDescent="0.3">
      <c r="A19" s="137" t="s">
        <v>75</v>
      </c>
      <c r="B19" s="130"/>
      <c r="C19" s="46" t="str">
        <f>IF($B19="","",VLOOKUP($B19,'[1]1MD ELO'!$A$7:$O$22,5))</f>
        <v/>
      </c>
      <c r="D19" s="46" t="str">
        <f>IF($B19="","",VLOOKUP($B19,'[1]1MD ELO'!$A$7:$O$22,15))</f>
        <v/>
      </c>
      <c r="E19" s="47" t="str">
        <f>UPPER(IF($B19="","",VLOOKUP($B19,'[1]1MD ELO'!$A$7:$O$22,2)))</f>
        <v/>
      </c>
      <c r="F19" s="48"/>
      <c r="G19" s="47" t="str">
        <f>IF($B19="","",VLOOKUP($B19,'[1]1MD ELO'!$A$7:$O$22,3))</f>
        <v/>
      </c>
      <c r="H19" s="48"/>
      <c r="I19" s="47" t="str">
        <f>IF($B19="","",VLOOKUP($B19,'[1]1MD ELO'!$A$7:$O$22,4))</f>
        <v/>
      </c>
      <c r="J19" s="42"/>
      <c r="K19" s="49"/>
      <c r="L19" s="112" t="str">
        <f>IF(K19="","",CONCATENATE(VLOOKUP($Y$3,$AB$1:$AK$1,K19)," pont"))</f>
        <v/>
      </c>
      <c r="M19" s="50"/>
    </row>
    <row r="20" spans="1:13" x14ac:dyDescent="0.3">
      <c r="A20" s="44"/>
      <c r="B20" s="129"/>
      <c r="C20" s="43"/>
      <c r="D20" s="43"/>
      <c r="E20" s="43"/>
      <c r="F20" s="43"/>
      <c r="G20" s="43"/>
      <c r="H20" s="43"/>
      <c r="I20" s="43"/>
      <c r="J20" s="42"/>
      <c r="K20" s="44"/>
      <c r="L20" s="114"/>
      <c r="M20" s="52"/>
    </row>
    <row r="21" spans="1:13" x14ac:dyDescent="0.3">
      <c r="A21" s="137" t="s">
        <v>80</v>
      </c>
      <c r="B21" s="130"/>
      <c r="C21" s="46" t="str">
        <f>IF($B21="","",VLOOKUP($B21,'[1]1MD ELO'!$A$7:$O$22,5))</f>
        <v/>
      </c>
      <c r="D21" s="46" t="str">
        <f>IF($B21="","",VLOOKUP($B21,'[1]1MD ELO'!$A$7:$O$22,15))</f>
        <v/>
      </c>
      <c r="E21" s="47" t="str">
        <f>UPPER(IF($B21="","",VLOOKUP($B21,'[1]1MD ELO'!$A$7:$O$22,2)))</f>
        <v/>
      </c>
      <c r="F21" s="48"/>
      <c r="G21" s="47" t="str">
        <f>IF($B21="","",VLOOKUP($B21,'[1]1MD ELO'!$A$7:$O$22,3))</f>
        <v/>
      </c>
      <c r="H21" s="48"/>
      <c r="I21" s="47" t="str">
        <f>IF($B21="","",VLOOKUP($B21,'[1]1MD ELO'!$A$7:$O$22,4))</f>
        <v/>
      </c>
      <c r="J21" s="42"/>
      <c r="K21" s="49"/>
      <c r="L21" s="112" t="str">
        <f>IF(K21="","",CONCATENATE(VLOOKUP($Y$3,$AB$1:$AK$1,K21)," pont"))</f>
        <v/>
      </c>
      <c r="M21" s="50"/>
    </row>
    <row r="22" spans="1:13" x14ac:dyDescent="0.3">
      <c r="A22" s="42"/>
      <c r="B22" s="42"/>
      <c r="C22" s="42"/>
      <c r="D22" s="42"/>
      <c r="E22" s="42"/>
      <c r="F22" s="42"/>
      <c r="G22" s="42"/>
      <c r="H22" s="42"/>
      <c r="I22" s="42"/>
      <c r="J22" s="42"/>
      <c r="K22" s="42"/>
      <c r="M22" s="42"/>
    </row>
    <row r="23" spans="1:13" x14ac:dyDescent="0.3">
      <c r="A23" s="42"/>
      <c r="B23" s="42"/>
      <c r="C23" s="42"/>
      <c r="D23" s="42"/>
      <c r="E23" s="42"/>
      <c r="F23" s="42"/>
      <c r="G23" s="42"/>
      <c r="H23" s="42"/>
      <c r="I23" s="42"/>
      <c r="J23" s="42"/>
      <c r="K23" s="42"/>
      <c r="L23" s="42"/>
      <c r="M23" s="42"/>
    </row>
    <row r="24" spans="1:13" x14ac:dyDescent="0.3">
      <c r="A24" s="42"/>
      <c r="B24" s="370"/>
      <c r="C24" s="370"/>
      <c r="D24" s="371" t="str">
        <f>E7</f>
        <v/>
      </c>
      <c r="E24" s="371"/>
      <c r="F24" s="371" t="str">
        <f>E9</f>
        <v/>
      </c>
      <c r="G24" s="371"/>
      <c r="H24" s="371" t="str">
        <f>E11</f>
        <v/>
      </c>
      <c r="I24" s="371"/>
      <c r="J24" s="371" t="str">
        <f>E13</f>
        <v/>
      </c>
      <c r="K24" s="371"/>
      <c r="L24" s="42"/>
      <c r="M24" s="131" t="s">
        <v>26</v>
      </c>
    </row>
    <row r="25" spans="1:13" x14ac:dyDescent="0.3">
      <c r="A25" s="53" t="s">
        <v>31</v>
      </c>
      <c r="B25" s="372" t="str">
        <f>E7</f>
        <v/>
      </c>
      <c r="C25" s="372"/>
      <c r="D25" s="373"/>
      <c r="E25" s="373"/>
      <c r="F25" s="374"/>
      <c r="G25" s="374"/>
      <c r="H25" s="374"/>
      <c r="I25" s="374"/>
      <c r="J25" s="371"/>
      <c r="K25" s="371"/>
      <c r="L25" s="42"/>
      <c r="M25" s="132"/>
    </row>
    <row r="26" spans="1:13" x14ac:dyDescent="0.3">
      <c r="A26" s="53" t="s">
        <v>32</v>
      </c>
      <c r="B26" s="372" t="str">
        <f>E9</f>
        <v/>
      </c>
      <c r="C26" s="372"/>
      <c r="D26" s="374"/>
      <c r="E26" s="374"/>
      <c r="F26" s="373"/>
      <c r="G26" s="373"/>
      <c r="H26" s="374"/>
      <c r="I26" s="374"/>
      <c r="J26" s="374"/>
      <c r="K26" s="374"/>
      <c r="L26" s="42"/>
      <c r="M26" s="132"/>
    </row>
    <row r="27" spans="1:13" x14ac:dyDescent="0.3">
      <c r="A27" s="53" t="s">
        <v>33</v>
      </c>
      <c r="B27" s="372" t="str">
        <f>E11</f>
        <v/>
      </c>
      <c r="C27" s="372"/>
      <c r="D27" s="374"/>
      <c r="E27" s="374"/>
      <c r="F27" s="374"/>
      <c r="G27" s="374"/>
      <c r="H27" s="373"/>
      <c r="I27" s="373"/>
      <c r="J27" s="374"/>
      <c r="K27" s="374"/>
      <c r="L27" s="42"/>
      <c r="M27" s="132"/>
    </row>
    <row r="28" spans="1:13" x14ac:dyDescent="0.3">
      <c r="A28" s="141" t="s">
        <v>55</v>
      </c>
      <c r="B28" s="372" t="str">
        <f>E13</f>
        <v/>
      </c>
      <c r="C28" s="372"/>
      <c r="D28" s="374"/>
      <c r="E28" s="374"/>
      <c r="F28" s="374"/>
      <c r="G28" s="374"/>
      <c r="H28" s="371"/>
      <c r="I28" s="371"/>
      <c r="J28" s="373"/>
      <c r="K28" s="373"/>
      <c r="L28" s="42"/>
      <c r="M28" s="132"/>
    </row>
    <row r="29" spans="1:13" x14ac:dyDescent="0.3">
      <c r="A29" s="42"/>
      <c r="B29" s="42"/>
      <c r="C29" s="42"/>
      <c r="D29" s="42"/>
      <c r="E29" s="42"/>
      <c r="F29" s="42"/>
      <c r="G29" s="42"/>
      <c r="H29" s="42"/>
      <c r="I29" s="42"/>
      <c r="J29" s="42"/>
      <c r="K29" s="42"/>
      <c r="L29" s="42"/>
      <c r="M29" s="133"/>
    </row>
    <row r="30" spans="1:13" x14ac:dyDescent="0.3">
      <c r="A30" s="42"/>
      <c r="B30" s="370"/>
      <c r="C30" s="370"/>
      <c r="D30" s="371" t="str">
        <f>E15</f>
        <v/>
      </c>
      <c r="E30" s="371"/>
      <c r="F30" s="371" t="str">
        <f>E17</f>
        <v/>
      </c>
      <c r="G30" s="371"/>
      <c r="H30" s="379" t="str">
        <f>E19</f>
        <v/>
      </c>
      <c r="I30" s="380"/>
      <c r="J30" s="371" t="str">
        <f>E21</f>
        <v/>
      </c>
      <c r="K30" s="371"/>
      <c r="L30" s="42"/>
      <c r="M30" s="133"/>
    </row>
    <row r="31" spans="1:13" x14ac:dyDescent="0.3">
      <c r="A31" s="141" t="s">
        <v>64</v>
      </c>
      <c r="B31" s="381" t="str">
        <f>E15</f>
        <v/>
      </c>
      <c r="C31" s="382"/>
      <c r="D31" s="373"/>
      <c r="E31" s="373"/>
      <c r="F31" s="374"/>
      <c r="G31" s="374"/>
      <c r="H31" s="374"/>
      <c r="I31" s="374"/>
      <c r="J31" s="371"/>
      <c r="K31" s="371"/>
      <c r="L31" s="42"/>
      <c r="M31" s="132"/>
    </row>
    <row r="32" spans="1:13" x14ac:dyDescent="0.3">
      <c r="A32" s="141" t="s">
        <v>67</v>
      </c>
      <c r="B32" s="372" t="str">
        <f>E17</f>
        <v/>
      </c>
      <c r="C32" s="372"/>
      <c r="D32" s="374"/>
      <c r="E32" s="374"/>
      <c r="F32" s="373"/>
      <c r="G32" s="373"/>
      <c r="H32" s="374"/>
      <c r="I32" s="374"/>
      <c r="J32" s="374"/>
      <c r="K32" s="374"/>
      <c r="L32" s="42"/>
      <c r="M32" s="132"/>
    </row>
    <row r="33" spans="1:18" x14ac:dyDescent="0.3">
      <c r="A33" s="141" t="s">
        <v>75</v>
      </c>
      <c r="B33" s="372" t="str">
        <f>E19</f>
        <v/>
      </c>
      <c r="C33" s="372"/>
      <c r="D33" s="374"/>
      <c r="E33" s="374"/>
      <c r="F33" s="374"/>
      <c r="G33" s="374"/>
      <c r="H33" s="373"/>
      <c r="I33" s="373"/>
      <c r="J33" s="374"/>
      <c r="K33" s="374"/>
      <c r="L33" s="42"/>
      <c r="M33" s="132"/>
    </row>
    <row r="34" spans="1:18" x14ac:dyDescent="0.3">
      <c r="A34" s="141" t="s">
        <v>80</v>
      </c>
      <c r="B34" s="372" t="str">
        <f>E21</f>
        <v/>
      </c>
      <c r="C34" s="372"/>
      <c r="D34" s="374"/>
      <c r="E34" s="374"/>
      <c r="F34" s="374"/>
      <c r="G34" s="374"/>
      <c r="H34" s="371"/>
      <c r="I34" s="371"/>
      <c r="J34" s="373"/>
      <c r="K34" s="373"/>
      <c r="L34" s="42"/>
      <c r="M34" s="132"/>
    </row>
    <row r="35" spans="1:18" x14ac:dyDescent="0.3">
      <c r="A35" s="134"/>
      <c r="B35" s="135"/>
      <c r="C35" s="135"/>
      <c r="D35" s="134"/>
      <c r="E35" s="134"/>
      <c r="F35" s="134"/>
      <c r="G35" s="134"/>
      <c r="H35" s="134"/>
      <c r="I35" s="134"/>
      <c r="J35" s="42"/>
      <c r="K35" s="42"/>
      <c r="L35" s="42"/>
      <c r="M35" s="136"/>
    </row>
    <row r="36" spans="1:18" x14ac:dyDescent="0.3">
      <c r="A36" s="42"/>
      <c r="B36" s="42"/>
      <c r="C36" s="42"/>
      <c r="D36" s="42"/>
      <c r="E36" s="42"/>
      <c r="F36" s="42"/>
      <c r="G36" s="42"/>
      <c r="H36" s="42"/>
      <c r="I36" s="42"/>
      <c r="J36" s="42"/>
      <c r="K36" s="42"/>
      <c r="L36" s="42"/>
      <c r="M36" s="42"/>
    </row>
    <row r="37" spans="1:18" x14ac:dyDescent="0.3">
      <c r="A37" s="42" t="s">
        <v>68</v>
      </c>
      <c r="B37" s="42"/>
      <c r="C37" s="383" t="str">
        <f>IF(M25=1,B25,IF(M26=1,B26,IF(M27=1,B27,IF(M28=1,B28,""))))</f>
        <v/>
      </c>
      <c r="D37" s="383"/>
      <c r="E37" s="44" t="s">
        <v>69</v>
      </c>
      <c r="F37" s="383" t="str">
        <f>IF(M31=1,B31,IF(M32=1,B32,IF(M33=1,B33,IF(M34=1,B34,""))))</f>
        <v/>
      </c>
      <c r="G37" s="383"/>
      <c r="H37" s="42"/>
      <c r="I37" s="54"/>
      <c r="J37" s="42"/>
      <c r="K37" s="42"/>
      <c r="L37" s="42"/>
      <c r="M37" s="42"/>
    </row>
    <row r="38" spans="1:18" x14ac:dyDescent="0.3">
      <c r="A38" s="42"/>
      <c r="B38" s="42"/>
      <c r="C38" s="42"/>
      <c r="D38" s="42"/>
      <c r="E38" s="42"/>
      <c r="F38" s="44"/>
      <c r="G38" s="44"/>
      <c r="H38" s="42"/>
      <c r="I38" s="42"/>
      <c r="J38" s="42"/>
      <c r="K38" s="42"/>
      <c r="L38" s="42"/>
      <c r="M38" s="42"/>
    </row>
    <row r="39" spans="1:18" x14ac:dyDescent="0.3">
      <c r="A39" s="42" t="s">
        <v>70</v>
      </c>
      <c r="B39" s="42"/>
      <c r="C39" s="383" t="str">
        <f>IF(M25=2,B25,IF(M26=2,B26,IF(M27=2,B27,IF(M28=2,B28,""))))</f>
        <v/>
      </c>
      <c r="D39" s="383"/>
      <c r="E39" s="44" t="s">
        <v>69</v>
      </c>
      <c r="F39" s="383" t="str">
        <f>IF(M31=2,B31,IF(M32=2,B32,IF(M33=2,B33,IF(M34=2,B34,""))))</f>
        <v/>
      </c>
      <c r="G39" s="383"/>
      <c r="H39" s="42"/>
      <c r="I39" s="54"/>
      <c r="J39" s="42"/>
      <c r="K39" s="42"/>
      <c r="L39" s="42"/>
      <c r="M39" s="42"/>
    </row>
    <row r="40" spans="1:18" x14ac:dyDescent="0.3">
      <c r="A40" s="42"/>
      <c r="B40" s="42"/>
      <c r="C40" s="44"/>
      <c r="D40" s="44"/>
      <c r="E40" s="44"/>
      <c r="F40" s="44"/>
      <c r="G40" s="44"/>
      <c r="H40" s="42"/>
      <c r="I40" s="42"/>
      <c r="J40" s="42"/>
      <c r="K40" s="42"/>
      <c r="L40" s="42"/>
      <c r="M40" s="42"/>
    </row>
    <row r="41" spans="1:18" x14ac:dyDescent="0.3">
      <c r="A41" s="42" t="s">
        <v>71</v>
      </c>
      <c r="B41" s="42"/>
      <c r="C41" s="383" t="str">
        <f>IF(M25=3,B25,IF(M26=3,B26,IF(M27=3,B27,IF(M28=3,B28,""))))</f>
        <v/>
      </c>
      <c r="D41" s="383"/>
      <c r="E41" s="44" t="s">
        <v>69</v>
      </c>
      <c r="F41" s="383" t="str">
        <f>IF(M31=3,B31,IF(M32=3,B32,IF(M33=3,B33,IF(M34=3,B34,""))))</f>
        <v/>
      </c>
      <c r="G41" s="383"/>
      <c r="H41" s="42"/>
      <c r="I41" s="54"/>
      <c r="J41" s="42"/>
      <c r="K41" s="42"/>
      <c r="L41" s="42"/>
      <c r="M41" s="42"/>
    </row>
    <row r="42" spans="1:18" x14ac:dyDescent="0.3">
      <c r="A42" s="42"/>
      <c r="B42" s="42"/>
      <c r="C42" s="42"/>
      <c r="D42" s="42"/>
      <c r="E42" s="42"/>
      <c r="F42" s="42"/>
      <c r="G42" s="42"/>
      <c r="H42" s="42"/>
      <c r="I42" s="42"/>
      <c r="J42" s="42"/>
      <c r="K42" s="42"/>
      <c r="L42" s="42"/>
      <c r="M42" s="42"/>
    </row>
    <row r="43" spans="1:18" x14ac:dyDescent="0.3">
      <c r="A43" s="43" t="s">
        <v>81</v>
      </c>
      <c r="B43" s="42"/>
      <c r="C43" s="383">
        <f>IF(M25=4,B25,IF(M26=4,B26,IF(M27=4,B27,IF(M28=4,B28,))))</f>
        <v>0</v>
      </c>
      <c r="D43" s="383"/>
      <c r="E43" s="44" t="s">
        <v>69</v>
      </c>
      <c r="F43" s="383" t="str">
        <f>IF(M31=3,B31,IF(M32=3,B32,IF(M33=4,B33,IF(M34=4,B34,""))))</f>
        <v/>
      </c>
      <c r="G43" s="383"/>
      <c r="H43" s="42"/>
      <c r="I43" s="54"/>
      <c r="J43" s="42"/>
      <c r="K43" s="42"/>
      <c r="L43" s="42"/>
      <c r="M43" s="42"/>
    </row>
    <row r="44" spans="1:18" x14ac:dyDescent="0.3">
      <c r="A44" s="42"/>
      <c r="B44" s="42"/>
      <c r="C44" s="42"/>
      <c r="D44" s="42"/>
      <c r="E44" s="42"/>
      <c r="F44" s="42"/>
      <c r="G44" s="42"/>
      <c r="H44" s="42"/>
      <c r="I44" s="42"/>
      <c r="J44" s="42"/>
      <c r="K44" s="42"/>
      <c r="L44" s="54"/>
      <c r="M44" s="42"/>
      <c r="P44" s="63"/>
      <c r="Q44" s="63"/>
      <c r="R44" s="64"/>
    </row>
    <row r="45" spans="1:18" x14ac:dyDescent="0.3">
      <c r="A45" s="55" t="s">
        <v>24</v>
      </c>
      <c r="B45" s="56"/>
      <c r="C45" s="57"/>
      <c r="D45" s="58" t="s">
        <v>34</v>
      </c>
      <c r="E45" s="59" t="s">
        <v>35</v>
      </c>
      <c r="F45" s="60"/>
      <c r="G45" s="58" t="s">
        <v>34</v>
      </c>
      <c r="H45" s="59" t="s">
        <v>36</v>
      </c>
      <c r="I45" s="61"/>
      <c r="J45" s="59" t="s">
        <v>37</v>
      </c>
      <c r="K45" s="62" t="s">
        <v>38</v>
      </c>
      <c r="L45" s="37"/>
      <c r="M45" s="60"/>
      <c r="P45" s="75"/>
      <c r="Q45" s="75"/>
      <c r="R45" s="76"/>
    </row>
    <row r="46" spans="1:18" x14ac:dyDescent="0.3">
      <c r="A46" s="65" t="s">
        <v>39</v>
      </c>
      <c r="B46" s="66"/>
      <c r="C46" s="67"/>
      <c r="D46" s="68">
        <v>1</v>
      </c>
      <c r="E46" s="375" t="str">
        <f>IF(D46&gt;$R$47,,UPPER(VLOOKUP(D46,'[1]1MD ELO'!$A$7:$Q$134,2)))</f>
        <v/>
      </c>
      <c r="F46" s="375"/>
      <c r="G46" s="69" t="s">
        <v>40</v>
      </c>
      <c r="H46" s="66"/>
      <c r="I46" s="70"/>
      <c r="J46" s="71"/>
      <c r="K46" s="72" t="s">
        <v>41</v>
      </c>
      <c r="L46" s="73"/>
      <c r="M46" s="92"/>
      <c r="P46" s="76"/>
      <c r="Q46" s="87"/>
      <c r="R46" s="76"/>
    </row>
    <row r="47" spans="1:18" x14ac:dyDescent="0.3">
      <c r="A47" s="77" t="s">
        <v>42</v>
      </c>
      <c r="B47" s="78"/>
      <c r="C47" s="79"/>
      <c r="D47" s="80">
        <v>2</v>
      </c>
      <c r="E47" s="376" t="str">
        <f>IF(D47&gt;$R$47,,UPPER(VLOOKUP(D47,'[1]1MD ELO'!$A$7:$Q$134,2)))</f>
        <v/>
      </c>
      <c r="F47" s="376"/>
      <c r="G47" s="81" t="s">
        <v>43</v>
      </c>
      <c r="H47" s="82"/>
      <c r="I47" s="83"/>
      <c r="J47" s="84"/>
      <c r="K47" s="85"/>
      <c r="L47" s="54"/>
      <c r="M47" s="86"/>
      <c r="P47" s="75"/>
      <c r="Q47" s="75"/>
      <c r="R47" s="111">
        <f>MIN(4,'[1]1MD ELO'!Q2)</f>
        <v>4</v>
      </c>
    </row>
    <row r="48" spans="1:18" x14ac:dyDescent="0.3">
      <c r="A48" s="88"/>
      <c r="B48" s="89"/>
      <c r="C48" s="90"/>
      <c r="D48" s="80"/>
      <c r="E48" s="91"/>
      <c r="F48" s="42"/>
      <c r="G48" s="81" t="s">
        <v>44</v>
      </c>
      <c r="H48" s="82"/>
      <c r="I48" s="83"/>
      <c r="J48" s="84"/>
      <c r="K48" s="72" t="s">
        <v>45</v>
      </c>
      <c r="L48" s="73"/>
      <c r="M48" s="92"/>
      <c r="P48" s="76"/>
      <c r="Q48" s="87"/>
      <c r="R48" s="76"/>
    </row>
    <row r="49" spans="1:18" x14ac:dyDescent="0.3">
      <c r="A49" s="93"/>
      <c r="B49" s="94"/>
      <c r="C49" s="95"/>
      <c r="D49" s="80"/>
      <c r="E49" s="91"/>
      <c r="F49" s="42"/>
      <c r="G49" s="81" t="s">
        <v>46</v>
      </c>
      <c r="H49" s="82"/>
      <c r="I49" s="83"/>
      <c r="J49" s="84"/>
      <c r="K49" s="96"/>
      <c r="L49" s="42"/>
      <c r="M49" s="74"/>
      <c r="P49" s="76"/>
      <c r="Q49" s="87"/>
      <c r="R49" s="76"/>
    </row>
    <row r="50" spans="1:18" x14ac:dyDescent="0.3">
      <c r="A50" s="97"/>
      <c r="B50" s="98"/>
      <c r="C50" s="99"/>
      <c r="D50" s="80"/>
      <c r="E50" s="91"/>
      <c r="F50" s="42"/>
      <c r="G50" s="81" t="s">
        <v>47</v>
      </c>
      <c r="H50" s="82"/>
      <c r="I50" s="83"/>
      <c r="J50" s="84"/>
      <c r="K50" s="77"/>
      <c r="L50" s="54"/>
      <c r="M50" s="86"/>
      <c r="P50" s="75"/>
      <c r="Q50" s="75"/>
      <c r="R50" s="76"/>
    </row>
    <row r="51" spans="1:18" x14ac:dyDescent="0.3">
      <c r="A51" s="100"/>
      <c r="B51" s="101"/>
      <c r="C51" s="95"/>
      <c r="D51" s="80"/>
      <c r="E51" s="91"/>
      <c r="F51" s="42"/>
      <c r="G51" s="81" t="s">
        <v>48</v>
      </c>
      <c r="H51" s="82"/>
      <c r="I51" s="83"/>
      <c r="J51" s="84"/>
      <c r="K51" s="72" t="s">
        <v>49</v>
      </c>
      <c r="L51" s="73"/>
      <c r="M51" s="92"/>
      <c r="P51" s="76"/>
      <c r="Q51" s="87"/>
      <c r="R51" s="76"/>
    </row>
    <row r="52" spans="1:18" x14ac:dyDescent="0.3">
      <c r="A52" s="100"/>
      <c r="B52" s="101"/>
      <c r="C52" s="102"/>
      <c r="D52" s="80"/>
      <c r="E52" s="91"/>
      <c r="F52" s="42"/>
      <c r="G52" s="81" t="s">
        <v>50</v>
      </c>
      <c r="H52" s="82"/>
      <c r="I52" s="83"/>
      <c r="J52" s="84"/>
      <c r="K52" s="96"/>
      <c r="L52" s="42"/>
      <c r="M52" s="74"/>
      <c r="P52" s="76"/>
      <c r="Q52" s="87"/>
      <c r="R52" s="111"/>
    </row>
    <row r="53" spans="1:18" x14ac:dyDescent="0.3">
      <c r="A53" s="103"/>
      <c r="B53" s="104"/>
      <c r="C53" s="105"/>
      <c r="D53" s="106"/>
      <c r="E53" s="107"/>
      <c r="F53" s="54"/>
      <c r="G53" s="108" t="s">
        <v>51</v>
      </c>
      <c r="H53" s="78"/>
      <c r="I53" s="109"/>
      <c r="J53" s="110"/>
      <c r="K53" s="77">
        <f>L4</f>
        <v>0</v>
      </c>
      <c r="L53" s="54"/>
      <c r="M53" s="86"/>
    </row>
  </sheetData>
  <mergeCells count="62">
    <mergeCell ref="C43:D43"/>
    <mergeCell ref="F43:G43"/>
    <mergeCell ref="E46:F46"/>
    <mergeCell ref="E47:F47"/>
    <mergeCell ref="C37:D37"/>
    <mergeCell ref="F37:G37"/>
    <mergeCell ref="C39:D39"/>
    <mergeCell ref="F39:G39"/>
    <mergeCell ref="C41:D41"/>
    <mergeCell ref="F41:G41"/>
    <mergeCell ref="B33:C33"/>
    <mergeCell ref="D33:E33"/>
    <mergeCell ref="F33:G33"/>
    <mergeCell ref="H33:I33"/>
    <mergeCell ref="J33:K33"/>
    <mergeCell ref="B34:C34"/>
    <mergeCell ref="D34:E34"/>
    <mergeCell ref="F34:G34"/>
    <mergeCell ref="H34:I34"/>
    <mergeCell ref="J34:K34"/>
    <mergeCell ref="B31:C31"/>
    <mergeCell ref="D31:E31"/>
    <mergeCell ref="F31:G31"/>
    <mergeCell ref="H31:I31"/>
    <mergeCell ref="J31:K31"/>
    <mergeCell ref="B32:C32"/>
    <mergeCell ref="D32:E32"/>
    <mergeCell ref="F32:G32"/>
    <mergeCell ref="H32:I32"/>
    <mergeCell ref="J32:K32"/>
    <mergeCell ref="B28:C28"/>
    <mergeCell ref="D28:E28"/>
    <mergeCell ref="F28:G28"/>
    <mergeCell ref="H28:I28"/>
    <mergeCell ref="J28:K28"/>
    <mergeCell ref="B30:C30"/>
    <mergeCell ref="D30:E30"/>
    <mergeCell ref="F30:G30"/>
    <mergeCell ref="H30:I30"/>
    <mergeCell ref="J30:K30"/>
    <mergeCell ref="B26:C26"/>
    <mergeCell ref="D26:E26"/>
    <mergeCell ref="F26:G26"/>
    <mergeCell ref="H26:I26"/>
    <mergeCell ref="J26:K26"/>
    <mergeCell ref="B27:C27"/>
    <mergeCell ref="D27:E27"/>
    <mergeCell ref="F27:G27"/>
    <mergeCell ref="H27:I27"/>
    <mergeCell ref="J27:K27"/>
    <mergeCell ref="J24:K24"/>
    <mergeCell ref="B25:C25"/>
    <mergeCell ref="D25:E25"/>
    <mergeCell ref="F25:G25"/>
    <mergeCell ref="H25:I25"/>
    <mergeCell ref="J25:K25"/>
    <mergeCell ref="H24:I24"/>
    <mergeCell ref="A1:F1"/>
    <mergeCell ref="A4:C4"/>
    <mergeCell ref="B24:C24"/>
    <mergeCell ref="D24:E24"/>
    <mergeCell ref="F24:G24"/>
  </mergeCells>
  <conditionalFormatting sqref="E7 E9 E11 E13 E15 E17 E19:E21">
    <cfRule type="cellIs" dxfId="7" priority="1" stopIfTrue="1" operator="equal">
      <formula>"Bye"</formula>
    </cfRule>
  </conditionalFormatting>
  <conditionalFormatting sqref="R47 R52">
    <cfRule type="expression" dxfId="6" priority="2" stopIfTrue="1">
      <formula>$O$1="CU"</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A3FC-542A-45B1-B587-054B8491E49F}">
  <sheetPr>
    <tabColor rgb="FF92D050"/>
  </sheetPr>
  <dimension ref="A1:S49"/>
  <sheetViews>
    <sheetView topLeftCell="A7" workbookViewId="0">
      <selection activeCell="H19" sqref="H19:I19"/>
    </sheetView>
  </sheetViews>
  <sheetFormatPr defaultRowHeight="14.4" x14ac:dyDescent="0.3"/>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s>
  <sheetData>
    <row r="1" spans="1:19" ht="24.6" x14ac:dyDescent="0.3">
      <c r="A1" s="367" t="s">
        <v>56</v>
      </c>
      <c r="B1" s="367"/>
      <c r="C1" s="367"/>
      <c r="D1" s="367"/>
      <c r="E1" s="367"/>
      <c r="F1" s="367"/>
      <c r="G1" s="6"/>
      <c r="H1" s="7"/>
      <c r="I1" s="8"/>
      <c r="J1" s="9"/>
      <c r="L1" s="10"/>
      <c r="M1" s="11"/>
      <c r="N1" s="12"/>
      <c r="O1" s="12" t="s">
        <v>12</v>
      </c>
      <c r="P1" s="12"/>
      <c r="Q1" s="13"/>
      <c r="R1" s="12"/>
    </row>
    <row r="2" spans="1:19" x14ac:dyDescent="0.3">
      <c r="A2" s="14" t="s">
        <v>13</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t="s">
        <v>17</v>
      </c>
      <c r="M3" s="21"/>
      <c r="N3" s="24"/>
      <c r="O3" s="25"/>
      <c r="P3" s="24"/>
      <c r="Q3" s="26" t="s">
        <v>18</v>
      </c>
      <c r="R3" s="27" t="s">
        <v>19</v>
      </c>
      <c r="S3" s="27" t="s">
        <v>52</v>
      </c>
    </row>
    <row r="4" spans="1:19" ht="15" thickBot="1" x14ac:dyDescent="0.35">
      <c r="A4" s="368"/>
      <c r="B4" s="368"/>
      <c r="C4" s="368"/>
      <c r="D4" s="28"/>
      <c r="E4" s="29"/>
      <c r="F4" s="29"/>
      <c r="G4" s="29"/>
      <c r="H4" s="30"/>
      <c r="I4" s="29"/>
      <c r="J4" s="31"/>
      <c r="K4" s="30"/>
      <c r="L4" s="32"/>
      <c r="M4" s="30"/>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124" t="s">
        <v>31</v>
      </c>
      <c r="B7" s="125"/>
      <c r="C7" s="46" t="str">
        <f>IF($B7="","",VLOOKUP($B7,'[1]1MD ELO'!$A$7:$O$22,5))</f>
        <v/>
      </c>
      <c r="D7" s="46" t="str">
        <f>IF($B7="","",VLOOKUP($B7,'[1]1MD ELO'!$A$7:$O$22,15))</f>
        <v/>
      </c>
      <c r="E7" s="126" t="str">
        <f>UPPER(IF($B7="","",VLOOKUP($B7,'[1]1MD ELO'!$A$7:$O$22,2)))</f>
        <v/>
      </c>
      <c r="F7" s="127"/>
      <c r="G7" s="126" t="str">
        <f>IF($B7="","",VLOOKUP($B7,'[1]1MD ELO'!$A$7:$O$22,3))</f>
        <v/>
      </c>
      <c r="H7" s="127"/>
      <c r="I7" s="126" t="str">
        <f>IF($B7="","",VLOOKUP($B7,'[1]1MD ELO'!$A$7:$O$22,4))</f>
        <v/>
      </c>
      <c r="J7" s="42"/>
      <c r="K7" s="49"/>
      <c r="L7" s="112" t="str">
        <f>IF(K7="","",CONCATENATE(VLOOKUP($Y$3,$AB$1:$AK$1,K7)," pont"))</f>
        <v/>
      </c>
      <c r="M7" s="50"/>
      <c r="Q7" s="26" t="s">
        <v>18</v>
      </c>
      <c r="R7" s="122" t="s">
        <v>65</v>
      </c>
      <c r="S7" s="122" t="s">
        <v>72</v>
      </c>
    </row>
    <row r="8" spans="1:19" x14ac:dyDescent="0.3">
      <c r="A8" s="44"/>
      <c r="B8" s="129"/>
      <c r="C8" s="43"/>
      <c r="D8" s="43"/>
      <c r="E8" s="43"/>
      <c r="F8" s="43"/>
      <c r="G8" s="43"/>
      <c r="H8" s="43"/>
      <c r="I8" s="43"/>
      <c r="J8" s="42"/>
      <c r="K8" s="44"/>
      <c r="L8" s="114"/>
      <c r="M8" s="52"/>
      <c r="Q8" s="35" t="s">
        <v>20</v>
      </c>
      <c r="R8" s="123" t="s">
        <v>66</v>
      </c>
      <c r="S8" s="123" t="s">
        <v>73</v>
      </c>
    </row>
    <row r="9" spans="1:19" x14ac:dyDescent="0.3">
      <c r="A9" s="44" t="s">
        <v>32</v>
      </c>
      <c r="B9" s="130"/>
      <c r="C9" s="46" t="str">
        <f>IF($B9="","",VLOOKUP($B9,'[1]1MD ELO'!$A$7:$O$22,5))</f>
        <v/>
      </c>
      <c r="D9" s="46" t="str">
        <f>IF($B9="","",VLOOKUP($B9,'[1]1MD ELO'!$A$7:$O$22,15))</f>
        <v/>
      </c>
      <c r="E9" s="47" t="str">
        <f>UPPER(IF($B9="","",VLOOKUP($B9,'[1]1MD ELO'!$A$7:$O$22,2)))</f>
        <v/>
      </c>
      <c r="F9" s="48"/>
      <c r="G9" s="47" t="str">
        <f>IF($B9="","",VLOOKUP($B9,'[1]1MD ELO'!$A$7:$O$22,3))</f>
        <v/>
      </c>
      <c r="H9" s="48"/>
      <c r="I9" s="47" t="str">
        <f>IF($B9="","",VLOOKUP($B9,'[1]1MD ELO'!$A$7:$O$22,4))</f>
        <v/>
      </c>
      <c r="J9" s="42"/>
      <c r="K9" s="49"/>
      <c r="L9" s="112" t="str">
        <f>IF(K9="","",CONCATENATE(VLOOKUP($Y$3,$AB$1:$AK$1,K9)," pont"))</f>
        <v/>
      </c>
      <c r="M9" s="50"/>
      <c r="Q9" s="40" t="s">
        <v>29</v>
      </c>
      <c r="R9" s="128" t="s">
        <v>61</v>
      </c>
      <c r="S9" s="128" t="s">
        <v>74</v>
      </c>
    </row>
    <row r="10" spans="1:19" x14ac:dyDescent="0.3">
      <c r="A10" s="44"/>
      <c r="B10" s="129"/>
      <c r="C10" s="43"/>
      <c r="D10" s="43"/>
      <c r="E10" s="43"/>
      <c r="F10" s="43"/>
      <c r="G10" s="43"/>
      <c r="H10" s="43"/>
      <c r="I10" s="43"/>
      <c r="J10" s="42"/>
      <c r="K10" s="44"/>
      <c r="L10" s="114"/>
      <c r="M10" s="52"/>
    </row>
    <row r="11" spans="1:19" x14ac:dyDescent="0.3">
      <c r="A11" s="44" t="s">
        <v>33</v>
      </c>
      <c r="B11" s="130"/>
      <c r="C11" s="46" t="str">
        <f>IF($B11="","",VLOOKUP($B11,'[1]1MD ELO'!$A$7:$O$22,5))</f>
        <v/>
      </c>
      <c r="D11" s="46" t="str">
        <f>IF($B11="","",VLOOKUP($B11,'[1]1MD ELO'!$A$7:$O$22,15))</f>
        <v/>
      </c>
      <c r="E11" s="47" t="str">
        <f>UPPER(IF($B11="","",VLOOKUP($B11,'[1]1MD ELO'!$A$7:$O$22,2)))</f>
        <v/>
      </c>
      <c r="F11" s="48"/>
      <c r="G11" s="47" t="str">
        <f>IF($B11="","",VLOOKUP($B11,'[1]1MD ELO'!$A$7:$O$22,3))</f>
        <v/>
      </c>
      <c r="H11" s="48"/>
      <c r="I11" s="47" t="str">
        <f>IF($B11="","",VLOOKUP($B11,'[1]1MD ELO'!$A$7:$O$22,4))</f>
        <v/>
      </c>
      <c r="J11" s="42"/>
      <c r="K11" s="49"/>
      <c r="L11" s="112" t="str">
        <f>IF(K11="","",CONCATENATE(VLOOKUP($Y$3,$AB$1:$AK$1,K11)," pont"))</f>
        <v/>
      </c>
      <c r="M11" s="50"/>
    </row>
    <row r="12" spans="1:19" x14ac:dyDescent="0.3">
      <c r="A12" s="42"/>
      <c r="B12" s="124"/>
      <c r="C12" s="43"/>
      <c r="D12" s="42"/>
      <c r="E12" s="42"/>
      <c r="F12" s="42"/>
      <c r="G12" s="42"/>
      <c r="H12" s="42"/>
      <c r="I12" s="42"/>
      <c r="J12" s="42"/>
      <c r="K12" s="43"/>
      <c r="L12" s="120"/>
      <c r="M12" s="52"/>
    </row>
    <row r="13" spans="1:19" x14ac:dyDescent="0.3">
      <c r="A13" s="124" t="s">
        <v>55</v>
      </c>
      <c r="B13" s="125"/>
      <c r="C13" s="46" t="str">
        <f>IF($B13="","",VLOOKUP($B13,'[1]1MD ELO'!$A$7:$O$22,5))</f>
        <v/>
      </c>
      <c r="D13" s="46" t="str">
        <f>IF($B13="","",VLOOKUP($B13,'[1]1MD ELO'!$A$7:$O$22,15))</f>
        <v/>
      </c>
      <c r="E13" s="126" t="str">
        <f>UPPER(IF($B13="","",VLOOKUP($B13,'[1]1MD ELO'!$A$7:$O$22,2)))</f>
        <v/>
      </c>
      <c r="F13" s="127"/>
      <c r="G13" s="126" t="str">
        <f>IF($B13="","",VLOOKUP($B13,'[1]1MD ELO'!$A$7:$O$22,3))</f>
        <v/>
      </c>
      <c r="H13" s="127"/>
      <c r="I13" s="126" t="str">
        <f>IF($B13="","",VLOOKUP($B13,'[1]1MD ELO'!$A$7:$O$22,4))</f>
        <v/>
      </c>
      <c r="J13" s="42"/>
      <c r="K13" s="49"/>
      <c r="L13" s="112" t="str">
        <f>IF(K13="","",CONCATENATE(VLOOKUP($Y$3,$AB$1:$AK$1,K13)," pont"))</f>
        <v/>
      </c>
      <c r="M13" s="50"/>
    </row>
    <row r="14" spans="1:19" x14ac:dyDescent="0.3">
      <c r="A14" s="44"/>
      <c r="B14" s="129"/>
      <c r="C14" s="43"/>
      <c r="D14" s="43"/>
      <c r="E14" s="43"/>
      <c r="F14" s="43"/>
      <c r="G14" s="43"/>
      <c r="H14" s="43"/>
      <c r="I14" s="43"/>
      <c r="J14" s="42"/>
      <c r="K14" s="44"/>
      <c r="L14" s="114"/>
      <c r="M14" s="52"/>
    </row>
    <row r="15" spans="1:19" x14ac:dyDescent="0.3">
      <c r="A15" s="44" t="s">
        <v>64</v>
      </c>
      <c r="B15" s="130"/>
      <c r="C15" s="46" t="str">
        <f>IF($B15="","",VLOOKUP($B15,'[1]1MD ELO'!$A$7:$O$22,5))</f>
        <v/>
      </c>
      <c r="D15" s="46" t="str">
        <f>IF($B15="","",VLOOKUP($B15,'[1]1MD ELO'!$A$7:$O$22,15))</f>
        <v/>
      </c>
      <c r="E15" s="47" t="str">
        <f>UPPER(IF($B15="","",VLOOKUP($B15,'[1]1MD ELO'!$A$7:$O$22,2)))</f>
        <v/>
      </c>
      <c r="F15" s="48"/>
      <c r="G15" s="47" t="str">
        <f>IF($B15="","",VLOOKUP($B15,'[1]1MD ELO'!$A$7:$O$22,3))</f>
        <v/>
      </c>
      <c r="H15" s="48"/>
      <c r="I15" s="47" t="str">
        <f>IF($B15="","",VLOOKUP($B15,'[1]1MD ELO'!$A$7:$O$22,4))</f>
        <v/>
      </c>
      <c r="J15" s="42"/>
      <c r="K15" s="49"/>
      <c r="L15" s="112" t="str">
        <f>IF(K15="","",CONCATENATE(VLOOKUP($Y$3,$AB$1:$AK$1,K15)," pont"))</f>
        <v/>
      </c>
      <c r="M15" s="50"/>
    </row>
    <row r="16" spans="1:19" x14ac:dyDescent="0.3">
      <c r="A16" s="44"/>
      <c r="B16" s="129"/>
      <c r="C16" s="43"/>
      <c r="D16" s="43"/>
      <c r="E16" s="43"/>
      <c r="F16" s="43"/>
      <c r="G16" s="43"/>
      <c r="H16" s="43"/>
      <c r="I16" s="43"/>
      <c r="J16" s="42"/>
      <c r="K16" s="44"/>
      <c r="L16" s="114"/>
      <c r="M16" s="52"/>
    </row>
    <row r="17" spans="1:13" x14ac:dyDescent="0.3">
      <c r="A17" s="44" t="s">
        <v>67</v>
      </c>
      <c r="B17" s="130"/>
      <c r="C17" s="46" t="str">
        <f>IF($B17="","",VLOOKUP($B17,'[1]1MD ELO'!$A$7:$O$22,5))</f>
        <v/>
      </c>
      <c r="D17" s="46" t="str">
        <f>IF($B17="","",VLOOKUP($B17,'[1]1MD ELO'!$A$7:$O$22,15))</f>
        <v/>
      </c>
      <c r="E17" s="47" t="str">
        <f>UPPER(IF($B17="","",VLOOKUP($B17,'[1]1MD ELO'!$A$7:$O$22,2)))</f>
        <v/>
      </c>
      <c r="F17" s="48"/>
      <c r="G17" s="47" t="str">
        <f>IF($B17="","",VLOOKUP($B17,'[1]1MD ELO'!$A$7:$O$22,3))</f>
        <v/>
      </c>
      <c r="H17" s="48"/>
      <c r="I17" s="47" t="str">
        <f>IF($B17="","",VLOOKUP($B17,'[1]1MD ELO'!$A$7:$O$22,4))</f>
        <v/>
      </c>
      <c r="J17" s="42"/>
      <c r="K17" s="49"/>
      <c r="L17" s="112" t="str">
        <f>IF(K17="","",CONCATENATE(VLOOKUP($Y$3,$AB$1:$AK$1,K17)," pont"))</f>
        <v/>
      </c>
      <c r="M17" s="50"/>
    </row>
    <row r="18" spans="1:13" x14ac:dyDescent="0.3">
      <c r="A18" s="44"/>
      <c r="B18" s="129"/>
      <c r="C18" s="43"/>
      <c r="D18" s="43"/>
      <c r="E18" s="43"/>
      <c r="F18" s="43"/>
      <c r="G18" s="43"/>
      <c r="H18" s="43"/>
      <c r="I18" s="43"/>
      <c r="J18" s="42"/>
      <c r="K18" s="44"/>
      <c r="L18" s="114"/>
      <c r="M18" s="52"/>
    </row>
    <row r="19" spans="1:13" x14ac:dyDescent="0.3">
      <c r="A19" s="44" t="s">
        <v>67</v>
      </c>
      <c r="B19" s="130"/>
      <c r="C19" s="46" t="str">
        <f>IF($B19="","",VLOOKUP($B19,'[1]1MD ELO'!$A$7:$O$22,5))</f>
        <v/>
      </c>
      <c r="D19" s="46" t="str">
        <f>IF($B19="","",VLOOKUP($B19,'[1]1MD ELO'!$A$7:$O$22,15))</f>
        <v/>
      </c>
      <c r="E19" s="47" t="str">
        <f>UPPER(IF($B19="","",VLOOKUP($B19,'[1]1MD ELO'!$A$7:$O$22,2)))</f>
        <v/>
      </c>
      <c r="F19" s="48"/>
      <c r="G19" s="47" t="str">
        <f>IF($B19="","",VLOOKUP($B19,'[1]1MD ELO'!$A$7:$O$22,3))</f>
        <v/>
      </c>
      <c r="H19" s="48"/>
      <c r="I19" s="47" t="str">
        <f>IF($B19="","",VLOOKUP($B19,'[1]1MD ELO'!$A$7:$O$22,4))</f>
        <v/>
      </c>
      <c r="J19" s="42"/>
      <c r="K19" s="49"/>
      <c r="L19" s="112" t="str">
        <f>IF(K19="","",CONCATENATE(VLOOKUP($Y$3,$AB$1:$AK$1,K19)," pont"))</f>
        <v/>
      </c>
      <c r="M19" s="50"/>
    </row>
    <row r="20" spans="1:13" x14ac:dyDescent="0.3">
      <c r="A20" s="42"/>
      <c r="B20" s="42"/>
      <c r="C20" s="42"/>
      <c r="D20" s="42"/>
      <c r="E20" s="42"/>
      <c r="F20" s="42"/>
      <c r="G20" s="42"/>
      <c r="H20" s="42"/>
      <c r="I20" s="42"/>
      <c r="J20" s="42"/>
      <c r="K20" s="42"/>
      <c r="L20" s="42"/>
      <c r="M20" s="42"/>
    </row>
    <row r="21" spans="1:13" x14ac:dyDescent="0.3">
      <c r="A21" s="42"/>
      <c r="B21" s="42"/>
      <c r="C21" s="42"/>
      <c r="D21" s="42"/>
      <c r="E21" s="42"/>
      <c r="F21" s="42"/>
      <c r="G21" s="42"/>
      <c r="H21" s="42"/>
      <c r="I21" s="42"/>
      <c r="J21" s="42"/>
      <c r="K21" s="42"/>
      <c r="L21" s="42"/>
      <c r="M21" s="42"/>
    </row>
    <row r="22" spans="1:13" x14ac:dyDescent="0.3">
      <c r="A22" s="42"/>
      <c r="B22" s="370"/>
      <c r="C22" s="370"/>
      <c r="D22" s="371" t="str">
        <f>E7</f>
        <v/>
      </c>
      <c r="E22" s="371"/>
      <c r="F22" s="371" t="str">
        <f>E9</f>
        <v/>
      </c>
      <c r="G22" s="371"/>
      <c r="H22" s="371" t="str">
        <f>E11</f>
        <v/>
      </c>
      <c r="I22" s="371"/>
      <c r="J22" s="42"/>
      <c r="K22" s="42"/>
      <c r="L22" s="42"/>
      <c r="M22" s="131" t="s">
        <v>26</v>
      </c>
    </row>
    <row r="23" spans="1:13" x14ac:dyDescent="0.3">
      <c r="A23" s="53" t="s">
        <v>31</v>
      </c>
      <c r="B23" s="372" t="str">
        <f>E7</f>
        <v/>
      </c>
      <c r="C23" s="372"/>
      <c r="D23" s="373"/>
      <c r="E23" s="373"/>
      <c r="F23" s="374"/>
      <c r="G23" s="374"/>
      <c r="H23" s="374"/>
      <c r="I23" s="374"/>
      <c r="J23" s="42"/>
      <c r="K23" s="42"/>
      <c r="L23" s="42"/>
      <c r="M23" s="132"/>
    </row>
    <row r="24" spans="1:13" x14ac:dyDescent="0.3">
      <c r="A24" s="53" t="s">
        <v>32</v>
      </c>
      <c r="B24" s="372" t="str">
        <f>E9</f>
        <v/>
      </c>
      <c r="C24" s="372"/>
      <c r="D24" s="374"/>
      <c r="E24" s="374"/>
      <c r="F24" s="373"/>
      <c r="G24" s="373"/>
      <c r="H24" s="374"/>
      <c r="I24" s="374"/>
      <c r="J24" s="42"/>
      <c r="K24" s="42"/>
      <c r="L24" s="42"/>
      <c r="M24" s="132"/>
    </row>
    <row r="25" spans="1:13" x14ac:dyDescent="0.3">
      <c r="A25" s="53" t="s">
        <v>33</v>
      </c>
      <c r="B25" s="372" t="str">
        <f>E11</f>
        <v/>
      </c>
      <c r="C25" s="372"/>
      <c r="D25" s="374"/>
      <c r="E25" s="374"/>
      <c r="F25" s="374"/>
      <c r="G25" s="374"/>
      <c r="H25" s="373"/>
      <c r="I25" s="373"/>
      <c r="J25" s="42"/>
      <c r="K25" s="42"/>
      <c r="L25" s="42"/>
      <c r="M25" s="132"/>
    </row>
    <row r="26" spans="1:13" x14ac:dyDescent="0.3">
      <c r="A26" s="42"/>
      <c r="B26" s="42"/>
      <c r="C26" s="42"/>
      <c r="D26" s="42"/>
      <c r="E26" s="42"/>
      <c r="F26" s="42"/>
      <c r="G26" s="42"/>
      <c r="H26" s="42"/>
      <c r="I26" s="42"/>
      <c r="J26" s="42"/>
      <c r="K26" s="42"/>
      <c r="L26" s="42"/>
      <c r="M26" s="133"/>
    </row>
    <row r="27" spans="1:13" x14ac:dyDescent="0.3">
      <c r="A27" s="42"/>
      <c r="B27" s="370"/>
      <c r="C27" s="370"/>
      <c r="D27" s="371" t="str">
        <f>E13</f>
        <v/>
      </c>
      <c r="E27" s="371"/>
      <c r="F27" s="371" t="str">
        <f>E15</f>
        <v/>
      </c>
      <c r="G27" s="371"/>
      <c r="H27" s="371" t="str">
        <f>E17</f>
        <v/>
      </c>
      <c r="I27" s="371"/>
      <c r="J27" s="371" t="str">
        <f>E19</f>
        <v/>
      </c>
      <c r="K27" s="371"/>
      <c r="L27" s="42"/>
      <c r="M27" s="133"/>
    </row>
    <row r="28" spans="1:13" x14ac:dyDescent="0.3">
      <c r="A28" s="53" t="s">
        <v>55</v>
      </c>
      <c r="B28" s="372" t="str">
        <f>E13</f>
        <v/>
      </c>
      <c r="C28" s="372"/>
      <c r="D28" s="373"/>
      <c r="E28" s="373"/>
      <c r="F28" s="374"/>
      <c r="G28" s="374"/>
      <c r="H28" s="374"/>
      <c r="I28" s="374"/>
      <c r="J28" s="371"/>
      <c r="K28" s="371"/>
      <c r="L28" s="42"/>
      <c r="M28" s="132"/>
    </row>
    <row r="29" spans="1:13" x14ac:dyDescent="0.3">
      <c r="A29" s="53" t="s">
        <v>64</v>
      </c>
      <c r="B29" s="372" t="str">
        <f>E15</f>
        <v/>
      </c>
      <c r="C29" s="372"/>
      <c r="D29" s="374"/>
      <c r="E29" s="374"/>
      <c r="F29" s="373"/>
      <c r="G29" s="373"/>
      <c r="H29" s="374"/>
      <c r="I29" s="374"/>
      <c r="J29" s="374"/>
      <c r="K29" s="374"/>
      <c r="L29" s="42"/>
      <c r="M29" s="132"/>
    </row>
    <row r="30" spans="1:13" x14ac:dyDescent="0.3">
      <c r="A30" s="53" t="s">
        <v>67</v>
      </c>
      <c r="B30" s="372" t="str">
        <f>E17</f>
        <v/>
      </c>
      <c r="C30" s="372"/>
      <c r="D30" s="374"/>
      <c r="E30" s="374"/>
      <c r="F30" s="374"/>
      <c r="G30" s="374"/>
      <c r="H30" s="373"/>
      <c r="I30" s="373"/>
      <c r="J30" s="374"/>
      <c r="K30" s="374"/>
      <c r="L30" s="42"/>
      <c r="M30" s="132"/>
    </row>
    <row r="31" spans="1:13" x14ac:dyDescent="0.3">
      <c r="A31" s="53" t="s">
        <v>75</v>
      </c>
      <c r="B31" s="372" t="str">
        <f>E19</f>
        <v/>
      </c>
      <c r="C31" s="372"/>
      <c r="D31" s="374"/>
      <c r="E31" s="374"/>
      <c r="F31" s="374"/>
      <c r="G31" s="374"/>
      <c r="H31" s="371"/>
      <c r="I31" s="371"/>
      <c r="J31" s="373"/>
      <c r="K31" s="373"/>
      <c r="L31" s="42"/>
      <c r="M31" s="132"/>
    </row>
    <row r="32" spans="1:13" x14ac:dyDescent="0.3">
      <c r="A32" s="134"/>
      <c r="B32" s="135"/>
      <c r="C32" s="135"/>
      <c r="D32" s="134"/>
      <c r="E32" s="134"/>
      <c r="F32" s="134"/>
      <c r="G32" s="134"/>
      <c r="H32" s="134"/>
      <c r="I32" s="134"/>
      <c r="J32" s="42"/>
      <c r="K32" s="42"/>
      <c r="L32" s="42"/>
      <c r="M32" s="136"/>
    </row>
    <row r="33" spans="1:18" x14ac:dyDescent="0.3">
      <c r="A33" s="42"/>
      <c r="B33" s="42"/>
      <c r="C33" s="42"/>
      <c r="D33" s="42"/>
      <c r="E33" s="42"/>
      <c r="F33" s="42"/>
      <c r="G33" s="42"/>
      <c r="H33" s="42"/>
      <c r="I33" s="42"/>
      <c r="J33" s="42"/>
      <c r="K33" s="42"/>
      <c r="L33" s="42"/>
      <c r="M33" s="42"/>
    </row>
    <row r="34" spans="1:18" x14ac:dyDescent="0.3">
      <c r="A34" s="42" t="s">
        <v>68</v>
      </c>
      <c r="B34" s="42"/>
      <c r="C34" s="383" t="str">
        <f>IF(M23=1,B23,IF(M24=1,B24,IF(M25=1,B25,"")))</f>
        <v/>
      </c>
      <c r="D34" s="383"/>
      <c r="E34" s="44" t="s">
        <v>69</v>
      </c>
      <c r="F34" s="383" t="str">
        <f>IF(M28=1,B28,IF(M29=1,B29,IF(M30=1,B30,IF(M31=1,B31,""))))</f>
        <v/>
      </c>
      <c r="G34" s="383"/>
      <c r="H34" s="42"/>
      <c r="I34" s="54"/>
      <c r="J34" s="42"/>
      <c r="K34" s="42"/>
      <c r="L34" s="42"/>
      <c r="M34" s="42"/>
    </row>
    <row r="35" spans="1:18" x14ac:dyDescent="0.3">
      <c r="A35" s="42"/>
      <c r="B35" s="42"/>
      <c r="C35" s="42"/>
      <c r="D35" s="42"/>
      <c r="E35" s="42"/>
      <c r="F35" s="44"/>
      <c r="G35" s="44"/>
      <c r="H35" s="42"/>
      <c r="I35" s="42"/>
      <c r="J35" s="42"/>
      <c r="K35" s="42"/>
      <c r="L35" s="42"/>
      <c r="M35" s="42"/>
    </row>
    <row r="36" spans="1:18" x14ac:dyDescent="0.3">
      <c r="A36" s="42" t="s">
        <v>70</v>
      </c>
      <c r="B36" s="42"/>
      <c r="C36" s="383" t="str">
        <f>IF(M23=2,B23,IF(M24=2,B24,IF(M25=2,B25,"")))</f>
        <v/>
      </c>
      <c r="D36" s="383"/>
      <c r="E36" s="44" t="s">
        <v>69</v>
      </c>
      <c r="F36" s="383" t="str">
        <f>IF(M28=2,B28,IF(M29=2,B29,IF(M30=2,B30,IF(M31=2,B31,""))))</f>
        <v/>
      </c>
      <c r="G36" s="383"/>
      <c r="H36" s="42"/>
      <c r="I36" s="54"/>
      <c r="J36" s="42"/>
      <c r="K36" s="42"/>
      <c r="L36" s="42"/>
      <c r="M36" s="42"/>
    </row>
    <row r="37" spans="1:18" x14ac:dyDescent="0.3">
      <c r="A37" s="42"/>
      <c r="B37" s="42"/>
      <c r="C37" s="44"/>
      <c r="D37" s="44"/>
      <c r="E37" s="44"/>
      <c r="F37" s="44"/>
      <c r="G37" s="44"/>
      <c r="H37" s="42"/>
      <c r="I37" s="42"/>
      <c r="J37" s="42"/>
      <c r="K37" s="42"/>
      <c r="L37" s="42"/>
      <c r="M37" s="42"/>
    </row>
    <row r="38" spans="1:18" x14ac:dyDescent="0.3">
      <c r="A38" s="42" t="s">
        <v>71</v>
      </c>
      <c r="B38" s="42"/>
      <c r="C38" s="383" t="str">
        <f>IF(M23=3,B23,IF(M24=3,B24,IF(M25=3,B25,"")))</f>
        <v/>
      </c>
      <c r="D38" s="383"/>
      <c r="E38" s="44" t="s">
        <v>69</v>
      </c>
      <c r="F38" s="383" t="str">
        <f>IF(M28=3,B28,IF(M29=3,B29,IF(M30=3,B30,IF(M31=3,B31,""))))</f>
        <v/>
      </c>
      <c r="G38" s="383"/>
      <c r="H38" s="42"/>
      <c r="I38" s="54"/>
      <c r="J38" s="42"/>
      <c r="K38" s="42"/>
      <c r="L38" s="42"/>
      <c r="M38" s="42"/>
    </row>
    <row r="39" spans="1:18" x14ac:dyDescent="0.3">
      <c r="A39" s="42"/>
      <c r="B39" s="42"/>
      <c r="C39" s="42"/>
      <c r="D39" s="42"/>
      <c r="E39" s="42"/>
      <c r="F39" s="42"/>
      <c r="G39" s="42"/>
      <c r="H39" s="42"/>
      <c r="I39" s="42"/>
      <c r="J39" s="42"/>
      <c r="K39" s="42"/>
      <c r="L39" s="42"/>
      <c r="M39" s="42"/>
    </row>
    <row r="40" spans="1:18" x14ac:dyDescent="0.3">
      <c r="A40" s="42"/>
      <c r="B40" s="42"/>
      <c r="C40" s="42"/>
      <c r="D40" s="42"/>
      <c r="E40" s="42"/>
      <c r="F40" s="42"/>
      <c r="G40" s="42"/>
      <c r="H40" s="42"/>
      <c r="I40" s="42"/>
      <c r="J40" s="42"/>
      <c r="K40" s="42"/>
      <c r="L40" s="54"/>
      <c r="M40" s="42"/>
    </row>
    <row r="41" spans="1:18" x14ac:dyDescent="0.3">
      <c r="A41" s="55" t="s">
        <v>24</v>
      </c>
      <c r="B41" s="56"/>
      <c r="C41" s="57"/>
      <c r="D41" s="58" t="s">
        <v>34</v>
      </c>
      <c r="E41" s="59" t="s">
        <v>35</v>
      </c>
      <c r="F41" s="60"/>
      <c r="G41" s="58" t="s">
        <v>34</v>
      </c>
      <c r="H41" s="59" t="s">
        <v>36</v>
      </c>
      <c r="I41" s="61"/>
      <c r="J41" s="59" t="s">
        <v>37</v>
      </c>
      <c r="K41" s="62" t="s">
        <v>38</v>
      </c>
      <c r="L41" s="37"/>
      <c r="M41" s="60"/>
      <c r="P41" s="63"/>
      <c r="Q41" s="63"/>
      <c r="R41" s="64"/>
    </row>
    <row r="42" spans="1:18" x14ac:dyDescent="0.3">
      <c r="A42" s="65" t="s">
        <v>39</v>
      </c>
      <c r="B42" s="66"/>
      <c r="C42" s="67"/>
      <c r="D42" s="68">
        <v>1</v>
      </c>
      <c r="E42" s="375" t="str">
        <f>IF(D42&gt;$R$44,,UPPER(VLOOKUP(D42,'[1]1MD ELO'!$A$7:$Q$134,2)))</f>
        <v/>
      </c>
      <c r="F42" s="375"/>
      <c r="G42" s="69" t="s">
        <v>40</v>
      </c>
      <c r="H42" s="66"/>
      <c r="I42" s="70"/>
      <c r="J42" s="71"/>
      <c r="K42" s="72" t="s">
        <v>41</v>
      </c>
      <c r="L42" s="73"/>
      <c r="M42" s="92"/>
      <c r="P42" s="75"/>
      <c r="Q42" s="75"/>
      <c r="R42" s="76"/>
    </row>
    <row r="43" spans="1:18" x14ac:dyDescent="0.3">
      <c r="A43" s="77" t="s">
        <v>42</v>
      </c>
      <c r="B43" s="78"/>
      <c r="C43" s="79"/>
      <c r="D43" s="80">
        <v>2</v>
      </c>
      <c r="E43" s="376" t="str">
        <f>IF(D43&gt;$R$44,,UPPER(VLOOKUP(D43,'[1]1MD ELO'!$A$7:$Q$134,2)))</f>
        <v/>
      </c>
      <c r="F43" s="376"/>
      <c r="G43" s="81" t="s">
        <v>43</v>
      </c>
      <c r="H43" s="82"/>
      <c r="I43" s="83"/>
      <c r="J43" s="84"/>
      <c r="K43" s="85"/>
      <c r="L43" s="54"/>
      <c r="M43" s="86"/>
      <c r="P43" s="76"/>
      <c r="Q43" s="87"/>
      <c r="R43" s="76"/>
    </row>
    <row r="44" spans="1:18" x14ac:dyDescent="0.3">
      <c r="A44" s="88"/>
      <c r="B44" s="89"/>
      <c r="C44" s="90"/>
      <c r="D44" s="80"/>
      <c r="E44" s="91"/>
      <c r="F44" s="42"/>
      <c r="G44" s="81" t="s">
        <v>44</v>
      </c>
      <c r="H44" s="82"/>
      <c r="I44" s="83"/>
      <c r="J44" s="84"/>
      <c r="K44" s="72" t="s">
        <v>45</v>
      </c>
      <c r="L44" s="73"/>
      <c r="M44" s="92"/>
      <c r="P44" s="75"/>
      <c r="Q44" s="75"/>
      <c r="R44" s="111">
        <f>MIN(4,'[1]1MD ELO'!Q2)</f>
        <v>4</v>
      </c>
    </row>
    <row r="45" spans="1:18" x14ac:dyDescent="0.3">
      <c r="A45" s="93"/>
      <c r="B45" s="94"/>
      <c r="C45" s="95"/>
      <c r="D45" s="80"/>
      <c r="E45" s="91"/>
      <c r="F45" s="42"/>
      <c r="G45" s="81" t="s">
        <v>46</v>
      </c>
      <c r="H45" s="82"/>
      <c r="I45" s="83"/>
      <c r="J45" s="84"/>
      <c r="K45" s="96"/>
      <c r="L45" s="42"/>
      <c r="M45" s="74"/>
      <c r="P45" s="76"/>
      <c r="Q45" s="87"/>
      <c r="R45" s="76"/>
    </row>
    <row r="46" spans="1:18" x14ac:dyDescent="0.3">
      <c r="A46" s="97"/>
      <c r="B46" s="98"/>
      <c r="C46" s="99"/>
      <c r="D46" s="80"/>
      <c r="E46" s="91"/>
      <c r="F46" s="42"/>
      <c r="G46" s="81" t="s">
        <v>47</v>
      </c>
      <c r="H46" s="82"/>
      <c r="I46" s="83"/>
      <c r="J46" s="84"/>
      <c r="K46" s="77"/>
      <c r="L46" s="54"/>
      <c r="M46" s="86"/>
      <c r="P46" s="76"/>
      <c r="Q46" s="87"/>
      <c r="R46" s="76"/>
    </row>
    <row r="47" spans="1:18" x14ac:dyDescent="0.3">
      <c r="A47" s="100"/>
      <c r="B47" s="101"/>
      <c r="C47" s="95"/>
      <c r="D47" s="80"/>
      <c r="E47" s="91"/>
      <c r="F47" s="42"/>
      <c r="G47" s="81" t="s">
        <v>48</v>
      </c>
      <c r="H47" s="82"/>
      <c r="I47" s="83"/>
      <c r="J47" s="84"/>
      <c r="K47" s="72" t="s">
        <v>49</v>
      </c>
      <c r="L47" s="73"/>
      <c r="M47" s="92"/>
      <c r="P47" s="75"/>
      <c r="Q47" s="75"/>
      <c r="R47" s="76"/>
    </row>
    <row r="48" spans="1:18" x14ac:dyDescent="0.3">
      <c r="A48" s="100"/>
      <c r="B48" s="101"/>
      <c r="C48" s="102"/>
      <c r="D48" s="80"/>
      <c r="E48" s="91"/>
      <c r="F48" s="42"/>
      <c r="G48" s="81" t="s">
        <v>50</v>
      </c>
      <c r="H48" s="82"/>
      <c r="I48" s="83"/>
      <c r="J48" s="84"/>
      <c r="K48" s="96"/>
      <c r="L48" s="42"/>
      <c r="M48" s="74"/>
      <c r="P48" s="76"/>
      <c r="Q48" s="87"/>
      <c r="R48" s="76"/>
    </row>
    <row r="49" spans="1:18" x14ac:dyDescent="0.3">
      <c r="A49" s="103"/>
      <c r="B49" s="104"/>
      <c r="C49" s="105"/>
      <c r="D49" s="106"/>
      <c r="E49" s="107"/>
      <c r="F49" s="54"/>
      <c r="G49" s="108" t="s">
        <v>51</v>
      </c>
      <c r="H49" s="78"/>
      <c r="I49" s="109"/>
      <c r="J49" s="110"/>
      <c r="K49" s="77">
        <f>L4</f>
        <v>0</v>
      </c>
      <c r="L49" s="54"/>
      <c r="M49" s="86"/>
      <c r="P49" s="76"/>
      <c r="Q49" s="87"/>
      <c r="R49" s="111"/>
    </row>
  </sheetData>
  <mergeCells count="51">
    <mergeCell ref="E43:F43"/>
    <mergeCell ref="B31:C31"/>
    <mergeCell ref="D31:E31"/>
    <mergeCell ref="F31:G31"/>
    <mergeCell ref="H31:I31"/>
    <mergeCell ref="C36:D36"/>
    <mergeCell ref="F36:G36"/>
    <mergeCell ref="C38:D38"/>
    <mergeCell ref="F38:G38"/>
    <mergeCell ref="E42:F42"/>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H22:I22"/>
    <mergeCell ref="A1:F1"/>
    <mergeCell ref="A4:C4"/>
    <mergeCell ref="B22:C22"/>
    <mergeCell ref="D22:E22"/>
    <mergeCell ref="F22:G22"/>
  </mergeCells>
  <conditionalFormatting sqref="E7 E9 E11 E13 E15 E17 E19">
    <cfRule type="cellIs" dxfId="5" priority="2" stopIfTrue="1" operator="equal">
      <formula>"Bye"</formula>
    </cfRule>
  </conditionalFormatting>
  <conditionalFormatting sqref="R44 R49">
    <cfRule type="expression" dxfId="4" priority="1" stopIfTrue="1">
      <formula>$O$1="CU"</formula>
    </cfRule>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AFE-87AB-4183-92BE-4A0997B9AE0B}">
  <sheetPr>
    <tabColor rgb="FF92D050"/>
  </sheetPr>
  <dimension ref="A1:S47"/>
  <sheetViews>
    <sheetView topLeftCell="A7" workbookViewId="0">
      <selection activeCell="H19" sqref="H19:I19"/>
    </sheetView>
  </sheetViews>
  <sheetFormatPr defaultRowHeight="14.4" x14ac:dyDescent="0.3"/>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19" width="8.44140625" customWidth="1"/>
  </cols>
  <sheetData>
    <row r="1" spans="1:19" ht="24.6" x14ac:dyDescent="0.3">
      <c r="A1" s="367" t="s">
        <v>56</v>
      </c>
      <c r="B1" s="367"/>
      <c r="C1" s="367"/>
      <c r="D1" s="367"/>
      <c r="E1" s="367"/>
      <c r="F1" s="367"/>
      <c r="G1" s="6"/>
      <c r="H1" s="7"/>
      <c r="I1" s="8"/>
      <c r="J1" s="9"/>
      <c r="L1" s="10"/>
      <c r="M1" s="11"/>
      <c r="N1" s="12"/>
      <c r="O1" s="12" t="s">
        <v>12</v>
      </c>
      <c r="P1" s="12"/>
      <c r="Q1" s="13"/>
      <c r="R1" s="12"/>
    </row>
    <row r="2" spans="1:19" x14ac:dyDescent="0.3">
      <c r="A2" s="14" t="s">
        <v>13</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t="s">
        <v>17</v>
      </c>
      <c r="M3" s="21"/>
      <c r="N3" s="24"/>
      <c r="O3" s="25"/>
      <c r="P3" s="24"/>
    </row>
    <row r="4" spans="1:19" ht="15" thickBot="1" x14ac:dyDescent="0.35">
      <c r="A4" s="368"/>
      <c r="B4" s="368"/>
      <c r="C4" s="368"/>
      <c r="D4" s="28"/>
      <c r="E4" s="29"/>
      <c r="F4" s="29"/>
      <c r="G4" s="29"/>
      <c r="H4" s="30"/>
      <c r="I4" s="29"/>
      <c r="J4" s="31"/>
      <c r="K4" s="30"/>
      <c r="L4" s="32"/>
      <c r="M4" s="30"/>
      <c r="N4" s="33"/>
      <c r="O4" s="34"/>
      <c r="P4" s="33"/>
    </row>
    <row r="5" spans="1:19" x14ac:dyDescent="0.3">
      <c r="A5" s="37"/>
      <c r="B5" s="37" t="s">
        <v>22</v>
      </c>
      <c r="C5" s="38" t="s">
        <v>23</v>
      </c>
      <c r="D5" s="37" t="s">
        <v>24</v>
      </c>
      <c r="E5" s="37" t="s">
        <v>8</v>
      </c>
      <c r="F5" s="37"/>
      <c r="G5" s="37" t="s">
        <v>9</v>
      </c>
      <c r="H5" s="37"/>
      <c r="I5" s="37" t="s">
        <v>25</v>
      </c>
      <c r="J5" s="37"/>
      <c r="K5" s="39" t="s">
        <v>26</v>
      </c>
      <c r="L5" s="39" t="s">
        <v>27</v>
      </c>
      <c r="M5" s="39" t="s">
        <v>28</v>
      </c>
      <c r="O5" s="26" t="s">
        <v>18</v>
      </c>
      <c r="P5" s="27" t="s">
        <v>19</v>
      </c>
      <c r="R5" s="26" t="s">
        <v>18</v>
      </c>
      <c r="S5" s="122" t="s">
        <v>65</v>
      </c>
    </row>
    <row r="6" spans="1:19" x14ac:dyDescent="0.3">
      <c r="A6" s="42"/>
      <c r="B6" s="42"/>
      <c r="C6" s="43"/>
      <c r="D6" s="42"/>
      <c r="E6" s="42"/>
      <c r="F6" s="42"/>
      <c r="G6" s="42"/>
      <c r="H6" s="42"/>
      <c r="I6" s="42"/>
      <c r="J6" s="42"/>
      <c r="K6" s="42"/>
      <c r="L6" s="42"/>
      <c r="M6" s="42"/>
      <c r="O6" s="35" t="s">
        <v>20</v>
      </c>
      <c r="P6" s="36" t="s">
        <v>21</v>
      </c>
      <c r="R6" s="35" t="s">
        <v>20</v>
      </c>
      <c r="S6" s="123" t="s">
        <v>66</v>
      </c>
    </row>
    <row r="7" spans="1:19" x14ac:dyDescent="0.3">
      <c r="A7" s="124" t="s">
        <v>31</v>
      </c>
      <c r="B7" s="125"/>
      <c r="C7" s="46" t="str">
        <f>IF($B7="","",VLOOKUP($B7,'[1]1MD ELO'!$A$7:$O$22,5))</f>
        <v/>
      </c>
      <c r="D7" s="46" t="str">
        <f>IF($B7="","",VLOOKUP($B7,'[1]1MD ELO'!$A$7:$O$22,15))</f>
        <v/>
      </c>
      <c r="E7" s="126" t="str">
        <f>UPPER(IF($B7="","",VLOOKUP($B7,'[1]1MD ELO'!$A$7:$O$22,2)))</f>
        <v/>
      </c>
      <c r="F7" s="127"/>
      <c r="G7" s="126" t="str">
        <f>IF($B7="","",VLOOKUP($B7,'[1]1MD ELO'!$A$7:$O$22,3))</f>
        <v/>
      </c>
      <c r="H7" s="127"/>
      <c r="I7" s="126" t="str">
        <f>IF($B7="","",VLOOKUP($B7,'[1]1MD ELO'!$A$7:$O$22,4))</f>
        <v/>
      </c>
      <c r="J7" s="42"/>
      <c r="K7" s="49"/>
      <c r="L7" s="112" t="str">
        <f>IF(K7="","",CONCATENATE(VLOOKUP($Y$3,$AB$1:$AK$1,K7)," pont"))</f>
        <v/>
      </c>
      <c r="M7" s="50"/>
      <c r="O7" s="40" t="s">
        <v>29</v>
      </c>
      <c r="P7" s="41" t="s">
        <v>30</v>
      </c>
      <c r="R7" s="40" t="s">
        <v>29</v>
      </c>
      <c r="S7" s="128" t="s">
        <v>61</v>
      </c>
    </row>
    <row r="8" spans="1:19" x14ac:dyDescent="0.3">
      <c r="A8" s="44"/>
      <c r="B8" s="129"/>
      <c r="C8" s="43"/>
      <c r="D8" s="43"/>
      <c r="E8" s="43"/>
      <c r="F8" s="43"/>
      <c r="G8" s="43"/>
      <c r="H8" s="43"/>
      <c r="I8" s="43"/>
      <c r="J8" s="42"/>
      <c r="K8" s="44"/>
      <c r="L8" s="114"/>
      <c r="M8" s="52"/>
    </row>
    <row r="9" spans="1:19" x14ac:dyDescent="0.3">
      <c r="A9" s="44" t="s">
        <v>32</v>
      </c>
      <c r="B9" s="130"/>
      <c r="C9" s="46" t="str">
        <f>IF($B9="","",VLOOKUP($B9,'[1]1MD ELO'!$A$7:$O$22,5))</f>
        <v/>
      </c>
      <c r="D9" s="46" t="str">
        <f>IF($B9="","",VLOOKUP($B9,'[1]1MD ELO'!$A$7:$O$22,15))</f>
        <v/>
      </c>
      <c r="E9" s="47" t="str">
        <f>UPPER(IF($B9="","",VLOOKUP($B9,'[1]1MD ELO'!$A$7:$O$22,2)))</f>
        <v/>
      </c>
      <c r="F9" s="48"/>
      <c r="G9" s="47" t="str">
        <f>IF($B9="","",VLOOKUP($B9,'[1]1MD ELO'!$A$7:$O$22,3))</f>
        <v/>
      </c>
      <c r="H9" s="48"/>
      <c r="I9" s="47" t="str">
        <f>IF($B9="","",VLOOKUP($B9,'[1]1MD ELO'!$A$7:$O$22,4))</f>
        <v/>
      </c>
      <c r="J9" s="42"/>
      <c r="K9" s="49"/>
      <c r="L9" s="112" t="str">
        <f>IF(K9="","",CONCATENATE(VLOOKUP($Y$3,$AB$1:$AK$1,K9)," pont"))</f>
        <v/>
      </c>
      <c r="M9" s="50"/>
    </row>
    <row r="10" spans="1:19" x14ac:dyDescent="0.3">
      <c r="A10" s="44"/>
      <c r="B10" s="129"/>
      <c r="C10" s="43"/>
      <c r="D10" s="43"/>
      <c r="E10" s="43"/>
      <c r="F10" s="43"/>
      <c r="G10" s="43"/>
      <c r="H10" s="43"/>
      <c r="I10" s="43"/>
      <c r="J10" s="42"/>
      <c r="K10" s="44"/>
      <c r="L10" s="114"/>
      <c r="M10" s="52"/>
    </row>
    <row r="11" spans="1:19" x14ac:dyDescent="0.3">
      <c r="A11" s="44" t="s">
        <v>33</v>
      </c>
      <c r="B11" s="130"/>
      <c r="C11" s="46" t="str">
        <f>IF($B11="","",VLOOKUP($B11,'[1]1MD ELO'!$A$7:$O$22,5))</f>
        <v/>
      </c>
      <c r="D11" s="46" t="str">
        <f>IF($B11="","",VLOOKUP($B11,'[1]1MD ELO'!$A$7:$O$22,15))</f>
        <v/>
      </c>
      <c r="E11" s="47" t="str">
        <f>UPPER(IF($B11="","",VLOOKUP($B11,'[1]1MD ELO'!$A$7:$O$22,2)))</f>
        <v/>
      </c>
      <c r="F11" s="48"/>
      <c r="G11" s="47" t="str">
        <f>IF($B11="","",VLOOKUP($B11,'[1]1MD ELO'!$A$7:$O$22,3))</f>
        <v/>
      </c>
      <c r="H11" s="48"/>
      <c r="I11" s="47" t="str">
        <f>IF($B11="","",VLOOKUP($B11,'[1]1MD ELO'!$A$7:$O$22,4))</f>
        <v/>
      </c>
      <c r="J11" s="42"/>
      <c r="K11" s="49"/>
      <c r="L11" s="112" t="str">
        <f>IF(K11="","",CONCATENATE(VLOOKUP($Y$3,$AB$1:$AK$1,K11)," pont"))</f>
        <v/>
      </c>
      <c r="M11" s="50"/>
    </row>
    <row r="12" spans="1:19" x14ac:dyDescent="0.3">
      <c r="A12" s="42"/>
      <c r="B12" s="124"/>
      <c r="C12" s="43"/>
      <c r="D12" s="42"/>
      <c r="E12" s="42"/>
      <c r="F12" s="42"/>
      <c r="G12" s="42"/>
      <c r="H12" s="42"/>
      <c r="I12" s="42"/>
      <c r="J12" s="42"/>
      <c r="K12" s="43"/>
      <c r="L12" s="120"/>
      <c r="M12" s="52"/>
    </row>
    <row r="13" spans="1:19" x14ac:dyDescent="0.3">
      <c r="A13" s="124" t="s">
        <v>55</v>
      </c>
      <c r="B13" s="125"/>
      <c r="C13" s="46" t="str">
        <f>IF($B13="","",VLOOKUP($B13,'[1]1MD ELO'!$A$7:$O$22,5))</f>
        <v/>
      </c>
      <c r="D13" s="46" t="str">
        <f>IF($B13="","",VLOOKUP($B13,'[1]1MD ELO'!$A$7:$O$22,15))</f>
        <v/>
      </c>
      <c r="E13" s="126" t="str">
        <f>UPPER(IF($B13="","",VLOOKUP($B13,'[1]1MD ELO'!$A$7:$O$22,2)))</f>
        <v/>
      </c>
      <c r="F13" s="127"/>
      <c r="G13" s="126" t="str">
        <f>IF($B13="","",VLOOKUP($B13,'[1]1MD ELO'!$A$7:$O$22,3))</f>
        <v/>
      </c>
      <c r="H13" s="127"/>
      <c r="I13" s="126" t="str">
        <f>IF($B13="","",VLOOKUP($B13,'[1]1MD ELO'!$A$7:$O$22,4))</f>
        <v/>
      </c>
      <c r="J13" s="42"/>
      <c r="K13" s="49"/>
      <c r="L13" s="112" t="str">
        <f>IF(K13="","",CONCATENATE(VLOOKUP($Y$3,$AB$1:$AK$1,K13)," pont"))</f>
        <v/>
      </c>
      <c r="M13" s="50"/>
    </row>
    <row r="14" spans="1:19" x14ac:dyDescent="0.3">
      <c r="A14" s="44"/>
      <c r="B14" s="129"/>
      <c r="C14" s="43"/>
      <c r="D14" s="43"/>
      <c r="E14" s="43"/>
      <c r="F14" s="43"/>
      <c r="G14" s="43"/>
      <c r="H14" s="43"/>
      <c r="I14" s="43"/>
      <c r="J14" s="42"/>
      <c r="K14" s="44"/>
      <c r="L14" s="114"/>
      <c r="M14" s="52"/>
    </row>
    <row r="15" spans="1:19" x14ac:dyDescent="0.3">
      <c r="A15" s="44" t="s">
        <v>64</v>
      </c>
      <c r="B15" s="130"/>
      <c r="C15" s="46" t="str">
        <f>IF($B15="","",VLOOKUP($B15,'[1]1MD ELO'!$A$7:$O$22,5))</f>
        <v/>
      </c>
      <c r="D15" s="46" t="str">
        <f>IF($B15="","",VLOOKUP($B15,'[1]1MD ELO'!$A$7:$O$22,15))</f>
        <v/>
      </c>
      <c r="E15" s="47" t="str">
        <f>UPPER(IF($B15="","",VLOOKUP($B15,'[1]1MD ELO'!$A$7:$O$22,2)))</f>
        <v/>
      </c>
      <c r="F15" s="48"/>
      <c r="G15" s="47" t="str">
        <f>IF($B15="","",VLOOKUP($B15,'[1]1MD ELO'!$A$7:$O$22,3))</f>
        <v/>
      </c>
      <c r="H15" s="48"/>
      <c r="I15" s="47" t="str">
        <f>IF($B15="","",VLOOKUP($B15,'[1]1MD ELO'!$A$7:$O$22,4))</f>
        <v/>
      </c>
      <c r="J15" s="42"/>
      <c r="K15" s="49"/>
      <c r="L15" s="112" t="str">
        <f>IF(K15="","",CONCATENATE(VLOOKUP($Y$3,$AB$1:$AK$1,K15)," pont"))</f>
        <v/>
      </c>
      <c r="M15" s="50"/>
    </row>
    <row r="16" spans="1:19" x14ac:dyDescent="0.3">
      <c r="A16" s="44"/>
      <c r="B16" s="129"/>
      <c r="C16" s="43"/>
      <c r="D16" s="43"/>
      <c r="E16" s="43"/>
      <c r="F16" s="43"/>
      <c r="G16" s="43"/>
      <c r="H16" s="43"/>
      <c r="I16" s="43"/>
      <c r="J16" s="42"/>
      <c r="K16" s="44"/>
      <c r="L16" s="114"/>
      <c r="M16" s="52"/>
    </row>
    <row r="17" spans="1:13" x14ac:dyDescent="0.3">
      <c r="A17" s="44" t="s">
        <v>67</v>
      </c>
      <c r="B17" s="130"/>
      <c r="C17" s="46" t="str">
        <f>IF($B17="","",VLOOKUP($B17,'[1]1MD ELO'!$A$7:$O$22,5))</f>
        <v/>
      </c>
      <c r="D17" s="46" t="str">
        <f>IF($B17="","",VLOOKUP($B17,'[1]1MD ELO'!$A$7:$O$22,15))</f>
        <v/>
      </c>
      <c r="E17" s="47" t="str">
        <f>UPPER(IF($B17="","",VLOOKUP($B17,'[1]1MD ELO'!$A$7:$O$22,2)))</f>
        <v/>
      </c>
      <c r="F17" s="48"/>
      <c r="G17" s="47" t="str">
        <f>IF($B17="","",VLOOKUP($B17,'[1]1MD ELO'!$A$7:$O$22,3))</f>
        <v/>
      </c>
      <c r="H17" s="48"/>
      <c r="I17" s="47" t="str">
        <f>IF($B17="","",VLOOKUP($B17,'[1]1MD ELO'!$A$7:$O$22,4))</f>
        <v/>
      </c>
      <c r="J17" s="42"/>
      <c r="K17" s="49"/>
      <c r="L17" s="112" t="str">
        <f>IF(K17="","",CONCATENATE(VLOOKUP($Y$3,$AB$1:$AK$1,K17)," pont"))</f>
        <v/>
      </c>
      <c r="M17" s="50"/>
    </row>
    <row r="18" spans="1:13" x14ac:dyDescent="0.3">
      <c r="A18" s="42"/>
      <c r="B18" s="42"/>
      <c r="C18" s="42"/>
      <c r="D18" s="42"/>
      <c r="E18" s="42"/>
      <c r="F18" s="42"/>
      <c r="G18" s="42"/>
      <c r="H18" s="42"/>
      <c r="I18" s="42"/>
      <c r="J18" s="42"/>
      <c r="K18" s="42"/>
      <c r="M18" s="42"/>
    </row>
    <row r="19" spans="1:13" x14ac:dyDescent="0.3">
      <c r="A19" s="42"/>
      <c r="B19" s="42"/>
      <c r="C19" s="42"/>
      <c r="D19" s="42"/>
      <c r="E19" s="42"/>
      <c r="F19" s="42"/>
      <c r="G19" s="42"/>
      <c r="H19" s="42"/>
      <c r="I19" s="42"/>
      <c r="J19" s="42"/>
      <c r="K19" s="42"/>
      <c r="L19" s="42"/>
      <c r="M19" s="42"/>
    </row>
    <row r="20" spans="1:13" x14ac:dyDescent="0.3">
      <c r="A20" s="42"/>
      <c r="B20" s="42"/>
      <c r="C20" s="42"/>
      <c r="D20" s="42"/>
      <c r="E20" s="42"/>
      <c r="F20" s="42"/>
      <c r="G20" s="42"/>
      <c r="H20" s="42"/>
      <c r="I20" s="42"/>
      <c r="J20" s="42"/>
      <c r="K20" s="42"/>
      <c r="L20" s="42"/>
      <c r="M20" s="42"/>
    </row>
    <row r="21" spans="1:13" x14ac:dyDescent="0.3">
      <c r="A21" s="42"/>
      <c r="B21" s="42"/>
      <c r="C21" s="42"/>
      <c r="D21" s="42"/>
      <c r="E21" s="42"/>
      <c r="F21" s="42"/>
      <c r="G21" s="42"/>
      <c r="H21" s="42"/>
      <c r="I21" s="42"/>
      <c r="J21" s="42"/>
      <c r="K21" s="42"/>
      <c r="L21" s="42"/>
      <c r="M21" s="42"/>
    </row>
    <row r="22" spans="1:13" x14ac:dyDescent="0.3">
      <c r="A22" s="42"/>
      <c r="B22" s="370"/>
      <c r="C22" s="370"/>
      <c r="D22" s="371" t="str">
        <f>E7</f>
        <v/>
      </c>
      <c r="E22" s="371"/>
      <c r="F22" s="371" t="str">
        <f>E9</f>
        <v/>
      </c>
      <c r="G22" s="371"/>
      <c r="H22" s="371" t="str">
        <f>E11</f>
        <v/>
      </c>
      <c r="I22" s="371"/>
      <c r="J22" s="42"/>
      <c r="K22" s="42"/>
      <c r="L22" s="42"/>
      <c r="M22" s="131" t="s">
        <v>26</v>
      </c>
    </row>
    <row r="23" spans="1:13" x14ac:dyDescent="0.3">
      <c r="A23" s="53" t="s">
        <v>31</v>
      </c>
      <c r="B23" s="372" t="str">
        <f>E7</f>
        <v/>
      </c>
      <c r="C23" s="372"/>
      <c r="D23" s="373"/>
      <c r="E23" s="373"/>
      <c r="F23" s="374"/>
      <c r="G23" s="374"/>
      <c r="H23" s="374"/>
      <c r="I23" s="374"/>
      <c r="J23" s="42"/>
      <c r="K23" s="42"/>
      <c r="L23" s="42"/>
      <c r="M23" s="132"/>
    </row>
    <row r="24" spans="1:13" x14ac:dyDescent="0.3">
      <c r="A24" s="53" t="s">
        <v>32</v>
      </c>
      <c r="B24" s="372" t="str">
        <f>E9</f>
        <v/>
      </c>
      <c r="C24" s="372"/>
      <c r="D24" s="374"/>
      <c r="E24" s="374"/>
      <c r="F24" s="373"/>
      <c r="G24" s="373"/>
      <c r="H24" s="374"/>
      <c r="I24" s="374"/>
      <c r="J24" s="42"/>
      <c r="K24" s="42"/>
      <c r="L24" s="42"/>
      <c r="M24" s="132"/>
    </row>
    <row r="25" spans="1:13" x14ac:dyDescent="0.3">
      <c r="A25" s="53" t="s">
        <v>33</v>
      </c>
      <c r="B25" s="372" t="str">
        <f>E11</f>
        <v/>
      </c>
      <c r="C25" s="372"/>
      <c r="D25" s="374"/>
      <c r="E25" s="374"/>
      <c r="F25" s="374"/>
      <c r="G25" s="374"/>
      <c r="H25" s="373"/>
      <c r="I25" s="373"/>
      <c r="J25" s="42"/>
      <c r="K25" s="42"/>
      <c r="L25" s="42"/>
      <c r="M25" s="132"/>
    </row>
    <row r="26" spans="1:13" x14ac:dyDescent="0.3">
      <c r="A26" s="42"/>
      <c r="B26" s="42"/>
      <c r="C26" s="42"/>
      <c r="D26" s="42"/>
      <c r="E26" s="42"/>
      <c r="F26" s="42"/>
      <c r="G26" s="42"/>
      <c r="H26" s="42"/>
      <c r="I26" s="42"/>
      <c r="J26" s="42"/>
      <c r="K26" s="42"/>
      <c r="L26" s="42"/>
      <c r="M26" s="133"/>
    </row>
    <row r="27" spans="1:13" x14ac:dyDescent="0.3">
      <c r="A27" s="42"/>
      <c r="B27" s="370"/>
      <c r="C27" s="370"/>
      <c r="D27" s="371" t="str">
        <f>E13</f>
        <v/>
      </c>
      <c r="E27" s="371"/>
      <c r="F27" s="371" t="str">
        <f>E15</f>
        <v/>
      </c>
      <c r="G27" s="371"/>
      <c r="H27" s="371" t="str">
        <f>E17</f>
        <v/>
      </c>
      <c r="I27" s="371"/>
      <c r="J27" s="42"/>
      <c r="K27" s="42"/>
      <c r="L27" s="42"/>
      <c r="M27" s="133"/>
    </row>
    <row r="28" spans="1:13" x14ac:dyDescent="0.3">
      <c r="A28" s="53" t="s">
        <v>55</v>
      </c>
      <c r="B28" s="372" t="str">
        <f>E13</f>
        <v/>
      </c>
      <c r="C28" s="372"/>
      <c r="D28" s="373"/>
      <c r="E28" s="373"/>
      <c r="F28" s="374"/>
      <c r="G28" s="374"/>
      <c r="H28" s="374"/>
      <c r="I28" s="374"/>
      <c r="J28" s="42"/>
      <c r="K28" s="42"/>
      <c r="L28" s="42"/>
      <c r="M28" s="132"/>
    </row>
    <row r="29" spans="1:13" x14ac:dyDescent="0.3">
      <c r="A29" s="53" t="s">
        <v>64</v>
      </c>
      <c r="B29" s="372" t="str">
        <f>E15</f>
        <v/>
      </c>
      <c r="C29" s="372"/>
      <c r="D29" s="374"/>
      <c r="E29" s="374"/>
      <c r="F29" s="373"/>
      <c r="G29" s="373"/>
      <c r="H29" s="374"/>
      <c r="I29" s="374"/>
      <c r="J29" s="42"/>
      <c r="K29" s="42"/>
      <c r="L29" s="42"/>
      <c r="M29" s="132"/>
    </row>
    <row r="30" spans="1:13" x14ac:dyDescent="0.3">
      <c r="A30" s="53" t="s">
        <v>67</v>
      </c>
      <c r="B30" s="372" t="str">
        <f>E17</f>
        <v/>
      </c>
      <c r="C30" s="372"/>
      <c r="D30" s="374"/>
      <c r="E30" s="374"/>
      <c r="F30" s="374"/>
      <c r="G30" s="374"/>
      <c r="H30" s="373"/>
      <c r="I30" s="373"/>
      <c r="J30" s="42"/>
      <c r="K30" s="42"/>
      <c r="L30" s="42"/>
      <c r="M30" s="132"/>
    </row>
    <row r="31" spans="1:13" x14ac:dyDescent="0.3">
      <c r="A31" s="42"/>
      <c r="B31" s="42"/>
      <c r="C31" s="42"/>
      <c r="D31" s="42"/>
      <c r="E31" s="42"/>
      <c r="F31" s="42"/>
      <c r="G31" s="42"/>
      <c r="H31" s="42"/>
      <c r="I31" s="42"/>
      <c r="J31" s="42"/>
      <c r="K31" s="42"/>
      <c r="L31" s="42"/>
      <c r="M31" s="42"/>
    </row>
    <row r="32" spans="1:13" x14ac:dyDescent="0.3">
      <c r="A32" s="42" t="s">
        <v>68</v>
      </c>
      <c r="B32" s="42"/>
      <c r="C32" s="383" t="str">
        <f>IF(M23=1,B23,IF(M24=1,B24,IF(M25=1,B25,"")))</f>
        <v/>
      </c>
      <c r="D32" s="383"/>
      <c r="E32" s="44" t="s">
        <v>69</v>
      </c>
      <c r="F32" s="383" t="str">
        <f>IF(M28=1,B28,IF(M29=1,B29,IF(M30=1,B30,"")))</f>
        <v/>
      </c>
      <c r="G32" s="383"/>
      <c r="H32" s="42"/>
      <c r="I32" s="54"/>
      <c r="J32" s="42"/>
      <c r="K32" s="42"/>
      <c r="L32" s="42"/>
      <c r="M32" s="42"/>
    </row>
    <row r="33" spans="1:18" x14ac:dyDescent="0.3">
      <c r="A33" s="42"/>
      <c r="B33" s="42"/>
      <c r="C33" s="42"/>
      <c r="D33" s="42"/>
      <c r="E33" s="42"/>
      <c r="F33" s="44"/>
      <c r="G33" s="44"/>
      <c r="H33" s="42"/>
      <c r="I33" s="42"/>
      <c r="J33" s="42"/>
      <c r="K33" s="42"/>
      <c r="L33" s="42"/>
      <c r="M33" s="42"/>
    </row>
    <row r="34" spans="1:18" x14ac:dyDescent="0.3">
      <c r="A34" s="42" t="s">
        <v>70</v>
      </c>
      <c r="B34" s="42"/>
      <c r="C34" s="383" t="str">
        <f>IF(M23=2,B23,IF(M24=2,B24,IF(M25=2,B25,"")))</f>
        <v/>
      </c>
      <c r="D34" s="383"/>
      <c r="E34" s="44" t="s">
        <v>69</v>
      </c>
      <c r="F34" s="383" t="str">
        <f>IF(M28=2,B28,IF(M29=2,B29,IF(M30=2,B30,"")))</f>
        <v/>
      </c>
      <c r="G34" s="383"/>
      <c r="H34" s="42"/>
      <c r="I34" s="54"/>
      <c r="J34" s="42"/>
      <c r="K34" s="42"/>
      <c r="L34" s="42"/>
      <c r="M34" s="42"/>
    </row>
    <row r="35" spans="1:18" x14ac:dyDescent="0.3">
      <c r="A35" s="42"/>
      <c r="B35" s="42"/>
      <c r="C35" s="44"/>
      <c r="D35" s="44"/>
      <c r="E35" s="44"/>
      <c r="F35" s="44"/>
      <c r="G35" s="44"/>
      <c r="H35" s="42"/>
      <c r="I35" s="42"/>
      <c r="J35" s="42"/>
      <c r="K35" s="42"/>
      <c r="L35" s="42"/>
      <c r="M35" s="42"/>
    </row>
    <row r="36" spans="1:18" x14ac:dyDescent="0.3">
      <c r="A36" s="42" t="s">
        <v>71</v>
      </c>
      <c r="B36" s="42"/>
      <c r="C36" s="383" t="str">
        <f>IF(M23=3,B23,IF(M24=3,B24,IF(M25=3,B25,"")))</f>
        <v/>
      </c>
      <c r="D36" s="383"/>
      <c r="E36" s="44" t="s">
        <v>69</v>
      </c>
      <c r="F36" s="383" t="str">
        <f>IF(M28=3,B28,IF(M29=3,B29,IF(M30=3,B30,"")))</f>
        <v/>
      </c>
      <c r="G36" s="383"/>
      <c r="H36" s="42"/>
      <c r="I36" s="54"/>
      <c r="J36" s="42"/>
      <c r="K36" s="42"/>
      <c r="L36" s="42"/>
      <c r="M36" s="42"/>
    </row>
    <row r="37" spans="1:18" x14ac:dyDescent="0.3">
      <c r="A37" s="42"/>
      <c r="B37" s="42"/>
      <c r="C37" s="42"/>
      <c r="D37" s="42"/>
      <c r="E37" s="42"/>
      <c r="F37" s="42"/>
      <c r="G37" s="42"/>
      <c r="H37" s="42"/>
      <c r="I37" s="42"/>
      <c r="J37" s="42"/>
      <c r="K37" s="42"/>
      <c r="L37" s="42"/>
      <c r="M37" s="42"/>
    </row>
    <row r="38" spans="1:18" x14ac:dyDescent="0.3">
      <c r="A38" s="42"/>
      <c r="B38" s="42"/>
      <c r="C38" s="42"/>
      <c r="D38" s="42"/>
      <c r="E38" s="42"/>
      <c r="F38" s="42"/>
      <c r="G38" s="42"/>
      <c r="H38" s="42"/>
      <c r="I38" s="42"/>
      <c r="J38" s="42"/>
      <c r="K38" s="42"/>
      <c r="L38" s="54"/>
      <c r="M38" s="42"/>
    </row>
    <row r="39" spans="1:18" x14ac:dyDescent="0.3">
      <c r="A39" s="55" t="s">
        <v>24</v>
      </c>
      <c r="B39" s="56"/>
      <c r="C39" s="57"/>
      <c r="D39" s="58" t="s">
        <v>34</v>
      </c>
      <c r="E39" s="59" t="s">
        <v>35</v>
      </c>
      <c r="F39" s="60"/>
      <c r="G39" s="58" t="s">
        <v>34</v>
      </c>
      <c r="H39" s="59" t="s">
        <v>36</v>
      </c>
      <c r="I39" s="61"/>
      <c r="J39" s="59" t="s">
        <v>37</v>
      </c>
      <c r="K39" s="62" t="s">
        <v>38</v>
      </c>
      <c r="L39" s="37"/>
      <c r="M39" s="60"/>
      <c r="P39" s="63"/>
      <c r="Q39" s="63"/>
      <c r="R39" s="64"/>
    </row>
    <row r="40" spans="1:18" x14ac:dyDescent="0.3">
      <c r="A40" s="65" t="s">
        <v>39</v>
      </c>
      <c r="B40" s="66"/>
      <c r="C40" s="67"/>
      <c r="D40" s="68">
        <v>1</v>
      </c>
      <c r="E40" s="375" t="str">
        <f>IF(D40&gt;$R$47,,UPPER(VLOOKUP(D40,'[1]1MD ELO'!$A$7:$Q$134,2)))</f>
        <v/>
      </c>
      <c r="F40" s="375"/>
      <c r="G40" s="69" t="s">
        <v>40</v>
      </c>
      <c r="H40" s="66"/>
      <c r="I40" s="70"/>
      <c r="J40" s="71"/>
      <c r="K40" s="72" t="s">
        <v>41</v>
      </c>
      <c r="L40" s="73"/>
      <c r="M40" s="92"/>
      <c r="P40" s="75"/>
      <c r="Q40" s="75"/>
      <c r="R40" s="76"/>
    </row>
    <row r="41" spans="1:18" x14ac:dyDescent="0.3">
      <c r="A41" s="77" t="s">
        <v>42</v>
      </c>
      <c r="B41" s="78"/>
      <c r="C41" s="79"/>
      <c r="D41" s="80">
        <v>2</v>
      </c>
      <c r="E41" s="376" t="str">
        <f>IF(D41&gt;$R$47,,UPPER(VLOOKUP(D41,'[1]1MD ELO'!$A$7:$Q$134,2)))</f>
        <v/>
      </c>
      <c r="F41" s="376"/>
      <c r="G41" s="81" t="s">
        <v>43</v>
      </c>
      <c r="H41" s="82"/>
      <c r="I41" s="83"/>
      <c r="J41" s="84"/>
      <c r="K41" s="85"/>
      <c r="L41" s="54"/>
      <c r="M41" s="86"/>
      <c r="P41" s="76"/>
      <c r="Q41" s="87"/>
      <c r="R41" s="76"/>
    </row>
    <row r="42" spans="1:18" x14ac:dyDescent="0.3">
      <c r="A42" s="88"/>
      <c r="B42" s="89"/>
      <c r="C42" s="90"/>
      <c r="D42" s="80"/>
      <c r="E42" s="91"/>
      <c r="F42" s="42"/>
      <c r="G42" s="81" t="s">
        <v>44</v>
      </c>
      <c r="H42" s="82"/>
      <c r="I42" s="83"/>
      <c r="J42" s="84"/>
      <c r="K42" s="72" t="s">
        <v>45</v>
      </c>
      <c r="L42" s="73"/>
      <c r="M42" s="92"/>
      <c r="P42" s="75"/>
      <c r="Q42" s="75"/>
      <c r="R42" s="76"/>
    </row>
    <row r="43" spans="1:18" x14ac:dyDescent="0.3">
      <c r="A43" s="93"/>
      <c r="B43" s="94"/>
      <c r="C43" s="95"/>
      <c r="D43" s="80"/>
      <c r="E43" s="91"/>
      <c r="F43" s="42"/>
      <c r="G43" s="81" t="s">
        <v>46</v>
      </c>
      <c r="H43" s="82"/>
      <c r="I43" s="83"/>
      <c r="J43" s="84"/>
      <c r="K43" s="96"/>
      <c r="L43" s="42"/>
      <c r="M43" s="74"/>
      <c r="P43" s="76"/>
      <c r="Q43" s="87"/>
      <c r="R43" s="76"/>
    </row>
    <row r="44" spans="1:18" x14ac:dyDescent="0.3">
      <c r="A44" s="97"/>
      <c r="B44" s="98"/>
      <c r="C44" s="99"/>
      <c r="D44" s="80"/>
      <c r="E44" s="91"/>
      <c r="F44" s="42"/>
      <c r="G44" s="81" t="s">
        <v>47</v>
      </c>
      <c r="H44" s="82"/>
      <c r="I44" s="83"/>
      <c r="J44" s="84"/>
      <c r="K44" s="77"/>
      <c r="L44" s="54"/>
      <c r="M44" s="86"/>
      <c r="P44" s="76"/>
      <c r="Q44" s="87"/>
      <c r="R44" s="76"/>
    </row>
    <row r="45" spans="1:18" x14ac:dyDescent="0.3">
      <c r="A45" s="100"/>
      <c r="B45" s="101"/>
      <c r="C45" s="95"/>
      <c r="D45" s="80"/>
      <c r="E45" s="91"/>
      <c r="F45" s="42"/>
      <c r="G45" s="81" t="s">
        <v>48</v>
      </c>
      <c r="H45" s="82"/>
      <c r="I45" s="83"/>
      <c r="J45" s="84"/>
      <c r="K45" s="72" t="s">
        <v>49</v>
      </c>
      <c r="L45" s="73"/>
      <c r="M45" s="92"/>
      <c r="P45" s="75"/>
      <c r="Q45" s="75"/>
      <c r="R45" s="76"/>
    </row>
    <row r="46" spans="1:18" x14ac:dyDescent="0.3">
      <c r="A46" s="100"/>
      <c r="B46" s="101"/>
      <c r="C46" s="102"/>
      <c r="D46" s="80"/>
      <c r="E46" s="91"/>
      <c r="F46" s="42"/>
      <c r="G46" s="81" t="s">
        <v>50</v>
      </c>
      <c r="H46" s="82"/>
      <c r="I46" s="83"/>
      <c r="J46" s="84"/>
      <c r="K46" s="96"/>
      <c r="L46" s="42"/>
      <c r="M46" s="74"/>
      <c r="P46" s="76"/>
      <c r="Q46" s="87"/>
      <c r="R46" s="76"/>
    </row>
    <row r="47" spans="1:18" x14ac:dyDescent="0.3">
      <c r="A47" s="103"/>
      <c r="B47" s="104"/>
      <c r="C47" s="105"/>
      <c r="D47" s="106"/>
      <c r="E47" s="107"/>
      <c r="F47" s="54"/>
      <c r="G47" s="108" t="s">
        <v>51</v>
      </c>
      <c r="H47" s="78"/>
      <c r="I47" s="109"/>
      <c r="J47" s="110"/>
      <c r="K47" s="77">
        <f>L4</f>
        <v>0</v>
      </c>
      <c r="L47" s="54"/>
      <c r="M47" s="86"/>
      <c r="P47" s="76"/>
      <c r="Q47" s="87"/>
      <c r="R47" s="111">
        <f>MIN(4,'[1]1MD ELO'!Q5)</f>
        <v>4</v>
      </c>
    </row>
  </sheetData>
  <mergeCells count="42">
    <mergeCell ref="E41:F41"/>
    <mergeCell ref="B30:C30"/>
    <mergeCell ref="D30:E30"/>
    <mergeCell ref="F30:G30"/>
    <mergeCell ref="H30:I30"/>
    <mergeCell ref="C32:D32"/>
    <mergeCell ref="F32:G32"/>
    <mergeCell ref="C34:D34"/>
    <mergeCell ref="F34:G34"/>
    <mergeCell ref="C36:D36"/>
    <mergeCell ref="F36:G36"/>
    <mergeCell ref="E40:F40"/>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H22:I22"/>
    <mergeCell ref="A1:F1"/>
    <mergeCell ref="A4:C4"/>
    <mergeCell ref="B22:C22"/>
    <mergeCell ref="D22:E22"/>
    <mergeCell ref="F22:G22"/>
  </mergeCells>
  <conditionalFormatting sqref="E7 E9 E11 E13 E15 E17">
    <cfRule type="cellIs" dxfId="3" priority="2" stopIfTrue="1" operator="equal">
      <formula>"Bye"</formula>
    </cfRule>
  </conditionalFormatting>
  <conditionalFormatting sqref="R47">
    <cfRule type="expression" dxfId="2" priority="1" stopIfTrue="1">
      <formula>$O$1="CU"</formula>
    </cfRule>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3F11-500E-4552-B9A0-7C5546C70A33}">
  <sheetPr>
    <tabColor rgb="FF92D050"/>
  </sheetPr>
  <dimension ref="A1:R41"/>
  <sheetViews>
    <sheetView workbookViewId="0">
      <selection activeCell="H19" sqref="H19:I19"/>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56</v>
      </c>
      <c r="B1" s="367"/>
      <c r="C1" s="367"/>
      <c r="D1" s="367"/>
      <c r="E1" s="367"/>
      <c r="F1" s="367"/>
      <c r="G1" s="6"/>
      <c r="H1" s="7"/>
      <c r="I1" s="8"/>
      <c r="J1" s="9"/>
      <c r="L1" s="10"/>
      <c r="M1" s="11"/>
      <c r="N1" s="12"/>
      <c r="O1" s="12" t="s">
        <v>12</v>
      </c>
      <c r="P1" s="12"/>
      <c r="Q1" s="13"/>
      <c r="R1" s="12"/>
    </row>
    <row r="2" spans="1:18" x14ac:dyDescent="0.3">
      <c r="A2" s="14" t="s">
        <v>13</v>
      </c>
      <c r="B2" s="15"/>
      <c r="C2" s="15"/>
      <c r="D2" s="15"/>
      <c r="E2" s="15">
        <f>[1]Altalanos!$A$8</f>
        <v>0</v>
      </c>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156</v>
      </c>
      <c r="F7" s="369"/>
      <c r="G7" s="369" t="s">
        <v>157</v>
      </c>
      <c r="H7" s="369"/>
      <c r="I7" s="118" t="str">
        <f>IF($B7="","",VLOOKUP($B7,'[1]1MD ELO'!$A$7:$O$22,4))</f>
        <v/>
      </c>
      <c r="J7" s="42"/>
      <c r="K7" s="49"/>
      <c r="L7" s="112" t="str">
        <f>IF(K7="","",CONCATENATE(VLOOKUP($Y$3,$AB$1:$AK$1,K7)," pont"))</f>
        <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158</v>
      </c>
      <c r="F9" s="369"/>
      <c r="G9" s="369" t="s">
        <v>159</v>
      </c>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t="str">
        <f>IF($B11="","",VLOOKUP($B11,'[1]1MD ELO'!$A$7:$O$22,15))</f>
        <v/>
      </c>
      <c r="E11" s="369" t="s">
        <v>160</v>
      </c>
      <c r="F11" s="369"/>
      <c r="G11" s="369" t="s">
        <v>161</v>
      </c>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162</v>
      </c>
      <c r="F13" s="369"/>
      <c r="G13" s="369" t="s">
        <v>163</v>
      </c>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t="s">
        <v>164</v>
      </c>
      <c r="F15" s="369"/>
      <c r="G15" s="369" t="s">
        <v>165</v>
      </c>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Fehérvári</v>
      </c>
      <c r="E18" s="371"/>
      <c r="F18" s="371" t="str">
        <f>E9</f>
        <v>Jacsó</v>
      </c>
      <c r="G18" s="371"/>
      <c r="H18" s="371" t="str">
        <f>E11</f>
        <v>Molnár</v>
      </c>
      <c r="I18" s="371"/>
      <c r="J18" s="371" t="str">
        <f>E13</f>
        <v>Barnóczki</v>
      </c>
      <c r="K18" s="371"/>
      <c r="L18" s="371" t="str">
        <f>E15</f>
        <v>Szilágyi</v>
      </c>
      <c r="M18" s="371"/>
    </row>
    <row r="19" spans="1:13" x14ac:dyDescent="0.3">
      <c r="A19" s="53" t="s">
        <v>31</v>
      </c>
      <c r="B19" s="372" t="str">
        <f>E7</f>
        <v>Fehérvári</v>
      </c>
      <c r="C19" s="372"/>
      <c r="D19" s="373"/>
      <c r="E19" s="373"/>
      <c r="F19" s="374"/>
      <c r="G19" s="374"/>
      <c r="H19" s="374"/>
      <c r="I19" s="374"/>
      <c r="J19" s="371"/>
      <c r="K19" s="371"/>
      <c r="L19" s="371"/>
      <c r="M19" s="371"/>
    </row>
    <row r="20" spans="1:13" x14ac:dyDescent="0.3">
      <c r="A20" s="53" t="s">
        <v>32</v>
      </c>
      <c r="B20" s="372" t="str">
        <f>E9</f>
        <v>Jacsó</v>
      </c>
      <c r="C20" s="372"/>
      <c r="D20" s="374"/>
      <c r="E20" s="374"/>
      <c r="F20" s="373"/>
      <c r="G20" s="373"/>
      <c r="H20" s="374"/>
      <c r="I20" s="374"/>
      <c r="J20" s="374"/>
      <c r="K20" s="374"/>
      <c r="L20" s="371"/>
      <c r="M20" s="371"/>
    </row>
    <row r="21" spans="1:13" x14ac:dyDescent="0.3">
      <c r="A21" s="53" t="s">
        <v>33</v>
      </c>
      <c r="B21" s="372" t="str">
        <f>E11</f>
        <v>Molnár</v>
      </c>
      <c r="C21" s="372"/>
      <c r="D21" s="374"/>
      <c r="E21" s="374"/>
      <c r="F21" s="374"/>
      <c r="G21" s="374"/>
      <c r="H21" s="373"/>
      <c r="I21" s="373"/>
      <c r="J21" s="374"/>
      <c r="K21" s="374"/>
      <c r="L21" s="374"/>
      <c r="M21" s="374"/>
    </row>
    <row r="22" spans="1:13" x14ac:dyDescent="0.3">
      <c r="A22" s="53" t="s">
        <v>55</v>
      </c>
      <c r="B22" s="372" t="str">
        <f>E13</f>
        <v>Barnóczki</v>
      </c>
      <c r="C22" s="372"/>
      <c r="D22" s="374"/>
      <c r="E22" s="374"/>
      <c r="F22" s="374"/>
      <c r="G22" s="374"/>
      <c r="H22" s="371"/>
      <c r="I22" s="371"/>
      <c r="J22" s="373"/>
      <c r="K22" s="373"/>
      <c r="L22" s="374"/>
      <c r="M22" s="374"/>
    </row>
    <row r="23" spans="1:13" x14ac:dyDescent="0.3">
      <c r="A23" s="53" t="s">
        <v>64</v>
      </c>
      <c r="B23" s="372" t="str">
        <f>E15</f>
        <v>Szilágyi</v>
      </c>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1" priority="1" stopIfTrue="1" operator="equal">
      <formula>"Bye"</formula>
    </cfRule>
  </conditionalFormatting>
  <conditionalFormatting sqref="R41">
    <cfRule type="expression" dxfId="0" priority="2" stopIfTrue="1">
      <formula>$O$1="CU"</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EEE5-6828-4CF0-85D2-1DC0E2FBE7C8}">
  <sheetPr>
    <tabColor rgb="FF92D050"/>
  </sheetPr>
  <dimension ref="A1:S41"/>
  <sheetViews>
    <sheetView workbookViewId="0">
      <selection activeCell="F20" sqref="F20:G20"/>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s>
  <sheetData>
    <row r="1" spans="1:19" ht="24.6" x14ac:dyDescent="0.3">
      <c r="A1" s="367" t="s">
        <v>267</v>
      </c>
      <c r="B1" s="367"/>
      <c r="C1" s="367"/>
      <c r="D1" s="367"/>
      <c r="E1" s="367"/>
      <c r="F1" s="367"/>
      <c r="G1" s="6"/>
      <c r="H1" s="7"/>
      <c r="I1" s="8"/>
      <c r="J1" s="9"/>
      <c r="L1" s="10"/>
      <c r="M1" s="11"/>
      <c r="N1" s="12"/>
      <c r="O1" s="12" t="s">
        <v>12</v>
      </c>
      <c r="P1" s="12"/>
      <c r="Q1" s="13"/>
      <c r="R1" s="12"/>
    </row>
    <row r="2" spans="1:19" x14ac:dyDescent="0.3">
      <c r="A2" s="14" t="s">
        <v>252</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c r="M3" s="23" t="s">
        <v>17</v>
      </c>
      <c r="N3" s="24"/>
      <c r="O3" s="25"/>
      <c r="P3" s="24"/>
      <c r="Q3" s="26" t="s">
        <v>18</v>
      </c>
      <c r="R3" s="27" t="s">
        <v>19</v>
      </c>
      <c r="S3" s="27" t="s">
        <v>52</v>
      </c>
    </row>
    <row r="4" spans="1:19" ht="15" thickBot="1" x14ac:dyDescent="0.35">
      <c r="A4" s="368"/>
      <c r="B4" s="368"/>
      <c r="C4" s="368"/>
      <c r="D4" s="28"/>
      <c r="E4" s="29"/>
      <c r="F4" s="29"/>
      <c r="G4" s="29"/>
      <c r="H4" s="30"/>
      <c r="I4" s="29"/>
      <c r="J4" s="31"/>
      <c r="K4" s="30"/>
      <c r="L4" s="116"/>
      <c r="M4" s="32"/>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44" t="s">
        <v>31</v>
      </c>
      <c r="B7" s="45"/>
      <c r="C7" s="117"/>
      <c r="D7" s="117" t="str">
        <f>IF($B7="","",VLOOKUP($B7,'[1]1MD ELO'!$A$7:$O$22,15))</f>
        <v/>
      </c>
      <c r="E7" s="369" t="s">
        <v>152</v>
      </c>
      <c r="F7" s="369"/>
      <c r="G7" s="369" t="s">
        <v>153</v>
      </c>
      <c r="H7" s="369"/>
      <c r="I7" s="118" t="str">
        <f>IF($B7="","",VLOOKUP($B7,'[1]1MD ELO'!$A$7:$O$22,4))</f>
        <v/>
      </c>
      <c r="J7" s="42"/>
      <c r="K7" s="49">
        <v>1</v>
      </c>
      <c r="L7" s="112" t="e">
        <f>IF(K7="","",CONCATENATE(VLOOKUP($Y$3,$AB$1:$AK$1,K7)," pont"))</f>
        <v>#N/A</v>
      </c>
      <c r="M7" s="113"/>
    </row>
    <row r="8" spans="1:19" x14ac:dyDescent="0.3">
      <c r="A8" s="44"/>
      <c r="B8" s="51"/>
      <c r="C8" s="119"/>
      <c r="D8" s="119"/>
      <c r="E8" s="119"/>
      <c r="F8" s="119"/>
      <c r="G8" s="119"/>
      <c r="H8" s="119"/>
      <c r="I8" s="119"/>
      <c r="J8" s="42"/>
      <c r="K8" s="44"/>
      <c r="L8" s="114"/>
      <c r="M8" s="115"/>
    </row>
    <row r="9" spans="1:19" x14ac:dyDescent="0.3">
      <c r="A9" s="44" t="s">
        <v>32</v>
      </c>
      <c r="B9" s="45"/>
      <c r="C9" s="117" t="str">
        <f>IF($B9="","",VLOOKUP($B9,'[1]1MD ELO'!$A$7:$O$22,5))</f>
        <v/>
      </c>
      <c r="D9" s="117" t="str">
        <f>IF($B9="","",VLOOKUP($B9,'[1]1MD ELO'!$A$7:$O$22,15))</f>
        <v/>
      </c>
      <c r="E9" s="369" t="s">
        <v>154</v>
      </c>
      <c r="F9" s="369"/>
      <c r="G9" s="369" t="s">
        <v>155</v>
      </c>
      <c r="H9" s="369"/>
      <c r="I9" s="118" t="str">
        <f>IF($B9="","",VLOOKUP($B9,'[1]1MD ELO'!$A$7:$O$22,4))</f>
        <v/>
      </c>
      <c r="J9" s="42"/>
      <c r="K9" s="49">
        <v>2</v>
      </c>
      <c r="L9" s="112" t="e">
        <f>IF(K9="","",CONCATENATE(VLOOKUP($Y$3,$AB$1:$AK$1,K9)," pont"))</f>
        <v>#N/A</v>
      </c>
      <c r="M9" s="113"/>
    </row>
    <row r="10" spans="1:19" x14ac:dyDescent="0.3">
      <c r="A10" s="44"/>
      <c r="B10" s="51"/>
      <c r="C10" s="119"/>
      <c r="D10" s="119"/>
      <c r="E10" s="119"/>
      <c r="F10" s="119"/>
      <c r="G10" s="119"/>
      <c r="H10" s="119"/>
      <c r="I10" s="119"/>
      <c r="J10" s="42"/>
      <c r="K10" s="44"/>
      <c r="L10" s="114"/>
      <c r="M10" s="115"/>
    </row>
    <row r="11" spans="1:19" x14ac:dyDescent="0.3">
      <c r="A11" s="44" t="s">
        <v>33</v>
      </c>
      <c r="B11" s="45"/>
      <c r="C11" s="117" t="str">
        <f>IF($B11="","",VLOOKUP($B11,'[1]1MD ELO'!$A$7:$O$22,5))</f>
        <v/>
      </c>
      <c r="D11" s="117" t="str">
        <f>IF($B11="","",VLOOKUP($B11,'[1]1MD ELO'!$A$7:$O$22,15))</f>
        <v/>
      </c>
      <c r="E11" s="369" t="str">
        <f>UPPER(IF($B11="","",VLOOKUP($B11,'[1]1MD ELO'!$A$7:$O$22,2)))</f>
        <v/>
      </c>
      <c r="F11" s="369"/>
      <c r="G11" s="369" t="str">
        <f>IF($B11="","",VLOOKUP($B11,'[1]1MD ELO'!$A$7:$O$22,3))</f>
        <v/>
      </c>
      <c r="H11" s="369"/>
      <c r="I11" s="118" t="str">
        <f>IF($B11="","",VLOOKUP($B11,'[1]1MD ELO'!$A$7:$O$22,4))</f>
        <v/>
      </c>
      <c r="J11" s="42"/>
      <c r="K11" s="49"/>
      <c r="L11" s="112" t="str">
        <f>IF(K11="","",CONCATENATE(VLOOKUP($Y$3,$AB$1:$AK$1,K11)," pont"))</f>
        <v/>
      </c>
      <c r="M11" s="113"/>
    </row>
    <row r="12" spans="1:19" x14ac:dyDescent="0.3">
      <c r="A12" s="44"/>
      <c r="B12" s="51"/>
      <c r="C12" s="119"/>
      <c r="D12" s="119"/>
      <c r="E12" s="119"/>
      <c r="F12" s="119"/>
      <c r="G12" s="119"/>
      <c r="H12" s="119"/>
      <c r="I12" s="119"/>
      <c r="J12" s="42"/>
      <c r="K12" s="43"/>
      <c r="L12" s="120"/>
      <c r="M12" s="115"/>
    </row>
    <row r="13" spans="1:19" x14ac:dyDescent="0.3">
      <c r="A13" s="44" t="s">
        <v>55</v>
      </c>
      <c r="B13" s="45"/>
      <c r="C13" s="117" t="str">
        <f>IF($B13="","",VLOOKUP($B13,'[1]1MD ELO'!$A$7:$O$22,5))</f>
        <v/>
      </c>
      <c r="D13" s="117" t="str">
        <f>IF($B13="","",VLOOKUP($B13,'[1]1MD ELO'!$A$7:$O$22,15))</f>
        <v/>
      </c>
      <c r="E13" s="369" t="str">
        <f>UPPER(IF($B13="","",VLOOKUP($B13,'[1]1MD ELO'!$A$7:$O$22,2)))</f>
        <v/>
      </c>
      <c r="F13" s="369"/>
      <c r="G13" s="369" t="str">
        <f>IF($B13="","",VLOOKUP($B13,'[1]1MD ELO'!$A$7:$O$22,3))</f>
        <v/>
      </c>
      <c r="H13" s="369"/>
      <c r="I13" s="118" t="str">
        <f>IF($B13="","",VLOOKUP($B13,'[1]1MD ELO'!$A$7:$O$22,4))</f>
        <v/>
      </c>
      <c r="J13" s="42"/>
      <c r="K13" s="49"/>
      <c r="L13" s="112" t="str">
        <f>IF(K13="","",CONCATENATE(VLOOKUP($Y$3,$AB$1:$AK$1,K13)," pont"))</f>
        <v/>
      </c>
      <c r="M13" s="113"/>
    </row>
    <row r="14" spans="1:19" x14ac:dyDescent="0.3">
      <c r="A14" s="42"/>
      <c r="B14" s="42"/>
      <c r="C14" s="42"/>
      <c r="D14" s="42"/>
      <c r="E14" s="42"/>
      <c r="F14" s="42"/>
      <c r="G14" s="42"/>
      <c r="H14" s="42"/>
      <c r="I14" s="42"/>
      <c r="J14" s="42"/>
      <c r="K14" s="42"/>
      <c r="L14" s="42"/>
      <c r="M14" s="42"/>
    </row>
    <row r="15" spans="1:19" x14ac:dyDescent="0.3">
      <c r="A15" s="42"/>
      <c r="B15" s="42"/>
      <c r="C15" s="42"/>
      <c r="D15" s="42"/>
      <c r="E15" s="42"/>
      <c r="F15" s="42"/>
      <c r="G15" s="42"/>
      <c r="H15" s="42"/>
      <c r="I15" s="42"/>
      <c r="J15" s="42"/>
      <c r="K15" s="42"/>
      <c r="L15" s="42"/>
      <c r="M15" s="42"/>
    </row>
    <row r="16" spans="1:19"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Mezei</v>
      </c>
      <c r="E18" s="371"/>
      <c r="F18" s="371" t="str">
        <f>E9</f>
        <v>Váradi</v>
      </c>
      <c r="G18" s="371"/>
      <c r="H18" s="371" t="str">
        <f>E11</f>
        <v/>
      </c>
      <c r="I18" s="371"/>
      <c r="J18" s="371" t="str">
        <f>E13</f>
        <v/>
      </c>
      <c r="K18" s="371"/>
      <c r="L18" s="42"/>
      <c r="M18" s="42"/>
    </row>
    <row r="19" spans="1:13" x14ac:dyDescent="0.3">
      <c r="A19" s="53" t="s">
        <v>31</v>
      </c>
      <c r="B19" s="372" t="str">
        <f>E7</f>
        <v>Mezei</v>
      </c>
      <c r="C19" s="372"/>
      <c r="D19" s="373"/>
      <c r="E19" s="373"/>
      <c r="F19" s="377" t="s">
        <v>268</v>
      </c>
      <c r="G19" s="377"/>
      <c r="H19" s="374"/>
      <c r="I19" s="374"/>
      <c r="J19" s="371"/>
      <c r="K19" s="371"/>
      <c r="L19" s="42"/>
      <c r="M19" s="42"/>
    </row>
    <row r="20" spans="1:13" x14ac:dyDescent="0.3">
      <c r="A20" s="53" t="s">
        <v>32</v>
      </c>
      <c r="B20" s="372" t="str">
        <f>E9</f>
        <v>Váradi</v>
      </c>
      <c r="C20" s="372"/>
      <c r="D20" s="377" t="s">
        <v>268</v>
      </c>
      <c r="E20" s="377"/>
      <c r="F20" s="373"/>
      <c r="G20" s="373"/>
      <c r="H20" s="374"/>
      <c r="I20" s="374"/>
      <c r="J20" s="374"/>
      <c r="K20" s="374"/>
      <c r="L20" s="42"/>
      <c r="M20" s="42"/>
    </row>
    <row r="21" spans="1:13" x14ac:dyDescent="0.3">
      <c r="A21" s="53" t="s">
        <v>33</v>
      </c>
      <c r="B21" s="372" t="str">
        <f>E11</f>
        <v/>
      </c>
      <c r="C21" s="372"/>
      <c r="D21" s="374"/>
      <c r="E21" s="374"/>
      <c r="F21" s="374"/>
      <c r="G21" s="374"/>
      <c r="H21" s="373"/>
      <c r="I21" s="373"/>
      <c r="J21" s="374"/>
      <c r="K21" s="374"/>
      <c r="L21" s="42"/>
      <c r="M21" s="42"/>
    </row>
    <row r="22" spans="1:13" x14ac:dyDescent="0.3">
      <c r="A22" s="53" t="s">
        <v>55</v>
      </c>
      <c r="B22" s="372" t="str">
        <f>E13</f>
        <v/>
      </c>
      <c r="C22" s="372"/>
      <c r="D22" s="374"/>
      <c r="E22" s="374"/>
      <c r="F22" s="374"/>
      <c r="G22" s="374"/>
      <c r="H22" s="371"/>
      <c r="I22" s="371"/>
      <c r="J22" s="373"/>
      <c r="K22" s="373"/>
      <c r="L22" s="42"/>
      <c r="M22" s="42"/>
    </row>
    <row r="23" spans="1:13" x14ac:dyDescent="0.3">
      <c r="A23" s="42"/>
      <c r="B23" s="42"/>
      <c r="C23" s="42"/>
      <c r="D23" s="42"/>
      <c r="E23" s="42"/>
      <c r="F23" s="42"/>
      <c r="G23" s="42"/>
      <c r="H23" s="42"/>
      <c r="I23" s="42"/>
      <c r="J23" s="42"/>
      <c r="K23" s="42"/>
      <c r="L23" s="42"/>
      <c r="M23" s="42"/>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M4</f>
        <v>0</v>
      </c>
      <c r="L41" s="54"/>
      <c r="M41" s="86"/>
      <c r="P41" s="76"/>
      <c r="Q41" s="87"/>
      <c r="R41" s="111"/>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98" priority="1" stopIfTrue="1" operator="equal">
      <formula>"Bye"</formula>
    </cfRule>
  </conditionalFormatting>
  <conditionalFormatting sqref="R41">
    <cfRule type="expression" dxfId="97" priority="2" stopIfTrue="1">
      <formula>$O$1="CU"</formula>
    </cfRule>
  </conditionalFormatting>
  <pageMargins left="0.23622047244094491" right="0.23622047244094491" top="0.74803149606299213" bottom="0.74803149606299213" header="0.31496062992125984" footer="0.31496062992125984"/>
  <pageSetup paperSize="9" scale="8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4051-7063-459E-A8DA-B6051819D919}">
  <sheetPr>
    <tabColor rgb="FF92D050"/>
  </sheetPr>
  <dimension ref="A1:S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s>
  <sheetData>
    <row r="1" spans="1:19" ht="24.6" x14ac:dyDescent="0.3">
      <c r="A1" s="367" t="s">
        <v>267</v>
      </c>
      <c r="B1" s="367"/>
      <c r="C1" s="367"/>
      <c r="D1" s="367"/>
      <c r="E1" s="367"/>
      <c r="F1" s="367"/>
      <c r="G1" s="6"/>
      <c r="H1" s="7"/>
      <c r="I1" s="8"/>
      <c r="J1" s="9"/>
      <c r="L1" s="10"/>
      <c r="M1" s="11"/>
      <c r="N1" s="12"/>
      <c r="O1" s="12" t="s">
        <v>12</v>
      </c>
      <c r="P1" s="12"/>
      <c r="Q1" s="13"/>
      <c r="R1" s="12"/>
    </row>
    <row r="2" spans="1:19" x14ac:dyDescent="0.3">
      <c r="A2" s="14" t="s">
        <v>253</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c r="M3" s="23" t="s">
        <v>17</v>
      </c>
      <c r="N3" s="24"/>
      <c r="O3" s="25"/>
      <c r="P3" s="24"/>
      <c r="Q3" s="26" t="s">
        <v>18</v>
      </c>
      <c r="R3" s="27" t="s">
        <v>19</v>
      </c>
      <c r="S3" s="27" t="s">
        <v>52</v>
      </c>
    </row>
    <row r="4" spans="1:19" ht="15" thickBot="1" x14ac:dyDescent="0.35">
      <c r="A4" s="368"/>
      <c r="B4" s="368"/>
      <c r="C4" s="368"/>
      <c r="D4" s="28"/>
      <c r="E4" s="29"/>
      <c r="F4" s="29"/>
      <c r="G4" s="29"/>
      <c r="H4" s="30"/>
      <c r="I4" s="29"/>
      <c r="J4" s="31"/>
      <c r="K4" s="30"/>
      <c r="L4" s="116"/>
      <c r="M4" s="32"/>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44" t="s">
        <v>31</v>
      </c>
      <c r="B7" s="45"/>
      <c r="C7" s="117"/>
      <c r="D7" s="117" t="str">
        <f>IF($B7="","",VLOOKUP($B7,'[1]1MD ELO'!$A$7:$O$22,15))</f>
        <v/>
      </c>
      <c r="E7" s="369" t="s">
        <v>168</v>
      </c>
      <c r="F7" s="369"/>
      <c r="G7" s="369" t="s">
        <v>169</v>
      </c>
      <c r="H7" s="369"/>
      <c r="I7" s="118" t="str">
        <f>IF($B7="","",VLOOKUP($B7,'[1]1MD ELO'!$A$7:$O$22,4))</f>
        <v/>
      </c>
      <c r="J7" s="42"/>
      <c r="K7" s="49">
        <v>1</v>
      </c>
      <c r="L7" s="112" t="e">
        <f>IF(K7="","",CONCATENATE(VLOOKUP($Y$3,$AB$1:$AK$1,K7)," pont"))</f>
        <v>#N/A</v>
      </c>
      <c r="M7" s="113"/>
    </row>
    <row r="8" spans="1:19" x14ac:dyDescent="0.3">
      <c r="A8" s="44"/>
      <c r="B8" s="51"/>
      <c r="C8" s="119"/>
      <c r="D8" s="119"/>
      <c r="E8" s="119"/>
      <c r="F8" s="119"/>
      <c r="G8" s="119"/>
      <c r="H8" s="119"/>
      <c r="I8" s="119"/>
      <c r="J8" s="42"/>
      <c r="K8" s="44"/>
      <c r="L8" s="114"/>
      <c r="M8" s="115"/>
    </row>
    <row r="9" spans="1:19"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113"/>
    </row>
    <row r="10" spans="1:19" x14ac:dyDescent="0.3">
      <c r="A10" s="44"/>
      <c r="B10" s="51"/>
      <c r="C10" s="119"/>
      <c r="D10" s="119"/>
      <c r="E10" s="119"/>
      <c r="F10" s="119"/>
      <c r="G10" s="119"/>
      <c r="H10" s="119"/>
      <c r="I10" s="119"/>
      <c r="J10" s="42"/>
      <c r="K10" s="44"/>
      <c r="L10" s="114"/>
      <c r="M10" s="115"/>
    </row>
    <row r="11" spans="1:19" x14ac:dyDescent="0.3">
      <c r="A11" s="44" t="s">
        <v>33</v>
      </c>
      <c r="B11" s="45"/>
      <c r="C11" s="117" t="str">
        <f>IF($B11="","",VLOOKUP($B11,'[1]1MD ELO'!$A$7:$O$22,5))</f>
        <v/>
      </c>
      <c r="D11" s="117" t="str">
        <f>IF($B11="","",VLOOKUP($B11,'[1]1MD ELO'!$A$7:$O$22,15))</f>
        <v/>
      </c>
      <c r="E11" s="369" t="str">
        <f>UPPER(IF($B11="","",VLOOKUP($B11,'[1]1MD ELO'!$A$7:$O$22,2)))</f>
        <v/>
      </c>
      <c r="F11" s="369"/>
      <c r="G11" s="369" t="str">
        <f>IF($B11="","",VLOOKUP($B11,'[1]1MD ELO'!$A$7:$O$22,3))</f>
        <v/>
      </c>
      <c r="H11" s="369"/>
      <c r="I11" s="118" t="str">
        <f>IF($B11="","",VLOOKUP($B11,'[1]1MD ELO'!$A$7:$O$22,4))</f>
        <v/>
      </c>
      <c r="J11" s="42"/>
      <c r="K11" s="49"/>
      <c r="L11" s="112" t="str">
        <f>IF(K11="","",CONCATENATE(VLOOKUP($Y$3,$AB$1:$AK$1,K11)," pont"))</f>
        <v/>
      </c>
      <c r="M11" s="113"/>
    </row>
    <row r="12" spans="1:19" x14ac:dyDescent="0.3">
      <c r="A12" s="44"/>
      <c r="B12" s="51"/>
      <c r="C12" s="119"/>
      <c r="D12" s="119"/>
      <c r="E12" s="119"/>
      <c r="F12" s="119"/>
      <c r="G12" s="119"/>
      <c r="H12" s="119"/>
      <c r="I12" s="119"/>
      <c r="J12" s="42"/>
      <c r="K12" s="43"/>
      <c r="L12" s="120"/>
      <c r="M12" s="115"/>
    </row>
    <row r="13" spans="1:19" x14ac:dyDescent="0.3">
      <c r="A13" s="44" t="s">
        <v>55</v>
      </c>
      <c r="B13" s="45"/>
      <c r="C13" s="117" t="str">
        <f>IF($B13="","",VLOOKUP($B13,'[1]1MD ELO'!$A$7:$O$22,5))</f>
        <v/>
      </c>
      <c r="D13" s="117" t="str">
        <f>IF($B13="","",VLOOKUP($B13,'[1]1MD ELO'!$A$7:$O$22,15))</f>
        <v/>
      </c>
      <c r="E13" s="369" t="str">
        <f>UPPER(IF($B13="","",VLOOKUP($B13,'[1]1MD ELO'!$A$7:$O$22,2)))</f>
        <v/>
      </c>
      <c r="F13" s="369"/>
      <c r="G13" s="369" t="str">
        <f>IF($B13="","",VLOOKUP($B13,'[1]1MD ELO'!$A$7:$O$22,3))</f>
        <v/>
      </c>
      <c r="H13" s="369"/>
      <c r="I13" s="118" t="str">
        <f>IF($B13="","",VLOOKUP($B13,'[1]1MD ELO'!$A$7:$O$22,4))</f>
        <v/>
      </c>
      <c r="J13" s="42"/>
      <c r="K13" s="49"/>
      <c r="L13" s="112" t="str">
        <f>IF(K13="","",CONCATENATE(VLOOKUP($Y$3,$AB$1:$AK$1,K13)," pont"))</f>
        <v/>
      </c>
      <c r="M13" s="113"/>
    </row>
    <row r="14" spans="1:19" x14ac:dyDescent="0.3">
      <c r="A14" s="42"/>
      <c r="B14" s="42"/>
      <c r="C14" s="42"/>
      <c r="D14" s="42"/>
      <c r="E14" s="42"/>
      <c r="F14" s="42"/>
      <c r="G14" s="42"/>
      <c r="H14" s="42"/>
      <c r="I14" s="42"/>
      <c r="J14" s="42"/>
      <c r="K14" s="42"/>
      <c r="L14" s="42"/>
      <c r="M14" s="42"/>
    </row>
    <row r="15" spans="1:19" x14ac:dyDescent="0.3">
      <c r="A15" s="42"/>
      <c r="B15" s="42"/>
      <c r="C15" s="42"/>
      <c r="D15" s="42"/>
      <c r="E15" s="42"/>
      <c r="F15" s="42"/>
      <c r="G15" s="42"/>
      <c r="H15" s="42"/>
      <c r="I15" s="42"/>
      <c r="J15" s="42"/>
      <c r="K15" s="42"/>
      <c r="L15" s="42"/>
      <c r="M15" s="42"/>
    </row>
    <row r="16" spans="1:19"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Pós</v>
      </c>
      <c r="E18" s="371"/>
      <c r="F18" s="371"/>
      <c r="G18" s="371"/>
      <c r="H18" s="371" t="str">
        <f>E11</f>
        <v/>
      </c>
      <c r="I18" s="371"/>
      <c r="J18" s="371" t="str">
        <f>E13</f>
        <v/>
      </c>
      <c r="K18" s="371"/>
      <c r="L18" s="42"/>
      <c r="M18" s="42"/>
    </row>
    <row r="19" spans="1:13" x14ac:dyDescent="0.3">
      <c r="A19" s="53" t="s">
        <v>31</v>
      </c>
      <c r="B19" s="372" t="str">
        <f>E7</f>
        <v>Pós</v>
      </c>
      <c r="C19" s="372"/>
      <c r="D19" s="373"/>
      <c r="E19" s="373"/>
      <c r="F19" s="374"/>
      <c r="G19" s="374"/>
      <c r="H19" s="374"/>
      <c r="I19" s="374"/>
      <c r="J19" s="371"/>
      <c r="K19" s="371"/>
      <c r="L19" s="42"/>
      <c r="M19" s="42"/>
    </row>
    <row r="20" spans="1:13" x14ac:dyDescent="0.3">
      <c r="A20" s="53" t="s">
        <v>32</v>
      </c>
      <c r="B20" s="372"/>
      <c r="C20" s="372"/>
      <c r="D20" s="374"/>
      <c r="E20" s="374"/>
      <c r="F20" s="373"/>
      <c r="G20" s="373"/>
      <c r="H20" s="374"/>
      <c r="I20" s="374"/>
      <c r="J20" s="374"/>
      <c r="K20" s="374"/>
      <c r="L20" s="42"/>
      <c r="M20" s="42"/>
    </row>
    <row r="21" spans="1:13" x14ac:dyDescent="0.3">
      <c r="A21" s="53" t="s">
        <v>33</v>
      </c>
      <c r="B21" s="372" t="str">
        <f>E11</f>
        <v/>
      </c>
      <c r="C21" s="372"/>
      <c r="D21" s="374"/>
      <c r="E21" s="374"/>
      <c r="F21" s="374"/>
      <c r="G21" s="374"/>
      <c r="H21" s="373"/>
      <c r="I21" s="373"/>
      <c r="J21" s="374"/>
      <c r="K21" s="374"/>
      <c r="L21" s="42"/>
      <c r="M21" s="42"/>
    </row>
    <row r="22" spans="1:13" x14ac:dyDescent="0.3">
      <c r="A22" s="53" t="s">
        <v>55</v>
      </c>
      <c r="B22" s="372" t="str">
        <f>E13</f>
        <v/>
      </c>
      <c r="C22" s="372"/>
      <c r="D22" s="374"/>
      <c r="E22" s="374"/>
      <c r="F22" s="374"/>
      <c r="G22" s="374"/>
      <c r="H22" s="371"/>
      <c r="I22" s="371"/>
      <c r="J22" s="373"/>
      <c r="K22" s="373"/>
      <c r="L22" s="42"/>
      <c r="M22" s="42"/>
    </row>
    <row r="23" spans="1:13" x14ac:dyDescent="0.3">
      <c r="A23" s="42"/>
      <c r="B23" s="42"/>
      <c r="C23" s="42"/>
      <c r="D23" s="42"/>
      <c r="E23" s="42"/>
      <c r="F23" s="42"/>
      <c r="G23" s="42"/>
      <c r="H23" s="42"/>
      <c r="I23" s="42"/>
      <c r="J23" s="42"/>
      <c r="K23" s="42"/>
      <c r="L23" s="42"/>
      <c r="M23" s="42"/>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M4</f>
        <v>0</v>
      </c>
      <c r="L41" s="54"/>
      <c r="M41" s="86"/>
      <c r="P41" s="76"/>
      <c r="Q41" s="87"/>
      <c r="R41" s="111"/>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96" priority="1" stopIfTrue="1" operator="equal">
      <formula>"Bye"</formula>
    </cfRule>
  </conditionalFormatting>
  <conditionalFormatting sqref="R41">
    <cfRule type="expression" dxfId="95" priority="2" stopIfTrue="1">
      <formula>$O$1="CU"</formula>
    </cfRule>
  </conditionalFormatting>
  <pageMargins left="0.23622047244094491" right="0.23622047244094491" top="0.74803149606299213" bottom="0.74803149606299213" header="0.31496062992125984" footer="0.31496062992125984"/>
  <pageSetup paperSize="9" scale="90"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5A2F-C836-42FD-83C8-3A9C99894E95}">
  <sheetPr>
    <tabColor rgb="FF92D050"/>
  </sheetPr>
  <dimension ref="A1:S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s>
  <sheetData>
    <row r="1" spans="1:19" ht="24.6" x14ac:dyDescent="0.3">
      <c r="A1" s="367" t="s">
        <v>267</v>
      </c>
      <c r="B1" s="367"/>
      <c r="C1" s="367"/>
      <c r="D1" s="367"/>
      <c r="E1" s="367"/>
      <c r="F1" s="367"/>
      <c r="G1" s="6"/>
      <c r="H1" s="7"/>
      <c r="I1" s="8"/>
      <c r="J1" s="9"/>
      <c r="L1" s="10"/>
      <c r="M1" s="11"/>
      <c r="N1" s="12"/>
      <c r="O1" s="12" t="s">
        <v>12</v>
      </c>
      <c r="P1" s="12"/>
      <c r="Q1" s="13"/>
      <c r="R1" s="12"/>
    </row>
    <row r="2" spans="1:19" x14ac:dyDescent="0.3">
      <c r="A2" s="14" t="s">
        <v>254</v>
      </c>
      <c r="B2" s="15"/>
      <c r="C2" s="15"/>
      <c r="D2" s="15"/>
      <c r="E2" s="15"/>
      <c r="F2" s="15"/>
      <c r="G2" s="16"/>
      <c r="H2" s="17"/>
      <c r="I2" s="17"/>
      <c r="J2" s="18"/>
      <c r="K2" s="10"/>
      <c r="L2" s="10"/>
      <c r="M2" s="10"/>
      <c r="N2" s="19"/>
      <c r="O2" s="20"/>
      <c r="P2" s="19"/>
      <c r="Q2" s="20"/>
      <c r="R2" s="19"/>
    </row>
    <row r="3" spans="1:19" x14ac:dyDescent="0.3">
      <c r="A3" s="21" t="s">
        <v>14</v>
      </c>
      <c r="B3" s="21"/>
      <c r="C3" s="21"/>
      <c r="D3" s="21"/>
      <c r="E3" s="21" t="s">
        <v>15</v>
      </c>
      <c r="F3" s="21"/>
      <c r="G3" s="21"/>
      <c r="H3" s="21" t="s">
        <v>16</v>
      </c>
      <c r="I3" s="21"/>
      <c r="J3" s="22"/>
      <c r="K3" s="21"/>
      <c r="L3" s="23"/>
      <c r="M3" s="23" t="s">
        <v>17</v>
      </c>
      <c r="N3" s="24"/>
      <c r="O3" s="25"/>
      <c r="P3" s="24"/>
      <c r="Q3" s="26" t="s">
        <v>18</v>
      </c>
      <c r="R3" s="27" t="s">
        <v>19</v>
      </c>
      <c r="S3" s="27" t="s">
        <v>52</v>
      </c>
    </row>
    <row r="4" spans="1:19" ht="15" thickBot="1" x14ac:dyDescent="0.35">
      <c r="A4" s="368"/>
      <c r="B4" s="368"/>
      <c r="C4" s="368"/>
      <c r="D4" s="28"/>
      <c r="E4" s="29"/>
      <c r="F4" s="29"/>
      <c r="G4" s="29"/>
      <c r="H4" s="30"/>
      <c r="I4" s="29"/>
      <c r="J4" s="31"/>
      <c r="K4" s="30"/>
      <c r="L4" s="116"/>
      <c r="M4" s="32"/>
      <c r="N4" s="33"/>
      <c r="O4" s="34"/>
      <c r="P4" s="33"/>
      <c r="Q4" s="35" t="s">
        <v>20</v>
      </c>
      <c r="R4" s="36" t="s">
        <v>21</v>
      </c>
      <c r="S4" s="36" t="s">
        <v>53</v>
      </c>
    </row>
    <row r="5" spans="1:19" x14ac:dyDescent="0.3">
      <c r="A5" s="37"/>
      <c r="B5" s="37" t="s">
        <v>22</v>
      </c>
      <c r="C5" s="38" t="s">
        <v>23</v>
      </c>
      <c r="D5" s="37" t="s">
        <v>24</v>
      </c>
      <c r="E5" s="37" t="s">
        <v>8</v>
      </c>
      <c r="F5" s="37"/>
      <c r="G5" s="37" t="s">
        <v>9</v>
      </c>
      <c r="H5" s="37"/>
      <c r="I5" s="37" t="s">
        <v>25</v>
      </c>
      <c r="J5" s="37"/>
      <c r="K5" s="39" t="s">
        <v>26</v>
      </c>
      <c r="L5" s="39" t="s">
        <v>27</v>
      </c>
      <c r="M5" s="39" t="s">
        <v>28</v>
      </c>
      <c r="Q5" s="40" t="s">
        <v>29</v>
      </c>
      <c r="R5" s="41" t="s">
        <v>30</v>
      </c>
      <c r="S5" s="41" t="s">
        <v>54</v>
      </c>
    </row>
    <row r="6" spans="1:19" x14ac:dyDescent="0.3">
      <c r="A6" s="42"/>
      <c r="B6" s="42"/>
      <c r="C6" s="43"/>
      <c r="D6" s="42"/>
      <c r="E6" s="42"/>
      <c r="F6" s="42"/>
      <c r="G6" s="42"/>
      <c r="H6" s="42"/>
      <c r="I6" s="42"/>
      <c r="J6" s="42"/>
      <c r="K6" s="42"/>
      <c r="L6" s="42"/>
      <c r="M6" s="42"/>
    </row>
    <row r="7" spans="1:19" x14ac:dyDescent="0.3">
      <c r="A7" s="44" t="s">
        <v>31</v>
      </c>
      <c r="B7" s="45"/>
      <c r="C7" s="117"/>
      <c r="D7" s="117" t="str">
        <f>IF($B7="","",VLOOKUP($B7,'[1]1MD ELO'!$A$7:$O$22,15))</f>
        <v/>
      </c>
      <c r="E7" s="369" t="s">
        <v>170</v>
      </c>
      <c r="F7" s="369"/>
      <c r="G7" s="369" t="s">
        <v>171</v>
      </c>
      <c r="H7" s="369"/>
      <c r="I7" s="118" t="str">
        <f>IF($B7="","",VLOOKUP($B7,'[1]1MD ELO'!$A$7:$O$22,4))</f>
        <v/>
      </c>
      <c r="J7" s="42"/>
      <c r="K7" s="49">
        <v>1</v>
      </c>
      <c r="L7" s="112" t="e">
        <f>IF(K7="","",CONCATENATE(VLOOKUP($Y$3,$AB$1:$AK$1,K7)," pont"))</f>
        <v>#N/A</v>
      </c>
      <c r="M7" s="113"/>
    </row>
    <row r="8" spans="1:19" x14ac:dyDescent="0.3">
      <c r="A8" s="44"/>
      <c r="B8" s="51"/>
      <c r="C8" s="119"/>
      <c r="D8" s="119"/>
      <c r="E8" s="119"/>
      <c r="F8" s="119"/>
      <c r="G8" s="119"/>
      <c r="H8" s="119"/>
      <c r="I8" s="119"/>
      <c r="J8" s="42"/>
      <c r="K8" s="44"/>
      <c r="L8" s="114"/>
      <c r="M8" s="115"/>
    </row>
    <row r="9" spans="1:19"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113"/>
    </row>
    <row r="10" spans="1:19" x14ac:dyDescent="0.3">
      <c r="A10" s="44"/>
      <c r="B10" s="51"/>
      <c r="C10" s="119"/>
      <c r="D10" s="119"/>
      <c r="E10" s="119"/>
      <c r="F10" s="119"/>
      <c r="G10" s="119"/>
      <c r="H10" s="119"/>
      <c r="I10" s="119"/>
      <c r="J10" s="42"/>
      <c r="K10" s="44"/>
      <c r="L10" s="114"/>
      <c r="M10" s="115"/>
    </row>
    <row r="11" spans="1:19" x14ac:dyDescent="0.3">
      <c r="A11" s="44" t="s">
        <v>33</v>
      </c>
      <c r="B11" s="45"/>
      <c r="C11" s="117" t="str">
        <f>IF($B11="","",VLOOKUP($B11,'[1]1MD ELO'!$A$7:$O$22,5))</f>
        <v/>
      </c>
      <c r="D11" s="117" t="str">
        <f>IF($B11="","",VLOOKUP($B11,'[1]1MD ELO'!$A$7:$O$22,15))</f>
        <v/>
      </c>
      <c r="E11" s="369" t="str">
        <f>UPPER(IF($B11="","",VLOOKUP($B11,'[1]1MD ELO'!$A$7:$O$22,2)))</f>
        <v/>
      </c>
      <c r="F11" s="369"/>
      <c r="G11" s="369" t="str">
        <f>IF($B11="","",VLOOKUP($B11,'[1]1MD ELO'!$A$7:$O$22,3))</f>
        <v/>
      </c>
      <c r="H11" s="369"/>
      <c r="I11" s="118" t="str">
        <f>IF($B11="","",VLOOKUP($B11,'[1]1MD ELO'!$A$7:$O$22,4))</f>
        <v/>
      </c>
      <c r="J11" s="42"/>
      <c r="K11" s="49"/>
      <c r="L11" s="112" t="str">
        <f>IF(K11="","",CONCATENATE(VLOOKUP($Y$3,$AB$1:$AK$1,K11)," pont"))</f>
        <v/>
      </c>
      <c r="M11" s="113"/>
    </row>
    <row r="12" spans="1:19" x14ac:dyDescent="0.3">
      <c r="A12" s="44"/>
      <c r="B12" s="51"/>
      <c r="C12" s="119"/>
      <c r="D12" s="119"/>
      <c r="E12" s="119"/>
      <c r="F12" s="119"/>
      <c r="G12" s="119"/>
      <c r="H12" s="119"/>
      <c r="I12" s="119"/>
      <c r="J12" s="42"/>
      <c r="K12" s="43"/>
      <c r="L12" s="120"/>
      <c r="M12" s="115"/>
    </row>
    <row r="13" spans="1:19" x14ac:dyDescent="0.3">
      <c r="A13" s="44" t="s">
        <v>55</v>
      </c>
      <c r="B13" s="45"/>
      <c r="C13" s="117" t="str">
        <f>IF($B13="","",VLOOKUP($B13,'[1]1MD ELO'!$A$7:$O$22,5))</f>
        <v/>
      </c>
      <c r="D13" s="117" t="str">
        <f>IF($B13="","",VLOOKUP($B13,'[1]1MD ELO'!$A$7:$O$22,15))</f>
        <v/>
      </c>
      <c r="E13" s="369" t="str">
        <f>UPPER(IF($B13="","",VLOOKUP($B13,'[1]1MD ELO'!$A$7:$O$22,2)))</f>
        <v/>
      </c>
      <c r="F13" s="369"/>
      <c r="G13" s="369" t="str">
        <f>IF($B13="","",VLOOKUP($B13,'[1]1MD ELO'!$A$7:$O$22,3))</f>
        <v/>
      </c>
      <c r="H13" s="369"/>
      <c r="I13" s="118" t="str">
        <f>IF($B13="","",VLOOKUP($B13,'[1]1MD ELO'!$A$7:$O$22,4))</f>
        <v/>
      </c>
      <c r="J13" s="42"/>
      <c r="K13" s="49"/>
      <c r="L13" s="112" t="str">
        <f>IF(K13="","",CONCATENATE(VLOOKUP($Y$3,$AB$1:$AK$1,K13)," pont"))</f>
        <v/>
      </c>
      <c r="M13" s="113"/>
    </row>
    <row r="14" spans="1:19" x14ac:dyDescent="0.3">
      <c r="A14" s="42"/>
      <c r="B14" s="42"/>
      <c r="C14" s="42"/>
      <c r="D14" s="42"/>
      <c r="E14" s="42"/>
      <c r="F14" s="42"/>
      <c r="G14" s="42"/>
      <c r="H14" s="42"/>
      <c r="I14" s="42"/>
      <c r="J14" s="42"/>
      <c r="K14" s="42"/>
      <c r="L14" s="42"/>
      <c r="M14" s="42"/>
    </row>
    <row r="15" spans="1:19" x14ac:dyDescent="0.3">
      <c r="A15" s="42"/>
      <c r="B15" s="42"/>
      <c r="C15" s="42"/>
      <c r="D15" s="42"/>
      <c r="E15" s="42"/>
      <c r="F15" s="42"/>
      <c r="G15" s="42"/>
      <c r="H15" s="42"/>
      <c r="I15" s="42"/>
      <c r="J15" s="42"/>
      <c r="K15" s="42"/>
      <c r="L15" s="42"/>
      <c r="M15" s="42"/>
    </row>
    <row r="16" spans="1:19"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Mező</v>
      </c>
      <c r="E18" s="371"/>
      <c r="F18" s="371"/>
      <c r="G18" s="371"/>
      <c r="H18" s="371" t="str">
        <f>E11</f>
        <v/>
      </c>
      <c r="I18" s="371"/>
      <c r="J18" s="371" t="str">
        <f>E13</f>
        <v/>
      </c>
      <c r="K18" s="371"/>
      <c r="L18" s="42"/>
      <c r="M18" s="42"/>
    </row>
    <row r="19" spans="1:13" x14ac:dyDescent="0.3">
      <c r="A19" s="53" t="s">
        <v>31</v>
      </c>
      <c r="B19" s="372" t="str">
        <f>E7</f>
        <v>Mező</v>
      </c>
      <c r="C19" s="372"/>
      <c r="D19" s="373"/>
      <c r="E19" s="373"/>
      <c r="F19" s="374"/>
      <c r="G19" s="374"/>
      <c r="H19" s="374"/>
      <c r="I19" s="374"/>
      <c r="J19" s="371"/>
      <c r="K19" s="371"/>
      <c r="L19" s="42"/>
      <c r="M19" s="42"/>
    </row>
    <row r="20" spans="1:13" x14ac:dyDescent="0.3">
      <c r="A20" s="53" t="s">
        <v>32</v>
      </c>
      <c r="B20" s="372"/>
      <c r="C20" s="372"/>
      <c r="D20" s="374"/>
      <c r="E20" s="374"/>
      <c r="F20" s="373"/>
      <c r="G20" s="373"/>
      <c r="H20" s="374"/>
      <c r="I20" s="374"/>
      <c r="J20" s="374"/>
      <c r="K20" s="374"/>
      <c r="L20" s="42"/>
      <c r="M20" s="42"/>
    </row>
    <row r="21" spans="1:13" x14ac:dyDescent="0.3">
      <c r="A21" s="53" t="s">
        <v>33</v>
      </c>
      <c r="B21" s="372" t="str">
        <f>E11</f>
        <v/>
      </c>
      <c r="C21" s="372"/>
      <c r="D21" s="374"/>
      <c r="E21" s="374"/>
      <c r="F21" s="374"/>
      <c r="G21" s="374"/>
      <c r="H21" s="373"/>
      <c r="I21" s="373"/>
      <c r="J21" s="374"/>
      <c r="K21" s="374"/>
      <c r="L21" s="42"/>
      <c r="M21" s="42"/>
    </row>
    <row r="22" spans="1:13" x14ac:dyDescent="0.3">
      <c r="A22" s="53" t="s">
        <v>55</v>
      </c>
      <c r="B22" s="372" t="str">
        <f>E13</f>
        <v/>
      </c>
      <c r="C22" s="372"/>
      <c r="D22" s="374"/>
      <c r="E22" s="374"/>
      <c r="F22" s="374"/>
      <c r="G22" s="374"/>
      <c r="H22" s="371"/>
      <c r="I22" s="371"/>
      <c r="J22" s="373"/>
      <c r="K22" s="373"/>
      <c r="L22" s="42"/>
      <c r="M22" s="42"/>
    </row>
    <row r="23" spans="1:13" x14ac:dyDescent="0.3">
      <c r="A23" s="42"/>
      <c r="B23" s="42"/>
      <c r="C23" s="42"/>
      <c r="D23" s="42"/>
      <c r="E23" s="42"/>
      <c r="F23" s="42"/>
      <c r="G23" s="42"/>
      <c r="H23" s="42"/>
      <c r="I23" s="42"/>
      <c r="J23" s="42"/>
      <c r="K23" s="42"/>
      <c r="L23" s="42"/>
      <c r="M23" s="42"/>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M4</f>
        <v>0</v>
      </c>
      <c r="L41" s="54"/>
      <c r="M41" s="86"/>
      <c r="P41" s="76"/>
      <c r="Q41" s="87"/>
      <c r="R41" s="111"/>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94" priority="1" stopIfTrue="1" operator="equal">
      <formula>"Bye"</formula>
    </cfRule>
  </conditionalFormatting>
  <conditionalFormatting sqref="R41">
    <cfRule type="expression" dxfId="93" priority="2" stopIfTrue="1">
      <formula>$O$1="CU"</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3D83-2BC2-4255-9D13-FF49F3F97D71}">
  <sheetPr>
    <tabColor rgb="FF92D050"/>
  </sheetPr>
  <dimension ref="A1:R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254</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156</v>
      </c>
      <c r="F7" s="369"/>
      <c r="G7" s="369" t="s">
        <v>157</v>
      </c>
      <c r="H7" s="369"/>
      <c r="I7" s="118" t="str">
        <f>IF($B7="","",VLOOKUP($B7,'[1]1MD ELO'!$A$7:$O$22,4))</f>
        <v/>
      </c>
      <c r="J7" s="42"/>
      <c r="K7" s="49">
        <v>5</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158</v>
      </c>
      <c r="F9" s="369"/>
      <c r="G9" s="369" t="s">
        <v>159</v>
      </c>
      <c r="H9" s="369"/>
      <c r="I9" s="118" t="str">
        <f>IF($B9="","",VLOOKUP($B9,'[1]1MD ELO'!$A$7:$O$22,4))</f>
        <v/>
      </c>
      <c r="J9" s="42"/>
      <c r="K9" s="49">
        <v>2</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t="str">
        <f>IF($B11="","",VLOOKUP($B11,'[1]1MD ELO'!$A$7:$O$22,15))</f>
        <v/>
      </c>
      <c r="E11" s="369" t="s">
        <v>160</v>
      </c>
      <c r="F11" s="369"/>
      <c r="G11" s="369" t="s">
        <v>161</v>
      </c>
      <c r="H11" s="369"/>
      <c r="I11" s="118" t="str">
        <f>IF($B11="","",VLOOKUP($B11,'[1]1MD ELO'!$A$7:$O$22,4))</f>
        <v/>
      </c>
      <c r="J11" s="42"/>
      <c r="K11" s="49">
        <v>4</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162</v>
      </c>
      <c r="F13" s="369"/>
      <c r="G13" s="369" t="s">
        <v>163</v>
      </c>
      <c r="H13" s="369"/>
      <c r="I13" s="118" t="str">
        <f>IF($B13="","",VLOOKUP($B13,'[1]1MD ELO'!$A$7:$O$22,4))</f>
        <v/>
      </c>
      <c r="J13" s="42"/>
      <c r="K13" s="49">
        <v>3</v>
      </c>
      <c r="L13" s="112" t="e">
        <f>IF(K13="","",CONCATENATE(VLOOKUP($Y$3,$AB$1:$AK$1,K13)," pont"))</f>
        <v>#N/A</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t="s">
        <v>164</v>
      </c>
      <c r="F15" s="369"/>
      <c r="G15" s="369" t="s">
        <v>165</v>
      </c>
      <c r="H15" s="369"/>
      <c r="I15" s="118" t="str">
        <f>IF($B15="","",VLOOKUP($B15,'[1]1MD ELO'!$A$7:$O$22,4))</f>
        <v/>
      </c>
      <c r="J15" s="42"/>
      <c r="K15" s="49">
        <v>1</v>
      </c>
      <c r="L15" s="112" t="e">
        <f>IF(K15="","",CONCATENATE(VLOOKUP($Y$3,$AB$1:$AK$1,K15)," pont"))</f>
        <v>#N/A</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Fehérvári</v>
      </c>
      <c r="E18" s="371"/>
      <c r="F18" s="371" t="str">
        <f>E9</f>
        <v>Jacsó</v>
      </c>
      <c r="G18" s="371"/>
      <c r="H18" s="371" t="str">
        <f>E11</f>
        <v>Molnár</v>
      </c>
      <c r="I18" s="371"/>
      <c r="J18" s="371" t="str">
        <f>E13</f>
        <v>Barnóczki</v>
      </c>
      <c r="K18" s="371"/>
      <c r="L18" s="371" t="str">
        <f>E15</f>
        <v>Szilágyi</v>
      </c>
      <c r="M18" s="371"/>
    </row>
    <row r="19" spans="1:13" x14ac:dyDescent="0.3">
      <c r="A19" s="53" t="s">
        <v>31</v>
      </c>
      <c r="B19" s="372" t="str">
        <f>E7</f>
        <v>Fehérvári</v>
      </c>
      <c r="C19" s="372"/>
      <c r="D19" s="373"/>
      <c r="E19" s="373"/>
      <c r="F19" s="374" t="s">
        <v>269</v>
      </c>
      <c r="G19" s="374"/>
      <c r="H19" s="374" t="s">
        <v>269</v>
      </c>
      <c r="I19" s="374"/>
      <c r="J19" s="371" t="s">
        <v>269</v>
      </c>
      <c r="K19" s="371"/>
      <c r="L19" s="371" t="s">
        <v>269</v>
      </c>
      <c r="M19" s="371"/>
    </row>
    <row r="20" spans="1:13" x14ac:dyDescent="0.3">
      <c r="A20" s="53" t="s">
        <v>32</v>
      </c>
      <c r="B20" s="372" t="str">
        <f>E9</f>
        <v>Jacsó</v>
      </c>
      <c r="C20" s="372"/>
      <c r="D20" s="374" t="s">
        <v>269</v>
      </c>
      <c r="E20" s="374"/>
      <c r="F20" s="373"/>
      <c r="G20" s="373"/>
      <c r="H20" s="374" t="s">
        <v>273</v>
      </c>
      <c r="I20" s="374"/>
      <c r="J20" s="374" t="s">
        <v>276</v>
      </c>
      <c r="K20" s="374"/>
      <c r="L20" s="371" t="s">
        <v>279</v>
      </c>
      <c r="M20" s="371"/>
    </row>
    <row r="21" spans="1:13" x14ac:dyDescent="0.3">
      <c r="A21" s="53" t="s">
        <v>33</v>
      </c>
      <c r="B21" s="372" t="str">
        <f>E11</f>
        <v>Molnár</v>
      </c>
      <c r="C21" s="372"/>
      <c r="D21" s="374" t="s">
        <v>269</v>
      </c>
      <c r="E21" s="374"/>
      <c r="F21" s="374" t="s">
        <v>270</v>
      </c>
      <c r="G21" s="374"/>
      <c r="H21" s="373"/>
      <c r="I21" s="373"/>
      <c r="J21" s="374" t="s">
        <v>277</v>
      </c>
      <c r="K21" s="374"/>
      <c r="L21" s="374" t="s">
        <v>280</v>
      </c>
      <c r="M21" s="374"/>
    </row>
    <row r="22" spans="1:13" x14ac:dyDescent="0.3">
      <c r="A22" s="53" t="s">
        <v>55</v>
      </c>
      <c r="B22" s="372" t="str">
        <f>E13</f>
        <v>Barnóczki</v>
      </c>
      <c r="C22" s="372"/>
      <c r="D22" s="374" t="s">
        <v>269</v>
      </c>
      <c r="E22" s="374"/>
      <c r="F22" s="374" t="s">
        <v>271</v>
      </c>
      <c r="G22" s="374"/>
      <c r="H22" s="371" t="s">
        <v>274</v>
      </c>
      <c r="I22" s="371"/>
      <c r="J22" s="373"/>
      <c r="K22" s="373"/>
      <c r="L22" s="374" t="s">
        <v>281</v>
      </c>
      <c r="M22" s="374"/>
    </row>
    <row r="23" spans="1:13" x14ac:dyDescent="0.3">
      <c r="A23" s="53" t="s">
        <v>64</v>
      </c>
      <c r="B23" s="372" t="str">
        <f>E15</f>
        <v>Szilágyi</v>
      </c>
      <c r="C23" s="372"/>
      <c r="D23" s="374" t="s">
        <v>269</v>
      </c>
      <c r="E23" s="374"/>
      <c r="F23" s="374" t="s">
        <v>272</v>
      </c>
      <c r="G23" s="374"/>
      <c r="H23" s="371" t="s">
        <v>275</v>
      </c>
      <c r="I23" s="371"/>
      <c r="J23" s="371" t="s">
        <v>278</v>
      </c>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92" priority="1" stopIfTrue="1" operator="equal">
      <formula>"Bye"</formula>
    </cfRule>
  </conditionalFormatting>
  <conditionalFormatting sqref="R41">
    <cfRule type="expression" dxfId="91" priority="2" stopIfTrue="1">
      <formula>$O$1="CU"</formula>
    </cfRule>
  </conditionalFormatting>
  <pageMargins left="0.23622047244094491" right="0.23622047244094491" top="0.74803149606299213" bottom="0.74803149606299213" header="0.31496062992125984" footer="0.31496062992125984"/>
  <pageSetup paperSize="9" scale="90"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692B7-C144-4875-8141-F5103B91F600}">
  <sheetPr>
    <tabColor rgb="FF92D050"/>
  </sheetPr>
  <dimension ref="A1:R41"/>
  <sheetViews>
    <sheetView workbookViewId="0">
      <selection activeCell="K8" sqref="K8"/>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256</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190</v>
      </c>
      <c r="F7" s="369"/>
      <c r="G7" s="369" t="s">
        <v>191</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c r="F9" s="369"/>
      <c r="G9" s="369"/>
      <c r="H9" s="369"/>
      <c r="I9" s="118" t="str">
        <f>IF($B9="","",VLOOKUP($B9,'[1]1MD ELO'!$A$7:$O$22,4))</f>
        <v/>
      </c>
      <c r="J9" s="42"/>
      <c r="K9" s="49"/>
      <c r="L9" s="112" t="str">
        <f>IF(K9="","",CONCATENATE(VLOOKUP($Y$3,$AB$1:$AK$1,K9)," pont"))</f>
        <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Vinczúr</v>
      </c>
      <c r="E18" s="371"/>
      <c r="F18" s="371"/>
      <c r="G18" s="371"/>
      <c r="H18" s="371"/>
      <c r="I18" s="371"/>
      <c r="J18" s="371"/>
      <c r="K18" s="371"/>
      <c r="L18" s="371"/>
      <c r="M18" s="371"/>
    </row>
    <row r="19" spans="1:13" x14ac:dyDescent="0.3">
      <c r="A19" s="53" t="s">
        <v>31</v>
      </c>
      <c r="B19" s="372" t="str">
        <f>E7</f>
        <v>Vinczúr</v>
      </c>
      <c r="C19" s="372"/>
      <c r="D19" s="373"/>
      <c r="E19" s="373"/>
      <c r="F19" s="374"/>
      <c r="G19" s="374"/>
      <c r="H19" s="374"/>
      <c r="I19" s="374"/>
      <c r="J19" s="371"/>
      <c r="K19" s="371"/>
      <c r="L19" s="371"/>
      <c r="M19" s="371"/>
    </row>
    <row r="20" spans="1:13" x14ac:dyDescent="0.3">
      <c r="A20" s="53" t="s">
        <v>32</v>
      </c>
      <c r="B20" s="372"/>
      <c r="C20" s="372"/>
      <c r="D20" s="374"/>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90" priority="1" stopIfTrue="1" operator="equal">
      <formula>"Bye"</formula>
    </cfRule>
  </conditionalFormatting>
  <conditionalFormatting sqref="R41">
    <cfRule type="expression" dxfId="89" priority="2" stopIfTrue="1">
      <formula>$O$1="CU"</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53CF-E9AD-490C-84FB-179C513C97DA}">
  <sheetPr>
    <tabColor rgb="FF92D050"/>
  </sheetPr>
  <dimension ref="A1:R41"/>
  <sheetViews>
    <sheetView workbookViewId="0">
      <selection activeCell="L24" sqref="L24"/>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255</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160</v>
      </c>
      <c r="F7" s="369"/>
      <c r="G7" s="369" t="s">
        <v>169</v>
      </c>
      <c r="H7" s="369"/>
      <c r="I7" s="118" t="str">
        <f>IF($B7="","",VLOOKUP($B7,'[1]1MD ELO'!$A$7:$O$22,4))</f>
        <v/>
      </c>
      <c r="J7" s="42"/>
      <c r="K7" s="49">
        <v>1</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172</v>
      </c>
      <c r="F9" s="369"/>
      <c r="G9" s="369" t="s">
        <v>173</v>
      </c>
      <c r="H9" s="369"/>
      <c r="I9" s="118" t="str">
        <f>IF($B9="","",VLOOKUP($B9,'[1]1MD ELO'!$A$7:$O$22,4))</f>
        <v/>
      </c>
      <c r="J9" s="42"/>
      <c r="K9" s="49">
        <v>2</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t="str">
        <f>IF($B11="","",VLOOKUP($B11,'[1]1MD ELO'!$A$7:$O$22,15))</f>
        <v/>
      </c>
      <c r="E11" s="369" t="s">
        <v>175</v>
      </c>
      <c r="F11" s="369"/>
      <c r="G11" s="369" t="s">
        <v>174</v>
      </c>
      <c r="H11" s="369"/>
      <c r="I11" s="118" t="str">
        <f>IF($B11="","",VLOOKUP($B11,'[1]1MD ELO'!$A$7:$O$22,4))</f>
        <v/>
      </c>
      <c r="J11" s="42"/>
      <c r="K11" s="49">
        <v>3</v>
      </c>
      <c r="L11" s="112" t="e">
        <f>IF(K11="","",CONCATENATE(VLOOKUP($Y$3,$AB$1:$AK$1,K11)," pont"))</f>
        <v>#N/A</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t="s">
        <v>176</v>
      </c>
      <c r="F13" s="369"/>
      <c r="G13" s="369" t="s">
        <v>177</v>
      </c>
      <c r="H13" s="369"/>
      <c r="I13" s="118" t="str">
        <f>IF($B13="","",VLOOKUP($B13,'[1]1MD ELO'!$A$7:$O$22,4))</f>
        <v/>
      </c>
      <c r="J13" s="42"/>
      <c r="K13" s="49">
        <v>4</v>
      </c>
      <c r="L13" s="112" t="e">
        <f>IF(K13="","",CONCATENATE(VLOOKUP($Y$3,$AB$1:$AK$1,K13)," pont"))</f>
        <v>#N/A</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Molnár</v>
      </c>
      <c r="E18" s="371"/>
      <c r="F18" s="371" t="str">
        <f>E9</f>
        <v>Papp-Varga</v>
      </c>
      <c r="G18" s="371"/>
      <c r="H18" s="371" t="str">
        <f>E11</f>
        <v>Borsos</v>
      </c>
      <c r="I18" s="371"/>
      <c r="J18" s="371" t="str">
        <f>E13</f>
        <v>Bodnár</v>
      </c>
      <c r="K18" s="371"/>
      <c r="L18" s="371" t="s">
        <v>269</v>
      </c>
      <c r="M18" s="371"/>
    </row>
    <row r="19" spans="1:13" x14ac:dyDescent="0.3">
      <c r="A19" s="53" t="s">
        <v>31</v>
      </c>
      <c r="B19" s="372" t="str">
        <f>E7</f>
        <v>Molnár</v>
      </c>
      <c r="C19" s="372"/>
      <c r="D19" s="373"/>
      <c r="E19" s="373"/>
      <c r="F19" s="374" t="s">
        <v>285</v>
      </c>
      <c r="G19" s="374"/>
      <c r="H19" s="374" t="s">
        <v>287</v>
      </c>
      <c r="I19" s="374"/>
      <c r="J19" s="371" t="s">
        <v>287</v>
      </c>
      <c r="K19" s="371"/>
      <c r="L19" s="371" t="s">
        <v>269</v>
      </c>
      <c r="M19" s="371"/>
    </row>
    <row r="20" spans="1:13" x14ac:dyDescent="0.3">
      <c r="A20" s="53" t="s">
        <v>32</v>
      </c>
      <c r="B20" s="372" t="str">
        <f>E9</f>
        <v>Papp-Varga</v>
      </c>
      <c r="C20" s="372"/>
      <c r="D20" s="374" t="s">
        <v>282</v>
      </c>
      <c r="E20" s="374"/>
      <c r="F20" s="373"/>
      <c r="G20" s="373"/>
      <c r="H20" s="374" t="s">
        <v>287</v>
      </c>
      <c r="I20" s="374"/>
      <c r="J20" s="374" t="s">
        <v>289</v>
      </c>
      <c r="K20" s="374"/>
      <c r="L20" s="371" t="s">
        <v>269</v>
      </c>
      <c r="M20" s="371"/>
    </row>
    <row r="21" spans="1:13" x14ac:dyDescent="0.3">
      <c r="A21" s="53" t="s">
        <v>33</v>
      </c>
      <c r="B21" s="372" t="str">
        <f>E11</f>
        <v>Borsos</v>
      </c>
      <c r="C21" s="372"/>
      <c r="D21" s="374" t="s">
        <v>283</v>
      </c>
      <c r="E21" s="374"/>
      <c r="F21" s="374" t="s">
        <v>283</v>
      </c>
      <c r="G21" s="374"/>
      <c r="H21" s="373"/>
      <c r="I21" s="373"/>
      <c r="J21" s="374" t="s">
        <v>290</v>
      </c>
      <c r="K21" s="374"/>
      <c r="L21" s="374" t="s">
        <v>269</v>
      </c>
      <c r="M21" s="374"/>
    </row>
    <row r="22" spans="1:13" x14ac:dyDescent="0.3">
      <c r="A22" s="53" t="s">
        <v>55</v>
      </c>
      <c r="B22" s="372" t="str">
        <f>E13</f>
        <v>Bodnár</v>
      </c>
      <c r="C22" s="372"/>
      <c r="D22" s="374" t="s">
        <v>284</v>
      </c>
      <c r="E22" s="374"/>
      <c r="F22" s="374" t="s">
        <v>286</v>
      </c>
      <c r="G22" s="374"/>
      <c r="H22" s="371" t="s">
        <v>288</v>
      </c>
      <c r="I22" s="371"/>
      <c r="J22" s="373"/>
      <c r="K22" s="373"/>
      <c r="L22" s="374" t="s">
        <v>269</v>
      </c>
      <c r="M22" s="374"/>
    </row>
    <row r="23" spans="1:13" x14ac:dyDescent="0.3">
      <c r="A23" s="53" t="s">
        <v>64</v>
      </c>
      <c r="B23" s="372" t="s">
        <v>269</v>
      </c>
      <c r="C23" s="372"/>
      <c r="D23" s="374" t="s">
        <v>269</v>
      </c>
      <c r="E23" s="374"/>
      <c r="F23" s="374" t="s">
        <v>269</v>
      </c>
      <c r="G23" s="374"/>
      <c r="H23" s="371" t="s">
        <v>269</v>
      </c>
      <c r="I23" s="371"/>
      <c r="J23" s="371" t="s">
        <v>269</v>
      </c>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88" priority="1" stopIfTrue="1" operator="equal">
      <formula>"Bye"</formula>
    </cfRule>
  </conditionalFormatting>
  <conditionalFormatting sqref="R41">
    <cfRule type="expression" dxfId="87" priority="2" stopIfTrue="1">
      <formula>$O$1="CU"</formula>
    </cfRule>
  </conditionalFormatting>
  <pageMargins left="0.70866141732283472" right="0.70866141732283472" top="0.74803149606299213" bottom="0.74803149606299213" header="0.31496062992125984" footer="0.31496062992125984"/>
  <pageSetup paperSize="9" scale="85"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6E82D-1F55-43A8-868F-478103C79515}">
  <sheetPr>
    <tabColor rgb="FF92D050"/>
  </sheetPr>
  <dimension ref="A1:R41"/>
  <sheetViews>
    <sheetView workbookViewId="0">
      <selection activeCell="F20" sqref="F20:G20"/>
    </sheetView>
  </sheetViews>
  <sheetFormatPr defaultRowHeight="14.4" x14ac:dyDescent="0.3"/>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s>
  <sheetData>
    <row r="1" spans="1:18" ht="24.6" x14ac:dyDescent="0.3">
      <c r="A1" s="367" t="s">
        <v>267</v>
      </c>
      <c r="B1" s="367"/>
      <c r="C1" s="367"/>
      <c r="D1" s="367"/>
      <c r="E1" s="367"/>
      <c r="F1" s="367"/>
      <c r="G1" s="6"/>
      <c r="H1" s="7"/>
      <c r="I1" s="8"/>
      <c r="J1" s="9"/>
      <c r="L1" s="10"/>
      <c r="M1" s="11"/>
      <c r="N1" s="12"/>
      <c r="O1" s="12" t="s">
        <v>12</v>
      </c>
      <c r="P1" s="12"/>
      <c r="Q1" s="13"/>
      <c r="R1" s="12"/>
    </row>
    <row r="2" spans="1:18" x14ac:dyDescent="0.3">
      <c r="A2" s="14" t="s">
        <v>259</v>
      </c>
      <c r="B2" s="15"/>
      <c r="C2" s="15"/>
      <c r="D2" s="15"/>
      <c r="E2" s="15"/>
      <c r="F2" s="15"/>
      <c r="G2" s="16"/>
      <c r="H2" s="17"/>
      <c r="I2" s="17"/>
      <c r="J2" s="18"/>
      <c r="K2" s="10"/>
      <c r="L2" s="10"/>
      <c r="M2" s="10"/>
      <c r="N2" s="19"/>
      <c r="O2" s="20"/>
      <c r="P2" s="19"/>
      <c r="Q2" s="20"/>
      <c r="R2" s="19"/>
    </row>
    <row r="3" spans="1:18" x14ac:dyDescent="0.3">
      <c r="A3" s="21" t="s">
        <v>14</v>
      </c>
      <c r="B3" s="21"/>
      <c r="C3" s="21"/>
      <c r="D3" s="21"/>
      <c r="E3" s="21" t="s">
        <v>15</v>
      </c>
      <c r="F3" s="21"/>
      <c r="G3" s="21"/>
      <c r="H3" s="21" t="s">
        <v>16</v>
      </c>
      <c r="I3" s="21"/>
      <c r="J3" s="22"/>
      <c r="K3" s="21"/>
      <c r="L3" s="23" t="s">
        <v>17</v>
      </c>
      <c r="M3" s="21"/>
      <c r="N3" s="24"/>
      <c r="O3" s="25"/>
      <c r="P3" s="24"/>
      <c r="Q3" s="25"/>
      <c r="R3" s="121"/>
    </row>
    <row r="4" spans="1:18" ht="15" thickBot="1" x14ac:dyDescent="0.35">
      <c r="A4" s="368"/>
      <c r="B4" s="368"/>
      <c r="C4" s="368"/>
      <c r="D4" s="28"/>
      <c r="E4" s="29"/>
      <c r="F4" s="29"/>
      <c r="G4" s="29"/>
      <c r="H4" s="30"/>
      <c r="I4" s="29"/>
      <c r="J4" s="31"/>
      <c r="K4" s="30"/>
      <c r="L4" s="32"/>
      <c r="M4" s="30"/>
      <c r="N4" s="33"/>
      <c r="O4" s="34"/>
      <c r="P4" s="26" t="s">
        <v>18</v>
      </c>
      <c r="Q4" s="27" t="s">
        <v>57</v>
      </c>
      <c r="R4" s="27" t="s">
        <v>54</v>
      </c>
    </row>
    <row r="5" spans="1:18" x14ac:dyDescent="0.3">
      <c r="A5" s="37"/>
      <c r="B5" s="37" t="s">
        <v>22</v>
      </c>
      <c r="C5" s="38" t="s">
        <v>23</v>
      </c>
      <c r="D5" s="37" t="s">
        <v>24</v>
      </c>
      <c r="E5" s="37" t="s">
        <v>8</v>
      </c>
      <c r="F5" s="37"/>
      <c r="G5" s="37" t="s">
        <v>9</v>
      </c>
      <c r="H5" s="37"/>
      <c r="I5" s="37" t="s">
        <v>25</v>
      </c>
      <c r="J5" s="37"/>
      <c r="K5" s="39" t="s">
        <v>26</v>
      </c>
      <c r="L5" s="39" t="s">
        <v>27</v>
      </c>
      <c r="M5" s="39" t="s">
        <v>28</v>
      </c>
      <c r="P5" s="35" t="s">
        <v>20</v>
      </c>
      <c r="Q5" s="36" t="s">
        <v>53</v>
      </c>
      <c r="R5" s="36" t="s">
        <v>58</v>
      </c>
    </row>
    <row r="6" spans="1:18" x14ac:dyDescent="0.3">
      <c r="A6" s="42"/>
      <c r="B6" s="42"/>
      <c r="C6" s="43"/>
      <c r="D6" s="42"/>
      <c r="E6" s="42"/>
      <c r="F6" s="42"/>
      <c r="G6" s="42"/>
      <c r="H6" s="42"/>
      <c r="I6" s="42"/>
      <c r="J6" s="42"/>
      <c r="K6" s="42"/>
      <c r="L6" s="42"/>
      <c r="M6" s="42"/>
      <c r="P6" s="40" t="s">
        <v>29</v>
      </c>
      <c r="Q6" s="41" t="s">
        <v>59</v>
      </c>
      <c r="R6" s="41" t="s">
        <v>19</v>
      </c>
    </row>
    <row r="7" spans="1:18" x14ac:dyDescent="0.3">
      <c r="A7" s="44" t="s">
        <v>31</v>
      </c>
      <c r="B7" s="45"/>
      <c r="C7" s="117" t="str">
        <f>IF($B7="","",VLOOKUP($B7,'[1]1MD ELO'!$A$7:$O$22,5))</f>
        <v/>
      </c>
      <c r="D7" s="117" t="str">
        <f>IF($B7="","",VLOOKUP($B7,'[1]1MD ELO'!$A$7:$O$22,15))</f>
        <v/>
      </c>
      <c r="E7" s="369" t="s">
        <v>185</v>
      </c>
      <c r="F7" s="369"/>
      <c r="G7" s="369" t="s">
        <v>187</v>
      </c>
      <c r="H7" s="369"/>
      <c r="I7" s="118" t="str">
        <f>IF($B7="","",VLOOKUP($B7,'[1]1MD ELO'!$A$7:$O$22,4))</f>
        <v/>
      </c>
      <c r="J7" s="42"/>
      <c r="K7" s="49">
        <v>2</v>
      </c>
      <c r="L7" s="112" t="e">
        <f>IF(K7="","",CONCATENATE(VLOOKUP($Y$3,$AB$1:$AK$1,K7)," pont"))</f>
        <v>#N/A</v>
      </c>
      <c r="M7" s="50"/>
      <c r="P7" s="26" t="s">
        <v>60</v>
      </c>
      <c r="Q7" s="27" t="s">
        <v>21</v>
      </c>
      <c r="R7" s="27" t="s">
        <v>61</v>
      </c>
    </row>
    <row r="8" spans="1:18" x14ac:dyDescent="0.3">
      <c r="A8" s="44"/>
      <c r="B8" s="51"/>
      <c r="C8" s="119"/>
      <c r="D8" s="119"/>
      <c r="E8" s="119"/>
      <c r="F8" s="119"/>
      <c r="G8" s="119"/>
      <c r="H8" s="119"/>
      <c r="I8" s="119"/>
      <c r="J8" s="42"/>
      <c r="K8" s="44"/>
      <c r="L8" s="114"/>
      <c r="M8" s="52"/>
      <c r="P8" s="35" t="s">
        <v>62</v>
      </c>
      <c r="Q8" s="36" t="s">
        <v>30</v>
      </c>
      <c r="R8" s="36" t="s">
        <v>63</v>
      </c>
    </row>
    <row r="9" spans="1:18" x14ac:dyDescent="0.3">
      <c r="A9" s="44" t="s">
        <v>32</v>
      </c>
      <c r="B9" s="45"/>
      <c r="C9" s="117" t="str">
        <f>IF($B9="","",VLOOKUP($B9,'[1]1MD ELO'!$A$7:$O$22,5))</f>
        <v/>
      </c>
      <c r="D9" s="117" t="str">
        <f>IF($B9="","",VLOOKUP($B9,'[1]1MD ELO'!$A$7:$O$22,15))</f>
        <v/>
      </c>
      <c r="E9" s="369" t="s">
        <v>188</v>
      </c>
      <c r="F9" s="369"/>
      <c r="G9" s="369" t="s">
        <v>189</v>
      </c>
      <c r="H9" s="369"/>
      <c r="I9" s="118" t="str">
        <f>IF($B9="","",VLOOKUP($B9,'[1]1MD ELO'!$A$7:$O$22,4))</f>
        <v/>
      </c>
      <c r="J9" s="42"/>
      <c r="K9" s="49">
        <v>1</v>
      </c>
      <c r="L9" s="112" t="e">
        <f>IF(K9="","",CONCATENATE(VLOOKUP($Y$3,$AB$1:$AK$1,K9)," pont"))</f>
        <v>#N/A</v>
      </c>
      <c r="M9" s="50"/>
    </row>
    <row r="10" spans="1:18" x14ac:dyDescent="0.3">
      <c r="A10" s="44"/>
      <c r="B10" s="51"/>
      <c r="C10" s="119"/>
      <c r="D10" s="119"/>
      <c r="E10" s="119"/>
      <c r="F10" s="119"/>
      <c r="G10" s="119"/>
      <c r="H10" s="119"/>
      <c r="I10" s="119"/>
      <c r="J10" s="42"/>
      <c r="K10" s="44"/>
      <c r="L10" s="114"/>
      <c r="M10" s="52"/>
    </row>
    <row r="11" spans="1:18" x14ac:dyDescent="0.3">
      <c r="A11" s="44" t="s">
        <v>33</v>
      </c>
      <c r="B11" s="45"/>
      <c r="C11" s="117" t="str">
        <f>IF($B11="","",VLOOKUP($B11,'[1]1MD ELO'!$A$7:$O$22,5))</f>
        <v/>
      </c>
      <c r="D11" s="117"/>
      <c r="E11" s="369"/>
      <c r="F11" s="369"/>
      <c r="G11" s="369"/>
      <c r="H11" s="369"/>
      <c r="I11" s="118" t="str">
        <f>IF($B11="","",VLOOKUP($B11,'[1]1MD ELO'!$A$7:$O$22,4))</f>
        <v/>
      </c>
      <c r="J11" s="42"/>
      <c r="K11" s="49"/>
      <c r="L11" s="112" t="str">
        <f>IF(K11="","",CONCATENATE(VLOOKUP($Y$3,$AB$1:$AK$1,K11)," pont"))</f>
        <v/>
      </c>
      <c r="M11" s="50"/>
    </row>
    <row r="12" spans="1:18" x14ac:dyDescent="0.3">
      <c r="A12" s="44"/>
      <c r="B12" s="51"/>
      <c r="C12" s="119"/>
      <c r="D12" s="119"/>
      <c r="E12" s="119"/>
      <c r="F12" s="119"/>
      <c r="G12" s="119"/>
      <c r="H12" s="119"/>
      <c r="I12" s="119"/>
      <c r="J12" s="42"/>
      <c r="K12" s="43"/>
      <c r="L12" s="120"/>
      <c r="M12" s="52"/>
    </row>
    <row r="13" spans="1:18" x14ac:dyDescent="0.3">
      <c r="A13" s="44" t="s">
        <v>55</v>
      </c>
      <c r="B13" s="45"/>
      <c r="C13" s="117" t="str">
        <f>IF($B13="","",VLOOKUP($B13,'[1]1MD ELO'!$A$7:$O$22,5))</f>
        <v/>
      </c>
      <c r="D13" s="117" t="str">
        <f>IF($B13="","",VLOOKUP($B13,'[1]1MD ELO'!$A$7:$O$22,15))</f>
        <v/>
      </c>
      <c r="E13" s="369"/>
      <c r="F13" s="369"/>
      <c r="G13" s="369"/>
      <c r="H13" s="369"/>
      <c r="I13" s="118" t="str">
        <f>IF($B13="","",VLOOKUP($B13,'[1]1MD ELO'!$A$7:$O$22,4))</f>
        <v/>
      </c>
      <c r="J13" s="42"/>
      <c r="K13" s="49"/>
      <c r="L13" s="112" t="str">
        <f>IF(K13="","",CONCATENATE(VLOOKUP($Y$3,$AB$1:$AK$1,K13)," pont"))</f>
        <v/>
      </c>
      <c r="M13" s="50"/>
    </row>
    <row r="14" spans="1:18" x14ac:dyDescent="0.3">
      <c r="A14" s="44"/>
      <c r="B14" s="51"/>
      <c r="C14" s="119"/>
      <c r="D14" s="119"/>
      <c r="E14" s="119"/>
      <c r="F14" s="119"/>
      <c r="G14" s="119"/>
      <c r="H14" s="119"/>
      <c r="I14" s="119"/>
      <c r="J14" s="42"/>
      <c r="K14" s="44"/>
      <c r="L14" s="114"/>
      <c r="M14" s="52"/>
    </row>
    <row r="15" spans="1:18" x14ac:dyDescent="0.3">
      <c r="A15" s="44" t="s">
        <v>64</v>
      </c>
      <c r="B15" s="45"/>
      <c r="C15" s="117" t="str">
        <f>IF($B15="","",VLOOKUP($B15,'[1]1MD ELO'!$A$7:$O$22,5))</f>
        <v/>
      </c>
      <c r="D15" s="117" t="str">
        <f>IF($B15="","",VLOOKUP($B15,'[1]1MD ELO'!$A$7:$O$22,15))</f>
        <v/>
      </c>
      <c r="E15" s="369"/>
      <c r="F15" s="369"/>
      <c r="G15" s="369"/>
      <c r="H15" s="369"/>
      <c r="I15" s="118" t="str">
        <f>IF($B15="","",VLOOKUP($B15,'[1]1MD ELO'!$A$7:$O$22,4))</f>
        <v/>
      </c>
      <c r="J15" s="42"/>
      <c r="K15" s="49"/>
      <c r="L15" s="112" t="str">
        <f>IF(K15="","",CONCATENATE(VLOOKUP($Y$3,$AB$1:$AK$1,K15)," pont"))</f>
        <v/>
      </c>
      <c r="M15" s="50"/>
    </row>
    <row r="16" spans="1:18" x14ac:dyDescent="0.3">
      <c r="A16" s="42"/>
      <c r="B16" s="42"/>
      <c r="C16" s="42"/>
      <c r="D16" s="42"/>
      <c r="E16" s="42"/>
      <c r="F16" s="42"/>
      <c r="G16" s="42"/>
      <c r="H16" s="42"/>
      <c r="I16" s="42"/>
      <c r="J16" s="42"/>
      <c r="K16" s="42"/>
      <c r="L16" s="42"/>
      <c r="M16" s="42"/>
    </row>
    <row r="17" spans="1:13" x14ac:dyDescent="0.3">
      <c r="A17" s="42"/>
      <c r="B17" s="42"/>
      <c r="C17" s="42"/>
      <c r="D17" s="42"/>
      <c r="E17" s="42"/>
      <c r="F17" s="42"/>
      <c r="G17" s="42"/>
      <c r="H17" s="42"/>
      <c r="I17" s="42"/>
      <c r="J17" s="42"/>
      <c r="K17" s="42"/>
      <c r="L17" s="42"/>
      <c r="M17" s="42"/>
    </row>
    <row r="18" spans="1:13" x14ac:dyDescent="0.3">
      <c r="A18" s="42"/>
      <c r="B18" s="370"/>
      <c r="C18" s="370"/>
      <c r="D18" s="371" t="str">
        <f>E7</f>
        <v>Nagy</v>
      </c>
      <c r="E18" s="371"/>
      <c r="F18" s="371" t="str">
        <f>E9</f>
        <v>Papp</v>
      </c>
      <c r="G18" s="371"/>
      <c r="H18" s="371"/>
      <c r="I18" s="371"/>
      <c r="J18" s="371"/>
      <c r="K18" s="371"/>
      <c r="L18" s="371"/>
      <c r="M18" s="371"/>
    </row>
    <row r="19" spans="1:13" x14ac:dyDescent="0.3">
      <c r="A19" s="53" t="s">
        <v>31</v>
      </c>
      <c r="B19" s="372" t="str">
        <f>E7</f>
        <v>Nagy</v>
      </c>
      <c r="C19" s="372"/>
      <c r="D19" s="373"/>
      <c r="E19" s="373"/>
      <c r="F19" s="374" t="s">
        <v>284</v>
      </c>
      <c r="G19" s="374"/>
      <c r="H19" s="374"/>
      <c r="I19" s="374"/>
      <c r="J19" s="371"/>
      <c r="K19" s="371"/>
      <c r="L19" s="371"/>
      <c r="M19" s="371"/>
    </row>
    <row r="20" spans="1:13" x14ac:dyDescent="0.3">
      <c r="A20" s="53" t="s">
        <v>32</v>
      </c>
      <c r="B20" s="372" t="str">
        <f>E9</f>
        <v>Papp</v>
      </c>
      <c r="C20" s="372"/>
      <c r="D20" s="374" t="s">
        <v>291</v>
      </c>
      <c r="E20" s="374"/>
      <c r="F20" s="373"/>
      <c r="G20" s="373"/>
      <c r="H20" s="374"/>
      <c r="I20" s="374"/>
      <c r="J20" s="374"/>
      <c r="K20" s="374"/>
      <c r="L20" s="371"/>
      <c r="M20" s="371"/>
    </row>
    <row r="21" spans="1:13" x14ac:dyDescent="0.3">
      <c r="A21" s="53" t="s">
        <v>33</v>
      </c>
      <c r="B21" s="372"/>
      <c r="C21" s="372"/>
      <c r="D21" s="374"/>
      <c r="E21" s="374"/>
      <c r="F21" s="374"/>
      <c r="G21" s="374"/>
      <c r="H21" s="373"/>
      <c r="I21" s="373"/>
      <c r="J21" s="374"/>
      <c r="K21" s="374"/>
      <c r="L21" s="374"/>
      <c r="M21" s="374"/>
    </row>
    <row r="22" spans="1:13" x14ac:dyDescent="0.3">
      <c r="A22" s="53" t="s">
        <v>55</v>
      </c>
      <c r="B22" s="372"/>
      <c r="C22" s="372"/>
      <c r="D22" s="374"/>
      <c r="E22" s="374"/>
      <c r="F22" s="374"/>
      <c r="G22" s="374"/>
      <c r="H22" s="371"/>
      <c r="I22" s="371"/>
      <c r="J22" s="373"/>
      <c r="K22" s="373"/>
      <c r="L22" s="374"/>
      <c r="M22" s="374"/>
    </row>
    <row r="23" spans="1:13" x14ac:dyDescent="0.3">
      <c r="A23" s="53" t="s">
        <v>64</v>
      </c>
      <c r="B23" s="372"/>
      <c r="C23" s="372"/>
      <c r="D23" s="374"/>
      <c r="E23" s="374"/>
      <c r="F23" s="374"/>
      <c r="G23" s="374"/>
      <c r="H23" s="371"/>
      <c r="I23" s="371"/>
      <c r="J23" s="371"/>
      <c r="K23" s="371"/>
      <c r="L23" s="373"/>
      <c r="M23" s="373"/>
    </row>
    <row r="24" spans="1:13" x14ac:dyDescent="0.3">
      <c r="A24" s="42"/>
      <c r="B24" s="42"/>
      <c r="C24" s="42"/>
      <c r="D24" s="42"/>
      <c r="E24" s="42"/>
      <c r="F24" s="42"/>
      <c r="G24" s="42"/>
      <c r="H24" s="42"/>
      <c r="I24" s="42"/>
      <c r="J24" s="42"/>
      <c r="K24" s="42"/>
      <c r="L24" s="42"/>
      <c r="M24" s="42"/>
    </row>
    <row r="25" spans="1:13" x14ac:dyDescent="0.3">
      <c r="A25" s="42"/>
      <c r="B25" s="42"/>
      <c r="C25" s="42"/>
      <c r="D25" s="42"/>
      <c r="E25" s="42"/>
      <c r="F25" s="42"/>
      <c r="G25" s="42"/>
      <c r="H25" s="42"/>
      <c r="I25" s="42"/>
      <c r="J25" s="42"/>
      <c r="K25" s="42"/>
      <c r="L25" s="42"/>
      <c r="M25" s="42"/>
    </row>
    <row r="26" spans="1:13" x14ac:dyDescent="0.3">
      <c r="A26" s="42"/>
      <c r="B26" s="42"/>
      <c r="C26" s="42"/>
      <c r="D26" s="42"/>
      <c r="E26" s="42"/>
      <c r="F26" s="42"/>
      <c r="G26" s="42"/>
      <c r="H26" s="42"/>
      <c r="I26" s="42"/>
      <c r="J26" s="42"/>
      <c r="K26" s="42"/>
      <c r="L26" s="42"/>
      <c r="M26" s="42"/>
    </row>
    <row r="27" spans="1:13" x14ac:dyDescent="0.3">
      <c r="A27" s="42"/>
      <c r="B27" s="42"/>
      <c r="C27" s="42"/>
      <c r="D27" s="42"/>
      <c r="E27" s="42"/>
      <c r="F27" s="42"/>
      <c r="G27" s="42"/>
      <c r="H27" s="42"/>
      <c r="I27" s="42"/>
      <c r="J27" s="42"/>
      <c r="K27" s="42"/>
      <c r="L27" s="42"/>
      <c r="M27" s="42"/>
    </row>
    <row r="28" spans="1:13" x14ac:dyDescent="0.3">
      <c r="A28" s="42"/>
      <c r="B28" s="42"/>
      <c r="C28" s="42"/>
      <c r="D28" s="42"/>
      <c r="E28" s="42"/>
      <c r="F28" s="42"/>
      <c r="G28" s="42"/>
      <c r="H28" s="42"/>
      <c r="I28" s="42"/>
      <c r="J28" s="42"/>
      <c r="K28" s="42"/>
      <c r="L28" s="42"/>
      <c r="M28" s="42"/>
    </row>
    <row r="29" spans="1:13" x14ac:dyDescent="0.3">
      <c r="A29" s="42"/>
      <c r="B29" s="42"/>
      <c r="C29" s="42"/>
      <c r="D29" s="42"/>
      <c r="E29" s="42"/>
      <c r="F29" s="42"/>
      <c r="G29" s="42"/>
      <c r="H29" s="42"/>
      <c r="I29" s="42"/>
      <c r="J29" s="42"/>
      <c r="K29" s="42"/>
      <c r="L29" s="42"/>
      <c r="M29" s="42"/>
    </row>
    <row r="30" spans="1:13" x14ac:dyDescent="0.3">
      <c r="A30" s="42"/>
      <c r="B30" s="42"/>
      <c r="C30" s="42"/>
      <c r="D30" s="42"/>
      <c r="E30" s="42"/>
      <c r="F30" s="42"/>
      <c r="G30" s="42"/>
      <c r="H30" s="42"/>
      <c r="I30" s="42"/>
      <c r="J30" s="42"/>
      <c r="K30" s="42"/>
      <c r="L30" s="42"/>
      <c r="M30" s="42"/>
    </row>
    <row r="31" spans="1:13" x14ac:dyDescent="0.3">
      <c r="A31" s="42"/>
      <c r="B31" s="42"/>
      <c r="C31" s="42"/>
      <c r="D31" s="42"/>
      <c r="E31" s="42"/>
      <c r="F31" s="42"/>
      <c r="G31" s="42"/>
      <c r="H31" s="42"/>
      <c r="I31" s="42"/>
      <c r="J31" s="42"/>
      <c r="K31" s="42"/>
      <c r="L31" s="42"/>
      <c r="M31" s="42"/>
    </row>
    <row r="32" spans="1:13" x14ac:dyDescent="0.3">
      <c r="A32" s="42"/>
      <c r="B32" s="42"/>
      <c r="C32" s="42"/>
      <c r="D32" s="42"/>
      <c r="E32" s="42"/>
      <c r="F32" s="42"/>
      <c r="G32" s="42"/>
      <c r="H32" s="42"/>
      <c r="I32" s="42"/>
      <c r="J32" s="42"/>
      <c r="K32" s="42"/>
      <c r="L32" s="54"/>
      <c r="M32" s="42"/>
    </row>
    <row r="33" spans="1:18" x14ac:dyDescent="0.3">
      <c r="A33" s="55" t="s">
        <v>24</v>
      </c>
      <c r="B33" s="56"/>
      <c r="C33" s="57"/>
      <c r="D33" s="58" t="s">
        <v>34</v>
      </c>
      <c r="E33" s="59" t="s">
        <v>35</v>
      </c>
      <c r="F33" s="60"/>
      <c r="G33" s="58" t="s">
        <v>34</v>
      </c>
      <c r="H33" s="59" t="s">
        <v>36</v>
      </c>
      <c r="I33" s="61"/>
      <c r="J33" s="59" t="s">
        <v>37</v>
      </c>
      <c r="K33" s="62" t="s">
        <v>38</v>
      </c>
      <c r="L33" s="37"/>
      <c r="M33" s="60"/>
      <c r="P33" s="63"/>
      <c r="Q33" s="63"/>
      <c r="R33" s="64"/>
    </row>
    <row r="34" spans="1:18" x14ac:dyDescent="0.3">
      <c r="A34" s="65" t="s">
        <v>39</v>
      </c>
      <c r="B34" s="66"/>
      <c r="C34" s="67"/>
      <c r="D34" s="68"/>
      <c r="E34" s="375"/>
      <c r="F34" s="375"/>
      <c r="G34" s="69" t="s">
        <v>40</v>
      </c>
      <c r="H34" s="66"/>
      <c r="I34" s="70"/>
      <c r="J34" s="71"/>
      <c r="K34" s="72" t="s">
        <v>41</v>
      </c>
      <c r="L34" s="73"/>
      <c r="M34" s="92"/>
      <c r="P34" s="75"/>
      <c r="Q34" s="75"/>
      <c r="R34" s="76"/>
    </row>
    <row r="35" spans="1:18" x14ac:dyDescent="0.3">
      <c r="A35" s="77" t="s">
        <v>42</v>
      </c>
      <c r="B35" s="78"/>
      <c r="C35" s="79"/>
      <c r="D35" s="80"/>
      <c r="E35" s="376"/>
      <c r="F35" s="376"/>
      <c r="G35" s="81" t="s">
        <v>43</v>
      </c>
      <c r="H35" s="82"/>
      <c r="I35" s="83"/>
      <c r="J35" s="84"/>
      <c r="K35" s="85"/>
      <c r="L35" s="54"/>
      <c r="M35" s="86"/>
      <c r="P35" s="76"/>
      <c r="Q35" s="87"/>
      <c r="R35" s="76"/>
    </row>
    <row r="36" spans="1:18" x14ac:dyDescent="0.3">
      <c r="A36" s="88"/>
      <c r="B36" s="89"/>
      <c r="C36" s="90"/>
      <c r="D36" s="80"/>
      <c r="E36" s="91"/>
      <c r="F36" s="42"/>
      <c r="G36" s="81" t="s">
        <v>44</v>
      </c>
      <c r="H36" s="82"/>
      <c r="I36" s="83"/>
      <c r="J36" s="84"/>
      <c r="K36" s="72" t="s">
        <v>45</v>
      </c>
      <c r="L36" s="73"/>
      <c r="M36" s="92"/>
      <c r="P36" s="75"/>
      <c r="Q36" s="75"/>
      <c r="R36" s="76"/>
    </row>
    <row r="37" spans="1:18" x14ac:dyDescent="0.3">
      <c r="A37" s="93"/>
      <c r="B37" s="94"/>
      <c r="C37" s="95"/>
      <c r="D37" s="80"/>
      <c r="E37" s="91"/>
      <c r="F37" s="42"/>
      <c r="G37" s="81" t="s">
        <v>46</v>
      </c>
      <c r="H37" s="82"/>
      <c r="I37" s="83"/>
      <c r="J37" s="84"/>
      <c r="K37" s="96"/>
      <c r="L37" s="42"/>
      <c r="M37" s="74"/>
      <c r="P37" s="76"/>
      <c r="Q37" s="87"/>
      <c r="R37" s="76"/>
    </row>
    <row r="38" spans="1:18" x14ac:dyDescent="0.3">
      <c r="A38" s="97"/>
      <c r="B38" s="98"/>
      <c r="C38" s="99"/>
      <c r="D38" s="80"/>
      <c r="E38" s="91"/>
      <c r="F38" s="42"/>
      <c r="G38" s="81" t="s">
        <v>47</v>
      </c>
      <c r="H38" s="82"/>
      <c r="I38" s="83"/>
      <c r="J38" s="84"/>
      <c r="K38" s="77"/>
      <c r="L38" s="54"/>
      <c r="M38" s="86"/>
      <c r="P38" s="76"/>
      <c r="Q38" s="87"/>
      <c r="R38" s="76"/>
    </row>
    <row r="39" spans="1:18" x14ac:dyDescent="0.3">
      <c r="A39" s="100"/>
      <c r="B39" s="101"/>
      <c r="C39" s="95"/>
      <c r="D39" s="80"/>
      <c r="E39" s="91"/>
      <c r="F39" s="42"/>
      <c r="G39" s="81" t="s">
        <v>48</v>
      </c>
      <c r="H39" s="82"/>
      <c r="I39" s="83"/>
      <c r="J39" s="84"/>
      <c r="K39" s="72" t="s">
        <v>49</v>
      </c>
      <c r="L39" s="73"/>
      <c r="M39" s="92"/>
      <c r="P39" s="75"/>
      <c r="Q39" s="75"/>
      <c r="R39" s="76"/>
    </row>
    <row r="40" spans="1:18" x14ac:dyDescent="0.3">
      <c r="A40" s="100"/>
      <c r="B40" s="101"/>
      <c r="C40" s="102"/>
      <c r="D40" s="80"/>
      <c r="E40" s="91"/>
      <c r="F40" s="42"/>
      <c r="G40" s="81" t="s">
        <v>50</v>
      </c>
      <c r="H40" s="82"/>
      <c r="I40" s="83"/>
      <c r="J40" s="84"/>
      <c r="K40" s="96"/>
      <c r="L40" s="42"/>
      <c r="M40" s="74"/>
      <c r="P40" s="76"/>
      <c r="Q40" s="87"/>
      <c r="R40" s="76"/>
    </row>
    <row r="41" spans="1:18" x14ac:dyDescent="0.3">
      <c r="A41" s="103"/>
      <c r="B41" s="104"/>
      <c r="C41" s="105"/>
      <c r="D41" s="106"/>
      <c r="E41" s="107"/>
      <c r="F41" s="54"/>
      <c r="G41" s="108" t="s">
        <v>51</v>
      </c>
      <c r="H41" s="78"/>
      <c r="I41" s="109"/>
      <c r="J41" s="110"/>
      <c r="K41" s="77">
        <f>L4</f>
        <v>0</v>
      </c>
      <c r="L41" s="54"/>
      <c r="M41" s="86"/>
      <c r="P41" s="76"/>
      <c r="Q41" s="87"/>
      <c r="R41" s="111"/>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86" priority="1" stopIfTrue="1" operator="equal">
      <formula>"Bye"</formula>
    </cfRule>
  </conditionalFormatting>
  <conditionalFormatting sqref="R41">
    <cfRule type="expression" dxfId="85" priority="2" stopIfTrue="1">
      <formula>$O$1="CU"</formula>
    </cfRule>
  </conditionalFormatting>
  <pageMargins left="0.25" right="0.25" top="0.75" bottom="0.75" header="0.3" footer="0.3"/>
  <pageSetup paperSize="9" scale="9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27</vt:i4>
      </vt:variant>
    </vt:vector>
  </HeadingPairs>
  <TitlesOfParts>
    <vt:vector size="27" baseType="lpstr">
      <vt:lpstr>Versenyjelentő lap</vt:lpstr>
      <vt:lpstr>Lány (B)- I. korcsoport</vt:lpstr>
      <vt:lpstr>FIÚ (B)- I. korcsoport</vt:lpstr>
      <vt:lpstr>Lány (B)- II. korcsoport</vt:lpstr>
      <vt:lpstr>FIÚ (A)- II. korcsoport</vt:lpstr>
      <vt:lpstr>FIÚ (B)- II. korcsoport</vt:lpstr>
      <vt:lpstr>Lány (A)- III. korcsoport</vt:lpstr>
      <vt:lpstr>Lány (B)- III. korcsoport</vt:lpstr>
      <vt:lpstr>FIÚ (A)- III. korcsoport</vt:lpstr>
      <vt:lpstr>FIÚ (B)- III. korcsoport</vt:lpstr>
      <vt:lpstr>LÁNY (A)- IV. korcsoport</vt:lpstr>
      <vt:lpstr>FIÚ (A)- IV. korcsoport</vt:lpstr>
      <vt:lpstr>LÁNY (B)- IV. korcsoport</vt:lpstr>
      <vt:lpstr>FIÚ (B) - IV. korcsoport </vt:lpstr>
      <vt:lpstr>LÁNY (B) - V. korcsoport</vt:lpstr>
      <vt:lpstr>FIÚ (B)- V. korcsoport</vt:lpstr>
      <vt:lpstr>FIÚ (B)- VI. korcsoport</vt:lpstr>
      <vt:lpstr>FIÚ (A)- VI. korcsoport</vt:lpstr>
      <vt:lpstr>FIÚ (B)- VII. korcsoport</vt:lpstr>
      <vt:lpstr>64-es tábla</vt:lpstr>
      <vt:lpstr>32-es tábla</vt:lpstr>
      <vt:lpstr>16-os tábla</vt:lpstr>
      <vt:lpstr>8-as tábla</vt:lpstr>
      <vt:lpstr>Kör 8</vt:lpstr>
      <vt:lpstr>Kör 7</vt:lpstr>
      <vt:lpstr>Kör 6</vt:lpstr>
      <vt:lpstr>Kör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 Péter- MTSZ</dc:creator>
  <cp:lastModifiedBy>GJ</cp:lastModifiedBy>
  <cp:lastPrinted>2023-05-05T06:44:03Z</cp:lastPrinted>
  <dcterms:created xsi:type="dcterms:W3CDTF">2021-06-02T12:20:42Z</dcterms:created>
  <dcterms:modified xsi:type="dcterms:W3CDTF">2023-05-10T08:32:53Z</dcterms:modified>
</cp:coreProperties>
</file>