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4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david\Documents\Zoli számlák\"/>
    </mc:Choice>
  </mc:AlternateContent>
  <bookViews>
    <workbookView xWindow="0" yWindow="0" windowWidth="23040" windowHeight="9192" tabRatio="884" firstSheet="10" activeTab="20"/>
  </bookViews>
  <sheets>
    <sheet name="Altalanos" sheetId="1" r:id="rId1"/>
    <sheet name="Birók" sheetId="2" r:id="rId2"/>
    <sheet name="Nevezések" sheetId="333" r:id="rId3"/>
    <sheet name="Játékrend " sheetId="332" r:id="rId4"/>
    <sheet name="V. kcs. &quot;A&quot; leány" sheetId="89" r:id="rId5"/>
    <sheet name="II.kcs. &quot;B&quot; leány" sheetId="88" r:id="rId6"/>
    <sheet name="V.kcs. &quot;B&quot; leány" sheetId="90" r:id="rId7"/>
    <sheet name="II. kcs. &quot;A&quot; fiú" sheetId="86" r:id="rId8"/>
    <sheet name="I. kcs. &quot;A&quot; fiú" sheetId="197" r:id="rId9"/>
    <sheet name="IV. kcs. &quot;A&quot; fiú" sheetId="85" r:id="rId10"/>
    <sheet name="IV. kcs. &quot;B&quot; fiú" sheetId="10" r:id="rId11"/>
    <sheet name="III.kcs. &quot;B&quot; leány" sheetId="233" r:id="rId12"/>
    <sheet name="II.kcs. &quot;B&quot; fiú" sheetId="234" r:id="rId13"/>
    <sheet name="VI.kcs. &quot;A&quot; fiú" sheetId="235" r:id="rId14"/>
    <sheet name="III.kcs. fiú &quot;B&quot;" sheetId="239" r:id="rId15"/>
    <sheet name="VI. leány &quot;B&quot;" sheetId="280" r:id="rId16"/>
    <sheet name="VII. kcs. fiú &quot;A&quot;" sheetId="281" r:id="rId17"/>
    <sheet name="VI.kcs. &quot;B&quot;" sheetId="283" r:id="rId18"/>
    <sheet name="IV.kcs. leány &quot;B&quot;" sheetId="287" r:id="rId19"/>
    <sheet name="V.kcs. fiú &quot;A&quot;" sheetId="307" r:id="rId20"/>
    <sheet name="III.kcs. fiú &quot;A&quot;" sheetId="331" r:id="rId21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8">'I. kcs. "A" fiú'!$A$1:$M$52</definedName>
    <definedName name="_xlnm.Print_Area" localSheetId="7">'II. kcs. "A" fiú'!$A$1:$M$49</definedName>
    <definedName name="_xlnm.Print_Area" localSheetId="12">'II.kcs. "B" fiú'!$A$1:$M$41</definedName>
    <definedName name="_xlnm.Print_Area" localSheetId="5">'II.kcs. "B" leány'!$A$1:$M$41</definedName>
    <definedName name="_xlnm.Print_Area" localSheetId="11">'III.kcs. "B" leány'!$A$1:$M$41</definedName>
    <definedName name="_xlnm.Print_Area" localSheetId="20">'III.kcs. fiú "A"'!$A$1:$M$47</definedName>
    <definedName name="_xlnm.Print_Area" localSheetId="14">'III.kcs. fiú "B"'!$A$1:$R$57</definedName>
    <definedName name="_xlnm.Print_Area" localSheetId="9">'IV. kcs. "A" fiú'!$A$1:$R$62</definedName>
    <definedName name="_xlnm.Print_Area" localSheetId="10">'IV. kcs. "B" fiú'!$A$1:$R$57</definedName>
    <definedName name="_xlnm.Print_Area" localSheetId="18">'IV.kcs. leány "B"'!$A$1:$R$57</definedName>
    <definedName name="_xlnm.Print_Area" localSheetId="4">'V. kcs. "A" leány'!$A$1:$M$41</definedName>
    <definedName name="_xlnm.Print_Area" localSheetId="6">'V.kcs. "B" leány'!$A$1:$M$47</definedName>
    <definedName name="_xlnm.Print_Area" localSheetId="19">'V.kcs. fiú "A"'!$A$1:$M$47</definedName>
    <definedName name="_xlnm.Print_Area" localSheetId="15">'VI. leány "B"'!$A$1:$M$41</definedName>
    <definedName name="_xlnm.Print_Area" localSheetId="13">'VI.kcs. "A" fiú'!$A$1:$M$47</definedName>
    <definedName name="_xlnm.Print_Area" localSheetId="17">'VI.kcs. "B"'!$A$1:$M$47</definedName>
    <definedName name="_xlnm.Print_Area" localSheetId="16">'VII. kcs. fiú "A"'!$A$1:$M$41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31" l="1"/>
  <c r="E2" i="331"/>
  <c r="Y3" i="331"/>
  <c r="A4" i="331"/>
  <c r="E4" i="331"/>
  <c r="L4" i="331"/>
  <c r="Y5" i="331"/>
  <c r="AB1" i="331" s="1"/>
  <c r="C7" i="331"/>
  <c r="D7" i="331"/>
  <c r="L7" i="331"/>
  <c r="C9" i="331"/>
  <c r="D9" i="331"/>
  <c r="L9" i="331"/>
  <c r="C11" i="331"/>
  <c r="D11" i="331"/>
  <c r="L11" i="331"/>
  <c r="C13" i="331"/>
  <c r="D13" i="331"/>
  <c r="L13" i="331"/>
  <c r="C15" i="331"/>
  <c r="D15" i="331"/>
  <c r="L15" i="331"/>
  <c r="C17" i="331"/>
  <c r="D17" i="331"/>
  <c r="E17" i="331"/>
  <c r="B30" i="331" s="1"/>
  <c r="G17" i="331"/>
  <c r="I17" i="331"/>
  <c r="L17" i="331"/>
  <c r="D22" i="331"/>
  <c r="F22" i="331"/>
  <c r="H22" i="331"/>
  <c r="B23" i="331"/>
  <c r="B24" i="331"/>
  <c r="B25" i="331"/>
  <c r="D27" i="331"/>
  <c r="F27" i="331"/>
  <c r="B28" i="331"/>
  <c r="B29" i="331"/>
  <c r="C36" i="331"/>
  <c r="F36" i="331"/>
  <c r="K47" i="331"/>
  <c r="R47" i="331"/>
  <c r="E41" i="331" s="1"/>
  <c r="A1" i="307"/>
  <c r="AC1" i="307"/>
  <c r="AG1" i="307"/>
  <c r="AK1" i="307"/>
  <c r="E2" i="307"/>
  <c r="Y3" i="307"/>
  <c r="A4" i="307"/>
  <c r="E4" i="307"/>
  <c r="L4" i="307"/>
  <c r="Y5" i="307"/>
  <c r="AD1" i="307" s="1"/>
  <c r="C7" i="307"/>
  <c r="L7" i="307"/>
  <c r="C9" i="307"/>
  <c r="D9" i="307"/>
  <c r="L9" i="307"/>
  <c r="C11" i="307"/>
  <c r="D11" i="307"/>
  <c r="E11" i="307"/>
  <c r="H22" i="307" s="1"/>
  <c r="G11" i="307"/>
  <c r="I11" i="307"/>
  <c r="L11" i="307"/>
  <c r="C13" i="307"/>
  <c r="L13" i="307"/>
  <c r="C15" i="307"/>
  <c r="D15" i="307"/>
  <c r="L15" i="307"/>
  <c r="C17" i="307"/>
  <c r="D17" i="307"/>
  <c r="L17" i="307"/>
  <c r="D22" i="307"/>
  <c r="F22" i="307"/>
  <c r="B23" i="307"/>
  <c r="B24" i="307"/>
  <c r="D27" i="307"/>
  <c r="F27" i="307"/>
  <c r="H27" i="307"/>
  <c r="B28" i="307"/>
  <c r="B29" i="307"/>
  <c r="B30" i="307"/>
  <c r="F36" i="307"/>
  <c r="K47" i="307"/>
  <c r="R47" i="307"/>
  <c r="E41" i="307" s="1"/>
  <c r="A1" i="287"/>
  <c r="E2" i="287"/>
  <c r="Y3" i="287"/>
  <c r="A4" i="287"/>
  <c r="G4" i="287"/>
  <c r="R4" i="287"/>
  <c r="Y5" i="287"/>
  <c r="AC1" i="287" s="1"/>
  <c r="B7" i="287"/>
  <c r="C7" i="287"/>
  <c r="D7" i="287"/>
  <c r="U7" i="287"/>
  <c r="B9" i="287"/>
  <c r="C9" i="287"/>
  <c r="D9" i="287"/>
  <c r="B11" i="287"/>
  <c r="C11" i="287"/>
  <c r="D11" i="287"/>
  <c r="G11" i="287"/>
  <c r="I11" i="287"/>
  <c r="B13" i="287"/>
  <c r="C13" i="287"/>
  <c r="D13" i="287"/>
  <c r="B15" i="287"/>
  <c r="C15" i="287"/>
  <c r="D15" i="287"/>
  <c r="U16" i="287"/>
  <c r="B17" i="287"/>
  <c r="C17" i="287"/>
  <c r="D17" i="287"/>
  <c r="B19" i="287"/>
  <c r="C19" i="287"/>
  <c r="D19" i="287"/>
  <c r="G19" i="287"/>
  <c r="I19" i="287"/>
  <c r="B21" i="287"/>
  <c r="C21" i="287"/>
  <c r="D21" i="287"/>
  <c r="B23" i="287"/>
  <c r="C23" i="287"/>
  <c r="D23" i="287"/>
  <c r="B25" i="287"/>
  <c r="C25" i="287"/>
  <c r="D25" i="287"/>
  <c r="B27" i="287"/>
  <c r="C27" i="287"/>
  <c r="D27" i="287"/>
  <c r="G27" i="287"/>
  <c r="I27" i="287"/>
  <c r="B29" i="287"/>
  <c r="C29" i="287"/>
  <c r="D29" i="287"/>
  <c r="B31" i="287"/>
  <c r="C31" i="287"/>
  <c r="D31" i="287"/>
  <c r="B33" i="287"/>
  <c r="C33" i="287"/>
  <c r="D33" i="287"/>
  <c r="G33" i="287"/>
  <c r="I33" i="287"/>
  <c r="B35" i="287"/>
  <c r="C35" i="287"/>
  <c r="D35" i="287"/>
  <c r="G35" i="287"/>
  <c r="I35" i="287"/>
  <c r="B37" i="287"/>
  <c r="C37" i="287"/>
  <c r="D37" i="287"/>
  <c r="O57" i="287"/>
  <c r="R57" i="287"/>
  <c r="F53" i="287" s="1"/>
  <c r="A1" i="283"/>
  <c r="E2" i="283"/>
  <c r="Y3" i="283"/>
  <c r="A4" i="283"/>
  <c r="E4" i="283"/>
  <c r="L4" i="283"/>
  <c r="Y5" i="283"/>
  <c r="AB1" i="283" s="1"/>
  <c r="C7" i="283"/>
  <c r="D7" i="283"/>
  <c r="L7" i="283"/>
  <c r="C9" i="283"/>
  <c r="D9" i="283"/>
  <c r="L9" i="283"/>
  <c r="C11" i="283"/>
  <c r="D11" i="283"/>
  <c r="L11" i="283"/>
  <c r="C13" i="283"/>
  <c r="D13" i="283"/>
  <c r="L13" i="283"/>
  <c r="C15" i="283"/>
  <c r="D15" i="283"/>
  <c r="L15" i="283"/>
  <c r="C17" i="283"/>
  <c r="D17" i="283"/>
  <c r="L17" i="283"/>
  <c r="D22" i="283"/>
  <c r="F22" i="283"/>
  <c r="H22" i="283"/>
  <c r="B23" i="283"/>
  <c r="B24" i="283"/>
  <c r="B25" i="283"/>
  <c r="D27" i="283"/>
  <c r="F27" i="283"/>
  <c r="H27" i="283"/>
  <c r="B28" i="283"/>
  <c r="B29" i="283"/>
  <c r="B30" i="283"/>
  <c r="F36" i="283"/>
  <c r="K47" i="283"/>
  <c r="R47" i="283"/>
  <c r="E40" i="283" s="1"/>
  <c r="A1" i="281"/>
  <c r="E2" i="281"/>
  <c r="Y3" i="281"/>
  <c r="A4" i="281"/>
  <c r="E4" i="281"/>
  <c r="M4" i="281"/>
  <c r="Y5" i="281"/>
  <c r="AB1" i="281" s="1"/>
  <c r="C7" i="281"/>
  <c r="D7" i="281"/>
  <c r="L7" i="281"/>
  <c r="C9" i="281"/>
  <c r="D9" i="281"/>
  <c r="L9" i="281"/>
  <c r="C11" i="281"/>
  <c r="D11" i="281"/>
  <c r="L11" i="281"/>
  <c r="C13" i="281"/>
  <c r="D13" i="281"/>
  <c r="L13" i="281"/>
  <c r="D18" i="281"/>
  <c r="F18" i="281"/>
  <c r="H18" i="281"/>
  <c r="J18" i="281"/>
  <c r="B19" i="281"/>
  <c r="B20" i="281"/>
  <c r="B21" i="281"/>
  <c r="B22" i="281"/>
  <c r="K41" i="281"/>
  <c r="A1" i="280"/>
  <c r="AC1" i="280"/>
  <c r="AD1" i="280"/>
  <c r="AG1" i="280"/>
  <c r="AH1" i="280"/>
  <c r="AK1" i="280"/>
  <c r="E2" i="280"/>
  <c r="Y3" i="280"/>
  <c r="A4" i="280"/>
  <c r="E4" i="280"/>
  <c r="L4" i="280"/>
  <c r="K41" i="280" s="1"/>
  <c r="Y5" i="280"/>
  <c r="AE1" i="280" s="1"/>
  <c r="C7" i="280"/>
  <c r="D7" i="280"/>
  <c r="L7" i="280"/>
  <c r="C9" i="280"/>
  <c r="D9" i="280"/>
  <c r="L9" i="280"/>
  <c r="C11" i="280"/>
  <c r="D11" i="280"/>
  <c r="L11" i="280"/>
  <c r="D18" i="280"/>
  <c r="F18" i="280"/>
  <c r="H18" i="280"/>
  <c r="B19" i="280"/>
  <c r="B20" i="280"/>
  <c r="B21" i="280"/>
  <c r="A1" i="239"/>
  <c r="AC1" i="239"/>
  <c r="AG1" i="239"/>
  <c r="E2" i="239"/>
  <c r="Y3" i="239"/>
  <c r="A4" i="239"/>
  <c r="G4" i="239"/>
  <c r="R4" i="239"/>
  <c r="Y5" i="239"/>
  <c r="AD1" i="239" s="1"/>
  <c r="B7" i="239"/>
  <c r="C7" i="239"/>
  <c r="D7" i="239"/>
  <c r="U7" i="239"/>
  <c r="B9" i="239"/>
  <c r="C9" i="239"/>
  <c r="D9" i="239"/>
  <c r="G9" i="239"/>
  <c r="I9" i="239"/>
  <c r="B11" i="239"/>
  <c r="C11" i="239"/>
  <c r="D11" i="239"/>
  <c r="G11" i="239"/>
  <c r="I11" i="239"/>
  <c r="B13" i="239"/>
  <c r="C13" i="239"/>
  <c r="D13" i="239"/>
  <c r="B15" i="239"/>
  <c r="C15" i="239"/>
  <c r="D15" i="239"/>
  <c r="U16" i="239"/>
  <c r="B17" i="239"/>
  <c r="C17" i="239"/>
  <c r="D17" i="239"/>
  <c r="G17" i="239"/>
  <c r="I17" i="239"/>
  <c r="B19" i="239"/>
  <c r="C19" i="239"/>
  <c r="D19" i="239"/>
  <c r="G19" i="239"/>
  <c r="I19" i="239"/>
  <c r="B21" i="239"/>
  <c r="C21" i="239"/>
  <c r="D21" i="239"/>
  <c r="B23" i="239"/>
  <c r="C23" i="239"/>
  <c r="D23" i="239"/>
  <c r="B25" i="239"/>
  <c r="C25" i="239"/>
  <c r="D25" i="239"/>
  <c r="G25" i="239"/>
  <c r="I25" i="239"/>
  <c r="B27" i="239"/>
  <c r="C27" i="239"/>
  <c r="D27" i="239"/>
  <c r="F27" i="239"/>
  <c r="G27" i="239"/>
  <c r="I27" i="239"/>
  <c r="B29" i="239"/>
  <c r="C29" i="239"/>
  <c r="D29" i="239"/>
  <c r="B31" i="239"/>
  <c r="C31" i="239"/>
  <c r="D31" i="239"/>
  <c r="B33" i="239"/>
  <c r="C33" i="239"/>
  <c r="D33" i="239"/>
  <c r="B35" i="239"/>
  <c r="C35" i="239"/>
  <c r="D35" i="239"/>
  <c r="G35" i="239"/>
  <c r="I35" i="239"/>
  <c r="B37" i="239"/>
  <c r="C37" i="239"/>
  <c r="D37" i="239"/>
  <c r="O57" i="239"/>
  <c r="R57" i="239"/>
  <c r="F51" i="239" s="1"/>
  <c r="A1" i="235"/>
  <c r="AC1" i="235"/>
  <c r="AD1" i="235"/>
  <c r="AG1" i="235"/>
  <c r="AH1" i="235"/>
  <c r="AK1" i="235"/>
  <c r="E2" i="235"/>
  <c r="Y3" i="235"/>
  <c r="A4" i="235"/>
  <c r="E4" i="235"/>
  <c r="L4" i="235"/>
  <c r="K47" i="235" s="1"/>
  <c r="Y5" i="235"/>
  <c r="AE1" i="235" s="1"/>
  <c r="C7" i="235"/>
  <c r="L7" i="235"/>
  <c r="C9" i="235"/>
  <c r="D9" i="235"/>
  <c r="L9" i="235"/>
  <c r="C11" i="235"/>
  <c r="L11" i="235"/>
  <c r="C13" i="235"/>
  <c r="L13" i="235"/>
  <c r="C15" i="235"/>
  <c r="L15" i="235"/>
  <c r="C17" i="235"/>
  <c r="L17" i="235"/>
  <c r="D22" i="235"/>
  <c r="F22" i="235"/>
  <c r="H22" i="235"/>
  <c r="B23" i="235"/>
  <c r="B24" i="235"/>
  <c r="B25" i="235"/>
  <c r="D27" i="235"/>
  <c r="F27" i="235"/>
  <c r="H27" i="235"/>
  <c r="B28" i="235"/>
  <c r="B29" i="235"/>
  <c r="B30" i="235"/>
  <c r="R47" i="235"/>
  <c r="E41" i="235" s="1"/>
  <c r="A1" i="234"/>
  <c r="E2" i="234"/>
  <c r="Y3" i="234"/>
  <c r="A4" i="234"/>
  <c r="E4" i="234"/>
  <c r="L4" i="234"/>
  <c r="K41" i="234" s="1"/>
  <c r="Y5" i="234"/>
  <c r="AE1" i="234" s="1"/>
  <c r="C7" i="234"/>
  <c r="D7" i="234"/>
  <c r="L7" i="234"/>
  <c r="C9" i="234"/>
  <c r="D9" i="234"/>
  <c r="L9" i="234"/>
  <c r="C11" i="234"/>
  <c r="D11" i="234"/>
  <c r="L11" i="234"/>
  <c r="C13" i="234"/>
  <c r="D13" i="234"/>
  <c r="L13" i="234"/>
  <c r="C15" i="234"/>
  <c r="D15" i="234"/>
  <c r="L15" i="234"/>
  <c r="D18" i="234"/>
  <c r="F18" i="234"/>
  <c r="H18" i="234"/>
  <c r="J18" i="234"/>
  <c r="L18" i="234"/>
  <c r="B19" i="234"/>
  <c r="B20" i="234"/>
  <c r="B21" i="234"/>
  <c r="B22" i="234"/>
  <c r="B23" i="234"/>
  <c r="A1" i="233"/>
  <c r="AB1" i="233"/>
  <c r="AF1" i="233"/>
  <c r="AJ1" i="233"/>
  <c r="E2" i="233"/>
  <c r="Y3" i="233"/>
  <c r="A4" i="233"/>
  <c r="E4" i="233"/>
  <c r="M4" i="233"/>
  <c r="Y5" i="233"/>
  <c r="AC1" i="233" s="1"/>
  <c r="C7" i="233"/>
  <c r="D7" i="233"/>
  <c r="L7" i="233"/>
  <c r="C9" i="233"/>
  <c r="D9" i="233"/>
  <c r="L9" i="233"/>
  <c r="C11" i="233"/>
  <c r="D11" i="233"/>
  <c r="L11" i="233"/>
  <c r="C13" i="233"/>
  <c r="D13" i="233"/>
  <c r="L13" i="233"/>
  <c r="D18" i="233"/>
  <c r="F18" i="233"/>
  <c r="H18" i="233"/>
  <c r="J18" i="233"/>
  <c r="B19" i="233"/>
  <c r="B20" i="233"/>
  <c r="B21" i="233"/>
  <c r="B22" i="233"/>
  <c r="K41" i="233"/>
  <c r="A1" i="10"/>
  <c r="AC1" i="10"/>
  <c r="AD1" i="10"/>
  <c r="AE1" i="10"/>
  <c r="AG1" i="10"/>
  <c r="AH1" i="10"/>
  <c r="E2" i="10"/>
  <c r="Y3" i="10"/>
  <c r="A4" i="10"/>
  <c r="G4" i="10"/>
  <c r="R4" i="10"/>
  <c r="Y5" i="10"/>
  <c r="AB1" i="10" s="1"/>
  <c r="B7" i="10"/>
  <c r="C7" i="10"/>
  <c r="D7" i="10"/>
  <c r="U7" i="10"/>
  <c r="B9" i="10"/>
  <c r="C9" i="10"/>
  <c r="D9" i="10"/>
  <c r="G9" i="10"/>
  <c r="I9" i="10"/>
  <c r="U10" i="10"/>
  <c r="B11" i="10"/>
  <c r="C11" i="10"/>
  <c r="D11" i="10"/>
  <c r="G11" i="10"/>
  <c r="I11" i="10"/>
  <c r="B13" i="10"/>
  <c r="C13" i="10"/>
  <c r="D13" i="10"/>
  <c r="B15" i="10"/>
  <c r="C15" i="10"/>
  <c r="D15" i="10"/>
  <c r="U16" i="10"/>
  <c r="B17" i="10"/>
  <c r="C17" i="10"/>
  <c r="D17" i="10"/>
  <c r="G17" i="10"/>
  <c r="I17" i="10"/>
  <c r="B19" i="10"/>
  <c r="C19" i="10"/>
  <c r="D19" i="10"/>
  <c r="B21" i="10"/>
  <c r="C21" i="10"/>
  <c r="D21" i="10"/>
  <c r="B23" i="10"/>
  <c r="C23" i="10"/>
  <c r="D23" i="10"/>
  <c r="B25" i="10"/>
  <c r="C25" i="10"/>
  <c r="D25" i="10"/>
  <c r="G25" i="10"/>
  <c r="I25" i="10"/>
  <c r="B27" i="10"/>
  <c r="C27" i="10"/>
  <c r="D27" i="10"/>
  <c r="G27" i="10"/>
  <c r="I27" i="10"/>
  <c r="B29" i="10"/>
  <c r="C29" i="10"/>
  <c r="D29" i="10"/>
  <c r="G29" i="10"/>
  <c r="B31" i="10"/>
  <c r="C31" i="10"/>
  <c r="D31" i="10"/>
  <c r="B33" i="10"/>
  <c r="C33" i="10"/>
  <c r="D33" i="10"/>
  <c r="F33" i="10"/>
  <c r="G33" i="10"/>
  <c r="I33" i="10"/>
  <c r="B35" i="10"/>
  <c r="C35" i="10"/>
  <c r="D35" i="10"/>
  <c r="G35" i="10"/>
  <c r="I35" i="10"/>
  <c r="B37" i="10"/>
  <c r="C37" i="10"/>
  <c r="D37" i="10"/>
  <c r="O57" i="10"/>
  <c r="R57" i="10"/>
  <c r="F52" i="10" s="1"/>
  <c r="A1" i="85"/>
  <c r="AC1" i="85"/>
  <c r="AD1" i="85"/>
  <c r="AE1" i="85"/>
  <c r="AG1" i="85"/>
  <c r="AH1" i="85"/>
  <c r="E2" i="85"/>
  <c r="Y3" i="85"/>
  <c r="A4" i="85"/>
  <c r="G4" i="85"/>
  <c r="R4" i="85"/>
  <c r="O62" i="85" s="1"/>
  <c r="Y5" i="85"/>
  <c r="AB1" i="85" s="1"/>
  <c r="F6" i="85"/>
  <c r="K6" i="85"/>
  <c r="M6" i="85"/>
  <c r="O6" i="85"/>
  <c r="B7" i="85"/>
  <c r="D7" i="85"/>
  <c r="U7" i="85"/>
  <c r="B9" i="85"/>
  <c r="C9" i="85"/>
  <c r="D9" i="85"/>
  <c r="U9" i="85"/>
  <c r="U10" i="85"/>
  <c r="B11" i="85"/>
  <c r="D11" i="85"/>
  <c r="B13" i="85"/>
  <c r="D13" i="85"/>
  <c r="B15" i="85"/>
  <c r="D15" i="85"/>
  <c r="U16" i="85"/>
  <c r="B17" i="85"/>
  <c r="D17" i="85"/>
  <c r="B19" i="85"/>
  <c r="D19" i="85"/>
  <c r="B21" i="85"/>
  <c r="D21" i="85"/>
  <c r="R62" i="85"/>
  <c r="F56" i="85" s="1"/>
  <c r="A1" i="197"/>
  <c r="AC1" i="197"/>
  <c r="AG1" i="197"/>
  <c r="AH1" i="197"/>
  <c r="AK1" i="197"/>
  <c r="E2" i="197"/>
  <c r="Y3" i="197"/>
  <c r="A4" i="197"/>
  <c r="E4" i="197"/>
  <c r="L4" i="197"/>
  <c r="Y5" i="197"/>
  <c r="AD1" i="197" s="1"/>
  <c r="C7" i="197"/>
  <c r="D7" i="197"/>
  <c r="L7" i="197"/>
  <c r="C9" i="197"/>
  <c r="D9" i="197"/>
  <c r="L9" i="197"/>
  <c r="C11" i="197"/>
  <c r="D11" i="197"/>
  <c r="L11" i="197"/>
  <c r="C13" i="197"/>
  <c r="D13" i="197"/>
  <c r="L13" i="197"/>
  <c r="C15" i="197"/>
  <c r="D15" i="197"/>
  <c r="L15" i="197"/>
  <c r="C17" i="197"/>
  <c r="D17" i="197"/>
  <c r="L17" i="197"/>
  <c r="C19" i="197"/>
  <c r="D19" i="197"/>
  <c r="L19" i="197"/>
  <c r="C21" i="197"/>
  <c r="D21" i="197"/>
  <c r="L21" i="197"/>
  <c r="D24" i="197"/>
  <c r="F24" i="197"/>
  <c r="H24" i="197"/>
  <c r="J24" i="197"/>
  <c r="B25" i="197"/>
  <c r="B26" i="197"/>
  <c r="B27" i="197"/>
  <c r="B28" i="197"/>
  <c r="D30" i="197"/>
  <c r="F30" i="197"/>
  <c r="H30" i="197"/>
  <c r="J30" i="197"/>
  <c r="B31" i="197"/>
  <c r="B32" i="197"/>
  <c r="B33" i="197"/>
  <c r="B34" i="197"/>
  <c r="C43" i="197"/>
  <c r="F43" i="197"/>
  <c r="R47" i="197"/>
  <c r="E47" i="197" s="1"/>
  <c r="K53" i="197"/>
  <c r="A1" i="86"/>
  <c r="AC1" i="86"/>
  <c r="AD1" i="86"/>
  <c r="AG1" i="86"/>
  <c r="AH1" i="86"/>
  <c r="AK1" i="86"/>
  <c r="E2" i="86"/>
  <c r="Y3" i="86"/>
  <c r="A4" i="86"/>
  <c r="E4" i="86"/>
  <c r="L4" i="86"/>
  <c r="K49" i="86" s="1"/>
  <c r="Y5" i="86"/>
  <c r="AE1" i="86" s="1"/>
  <c r="C7" i="86"/>
  <c r="D7" i="86"/>
  <c r="L7" i="86"/>
  <c r="C9" i="86"/>
  <c r="D9" i="86"/>
  <c r="L9" i="86"/>
  <c r="C11" i="86"/>
  <c r="D11" i="86"/>
  <c r="L11" i="86"/>
  <c r="C13" i="86"/>
  <c r="D13" i="86"/>
  <c r="L13" i="86"/>
  <c r="C15" i="86"/>
  <c r="D15" i="86"/>
  <c r="L15" i="86"/>
  <c r="C17" i="86"/>
  <c r="D17" i="86"/>
  <c r="L17" i="86"/>
  <c r="C19" i="86"/>
  <c r="D19" i="86"/>
  <c r="L19" i="86"/>
  <c r="D22" i="86"/>
  <c r="F22" i="86"/>
  <c r="H22" i="86"/>
  <c r="B23" i="86"/>
  <c r="B24" i="86"/>
  <c r="B25" i="86"/>
  <c r="D27" i="86"/>
  <c r="F27" i="86"/>
  <c r="H27" i="86"/>
  <c r="J27" i="86"/>
  <c r="B28" i="86"/>
  <c r="B29" i="86"/>
  <c r="B30" i="86"/>
  <c r="B31" i="86"/>
  <c r="R44" i="86"/>
  <c r="E42" i="86" s="1"/>
  <c r="A1" i="90"/>
  <c r="AB1" i="90"/>
  <c r="AC1" i="90"/>
  <c r="AD1" i="90"/>
  <c r="AF1" i="90"/>
  <c r="AG1" i="90"/>
  <c r="AH1" i="90"/>
  <c r="AJ1" i="90"/>
  <c r="AK1" i="90"/>
  <c r="E2" i="90"/>
  <c r="Y3" i="90"/>
  <c r="A4" i="90"/>
  <c r="E4" i="90"/>
  <c r="L4" i="90"/>
  <c r="Y5" i="90"/>
  <c r="AE1" i="90" s="1"/>
  <c r="C7" i="90"/>
  <c r="D7" i="90"/>
  <c r="L7" i="90"/>
  <c r="C9" i="90"/>
  <c r="D9" i="90"/>
  <c r="L9" i="90"/>
  <c r="C11" i="90"/>
  <c r="D11" i="90"/>
  <c r="L11" i="90"/>
  <c r="C13" i="90"/>
  <c r="D13" i="90"/>
  <c r="L13" i="90"/>
  <c r="C15" i="90"/>
  <c r="D15" i="90"/>
  <c r="L15" i="90"/>
  <c r="C17" i="90"/>
  <c r="D17" i="90"/>
  <c r="L17" i="90"/>
  <c r="D22" i="90"/>
  <c r="F22" i="90"/>
  <c r="H22" i="90"/>
  <c r="B23" i="90"/>
  <c r="B24" i="90"/>
  <c r="B25" i="90"/>
  <c r="D27" i="90"/>
  <c r="F27" i="90"/>
  <c r="H27" i="90"/>
  <c r="B28" i="90"/>
  <c r="B29" i="90"/>
  <c r="B30" i="90"/>
  <c r="C36" i="90"/>
  <c r="F36" i="90"/>
  <c r="K47" i="90"/>
  <c r="R47" i="90"/>
  <c r="E40" i="90" s="1"/>
  <c r="A1" i="88"/>
  <c r="AB1" i="88"/>
  <c r="AC1" i="88"/>
  <c r="AD1" i="88"/>
  <c r="AF1" i="88"/>
  <c r="AG1" i="88"/>
  <c r="AH1" i="88"/>
  <c r="AJ1" i="88"/>
  <c r="AK1" i="88"/>
  <c r="E2" i="88"/>
  <c r="Y3" i="88"/>
  <c r="A4" i="88"/>
  <c r="E4" i="88"/>
  <c r="M4" i="88"/>
  <c r="Y5" i="88"/>
  <c r="AE1" i="88" s="1"/>
  <c r="C7" i="88"/>
  <c r="D7" i="88"/>
  <c r="L7" i="88"/>
  <c r="C9" i="88"/>
  <c r="D9" i="88"/>
  <c r="L9" i="88"/>
  <c r="C11" i="88"/>
  <c r="D11" i="88"/>
  <c r="L11" i="88"/>
  <c r="C13" i="88"/>
  <c r="D13" i="88"/>
  <c r="L13" i="88"/>
  <c r="D18" i="88"/>
  <c r="F18" i="88"/>
  <c r="H18" i="88"/>
  <c r="J18" i="88"/>
  <c r="B19" i="88"/>
  <c r="B20" i="88"/>
  <c r="B21" i="88"/>
  <c r="B22" i="88"/>
  <c r="K41" i="88"/>
  <c r="A1" i="89"/>
  <c r="E2" i="89"/>
  <c r="Y3" i="89"/>
  <c r="A4" i="89"/>
  <c r="E4" i="89"/>
  <c r="L4" i="89"/>
  <c r="Y5" i="89"/>
  <c r="AI1" i="89" s="1"/>
  <c r="C7" i="89"/>
  <c r="L7" i="89"/>
  <c r="C9" i="89"/>
  <c r="L9" i="89"/>
  <c r="C11" i="89"/>
  <c r="L11" i="89"/>
  <c r="D18" i="89"/>
  <c r="F18" i="89"/>
  <c r="H18" i="89"/>
  <c r="B19" i="89"/>
  <c r="B20" i="89"/>
  <c r="B21" i="89"/>
  <c r="K41" i="89"/>
  <c r="A1" i="2"/>
  <c r="A5" i="2"/>
  <c r="B5" i="2"/>
  <c r="P22" i="2"/>
  <c r="U8" i="10" s="1"/>
  <c r="P23" i="2"/>
  <c r="U9" i="287" s="1"/>
  <c r="P24" i="2"/>
  <c r="U10" i="287" s="1"/>
  <c r="P25" i="2"/>
  <c r="U11" i="85" s="1"/>
  <c r="P26" i="2"/>
  <c r="U12" i="239" s="1"/>
  <c r="P27" i="2"/>
  <c r="U13" i="239" s="1"/>
  <c r="P28" i="2"/>
  <c r="U14" i="287" s="1"/>
  <c r="P29" i="2"/>
  <c r="U15" i="287" s="1"/>
  <c r="AI1" i="331"/>
  <c r="AH1" i="331"/>
  <c r="AK1" i="331"/>
  <c r="AG1" i="331"/>
  <c r="AC1" i="331"/>
  <c r="AE1" i="331"/>
  <c r="AD1" i="331"/>
  <c r="AJ1" i="331"/>
  <c r="AF1" i="331"/>
  <c r="F53" i="10"/>
  <c r="E40" i="331"/>
  <c r="F50" i="10"/>
  <c r="F51" i="287"/>
  <c r="F50" i="287"/>
  <c r="AE1" i="89"/>
  <c r="AK1" i="89"/>
  <c r="AF1" i="89"/>
  <c r="U14" i="85" l="1"/>
  <c r="H27" i="331"/>
  <c r="E40" i="307"/>
  <c r="E40" i="235"/>
  <c r="F52" i="287"/>
  <c r="E46" i="197"/>
  <c r="E43" i="86"/>
  <c r="F51" i="10"/>
  <c r="F52" i="239"/>
  <c r="E41" i="283"/>
  <c r="F53" i="239"/>
  <c r="F50" i="239"/>
  <c r="K6" i="10"/>
  <c r="M6" i="10"/>
  <c r="O6" i="10"/>
  <c r="Q6" i="10"/>
  <c r="U13" i="10"/>
  <c r="U12" i="10"/>
  <c r="AI1" i="233"/>
  <c r="AE1" i="233"/>
  <c r="AH1" i="234"/>
  <c r="AD1" i="234"/>
  <c r="U11" i="239"/>
  <c r="U9" i="239"/>
  <c r="AF1" i="239"/>
  <c r="AB1" i="239"/>
  <c r="AI1" i="281"/>
  <c r="AE1" i="281"/>
  <c r="AI1" i="283"/>
  <c r="AE1" i="283"/>
  <c r="U13" i="287"/>
  <c r="U12" i="287"/>
  <c r="AF1" i="287"/>
  <c r="F6" i="287" s="1"/>
  <c r="AB1" i="287"/>
  <c r="O6" i="287" s="1"/>
  <c r="AJ1" i="89"/>
  <c r="AD1" i="89"/>
  <c r="E41" i="90"/>
  <c r="F55" i="85"/>
  <c r="AI1" i="88"/>
  <c r="AI1" i="90"/>
  <c r="AJ1" i="86"/>
  <c r="AF1" i="86"/>
  <c r="AB1" i="86"/>
  <c r="AJ1" i="197"/>
  <c r="AF1" i="197"/>
  <c r="AB1" i="197"/>
  <c r="U15" i="85"/>
  <c r="U12" i="85"/>
  <c r="AF1" i="85"/>
  <c r="U11" i="10"/>
  <c r="U9" i="10"/>
  <c r="AF1" i="10"/>
  <c r="F6" i="10" s="1"/>
  <c r="AH1" i="233"/>
  <c r="AD1" i="233"/>
  <c r="AK1" i="234"/>
  <c r="AG1" i="234"/>
  <c r="AC1" i="234"/>
  <c r="AJ1" i="235"/>
  <c r="AF1" i="235"/>
  <c r="AB1" i="235"/>
  <c r="U15" i="239"/>
  <c r="U14" i="239"/>
  <c r="M6" i="239"/>
  <c r="AE1" i="239"/>
  <c r="K6" i="239" s="1"/>
  <c r="AJ1" i="280"/>
  <c r="AF1" i="280"/>
  <c r="AB1" i="280"/>
  <c r="AH1" i="281"/>
  <c r="AD1" i="281"/>
  <c r="AH1" i="283"/>
  <c r="AD1" i="283"/>
  <c r="U11" i="287"/>
  <c r="U8" i="287"/>
  <c r="AE1" i="287"/>
  <c r="B25" i="307"/>
  <c r="AJ1" i="307"/>
  <c r="AF1" i="307"/>
  <c r="AB1" i="307"/>
  <c r="U8" i="85"/>
  <c r="AC1" i="89"/>
  <c r="AH1" i="89"/>
  <c r="AI1" i="86"/>
  <c r="AI1" i="197"/>
  <c r="AE1" i="197"/>
  <c r="U13" i="85"/>
  <c r="U15" i="10"/>
  <c r="U14" i="10"/>
  <c r="AK1" i="233"/>
  <c r="AG1" i="233"/>
  <c r="AJ1" i="234"/>
  <c r="AF1" i="234"/>
  <c r="AB1" i="234"/>
  <c r="AI1" i="235"/>
  <c r="U10" i="239"/>
  <c r="U8" i="239"/>
  <c r="AH1" i="239"/>
  <c r="F6" i="239" s="1"/>
  <c r="AI1" i="280"/>
  <c r="AK1" i="281"/>
  <c r="AG1" i="281"/>
  <c r="AC1" i="281"/>
  <c r="AK1" i="283"/>
  <c r="AG1" i="283"/>
  <c r="AC1" i="283"/>
  <c r="K6" i="287"/>
  <c r="AH1" i="287"/>
  <c r="AD1" i="287"/>
  <c r="M6" i="287" s="1"/>
  <c r="AI1" i="307"/>
  <c r="AE1" i="307"/>
  <c r="AB1" i="89"/>
  <c r="AG1" i="89"/>
  <c r="AI1" i="234"/>
  <c r="AJ1" i="281"/>
  <c r="AF1" i="281"/>
  <c r="AJ1" i="283"/>
  <c r="AF1" i="283"/>
  <c r="Q6" i="287"/>
  <c r="AG1" i="287"/>
  <c r="AH1" i="307"/>
  <c r="Q6" i="239" l="1"/>
  <c r="O6" i="239"/>
</calcChain>
</file>

<file path=xl/comments1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<sst xmlns="http://schemas.openxmlformats.org/spreadsheetml/2006/main" count="4203" uniqueCount="772">
  <si>
    <t>Umpire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</si>
  <si>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</si>
  <si>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</si>
  <si>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</si>
  <si>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</si>
  <si>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</si>
  <si>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</si>
  <si>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</si>
  <si>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</si>
  <si>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</si>
  <si>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</si>
  <si>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</si>
  <si>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</si>
  <si>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</si>
  <si>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</si>
  <si>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</si>
  <si>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</si>
  <si>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</si>
  <si>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</si>
  <si>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</si>
  <si>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</si>
  <si>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</si>
  <si>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</si>
  <si>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</si>
  <si>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</si>
  <si>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</si>
  <si>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</si>
  <si>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</si>
  <si>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</si>
  <si>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</si>
  <si>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</si>
  <si>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</si>
  <si>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</si>
  <si>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</si>
  <si>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</si>
  <si>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</si>
  <si>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</si>
  <si>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</si>
  <si>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</si>
  <si>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</si>
  <si>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</si>
  <si>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</si>
  <si>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</si>
  <si>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</si>
  <si>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</si>
  <si>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</si>
  <si>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</si>
  <si>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</si>
  <si>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</si>
  <si>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</si>
  <si>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</si>
  <si>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</si>
  <si>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</si>
  <si>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</si>
  <si>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</si>
  <si>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</si>
  <si>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</si>
  <si>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</si>
  <si>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</si>
  <si>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</si>
  <si>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</si>
  <si>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</si>
  <si>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</si>
  <si>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</si>
  <si>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</si>
  <si>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</si>
  <si>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</si>
  <si>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</si>
  <si>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</si>
  <si>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</si>
  <si>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</si>
  <si>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</si>
  <si>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</si>
  <si>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</si>
  <si>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</si>
  <si>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</si>
  <si>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</si>
  <si>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</si>
  <si>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</si>
  <si>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</si>
  <si>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</si>
  <si>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</si>
  <si>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</si>
  <si>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</si>
  <si>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</si>
  <si>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</si>
  <si>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</si>
  <si>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</si>
  <si>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</si>
  <si>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</si>
  <si>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</si>
  <si>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</si>
  <si>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</si>
  <si>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</si>
  <si>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</si>
  <si>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</si>
  <si>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</si>
  <si>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</si>
  <si>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</si>
  <si>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</si>
  <si>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</si>
  <si>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</si>
  <si>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</si>
  <si>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</si>
  <si>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</si>
  <si>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</si>
  <si>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</si>
  <si>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</si>
  <si>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</si>
  <si>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</si>
  <si>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</si>
  <si>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</si>
  <si>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Diákolimpia Békés Vármegye</t>
  </si>
  <si>
    <t>Gyula</t>
  </si>
  <si>
    <t>Kovács Zoltán</t>
  </si>
  <si>
    <t>TSZSK Gyula</t>
  </si>
  <si>
    <t xml:space="preserve">Petrovits </t>
  </si>
  <si>
    <t>Péter</t>
  </si>
  <si>
    <t xml:space="preserve">Dávid </t>
  </si>
  <si>
    <t>Szilvia</t>
  </si>
  <si>
    <t>Kovács</t>
  </si>
  <si>
    <t>Katalin</t>
  </si>
  <si>
    <t>Székács</t>
  </si>
  <si>
    <t>Kristóf</t>
  </si>
  <si>
    <t>Csernus</t>
  </si>
  <si>
    <t>István</t>
  </si>
  <si>
    <t>Hédi</t>
  </si>
  <si>
    <t>Magvető</t>
  </si>
  <si>
    <t>Csukás</t>
  </si>
  <si>
    <t>Réka</t>
  </si>
  <si>
    <t>Implom</t>
  </si>
  <si>
    <t>Sebestyén</t>
  </si>
  <si>
    <t>Mira</t>
  </si>
  <si>
    <t xml:space="preserve">5. Sz. </t>
  </si>
  <si>
    <t>Deák</t>
  </si>
  <si>
    <t>Hanna</t>
  </si>
  <si>
    <t>Gara</t>
  </si>
  <si>
    <t>Mici</t>
  </si>
  <si>
    <t>Kaczkó</t>
  </si>
  <si>
    <t>Olga</t>
  </si>
  <si>
    <t>Szabó</t>
  </si>
  <si>
    <t>Emese</t>
  </si>
  <si>
    <t>Deli</t>
  </si>
  <si>
    <t>Szelina</t>
  </si>
  <si>
    <t>Orosháza</t>
  </si>
  <si>
    <t>Rusz</t>
  </si>
  <si>
    <t>Evelin</t>
  </si>
  <si>
    <t>Molnár</t>
  </si>
  <si>
    <t>Luca</t>
  </si>
  <si>
    <t xml:space="preserve">Bartha </t>
  </si>
  <si>
    <t>Sára</t>
  </si>
  <si>
    <t>Stavaru</t>
  </si>
  <si>
    <t>Román</t>
  </si>
  <si>
    <t>Csepreghy</t>
  </si>
  <si>
    <t>Emma</t>
  </si>
  <si>
    <t>I.</t>
  </si>
  <si>
    <t>Mihály</t>
  </si>
  <si>
    <t>Levente</t>
  </si>
  <si>
    <t>Bence</t>
  </si>
  <si>
    <t>Balogh</t>
  </si>
  <si>
    <t>Boglárka</t>
  </si>
  <si>
    <t xml:space="preserve">Soós </t>
  </si>
  <si>
    <t>Vida</t>
  </si>
  <si>
    <t>Csenge</t>
  </si>
  <si>
    <t>Diós</t>
  </si>
  <si>
    <t>Juhász</t>
  </si>
  <si>
    <t>Dániel</t>
  </si>
  <si>
    <t>Kiss</t>
  </si>
  <si>
    <t>Szabolcs</t>
  </si>
  <si>
    <t>Botond</t>
  </si>
  <si>
    <t>Mikulán</t>
  </si>
  <si>
    <t>Gellért</t>
  </si>
  <si>
    <t>Bagdi</t>
  </si>
  <si>
    <t>Barnabás</t>
  </si>
  <si>
    <t>Gyula Implom</t>
  </si>
  <si>
    <t>Domokos</t>
  </si>
  <si>
    <t>Arnold</t>
  </si>
  <si>
    <t>Eczeti</t>
  </si>
  <si>
    <t>Vincze</t>
  </si>
  <si>
    <t>Mezőberény</t>
  </si>
  <si>
    <t>Varga</t>
  </si>
  <si>
    <t>Bcs. Jankay</t>
  </si>
  <si>
    <t>Milán</t>
  </si>
  <si>
    <t>Crai</t>
  </si>
  <si>
    <t>Zsombor</t>
  </si>
  <si>
    <t>Papp</t>
  </si>
  <si>
    <t>Olivér</t>
  </si>
  <si>
    <t>Zahorán</t>
  </si>
  <si>
    <t>Patrik</t>
  </si>
  <si>
    <t>Meezőberény</t>
  </si>
  <si>
    <t>Grósz</t>
  </si>
  <si>
    <t>Dominik</t>
  </si>
  <si>
    <t>Nagy</t>
  </si>
  <si>
    <t>Lénárd</t>
  </si>
  <si>
    <t>Bcs. Petőfi</t>
  </si>
  <si>
    <t>Berg</t>
  </si>
  <si>
    <t>Csökmei</t>
  </si>
  <si>
    <t>Marcel</t>
  </si>
  <si>
    <t>Szűcs</t>
  </si>
  <si>
    <t>Ákos</t>
  </si>
  <si>
    <t>Ádám</t>
  </si>
  <si>
    <t>Sarkad</t>
  </si>
  <si>
    <t>Gergely</t>
  </si>
  <si>
    <t>Bcs. Kazinczy</t>
  </si>
  <si>
    <t>Mátyás</t>
  </si>
  <si>
    <t>Hunor</t>
  </si>
  <si>
    <t>Szilasi</t>
  </si>
  <si>
    <t>Dávid</t>
  </si>
  <si>
    <t>Orosh. Vörösmarty</t>
  </si>
  <si>
    <t>Túróczy</t>
  </si>
  <si>
    <t>Kevin</t>
  </si>
  <si>
    <t>Ervin</t>
  </si>
  <si>
    <t>Benedek</t>
  </si>
  <si>
    <t>Zalán</t>
  </si>
  <si>
    <t>Huba</t>
  </si>
  <si>
    <t>Bcs. Belvár</t>
  </si>
  <si>
    <t>Pocsay</t>
  </si>
  <si>
    <t>x</t>
  </si>
  <si>
    <t>Petrovszki</t>
  </si>
  <si>
    <t>Tóth</t>
  </si>
  <si>
    <t>Hegedűs</t>
  </si>
  <si>
    <t>Orosh. Vörösm.</t>
  </si>
  <si>
    <t>Gyula Magvető</t>
  </si>
  <si>
    <t>Vári</t>
  </si>
  <si>
    <t>Kónya</t>
  </si>
  <si>
    <t>Benett</t>
  </si>
  <si>
    <t>Csizmadia</t>
  </si>
  <si>
    <t>Orosh. Székács</t>
  </si>
  <si>
    <t>Fejes</t>
  </si>
  <si>
    <t>Orosh. Táncsics</t>
  </si>
  <si>
    <t>Bcs. Széchenyi</t>
  </si>
  <si>
    <t>Szilágyi</t>
  </si>
  <si>
    <t>Albert</t>
  </si>
  <si>
    <t>Máté</t>
  </si>
  <si>
    <t>Bcs. Andrássy</t>
  </si>
  <si>
    <t>Hankó</t>
  </si>
  <si>
    <t>Bcs. Szeberényi</t>
  </si>
  <si>
    <t>Peres</t>
  </si>
  <si>
    <t>Gyula Román</t>
  </si>
  <si>
    <t>Netye</t>
  </si>
  <si>
    <t>Balázs</t>
  </si>
  <si>
    <t>Orosh. Vórósmarty</t>
  </si>
  <si>
    <t>Kovácsik</t>
  </si>
  <si>
    <t>Norbert</t>
  </si>
  <si>
    <t>Dan</t>
  </si>
  <si>
    <t>Gergő</t>
  </si>
  <si>
    <t>Dékány</t>
  </si>
  <si>
    <t>Majoros</t>
  </si>
  <si>
    <t>Baktai</t>
  </si>
  <si>
    <t>Áron</t>
  </si>
  <si>
    <t>Orosh. Ref.</t>
  </si>
  <si>
    <t>Kovacsik</t>
  </si>
  <si>
    <t>Tari</t>
  </si>
  <si>
    <t>Piatkó</t>
  </si>
  <si>
    <t>Renáta</t>
  </si>
  <si>
    <t>Felföldi</t>
  </si>
  <si>
    <t>Lea</t>
  </si>
  <si>
    <t>Bcs. Vásárhelyi</t>
  </si>
  <si>
    <t>Hulik</t>
  </si>
  <si>
    <t>Roxy</t>
  </si>
  <si>
    <t>Gurzó</t>
  </si>
  <si>
    <t>Noémi</t>
  </si>
  <si>
    <t>Cservenák</t>
  </si>
  <si>
    <t>Gréta</t>
  </si>
  <si>
    <t>Bordé</t>
  </si>
  <si>
    <t>Geszner</t>
  </si>
  <si>
    <t>Bodó</t>
  </si>
  <si>
    <t>Herdeló</t>
  </si>
  <si>
    <t>Bíborka</t>
  </si>
  <si>
    <t>Boros</t>
  </si>
  <si>
    <t>Petra</t>
  </si>
  <si>
    <t>Tulkán</t>
  </si>
  <si>
    <t>Fanni</t>
  </si>
  <si>
    <t>Kocsis</t>
  </si>
  <si>
    <t>Lotti</t>
  </si>
  <si>
    <t>Medovarszki</t>
  </si>
  <si>
    <t>Anna</t>
  </si>
  <si>
    <t>Alt</t>
  </si>
  <si>
    <t>Havas</t>
  </si>
  <si>
    <t>Galbács</t>
  </si>
  <si>
    <t>Gyula Karácsonyi</t>
  </si>
  <si>
    <t>Kátay</t>
  </si>
  <si>
    <t>Soma</t>
  </si>
  <si>
    <t>Csikós-Nagy</t>
  </si>
  <si>
    <t>Noel</t>
  </si>
  <si>
    <t>Bolla</t>
  </si>
  <si>
    <t>Márton</t>
  </si>
  <si>
    <t>Orosh.Táncsics</t>
  </si>
  <si>
    <t xml:space="preserve">Bárdos </t>
  </si>
  <si>
    <t>Vörös</t>
  </si>
  <si>
    <t>Csongor</t>
  </si>
  <si>
    <t>Berényi</t>
  </si>
  <si>
    <t>Álmos</t>
  </si>
  <si>
    <t>III.kcs. Leány "B"</t>
  </si>
  <si>
    <t>II.kcs. Leány "B"</t>
  </si>
  <si>
    <t>V.kcs. Leány "B"</t>
  </si>
  <si>
    <t>II.kcs. Fiú "A"</t>
  </si>
  <si>
    <t>I.kcs. Fiú "A"</t>
  </si>
  <si>
    <t>IV.kcs. Fiú "A"</t>
  </si>
  <si>
    <t>IV. kcs. Fiú "B"</t>
  </si>
  <si>
    <t>II.kcs. Fiú "B"</t>
  </si>
  <si>
    <t>VI.kcs. Fiú "A"</t>
  </si>
  <si>
    <t>III.kcs. Fiú "B"</t>
  </si>
  <si>
    <t>VI-kcs.leány "B"</t>
  </si>
  <si>
    <t>VI.kcs. Fiú "B"</t>
  </si>
  <si>
    <t>IV.kcs. Leány "B"</t>
  </si>
  <si>
    <t>V.kcs. Fiú "A"</t>
  </si>
  <si>
    <t>Mara</t>
  </si>
  <si>
    <t>Hidvégi</t>
  </si>
  <si>
    <t>Major</t>
  </si>
  <si>
    <t>Kocsár</t>
  </si>
  <si>
    <t xml:space="preserve">Kutasi </t>
  </si>
  <si>
    <t>Gyula Erkel</t>
  </si>
  <si>
    <t>Gerzanits</t>
  </si>
  <si>
    <t>Miklós</t>
  </si>
  <si>
    <t>Pacsika</t>
  </si>
  <si>
    <t>VII. kcs. Fiú "A"</t>
  </si>
  <si>
    <t>V.kcs, leány "A"</t>
  </si>
  <si>
    <t>III.kcs. Fiú "A"</t>
  </si>
  <si>
    <t>JÁTÉKREND 04.28. péntek</t>
  </si>
  <si>
    <t>KOVÁCS ZOLTÁN 06/30 297-8475</t>
  </si>
  <si>
    <t>Előre tervezett</t>
  </si>
  <si>
    <t>Pályára ment</t>
  </si>
  <si>
    <t>vsz</t>
  </si>
  <si>
    <t>pálya</t>
  </si>
  <si>
    <t>eredmény</t>
  </si>
  <si>
    <t>9.00</t>
  </si>
  <si>
    <t>I./A</t>
  </si>
  <si>
    <t>7/1</t>
  </si>
  <si>
    <t>Molnár Milán</t>
  </si>
  <si>
    <t>Crai Zsombor</t>
  </si>
  <si>
    <t>I/A</t>
  </si>
  <si>
    <t>7/2</t>
  </si>
  <si>
    <t>Eczeti Vince</t>
  </si>
  <si>
    <t>Grósz Dominik</t>
  </si>
  <si>
    <t>8/1</t>
  </si>
  <si>
    <t>Papp Olivér</t>
  </si>
  <si>
    <t>Nagy Lénárd</t>
  </si>
  <si>
    <t>8/2</t>
  </si>
  <si>
    <t>Varga Péter</t>
  </si>
  <si>
    <t>Zahorán Patrik</t>
  </si>
  <si>
    <t>II/B</t>
  </si>
  <si>
    <t>Juhász Dániel</t>
  </si>
  <si>
    <t>Kiss Szabolcs</t>
  </si>
  <si>
    <t>Mikulán Gellért</t>
  </si>
  <si>
    <t>Csepreghy Botond</t>
  </si>
  <si>
    <t>II/A</t>
  </si>
  <si>
    <t>Berg Olivér</t>
  </si>
  <si>
    <t>Csökmei Marcel</t>
  </si>
  <si>
    <t>Bagdi Barnabás</t>
  </si>
  <si>
    <t>Nagy Ádám</t>
  </si>
  <si>
    <t>III/B</t>
  </si>
  <si>
    <t>Rusz Boglárka</t>
  </si>
  <si>
    <t>Sos Hanna</t>
  </si>
  <si>
    <t>Balogh Réka</t>
  </si>
  <si>
    <t>Vida Csenge</t>
  </si>
  <si>
    <t>9.30</t>
  </si>
  <si>
    <t xml:space="preserve">Zahorán Patrik </t>
  </si>
  <si>
    <t>Diós Péter</t>
  </si>
  <si>
    <t>Szűcs Ákos</t>
  </si>
  <si>
    <t>Szabó Gergely</t>
  </si>
  <si>
    <t>VI/B</t>
  </si>
  <si>
    <t>Peres István</t>
  </si>
  <si>
    <t>Vörös Csongor</t>
  </si>
  <si>
    <t>Netye Balázs</t>
  </si>
  <si>
    <t>Berényi Álmos</t>
  </si>
  <si>
    <t>10.00</t>
  </si>
  <si>
    <t>Domokos Arnolod</t>
  </si>
  <si>
    <t>Soós Hanna</t>
  </si>
  <si>
    <t>10.30</t>
  </si>
  <si>
    <t>I. kcs. Fiú "A" döntő</t>
  </si>
  <si>
    <t>I. kcs. Fiú "A" 3. helyért</t>
  </si>
  <si>
    <t>I. kcs. Fiú "A" 5. helyért</t>
  </si>
  <si>
    <t>I. kcs. Fiú "A" 7. helyért</t>
  </si>
  <si>
    <t>Bolla Márton</t>
  </si>
  <si>
    <t>Bárdos Balázs</t>
  </si>
  <si>
    <t>11.00</t>
  </si>
  <si>
    <t>V/B</t>
  </si>
  <si>
    <t>Rusz Evelin</t>
  </si>
  <si>
    <t>Csepreghy Emma</t>
  </si>
  <si>
    <t>Bartha Sára</t>
  </si>
  <si>
    <t>Stavaru Mara</t>
  </si>
  <si>
    <t>11.30</t>
  </si>
  <si>
    <t>II.kcs. Fiú "A" döntő</t>
  </si>
  <si>
    <t>II.kcs. Fiú "A" 3. helyért</t>
  </si>
  <si>
    <t>Gara Mici</t>
  </si>
  <si>
    <t>Kaczkó Olga</t>
  </si>
  <si>
    <t>Deák Hanna</t>
  </si>
  <si>
    <t>Szabó Emese</t>
  </si>
  <si>
    <t>Deli Szelina</t>
  </si>
  <si>
    <t>Molnár Luca</t>
  </si>
  <si>
    <t>12.00</t>
  </si>
  <si>
    <t>VI.kcs fiú "B" döntő</t>
  </si>
  <si>
    <t>VI.kcs fiú "B" 3. helyért</t>
  </si>
  <si>
    <t>IV/A</t>
  </si>
  <si>
    <t>Mátyás Hunor</t>
  </si>
  <si>
    <t>Berg Ervin</t>
  </si>
  <si>
    <t>Kiss Kevin</t>
  </si>
  <si>
    <t>Szilasi Dávid</t>
  </si>
  <si>
    <t>Kovács Huba</t>
  </si>
  <si>
    <t>Szabó Ákos</t>
  </si>
  <si>
    <t>Túróczy Hunor</t>
  </si>
  <si>
    <t>Benedek Zalán</t>
  </si>
  <si>
    <t>12.30</t>
  </si>
  <si>
    <t>VI/A</t>
  </si>
  <si>
    <t>Szilágyi Barnabás</t>
  </si>
  <si>
    <t>Albert Máté</t>
  </si>
  <si>
    <t>Hankó Bence</t>
  </si>
  <si>
    <t>V/A</t>
  </si>
  <si>
    <t>Alt Ádám</t>
  </si>
  <si>
    <t>Csikós-Nagy Noel</t>
  </si>
  <si>
    <t>Galbács Mihály</t>
  </si>
  <si>
    <t>Kátay Soma</t>
  </si>
  <si>
    <t>Molár Luca</t>
  </si>
  <si>
    <t>13.00</t>
  </si>
  <si>
    <t>Kovács Hédi</t>
  </si>
  <si>
    <t>Sebestyén Mira</t>
  </si>
  <si>
    <t>IV/B</t>
  </si>
  <si>
    <t>Hegedűs Milán</t>
  </si>
  <si>
    <t>Petrovszki Milán</t>
  </si>
  <si>
    <t>IV. kcs. Fiú "A"  előd.</t>
  </si>
  <si>
    <t>IV. kcs. Fiú "A" előd.</t>
  </si>
  <si>
    <t>IV. kcs. Fiú "A" vigasz</t>
  </si>
  <si>
    <t>V.kcs. Leány "B" döntő</t>
  </si>
  <si>
    <t>V.kcs. Leány "B" 3. helyért</t>
  </si>
  <si>
    <t>13.30</t>
  </si>
  <si>
    <t>Fejes Ádám</t>
  </si>
  <si>
    <t>Mihály Dániel</t>
  </si>
  <si>
    <t>Havas István</t>
  </si>
  <si>
    <t>Kónya Dávid</t>
  </si>
  <si>
    <t>Nagy Ákos</t>
  </si>
  <si>
    <t>Tóth Benett</t>
  </si>
  <si>
    <t>Kovács Botond</t>
  </si>
  <si>
    <t>Csizmadia Milán</t>
  </si>
  <si>
    <t>Vári Ádám</t>
  </si>
  <si>
    <t>Pocsay Levente</t>
  </si>
  <si>
    <t>Hegedűs/Petrovszki</t>
  </si>
  <si>
    <t>Piatkó Renáta</t>
  </si>
  <si>
    <t>Felföldi Lea</t>
  </si>
  <si>
    <t>14.00</t>
  </si>
  <si>
    <t>Csukás Réka</t>
  </si>
  <si>
    <t>III/A</t>
  </si>
  <si>
    <t>Kocsár Dávid</t>
  </si>
  <si>
    <t>Sebestyén Dávid</t>
  </si>
  <si>
    <t>VII/A</t>
  </si>
  <si>
    <t>Kutasi Bence</t>
  </si>
  <si>
    <t>Mihály Levente</t>
  </si>
  <si>
    <t>Pacsika Mátyás</t>
  </si>
  <si>
    <t>Gerzanits Miklós</t>
  </si>
  <si>
    <t>Kocsis Lotti</t>
  </si>
  <si>
    <t>Medovarszki Anna</t>
  </si>
  <si>
    <t>Boros Petra</t>
  </si>
  <si>
    <t>Tulkán Fanni</t>
  </si>
  <si>
    <t>Bodó Sára</t>
  </si>
  <si>
    <t>Herdeló Bíborka</t>
  </si>
  <si>
    <t>Tari Csenge</t>
  </si>
  <si>
    <t>14.30</t>
  </si>
  <si>
    <t>IV.kcs. Fiú "A" döntő</t>
  </si>
  <si>
    <t>IV.kcs. Fiú "A" 3. helyért</t>
  </si>
  <si>
    <t>Hidvégi Zsombor</t>
  </si>
  <si>
    <t>Major Zsombor</t>
  </si>
  <si>
    <t>Bagdi Bence</t>
  </si>
  <si>
    <t>15.00</t>
  </si>
  <si>
    <t>IV. kcs.fiú "B" elődöntő</t>
  </si>
  <si>
    <t>IV.kcs. Fiú "B" elődöntő</t>
  </si>
  <si>
    <t>Gurzó Noémi</t>
  </si>
  <si>
    <t>Herdeló/Bodó</t>
  </si>
  <si>
    <t>Geszner Sára</t>
  </si>
  <si>
    <t>Boros/Tulkán</t>
  </si>
  <si>
    <t>Hulik Roxy</t>
  </si>
  <si>
    <t>Kocsis/Medovarszki</t>
  </si>
  <si>
    <t>Bordé Sára</t>
  </si>
  <si>
    <t>Cservenák Gréta</t>
  </si>
  <si>
    <t>Majoros Dominik</t>
  </si>
  <si>
    <t>Baktai Dániel</t>
  </si>
  <si>
    <t>15.30</t>
  </si>
  <si>
    <t>V. kcs. Fiú "A" döntő</t>
  </si>
  <si>
    <t>V. kcs. Fiú "A" 3. helyért</t>
  </si>
  <si>
    <t>VI. kcs. Fiú "A" döntő</t>
  </si>
  <si>
    <t>VI. kcs. Fiú "A" 3. helyért</t>
  </si>
  <si>
    <t>IV.kcs. Fiú "B" döntő</t>
  </si>
  <si>
    <t>IV. kcs fiú "B" 3. helyért</t>
  </si>
  <si>
    <t>16.00</t>
  </si>
  <si>
    <t>Fejes Dániel</t>
  </si>
  <si>
    <t>Dan Gergő</t>
  </si>
  <si>
    <t>Szilasi Zsombor</t>
  </si>
  <si>
    <t>Dékány Dávid</t>
  </si>
  <si>
    <t>Kovácsik Norbert</t>
  </si>
  <si>
    <t>Kaczkó Ádám</t>
  </si>
  <si>
    <t>Kiss Áron</t>
  </si>
  <si>
    <t>Majoros/Baktai</t>
  </si>
  <si>
    <t>IV. kcs. Leány "B" elődöntő</t>
  </si>
  <si>
    <t>vigaszmeccsek</t>
  </si>
  <si>
    <t>16.30</t>
  </si>
  <si>
    <t>Gezanits Miklós</t>
  </si>
  <si>
    <t>IV. kcs. Leány "B" döntő</t>
  </si>
  <si>
    <t>IV. kcs. Leány "B" 3. helyért</t>
  </si>
  <si>
    <t>III.kcs. Fiú "B" elődöntő</t>
  </si>
  <si>
    <t>pihenő után</t>
  </si>
  <si>
    <t>III. kcs. Fiú "A" döntő</t>
  </si>
  <si>
    <t>III. kcs. Fiú "A" 3. helyért</t>
  </si>
  <si>
    <t>III.kcs. Fiú "B" döntő</t>
  </si>
  <si>
    <t>III. kcs. Fiú "B" 3. helyért</t>
  </si>
  <si>
    <t>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</si>
  <si>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</si>
  <si>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</si>
  <si>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</si>
  <si>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</si>
  <si>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</si>
  <si>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</si>
  <si>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</si>
  <si>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</si>
  <si>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</si>
  <si>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Testnevelő</t>
  </si>
  <si>
    <t>Felkészítő</t>
  </si>
  <si>
    <t>Békés Megyei Diáksport Egyesület</t>
  </si>
  <si>
    <t>Orosháza és körzete DSB</t>
  </si>
  <si>
    <t>Tenisz Diákolimpia</t>
  </si>
  <si>
    <t>Tenisz</t>
  </si>
  <si>
    <t>VII.kcs Tenisz</t>
  </si>
  <si>
    <t>L</t>
  </si>
  <si>
    <t>Orosházi Táncsics Mihály Gimnázium és Kollégium</t>
  </si>
  <si>
    <t>Pentz Fanni Eszter</t>
  </si>
  <si>
    <t>Németh István</t>
  </si>
  <si>
    <t>Rajki András Zsolt</t>
  </si>
  <si>
    <t>Békéscsaba és körzete DSB</t>
  </si>
  <si>
    <t>Békéscsabai SZC Széchenyi István Két Tanítási Nyelvű Közgazdasági Technikum és Kollégium</t>
  </si>
  <si>
    <t>Békéscsaba</t>
  </si>
  <si>
    <t>Mihály Levente István</t>
  </si>
  <si>
    <t>Molnár Márta</t>
  </si>
  <si>
    <t>Szeberényi Gusztáv Adolf Evangélikus Gimnázium, Technikum, Szakgimnázium, Általános Iskola, Óvoda, Alapfokú Művészeti Iskola és Kollégium</t>
  </si>
  <si>
    <t>Gerzanits Miklós Milán</t>
  </si>
  <si>
    <t>Nagy  Lídia</t>
  </si>
  <si>
    <t>Pacsika Mátyás György</t>
  </si>
  <si>
    <t>Gyula és körzete DSB</t>
  </si>
  <si>
    <t>Gyulai Erkel Ferenc Gimnázium és Kollégium</t>
  </si>
  <si>
    <t>Czoldánné Domokos Györgyi Ida</t>
  </si>
  <si>
    <t>VI.kcs Tenisz</t>
  </si>
  <si>
    <t>Békéscsabai SZC Vásárhelyi Pál Technikum és Kollégium</t>
  </si>
  <si>
    <t>Timár Tamás</t>
  </si>
  <si>
    <t>Békéscsabai Andrássy Gyula Gimnázium és Kollégium</t>
  </si>
  <si>
    <t>Pap Csaba László</t>
  </si>
  <si>
    <t>Zsurzsa Lilla</t>
  </si>
  <si>
    <t>NICOLAE BĂLCESCU ROMÁN GIMNÁZIUM, ÁLTALÁNOS ISKOLA ÉS KOLLÉGIUM</t>
  </si>
  <si>
    <t>Rokszin Tibor</t>
  </si>
  <si>
    <t>Peres István Szilveszter</t>
  </si>
  <si>
    <t>Varga Szabolcs</t>
  </si>
  <si>
    <t>Bolla Márton Zsolt</t>
  </si>
  <si>
    <t>V.kcs Tenisz</t>
  </si>
  <si>
    <t>Magvető Református Általános Iskola és Óvoda</t>
  </si>
  <si>
    <t>Barta Sára Ibolya</t>
  </si>
  <si>
    <t>Dávid Szilvia</t>
  </si>
  <si>
    <t>Molnár Luca Diána</t>
  </si>
  <si>
    <t>Orosházi Református Két Tanítási Nyelvű Általános Iskola</t>
  </si>
  <si>
    <t>Ekéné Nagy  Edit</t>
  </si>
  <si>
    <t xml:space="preserve">Németh István </t>
  </si>
  <si>
    <t xml:space="preserve">Kovács Hédi </t>
  </si>
  <si>
    <t>Gyulai Implom József Általános Iskola</t>
  </si>
  <si>
    <t>Kovács  Katalin</t>
  </si>
  <si>
    <t>Sebestyén Mira Sára</t>
  </si>
  <si>
    <t>Pluhár János</t>
  </si>
  <si>
    <t>Nagy Olivér</t>
  </si>
  <si>
    <t>Gyulai Római Katolikus Gimnázium, Általános Iskola, Óvoda és Kollégium</t>
  </si>
  <si>
    <t>Puczkó Annamária</t>
  </si>
  <si>
    <t>Szabóné Bojtor Anikó</t>
  </si>
  <si>
    <t>IV.kcs Tenisz</t>
  </si>
  <si>
    <t>Bodó Sára Boróka</t>
  </si>
  <si>
    <t>Bordé Sára Borbála</t>
  </si>
  <si>
    <t>Tulkán FAnni</t>
  </si>
  <si>
    <t>Jankay Tibor Két Tanítási Nyelvű Általános Iskola</t>
  </si>
  <si>
    <t>Mártonné Bartyik Magdolna</t>
  </si>
  <si>
    <t>Sarkadi Általános Iskola</t>
  </si>
  <si>
    <t>Klembucz Kamilla</t>
  </si>
  <si>
    <t>Molnár-Papp László</t>
  </si>
  <si>
    <t>Nagy Ákos Áron</t>
  </si>
  <si>
    <t>Pocsay Levente Gábor</t>
  </si>
  <si>
    <t>Petrovszki Milán István</t>
  </si>
  <si>
    <t>Orosházi Vörösmarty Mihály Általános Iskola</t>
  </si>
  <si>
    <t>Hegedüs Milán Norbert</t>
  </si>
  <si>
    <t>Zengő Andrea</t>
  </si>
  <si>
    <t>Székács József Evangélikus Óvoda, Általános Iskola és Gimnázium</t>
  </si>
  <si>
    <t>Csizmadia Bence</t>
  </si>
  <si>
    <t>Jeszenszky Paulovics László Róbert</t>
  </si>
  <si>
    <t>Vári Ádám Edvin</t>
  </si>
  <si>
    <t>Berg Ervin Valter</t>
  </si>
  <si>
    <t>Békéscsabai Belvárosi Általános Iskola és Gimnázium</t>
  </si>
  <si>
    <t>Zleovszki Alíz</t>
  </si>
  <si>
    <t>III.kcs Tenisz</t>
  </si>
  <si>
    <t>Balogh Réka Borbála</t>
  </si>
  <si>
    <t>Soós Hanna Léna</t>
  </si>
  <si>
    <t>Szigetvári Rebeka</t>
  </si>
  <si>
    <t>Fehérné Kiss Katalin</t>
  </si>
  <si>
    <t>Majorosi Dominik</t>
  </si>
  <si>
    <t>Kis Áron Dániel</t>
  </si>
  <si>
    <t>Bagdi Bence Levente</t>
  </si>
  <si>
    <t>Kocsár Dávid Arnold</t>
  </si>
  <si>
    <t>Sebestyén Dávid Péter</t>
  </si>
  <si>
    <t>II.kcs Tenisz</t>
  </si>
  <si>
    <t>Gara Mici Zsuzsa</t>
  </si>
  <si>
    <t xml:space="preserve">Szabó Emese </t>
  </si>
  <si>
    <t xml:space="preserve">Kaczkó Olga Anna </t>
  </si>
  <si>
    <t>Békéscsabai Kazinczy Ferenc Általános Iskola</t>
  </si>
  <si>
    <t>Diós Péter Patrik</t>
  </si>
  <si>
    <t>Erdős Péter</t>
  </si>
  <si>
    <t>Békés és körzete DSB</t>
  </si>
  <si>
    <t>Mezőberényi Petőfi Sándor Evangélikus  Gimnázium, Kollégium és Általános Iskola</t>
  </si>
  <si>
    <t>Szilágyi Zsuzsa</t>
  </si>
  <si>
    <t>Szűcs-Erdélyi Ilona</t>
  </si>
  <si>
    <t>Bagdi Barnabás Árpád</t>
  </si>
  <si>
    <t>Domokos Arnold</t>
  </si>
  <si>
    <t>Blahó Bence</t>
  </si>
  <si>
    <t>I.kcs Tenisz</t>
  </si>
  <si>
    <t>Nagy Nóra Lili</t>
  </si>
  <si>
    <t>Soós Csenge</t>
  </si>
  <si>
    <t>Hidvégi Bori</t>
  </si>
  <si>
    <t>Rácz Levente</t>
  </si>
  <si>
    <t>Petrovits Bende Péter</t>
  </si>
  <si>
    <t>Molnár Milán György</t>
  </si>
  <si>
    <t>Pap Olivér Félix</t>
  </si>
  <si>
    <t>Békéscsabai Petőfi Utcai Általános Iskola</t>
  </si>
  <si>
    <t>Hegedűs József</t>
  </si>
  <si>
    <t>Táncsics</t>
  </si>
  <si>
    <t>dr. Regős</t>
  </si>
  <si>
    <t>Csaba</t>
  </si>
  <si>
    <t xml:space="preserve">Mihály </t>
  </si>
  <si>
    <t>4/1,4/1</t>
  </si>
  <si>
    <t>1/4, 1/4</t>
  </si>
  <si>
    <t>4/1, 4/0</t>
  </si>
  <si>
    <t>1/4,0/4</t>
  </si>
  <si>
    <t>II.</t>
  </si>
  <si>
    <t>III.</t>
  </si>
  <si>
    <t>0/4,1/4</t>
  </si>
  <si>
    <t>4/0,4/1</t>
  </si>
  <si>
    <t>7/9, 7/5, 5/1</t>
  </si>
  <si>
    <t>5/7, 5/7</t>
  </si>
  <si>
    <t>5/7, 7/2, 5/2</t>
  </si>
  <si>
    <t>9/7,5/7,1/5</t>
  </si>
  <si>
    <t>4/7,4/7</t>
  </si>
  <si>
    <t>7/1, 7/1</t>
  </si>
  <si>
    <t>7/5, 7/5</t>
  </si>
  <si>
    <t>7/4,7/4</t>
  </si>
  <si>
    <t>5/7, 7/2, 5/1</t>
  </si>
  <si>
    <t>7/5,2/7,2/5</t>
  </si>
  <si>
    <t>1/7,1/7</t>
  </si>
  <si>
    <t>7/5, 2/7, 1/5</t>
  </si>
  <si>
    <t>IV.</t>
  </si>
  <si>
    <t>4/0, 4/2</t>
  </si>
  <si>
    <t>4/1,4/0</t>
  </si>
  <si>
    <t>0/4,2/4</t>
  </si>
  <si>
    <t>4/1, 4/1</t>
  </si>
  <si>
    <t>1/4, 0/4</t>
  </si>
  <si>
    <t>1/4,1/4</t>
  </si>
  <si>
    <t>j.n.</t>
  </si>
  <si>
    <t>4/1, 1/4, 10/8</t>
  </si>
  <si>
    <t>0/4, 4/2, 13/11</t>
  </si>
  <si>
    <t>V.</t>
  </si>
  <si>
    <t>6/8, 7/2,5/4</t>
  </si>
  <si>
    <t>5/7,7/4, 5/3</t>
  </si>
  <si>
    <t>8/6, 2/7, 4/5</t>
  </si>
  <si>
    <t>4/7, 5/7</t>
  </si>
  <si>
    <t>7/5, 4/7, 3/5</t>
  </si>
  <si>
    <t>7/4, 7/5</t>
  </si>
  <si>
    <t xml:space="preserve">I. </t>
  </si>
  <si>
    <t>7/1, 7/3</t>
  </si>
  <si>
    <t>7/, 7/2</t>
  </si>
  <si>
    <t>1/7, 1/7</t>
  </si>
  <si>
    <t>4/7, 2/7</t>
  </si>
  <si>
    <t>1/7, 3/7</t>
  </si>
  <si>
    <t>1/7, 2/7</t>
  </si>
  <si>
    <t>7/4, 7/2</t>
  </si>
  <si>
    <t xml:space="preserve">IV. </t>
  </si>
  <si>
    <t>7/2, 7/4</t>
  </si>
  <si>
    <t>7/5, 8/6</t>
  </si>
  <si>
    <t>VII.</t>
  </si>
  <si>
    <t>VI.</t>
  </si>
  <si>
    <t xml:space="preserve"> 15/2</t>
  </si>
  <si>
    <t xml:space="preserve"> 15/8</t>
  </si>
  <si>
    <t xml:space="preserve"> 15/3</t>
  </si>
  <si>
    <t xml:space="preserve"> 2/15</t>
  </si>
  <si>
    <t xml:space="preserve"> 15/10</t>
  </si>
  <si>
    <t xml:space="preserve"> 15/7</t>
  </si>
  <si>
    <t xml:space="preserve"> 8/15</t>
  </si>
  <si>
    <t xml:space="preserve"> 10/15</t>
  </si>
  <si>
    <t xml:space="preserve"> 15/12</t>
  </si>
  <si>
    <t xml:space="preserve"> 3/15</t>
  </si>
  <si>
    <t xml:space="preserve"> 7/15</t>
  </si>
  <si>
    <t xml:space="preserve"> 12/15</t>
  </si>
  <si>
    <t xml:space="preserve"> 15/13</t>
  </si>
  <si>
    <t xml:space="preserve"> 13/15</t>
  </si>
  <si>
    <t xml:space="preserve"> 16/14</t>
  </si>
  <si>
    <t>beteg</t>
  </si>
  <si>
    <t>1/4,4/2,10/7</t>
  </si>
  <si>
    <t>5/4,4/1</t>
  </si>
  <si>
    <t>4/2,4/1</t>
  </si>
  <si>
    <t>4/0,4/2</t>
  </si>
  <si>
    <t>5/3, 4/2</t>
  </si>
  <si>
    <t xml:space="preserve"> 5/4 4/2</t>
  </si>
  <si>
    <t xml:space="preserve"> 4/1 4/2</t>
  </si>
  <si>
    <t xml:space="preserve"> 4/0 4/0</t>
  </si>
  <si>
    <t xml:space="preserve"> 4/5 2/4</t>
  </si>
  <si>
    <t xml:space="preserve"> 1/4 2/4</t>
  </si>
  <si>
    <t xml:space="preserve"> 4/1 4/1</t>
  </si>
  <si>
    <t xml:space="preserve"> 0/4 0/4</t>
  </si>
  <si>
    <t>1/4 2/4</t>
  </si>
  <si>
    <t>1/4 1/4</t>
  </si>
  <si>
    <t xml:space="preserve"> 7/4 10/8</t>
  </si>
  <si>
    <t xml:space="preserve"> 7/1 7/1</t>
  </si>
  <si>
    <t xml:space="preserve"> 7/4 7/4</t>
  </si>
  <si>
    <t>7/0 7/4</t>
  </si>
  <si>
    <t xml:space="preserve"> 4/7 8/10</t>
  </si>
  <si>
    <t>6/8 4/7</t>
  </si>
  <si>
    <t>7/3 7/5</t>
  </si>
  <si>
    <t>4/7 9/7  4/5</t>
  </si>
  <si>
    <t>1/7 1/7</t>
  </si>
  <si>
    <t>8/6 7/4</t>
  </si>
  <si>
    <t>8/6 7/3</t>
  </si>
  <si>
    <t xml:space="preserve"> 7/1 9/11 5/2</t>
  </si>
  <si>
    <t xml:space="preserve"> 4/7 4/7</t>
  </si>
  <si>
    <t>3/7 5/7</t>
  </si>
  <si>
    <t>6/8 3/7</t>
  </si>
  <si>
    <t>4/7 7/9</t>
  </si>
  <si>
    <t>0/7 4/7</t>
  </si>
  <si>
    <t>7/4 7/9 5/4</t>
  </si>
  <si>
    <t>1/7 11/9 2/5</t>
  </si>
  <si>
    <t>7/4 9/7</t>
  </si>
  <si>
    <t>4/0 4/0</t>
  </si>
  <si>
    <t>0/4 0/4</t>
  </si>
  <si>
    <t xml:space="preserve"> 4/5 4/2 6/10</t>
  </si>
  <si>
    <t xml:space="preserve"> 0/4 4/2 10/6</t>
  </si>
  <si>
    <t>5/4 2/4 10/6</t>
  </si>
  <si>
    <t>5/4 4/1</t>
  </si>
  <si>
    <t>4/0 2/4 6/10</t>
  </si>
  <si>
    <t>4/5 1/4</t>
  </si>
  <si>
    <t>4/1 4/2</t>
  </si>
  <si>
    <t>4/2 4/1</t>
  </si>
  <si>
    <t xml:space="preserve">j. n. </t>
  </si>
  <si>
    <t xml:space="preserve">Fejes D. </t>
  </si>
  <si>
    <t>Fejes D.</t>
  </si>
  <si>
    <t xml:space="preserve">Szilasi Zs. </t>
  </si>
  <si>
    <t>4/0 4/2</t>
  </si>
  <si>
    <t xml:space="preserve">Kovácsik N. </t>
  </si>
  <si>
    <t>Kovácsik N.</t>
  </si>
  <si>
    <t>Majorosi D.</t>
  </si>
  <si>
    <t xml:space="preserve">Majorosi </t>
  </si>
  <si>
    <t>4/1 4/0</t>
  </si>
  <si>
    <t>1/4 0/4</t>
  </si>
  <si>
    <t>4/2 5/3</t>
  </si>
  <si>
    <t>4/1 4/1</t>
  </si>
  <si>
    <t>2/4 3/5</t>
  </si>
  <si>
    <t>sérült</t>
  </si>
  <si>
    <t>1/4 3/5</t>
  </si>
  <si>
    <t>4/1 5/3</t>
  </si>
  <si>
    <t>5/4 4/2</t>
  </si>
  <si>
    <t xml:space="preserve">Medovarszki </t>
  </si>
  <si>
    <t>4/0 5/3</t>
  </si>
  <si>
    <t>0/4 3/5</t>
  </si>
  <si>
    <t>4/2 4/0</t>
  </si>
  <si>
    <t>2/4 5/3 10/7</t>
  </si>
  <si>
    <t>2/4 0/4</t>
  </si>
  <si>
    <t>4/2 4/2</t>
  </si>
  <si>
    <t>4/2 3/5 7/10</t>
  </si>
  <si>
    <t>2/4 2/4</t>
  </si>
  <si>
    <t>4/0 4/1</t>
  </si>
  <si>
    <t>0/4 1/4</t>
  </si>
  <si>
    <t>2/4 1/4</t>
  </si>
  <si>
    <t>4/0  4/1</t>
  </si>
  <si>
    <t>5/3 5/3</t>
  </si>
  <si>
    <t>3/5 3/5</t>
  </si>
  <si>
    <t>5/3 4/2</t>
  </si>
  <si>
    <t>3/5 2/4</t>
  </si>
  <si>
    <t xml:space="preserve">Orosh. Ref. </t>
  </si>
  <si>
    <t>Hankó Bálint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</si>
</sst>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94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</font>
    <font>
      <b/>
      <sz val="11"/>
      <name val="Calibri"/>
    </font>
    <font>
      <sz val="8"/>
      <color rgb="FF000000"/>
      <name val="Segoe UI"/>
      <family val="2"/>
      <charset val="238"/>
    </font>
    <font>
      <i/>
      <sz val="8"/>
      <color rgb="FFFF0000"/>
      <name val="Arial"/>
      <family val="2"/>
      <charset val="238"/>
    </font>
    <font>
      <b/>
      <u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8" fillId="0" borderId="0"/>
    <xf numFmtId="0" fontId="89" fillId="0" borderId="0"/>
    <xf numFmtId="164" fontId="19" fillId="0" borderId="0" applyFont="0" applyFill="0" applyBorder="0" applyAlignment="0" applyProtection="0"/>
  </cellStyleXfs>
  <cellXfs count="5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2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18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0" fillId="0" borderId="6" xfId="0" applyNumberFormat="1" applyFont="1" applyBorder="1" applyAlignment="1">
      <alignment vertical="center"/>
    </xf>
    <xf numFmtId="0" fontId="19" fillId="0" borderId="0" xfId="0" applyFont="1"/>
    <xf numFmtId="49" fontId="19" fillId="0" borderId="0" xfId="0" applyNumberFormat="1" applyFont="1"/>
    <xf numFmtId="49" fontId="35" fillId="0" borderId="0" xfId="0" applyNumberFormat="1" applyFont="1" applyAlignment="1">
      <alignment horizontal="left"/>
    </xf>
    <xf numFmtId="0" fontId="37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0" fillId="0" borderId="0" xfId="0" applyNumberFormat="1" applyFont="1" applyAlignment="1">
      <alignment vertical="top"/>
    </xf>
    <xf numFmtId="49" fontId="31" fillId="0" borderId="0" xfId="0" applyNumberFormat="1" applyFont="1"/>
    <xf numFmtId="49" fontId="16" fillId="0" borderId="0" xfId="0" applyNumberFormat="1" applyFont="1"/>
    <xf numFmtId="49" fontId="33" fillId="2" borderId="0" xfId="0" applyNumberFormat="1" applyFont="1" applyFill="1" applyAlignment="1">
      <alignment vertical="center"/>
    </xf>
    <xf numFmtId="49" fontId="17" fillId="0" borderId="6" xfId="0" applyNumberFormat="1" applyFont="1" applyBorder="1" applyAlignment="1">
      <alignment vertical="center"/>
    </xf>
    <xf numFmtId="49" fontId="38" fillId="0" borderId="6" xfId="0" applyNumberFormat="1" applyFont="1" applyBorder="1" applyAlignment="1">
      <alignment vertical="center"/>
    </xf>
    <xf numFmtId="49" fontId="17" fillId="0" borderId="6" xfId="2" applyNumberFormat="1" applyFont="1" applyBorder="1" applyAlignment="1" applyProtection="1">
      <alignment vertical="center"/>
      <protection locked="0"/>
    </xf>
    <xf numFmtId="0" fontId="18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49" fontId="39" fillId="2" borderId="0" xfId="0" applyNumberFormat="1" applyFont="1" applyFill="1" applyAlignment="1">
      <alignment horizontal="center" vertical="center"/>
    </xf>
    <xf numFmtId="0" fontId="41" fillId="7" borderId="7" xfId="0" applyFont="1" applyFill="1" applyBorder="1" applyAlignment="1">
      <alignment horizontal="center" vertical="center"/>
    </xf>
    <xf numFmtId="0" fontId="39" fillId="0" borderId="7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6" borderId="0" xfId="0" applyFont="1" applyFill="1" applyAlignment="1">
      <alignment vertical="center"/>
    </xf>
    <xf numFmtId="0" fontId="44" fillId="6" borderId="0" xfId="0" applyFont="1" applyFill="1" applyAlignment="1">
      <alignment vertical="center"/>
    </xf>
    <xf numFmtId="49" fontId="43" fillId="6" borderId="0" xfId="0" applyNumberFormat="1" applyFont="1" applyFill="1" applyAlignment="1">
      <alignment vertical="center"/>
    </xf>
    <xf numFmtId="49" fontId="44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0" borderId="10" xfId="0" applyFont="1" applyBorder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47" fillId="8" borderId="18" xfId="0" applyFont="1" applyFill="1" applyBorder="1" applyAlignment="1">
      <alignment horizontal="right" vertical="center"/>
    </xf>
    <xf numFmtId="0" fontId="42" fillId="0" borderId="7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43" fillId="0" borderId="7" xfId="0" applyFont="1" applyBorder="1" applyAlignment="1">
      <alignment vertical="center"/>
    </xf>
    <xf numFmtId="0" fontId="42" fillId="0" borderId="19" xfId="0" applyFont="1" applyBorder="1" applyAlignment="1">
      <alignment horizontal="center" vertical="center"/>
    </xf>
    <xf numFmtId="0" fontId="42" fillId="0" borderId="17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7" fillId="8" borderId="17" xfId="0" applyFont="1" applyFill="1" applyBorder="1" applyAlignment="1">
      <alignment horizontal="right" vertical="center"/>
    </xf>
    <xf numFmtId="49" fontId="42" fillId="0" borderId="7" xfId="0" applyNumberFormat="1" applyFont="1" applyBorder="1" applyAlignment="1">
      <alignment vertical="center"/>
    </xf>
    <xf numFmtId="49" fontId="42" fillId="0" borderId="0" xfId="0" applyNumberFormat="1" applyFont="1" applyAlignment="1">
      <alignment vertical="center"/>
    </xf>
    <xf numFmtId="0" fontId="42" fillId="0" borderId="17" xfId="0" applyFont="1" applyBorder="1" applyAlignment="1">
      <alignment vertical="center"/>
    </xf>
    <xf numFmtId="49" fontId="42" fillId="0" borderId="17" xfId="0" applyNumberFormat="1" applyFont="1" applyBorder="1" applyAlignment="1">
      <alignment vertical="center"/>
    </xf>
    <xf numFmtId="0" fontId="42" fillId="0" borderId="19" xfId="0" applyFont="1" applyBorder="1" applyAlignment="1">
      <alignment vertical="center"/>
    </xf>
    <xf numFmtId="0" fontId="48" fillId="0" borderId="19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8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49" fontId="42" fillId="0" borderId="19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51" fillId="2" borderId="0" xfId="0" applyNumberFormat="1" applyFont="1" applyFill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49" fontId="19" fillId="6" borderId="0" xfId="0" applyNumberFormat="1" applyFont="1" applyFill="1" applyAlignment="1">
      <alignment vertical="center"/>
    </xf>
    <xf numFmtId="49" fontId="32" fillId="6" borderId="0" xfId="0" applyNumberFormat="1" applyFont="1" applyFill="1" applyAlignment="1">
      <alignment horizontal="center" vertical="center"/>
    </xf>
    <xf numFmtId="49" fontId="52" fillId="0" borderId="0" xfId="0" applyNumberFormat="1" applyFont="1" applyAlignment="1">
      <alignment vertical="center"/>
    </xf>
    <xf numFmtId="49" fontId="53" fillId="0" borderId="0" xfId="0" applyNumberFormat="1" applyFont="1" applyAlignment="1">
      <alignment horizontal="center" vertical="center"/>
    </xf>
    <xf numFmtId="49" fontId="52" fillId="6" borderId="0" xfId="0" applyNumberFormat="1" applyFont="1" applyFill="1" applyAlignment="1">
      <alignment vertical="center"/>
    </xf>
    <xf numFmtId="49" fontId="53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49" fontId="54" fillId="2" borderId="21" xfId="0" applyNumberFormat="1" applyFont="1" applyFill="1" applyBorder="1" applyAlignment="1">
      <alignment horizontal="center" vertical="center"/>
    </xf>
    <xf numFmtId="49" fontId="54" fillId="2" borderId="21" xfId="0" applyNumberFormat="1" applyFont="1" applyFill="1" applyBorder="1" applyAlignment="1">
      <alignment vertical="center"/>
    </xf>
    <xf numFmtId="49" fontId="54" fillId="2" borderId="21" xfId="0" applyNumberFormat="1" applyFont="1" applyFill="1" applyBorder="1" applyAlignment="1">
      <alignment horizontal="centerContinuous" vertical="center"/>
    </xf>
    <xf numFmtId="49" fontId="54" fillId="2" borderId="22" xfId="0" applyNumberFormat="1" applyFont="1" applyFill="1" applyBorder="1" applyAlignment="1">
      <alignment horizontal="centerContinuous" vertical="center"/>
    </xf>
    <xf numFmtId="49" fontId="55" fillId="2" borderId="21" xfId="0" applyNumberFormat="1" applyFont="1" applyFill="1" applyBorder="1" applyAlignment="1">
      <alignment vertical="center"/>
    </xf>
    <xf numFmtId="49" fontId="55" fillId="2" borderId="22" xfId="0" applyNumberFormat="1" applyFont="1" applyFill="1" applyBorder="1" applyAlignment="1">
      <alignment vertical="center"/>
    </xf>
    <xf numFmtId="49" fontId="29" fillId="2" borderId="21" xfId="0" applyNumberFormat="1" applyFont="1" applyFill="1" applyBorder="1" applyAlignment="1">
      <alignment horizontal="left" vertical="center"/>
    </xf>
    <xf numFmtId="49" fontId="29" fillId="0" borderId="21" xfId="0" applyNumberFormat="1" applyFont="1" applyBorder="1" applyAlignment="1">
      <alignment horizontal="left" vertical="center"/>
    </xf>
    <xf numFmtId="49" fontId="55" fillId="6" borderId="22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49" fontId="37" fillId="0" borderId="17" xfId="0" applyNumberFormat="1" applyFont="1" applyBorder="1" applyAlignment="1">
      <alignment vertical="center"/>
    </xf>
    <xf numFmtId="49" fontId="29" fillId="2" borderId="23" xfId="0" applyNumberFormat="1" applyFont="1" applyFill="1" applyBorder="1" applyAlignment="1">
      <alignment vertical="center"/>
    </xf>
    <xf numFmtId="49" fontId="29" fillId="2" borderId="24" xfId="0" applyNumberFormat="1" applyFont="1" applyFill="1" applyBorder="1" applyAlignment="1">
      <alignment vertical="center"/>
    </xf>
    <xf numFmtId="49" fontId="37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37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37" fillId="0" borderId="19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19" xfId="0" applyNumberFormat="1" applyFont="1" applyBorder="1" applyAlignment="1">
      <alignment horizontal="right" vertical="center"/>
    </xf>
    <xf numFmtId="0" fontId="9" fillId="2" borderId="26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9" xfId="0" applyNumberFormat="1" applyFont="1" applyFill="1" applyBorder="1" applyAlignment="1">
      <alignment vertical="center"/>
    </xf>
    <xf numFmtId="49" fontId="34" fillId="0" borderId="7" xfId="0" applyNumberFormat="1" applyFont="1" applyBorder="1" applyAlignment="1">
      <alignment horizontal="center" vertical="center"/>
    </xf>
    <xf numFmtId="0" fontId="47" fillId="8" borderId="19" xfId="0" applyFont="1" applyFill="1" applyBorder="1" applyAlignment="1">
      <alignment horizontal="right" vertical="center"/>
    </xf>
    <xf numFmtId="0" fontId="43" fillId="6" borderId="0" xfId="0" applyFont="1" applyFill="1" applyAlignment="1">
      <alignment horizontal="center" vertical="center"/>
    </xf>
    <xf numFmtId="49" fontId="43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29" fillId="2" borderId="24" xfId="0" applyNumberFormat="1" applyFont="1" applyFill="1" applyBorder="1" applyAlignment="1">
      <alignment horizontal="left" vertical="center"/>
    </xf>
    <xf numFmtId="49" fontId="55" fillId="2" borderId="24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49" fontId="58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49" fontId="9" fillId="2" borderId="23" xfId="0" applyNumberFormat="1" applyFont="1" applyFill="1" applyBorder="1" applyAlignment="1">
      <alignment vertical="center"/>
    </xf>
    <xf numFmtId="49" fontId="9" fillId="2" borderId="24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horizontal="right" vertical="center"/>
    </xf>
    <xf numFmtId="0" fontId="29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40" fillId="0" borderId="7" xfId="0" applyFont="1" applyBorder="1" applyAlignment="1">
      <alignment horizontal="center" vertical="center"/>
    </xf>
    <xf numFmtId="49" fontId="43" fillId="6" borderId="0" xfId="0" applyNumberFormat="1" applyFont="1" applyFill="1" applyBorder="1" applyAlignment="1">
      <alignment vertical="center"/>
    </xf>
    <xf numFmtId="14" fontId="17" fillId="0" borderId="6" xfId="0" applyNumberFormat="1" applyFont="1" applyBorder="1" applyAlignment="1">
      <alignment horizontal="left" vertical="center"/>
    </xf>
    <xf numFmtId="49" fontId="59" fillId="2" borderId="4" xfId="0" applyNumberFormat="1" applyFont="1" applyFill="1" applyBorder="1" applyAlignment="1">
      <alignment vertical="center"/>
    </xf>
    <xf numFmtId="49" fontId="59" fillId="2" borderId="0" xfId="0" applyNumberFormat="1" applyFont="1" applyFill="1" applyAlignment="1">
      <alignment vertical="center"/>
    </xf>
    <xf numFmtId="49" fontId="60" fillId="2" borderId="0" xfId="0" applyNumberFormat="1" applyFont="1" applyFill="1" applyAlignment="1">
      <alignment horizontal="left" vertical="center"/>
    </xf>
    <xf numFmtId="49" fontId="35" fillId="0" borderId="0" xfId="0" applyNumberFormat="1" applyFont="1" applyAlignment="1">
      <alignment horizontal="center"/>
    </xf>
    <xf numFmtId="49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4" xfId="0" applyNumberFormat="1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49" fontId="9" fillId="0" borderId="23" xfId="0" applyNumberFormat="1" applyFont="1" applyBorder="1" applyAlignment="1">
      <alignment vertical="center"/>
    </xf>
    <xf numFmtId="49" fontId="9" fillId="0" borderId="24" xfId="0" applyNumberFormat="1" applyFont="1" applyBorder="1" applyAlignment="1">
      <alignment vertical="center"/>
    </xf>
    <xf numFmtId="49" fontId="9" fillId="0" borderId="24" xfId="0" applyNumberFormat="1" applyFont="1" applyBorder="1" applyAlignment="1">
      <alignment horizontal="right" vertical="center"/>
    </xf>
    <xf numFmtId="49" fontId="9" fillId="0" borderId="18" xfId="0" applyNumberFormat="1" applyFont="1" applyBorder="1" applyAlignment="1">
      <alignment horizontal="right" vertical="center"/>
    </xf>
    <xf numFmtId="0" fontId="40" fillId="0" borderId="0" xfId="0" applyFont="1" applyBorder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0" fontId="40" fillId="0" borderId="0" xfId="0" applyFont="1" applyBorder="1" applyAlignment="1">
      <alignment horizontal="center" vertical="center"/>
    </xf>
    <xf numFmtId="0" fontId="59" fillId="2" borderId="0" xfId="0" applyFont="1" applyFill="1"/>
    <xf numFmtId="0" fontId="14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 vertical="center"/>
    </xf>
    <xf numFmtId="0" fontId="61" fillId="0" borderId="0" xfId="0" applyFont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58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5" fillId="6" borderId="0" xfId="0" applyNumberFormat="1" applyFont="1" applyFill="1" applyAlignment="1">
      <alignment horizontal="center"/>
    </xf>
    <xf numFmtId="49" fontId="35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1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0" fillId="6" borderId="6" xfId="0" applyNumberFormat="1" applyFont="1" applyFill="1" applyBorder="1" applyAlignment="1">
      <alignment vertical="center"/>
    </xf>
    <xf numFmtId="49" fontId="38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0" fontId="18" fillId="6" borderId="6" xfId="0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horizontal="right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 shrinkToFit="1"/>
    </xf>
    <xf numFmtId="0" fontId="41" fillId="6" borderId="7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0" xfId="0" applyFont="1" applyFill="1" applyAlignment="1">
      <alignment vertical="center"/>
    </xf>
    <xf numFmtId="0" fontId="40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 shrinkToFit="1"/>
    </xf>
    <xf numFmtId="0" fontId="45" fillId="6" borderId="0" xfId="0" applyFont="1" applyFill="1" applyAlignment="1">
      <alignment vertical="center"/>
    </xf>
    <xf numFmtId="0" fontId="46" fillId="6" borderId="0" xfId="0" applyFont="1" applyFill="1" applyAlignment="1">
      <alignment vertical="center"/>
    </xf>
    <xf numFmtId="0" fontId="42" fillId="6" borderId="7" xfId="0" applyFont="1" applyFill="1" applyBorder="1" applyAlignment="1">
      <alignment vertical="center"/>
    </xf>
    <xf numFmtId="0" fontId="0" fillId="6" borderId="7" xfId="0" applyFill="1" applyBorder="1"/>
    <xf numFmtId="0" fontId="42" fillId="6" borderId="19" xfId="0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left" vertical="center"/>
    </xf>
    <xf numFmtId="0" fontId="42" fillId="6" borderId="0" xfId="0" applyFont="1" applyFill="1" applyAlignment="1">
      <alignment horizontal="center"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0" xfId="0" applyNumberFormat="1" applyFont="1" applyFill="1" applyAlignment="1">
      <alignment vertical="center"/>
    </xf>
    <xf numFmtId="0" fontId="42" fillId="6" borderId="17" xfId="0" applyFont="1" applyFill="1" applyBorder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0" fontId="42" fillId="6" borderId="19" xfId="0" applyFont="1" applyFill="1" applyBorder="1" applyAlignment="1">
      <alignment vertical="center"/>
    </xf>
    <xf numFmtId="0" fontId="48" fillId="6" borderId="19" xfId="0" applyFont="1" applyFill="1" applyBorder="1" applyAlignment="1">
      <alignment horizontal="center" vertical="center"/>
    </xf>
    <xf numFmtId="0" fontId="49" fillId="6" borderId="0" xfId="0" applyFont="1" applyFill="1" applyAlignment="1">
      <alignment vertical="center"/>
    </xf>
    <xf numFmtId="0" fontId="48" fillId="6" borderId="7" xfId="0" applyFont="1" applyFill="1" applyBorder="1" applyAlignment="1">
      <alignment horizontal="center" vertical="center"/>
    </xf>
    <xf numFmtId="49" fontId="42" fillId="6" borderId="19" xfId="0" applyNumberFormat="1" applyFont="1" applyFill="1" applyBorder="1" applyAlignment="1">
      <alignment vertical="center"/>
    </xf>
    <xf numFmtId="0" fontId="50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19" fillId="6" borderId="0" xfId="0" applyFont="1" applyFill="1"/>
    <xf numFmtId="0" fontId="10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9" fillId="6" borderId="10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19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39" fillId="6" borderId="0" xfId="0" applyNumberFormat="1" applyFont="1" applyFill="1" applyAlignment="1">
      <alignment horizontal="center" vertical="center"/>
    </xf>
    <xf numFmtId="49" fontId="34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vertical="center"/>
    </xf>
    <xf numFmtId="49" fontId="37" fillId="6" borderId="17" xfId="0" applyNumberFormat="1" applyFont="1" applyFill="1" applyBorder="1" applyAlignment="1">
      <alignment vertical="center"/>
    </xf>
    <xf numFmtId="49" fontId="29" fillId="6" borderId="23" xfId="0" applyNumberFormat="1" applyFont="1" applyFill="1" applyBorder="1" applyAlignment="1">
      <alignment vertical="center"/>
    </xf>
    <xf numFmtId="49" fontId="29" fillId="6" borderId="24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vertical="center"/>
    </xf>
    <xf numFmtId="49" fontId="37" fillId="6" borderId="19" xfId="0" applyNumberFormat="1" applyFont="1" applyFill="1" applyBorder="1" applyAlignment="1">
      <alignment vertical="center"/>
    </xf>
    <xf numFmtId="49" fontId="34" fillId="6" borderId="7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9" fillId="6" borderId="25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9" xfId="0" applyNumberFormat="1" applyFont="1" applyFill="1" applyBorder="1" applyAlignment="1">
      <alignment horizontal="right" vertical="center"/>
    </xf>
    <xf numFmtId="49" fontId="42" fillId="6" borderId="0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horizontal="center" vertical="center"/>
    </xf>
    <xf numFmtId="0" fontId="63" fillId="6" borderId="7" xfId="0" applyFont="1" applyFill="1" applyBorder="1" applyAlignment="1">
      <alignment vertical="center"/>
    </xf>
    <xf numFmtId="0" fontId="68" fillId="6" borderId="7" xfId="0" applyFont="1" applyFill="1" applyBorder="1" applyAlignment="1">
      <alignment vertical="center"/>
    </xf>
    <xf numFmtId="49" fontId="68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62" fillId="6" borderId="7" xfId="0" applyFont="1" applyFill="1" applyBorder="1"/>
    <xf numFmtId="0" fontId="63" fillId="6" borderId="7" xfId="0" applyFont="1" applyFill="1" applyBorder="1" applyAlignment="1">
      <alignment horizontal="center" vertical="center" shrinkToFit="1"/>
    </xf>
    <xf numFmtId="0" fontId="6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5" fillId="6" borderId="0" xfId="0" applyNumberFormat="1" applyFont="1" applyFill="1" applyBorder="1" applyAlignment="1">
      <alignment horizontal="left"/>
    </xf>
    <xf numFmtId="49" fontId="30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19" fillId="0" borderId="0" xfId="0" applyNumberFormat="1" applyFont="1" applyFill="1" applyBorder="1"/>
    <xf numFmtId="49" fontId="23" fillId="0" borderId="0" xfId="0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right" vertical="center"/>
    </xf>
    <xf numFmtId="49" fontId="38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66" fillId="6" borderId="0" xfId="0" applyFont="1" applyFill="1"/>
    <xf numFmtId="49" fontId="29" fillId="0" borderId="0" xfId="0" applyNumberFormat="1" applyFont="1" applyFill="1" applyBorder="1" applyAlignment="1">
      <alignment horizontal="left" vertical="center"/>
    </xf>
    <xf numFmtId="49" fontId="55" fillId="0" borderId="0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/>
    </xf>
    <xf numFmtId="49" fontId="54" fillId="2" borderId="24" xfId="0" applyNumberFormat="1" applyFont="1" applyFill="1" applyBorder="1" applyAlignment="1">
      <alignment horizontal="center" vertical="center"/>
    </xf>
    <xf numFmtId="49" fontId="54" fillId="2" borderId="24" xfId="0" applyNumberFormat="1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horizontal="center" vertical="center"/>
    </xf>
    <xf numFmtId="49" fontId="37" fillId="6" borderId="24" xfId="0" applyNumberFormat="1" applyFont="1" applyFill="1" applyBorder="1" applyAlignment="1">
      <alignment vertical="center"/>
    </xf>
    <xf numFmtId="0" fontId="0" fillId="6" borderId="18" xfId="0" applyFill="1" applyBorder="1"/>
    <xf numFmtId="49" fontId="9" fillId="6" borderId="26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37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0" fontId="0" fillId="6" borderId="19" xfId="0" applyFill="1" applyBorder="1"/>
    <xf numFmtId="49" fontId="34" fillId="6" borderId="23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4" fillId="6" borderId="26" xfId="0" applyNumberFormat="1" applyFont="1" applyFill="1" applyBorder="1" applyAlignment="1">
      <alignment horizontal="center" vertical="center"/>
    </xf>
    <xf numFmtId="49" fontId="34" fillId="6" borderId="25" xfId="0" applyNumberFormat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4" xfId="0" applyFill="1" applyBorder="1"/>
    <xf numFmtId="0" fontId="1" fillId="6" borderId="0" xfId="0" applyFont="1" applyFill="1"/>
    <xf numFmtId="0" fontId="69" fillId="2" borderId="0" xfId="0" applyFont="1" applyFill="1" applyAlignment="1">
      <alignment horizontal="center" shrinkToFit="1"/>
    </xf>
    <xf numFmtId="0" fontId="70" fillId="9" borderId="0" xfId="0" applyFont="1" applyFill="1"/>
    <xf numFmtId="0" fontId="70" fillId="6" borderId="0" xfId="0" applyFont="1" applyFill="1"/>
    <xf numFmtId="0" fontId="66" fillId="6" borderId="7" xfId="0" applyFont="1" applyFill="1" applyBorder="1" applyAlignment="1">
      <alignment horizontal="center" vertical="center" shrinkToFit="1"/>
    </xf>
    <xf numFmtId="0" fontId="6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62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62" fillId="9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62" fillId="6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19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19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19" fillId="10" borderId="0" xfId="0" applyNumberFormat="1" applyFont="1" applyFill="1" applyBorder="1"/>
    <xf numFmtId="0" fontId="0" fillId="10" borderId="0" xfId="0" applyFill="1" applyBorder="1" applyAlignment="1">
      <alignment horizontal="center"/>
    </xf>
    <xf numFmtId="0" fontId="62" fillId="9" borderId="0" xfId="0" applyFont="1" applyFill="1" applyAlignment="1">
      <alignment horizontal="center"/>
    </xf>
    <xf numFmtId="0" fontId="71" fillId="6" borderId="0" xfId="0" applyFont="1" applyFill="1" applyAlignment="1">
      <alignment horizontal="center"/>
    </xf>
    <xf numFmtId="0" fontId="71" fillId="9" borderId="0" xfId="0" applyFont="1" applyFill="1" applyAlignment="1">
      <alignment horizontal="center"/>
    </xf>
    <xf numFmtId="0" fontId="3" fillId="2" borderId="0" xfId="1" applyFill="1" applyBorder="1"/>
    <xf numFmtId="49" fontId="59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11" borderId="29" xfId="0" applyNumberFormat="1" applyFill="1" applyBorder="1" applyAlignment="1">
      <alignment horizontal="center"/>
    </xf>
    <xf numFmtId="0" fontId="0" fillId="0" borderId="6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2" borderId="0" xfId="0" applyFill="1"/>
    <xf numFmtId="0" fontId="72" fillId="13" borderId="0" xfId="0" applyFont="1" applyFill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73" fillId="6" borderId="7" xfId="0" applyFont="1" applyFill="1" applyBorder="1" applyAlignment="1">
      <alignment horizontal="center"/>
    </xf>
    <xf numFmtId="0" fontId="73" fillId="6" borderId="0" xfId="0" applyFont="1" applyFill="1" applyBorder="1" applyAlignment="1">
      <alignment horizontal="center"/>
    </xf>
    <xf numFmtId="0" fontId="73" fillId="6" borderId="0" xfId="0" applyFont="1" applyFill="1" applyAlignment="1">
      <alignment horizontal="center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4" fillId="6" borderId="0" xfId="0" applyFont="1" applyFill="1" applyAlignment="1">
      <alignment vertical="center"/>
    </xf>
    <xf numFmtId="0" fontId="75" fillId="6" borderId="0" xfId="0" applyFont="1" applyFill="1"/>
    <xf numFmtId="49" fontId="62" fillId="2" borderId="0" xfId="0" applyNumberFormat="1" applyFont="1" applyFill="1" applyAlignment="1">
      <alignment horizontal="center" vertical="center"/>
    </xf>
    <xf numFmtId="49" fontId="12" fillId="4" borderId="22" xfId="0" applyNumberFormat="1" applyFont="1" applyFill="1" applyBorder="1" applyAlignment="1">
      <alignment vertical="center"/>
    </xf>
    <xf numFmtId="0" fontId="81" fillId="0" borderId="0" xfId="0" applyFont="1" applyAlignment="1">
      <alignment horizontal="right" vertical="center"/>
    </xf>
    <xf numFmtId="0" fontId="67" fillId="6" borderId="7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64" fillId="6" borderId="0" xfId="0" applyFont="1" applyFill="1" applyAlignment="1">
      <alignment vertical="center"/>
    </xf>
    <xf numFmtId="0" fontId="65" fillId="6" borderId="0" xfId="0" applyFont="1" applyFill="1" applyAlignment="1">
      <alignment vertical="center"/>
    </xf>
    <xf numFmtId="0" fontId="81" fillId="6" borderId="0" xfId="0" applyFont="1" applyFill="1" applyAlignment="1">
      <alignment horizontal="right" vertical="center"/>
    </xf>
    <xf numFmtId="0" fontId="66" fillId="6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/>
    </xf>
    <xf numFmtId="0" fontId="68" fillId="6" borderId="7" xfId="0" applyFont="1" applyFill="1" applyBorder="1" applyAlignment="1">
      <alignment horizontal="center" vertical="center" shrinkToFit="1"/>
    </xf>
    <xf numFmtId="0" fontId="82" fillId="9" borderId="0" xfId="0" applyFont="1" applyFill="1" applyAlignment="1">
      <alignment horizontal="center"/>
    </xf>
    <xf numFmtId="0" fontId="83" fillId="9" borderId="0" xfId="0" applyFont="1" applyFill="1" applyAlignment="1">
      <alignment horizontal="center"/>
    </xf>
    <xf numFmtId="0" fontId="0" fillId="0" borderId="26" xfId="0" applyBorder="1"/>
    <xf numFmtId="0" fontId="0" fillId="2" borderId="22" xfId="0" applyFill="1" applyBorder="1"/>
    <xf numFmtId="0" fontId="66" fillId="3" borderId="0" xfId="0" applyFont="1" applyFill="1" applyBorder="1" applyAlignment="1">
      <alignment horizontal="center"/>
    </xf>
    <xf numFmtId="0" fontId="66" fillId="4" borderId="0" xfId="0" applyFont="1" applyFill="1" applyBorder="1" applyAlignment="1">
      <alignment horizontal="center"/>
    </xf>
    <xf numFmtId="0" fontId="66" fillId="10" borderId="0" xfId="0" applyFont="1" applyFill="1" applyBorder="1" applyAlignment="1">
      <alignment horizontal="center"/>
    </xf>
    <xf numFmtId="0" fontId="43" fillId="15" borderId="0" xfId="0" applyFont="1" applyFill="1" applyAlignment="1">
      <alignment vertical="center"/>
    </xf>
    <xf numFmtId="49" fontId="52" fillId="15" borderId="0" xfId="0" applyNumberFormat="1" applyFont="1" applyFill="1" applyAlignment="1">
      <alignment vertical="center"/>
    </xf>
    <xf numFmtId="0" fontId="14" fillId="6" borderId="0" xfId="0" applyNumberFormat="1" applyFont="1" applyFill="1" applyAlignment="1">
      <alignment horizontal="left"/>
    </xf>
    <xf numFmtId="49" fontId="11" fillId="4" borderId="20" xfId="0" applyNumberFormat="1" applyFont="1" applyFill="1" applyBorder="1" applyAlignment="1">
      <alignment vertical="center"/>
    </xf>
    <xf numFmtId="49" fontId="76" fillId="2" borderId="0" xfId="0" applyNumberFormat="1" applyFont="1" applyFill="1" applyAlignment="1">
      <alignment horizontal="right" vertical="center"/>
    </xf>
    <xf numFmtId="0" fontId="76" fillId="0" borderId="0" xfId="0" applyFont="1" applyAlignment="1">
      <alignment vertical="center"/>
    </xf>
    <xf numFmtId="0" fontId="76" fillId="2" borderId="0" xfId="0" applyNumberFormat="1" applyFont="1" applyFill="1" applyAlignment="1">
      <alignment horizontal="right" vertical="center"/>
    </xf>
    <xf numFmtId="0" fontId="76" fillId="2" borderId="0" xfId="0" applyNumberFormat="1" applyFont="1" applyFill="1" applyAlignment="1">
      <alignment horizontal="center" vertical="center"/>
    </xf>
    <xf numFmtId="0" fontId="76" fillId="2" borderId="0" xfId="0" applyNumberFormat="1" applyFont="1" applyFill="1" applyAlignment="1">
      <alignment horizontal="left" vertical="center"/>
    </xf>
    <xf numFmtId="0" fontId="76" fillId="2" borderId="0" xfId="0" applyNumberFormat="1" applyFont="1" applyFill="1" applyAlignment="1">
      <alignment vertical="center"/>
    </xf>
    <xf numFmtId="0" fontId="77" fillId="2" borderId="0" xfId="0" applyNumberFormat="1" applyFont="1" applyFill="1" applyAlignment="1">
      <alignment horizontal="center" vertical="center"/>
    </xf>
    <xf numFmtId="0" fontId="77" fillId="2" borderId="0" xfId="0" applyNumberFormat="1" applyFont="1" applyFill="1" applyAlignment="1">
      <alignment vertical="center"/>
    </xf>
    <xf numFmtId="0" fontId="76" fillId="6" borderId="0" xfId="0" applyFont="1" applyFill="1" applyAlignment="1">
      <alignment vertical="center"/>
    </xf>
    <xf numFmtId="0" fontId="76" fillId="3" borderId="0" xfId="0" applyFont="1" applyFill="1"/>
    <xf numFmtId="0" fontId="76" fillId="3" borderId="0" xfId="0" applyFont="1" applyFill="1" applyAlignment="1">
      <alignment horizontal="center"/>
    </xf>
    <xf numFmtId="0" fontId="76" fillId="6" borderId="0" xfId="0" applyFont="1" applyFill="1"/>
    <xf numFmtId="0" fontId="76" fillId="0" borderId="0" xfId="0" applyFont="1" applyFill="1"/>
    <xf numFmtId="0" fontId="40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 shrinkToFit="1"/>
    </xf>
    <xf numFmtId="0" fontId="51" fillId="6" borderId="7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86" fillId="0" borderId="0" xfId="0" applyNumberFormat="1" applyFont="1" applyAlignment="1">
      <alignment textRotation="90" wrapText="1"/>
    </xf>
    <xf numFmtId="49" fontId="86" fillId="0" borderId="0" xfId="0" applyNumberFormat="1" applyFont="1" applyAlignment="1">
      <alignment horizontal="right" textRotation="90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5" xfId="0" applyNumberFormat="1" applyBorder="1"/>
    <xf numFmtId="49" fontId="79" fillId="0" borderId="5" xfId="0" applyNumberFormat="1" applyFont="1" applyBorder="1"/>
    <xf numFmtId="49" fontId="0" fillId="0" borderId="5" xfId="0" applyNumberFormat="1" applyBorder="1" applyAlignment="1">
      <alignment horizontal="center"/>
    </xf>
    <xf numFmtId="0" fontId="80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87" fillId="0" borderId="5" xfId="0" applyFont="1" applyBorder="1" applyAlignment="1">
      <alignment horizontal="center" vertical="center"/>
    </xf>
    <xf numFmtId="0" fontId="88" fillId="0" borderId="5" xfId="0" applyFont="1" applyBorder="1" applyAlignment="1">
      <alignment horizontal="center" vertical="center"/>
    </xf>
    <xf numFmtId="49" fontId="80" fillId="0" borderId="5" xfId="0" applyNumberFormat="1" applyFont="1" applyBorder="1" applyAlignment="1">
      <alignment horizontal="center" vertical="center"/>
    </xf>
    <xf numFmtId="49" fontId="78" fillId="0" borderId="5" xfId="3" applyNumberFormat="1" applyFont="1" applyBorder="1"/>
    <xf numFmtId="49" fontId="78" fillId="0" borderId="5" xfId="3" applyNumberFormat="1" applyBorder="1"/>
    <xf numFmtId="49" fontId="79" fillId="0" borderId="5" xfId="3" applyNumberFormat="1" applyFont="1" applyBorder="1"/>
    <xf numFmtId="0" fontId="78" fillId="0" borderId="5" xfId="3" applyBorder="1" applyAlignment="1">
      <alignment horizontal="center" vertical="center"/>
    </xf>
    <xf numFmtId="0" fontId="88" fillId="0" borderId="5" xfId="3" applyFont="1" applyBorder="1" applyAlignment="1">
      <alignment horizontal="center" vertical="center"/>
    </xf>
    <xf numFmtId="0" fontId="80" fillId="0" borderId="5" xfId="3" applyFont="1" applyBorder="1" applyAlignment="1">
      <alignment horizontal="center" vertical="center"/>
    </xf>
    <xf numFmtId="49" fontId="78" fillId="0" borderId="5" xfId="3" applyNumberFormat="1" applyFont="1" applyBorder="1" applyAlignment="1">
      <alignment horizontal="center"/>
    </xf>
    <xf numFmtId="49" fontId="78" fillId="0" borderId="5" xfId="3" applyNumberFormat="1" applyBorder="1" applyAlignment="1">
      <alignment horizontal="center"/>
    </xf>
    <xf numFmtId="49" fontId="78" fillId="0" borderId="5" xfId="3" applyNumberFormat="1" applyFont="1" applyBorder="1" applyAlignment="1">
      <alignment horizontal="center" vertical="center"/>
    </xf>
    <xf numFmtId="49" fontId="78" fillId="0" borderId="5" xfId="3" applyNumberFormat="1" applyBorder="1" applyAlignment="1">
      <alignment horizontal="center" vertical="center"/>
    </xf>
    <xf numFmtId="0" fontId="87" fillId="0" borderId="5" xfId="3" applyFont="1" applyBorder="1" applyAlignment="1">
      <alignment horizontal="center" vertical="center"/>
    </xf>
    <xf numFmtId="0" fontId="78" fillId="0" borderId="5" xfId="3" applyFill="1" applyBorder="1" applyAlignment="1">
      <alignment horizontal="center" vertical="center"/>
    </xf>
    <xf numFmtId="0" fontId="88" fillId="0" borderId="5" xfId="3" applyFont="1" applyFill="1" applyBorder="1" applyAlignment="1">
      <alignment horizontal="center" vertical="center"/>
    </xf>
    <xf numFmtId="0" fontId="87" fillId="0" borderId="5" xfId="3" applyFont="1" applyFill="1" applyBorder="1" applyAlignment="1">
      <alignment horizontal="center" vertical="center"/>
    </xf>
    <xf numFmtId="0" fontId="78" fillId="0" borderId="5" xfId="3" applyFont="1" applyFill="1" applyBorder="1" applyAlignment="1">
      <alignment horizontal="center" vertical="center"/>
    </xf>
    <xf numFmtId="0" fontId="80" fillId="0" borderId="5" xfId="3" applyFont="1" applyFill="1" applyBorder="1" applyAlignment="1">
      <alignment horizontal="center" vertical="center"/>
    </xf>
    <xf numFmtId="49" fontId="78" fillId="0" borderId="5" xfId="3" applyNumberFormat="1" applyFont="1" applyFill="1" applyBorder="1" applyAlignment="1">
      <alignment horizontal="center" vertical="center"/>
    </xf>
    <xf numFmtId="49" fontId="78" fillId="0" borderId="5" xfId="3" applyNumberFormat="1" applyFont="1" applyFill="1" applyBorder="1" applyAlignment="1">
      <alignment horizontal="center"/>
    </xf>
    <xf numFmtId="49" fontId="80" fillId="0" borderId="5" xfId="3" applyNumberFormat="1" applyFont="1" applyFill="1" applyBorder="1" applyAlignment="1">
      <alignment horizontal="center" vertical="center"/>
    </xf>
    <xf numFmtId="49" fontId="80" fillId="0" borderId="5" xfId="3" applyNumberFormat="1" applyFont="1" applyBorder="1" applyAlignment="1">
      <alignment horizontal="center" vertical="center"/>
    </xf>
    <xf numFmtId="0" fontId="90" fillId="0" borderId="0" xfId="0" applyFont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0" fontId="2" fillId="9" borderId="7" xfId="0" applyFont="1" applyFill="1" applyBorder="1" applyAlignment="1">
      <alignment horizontal="center"/>
    </xf>
    <xf numFmtId="0" fontId="2" fillId="6" borderId="7" xfId="0" applyFont="1" applyFill="1" applyBorder="1"/>
    <xf numFmtId="14" fontId="25" fillId="2" borderId="24" xfId="0" applyNumberFormat="1" applyFont="1" applyFill="1" applyBorder="1" applyAlignment="1">
      <alignment horizontal="left" vertical="center" wrapText="1"/>
    </xf>
    <xf numFmtId="0" fontId="84" fillId="0" borderId="0" xfId="0" applyFont="1" applyAlignment="1">
      <alignment horizontal="center" vertical="center"/>
    </xf>
    <xf numFmtId="0" fontId="85" fillId="16" borderId="0" xfId="0" applyFont="1" applyFill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0" fontId="9" fillId="6" borderId="24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14" fontId="17" fillId="6" borderId="6" xfId="0" applyNumberFormat="1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 shrinkToFit="1"/>
    </xf>
    <xf numFmtId="0" fontId="66" fillId="6" borderId="7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93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20" xfId="0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6" fontId="2" fillId="0" borderId="5" xfId="0" applyNumberFormat="1" applyFont="1" applyBorder="1" applyAlignment="1">
      <alignment horizontal="center" vertical="center"/>
    </xf>
    <xf numFmtId="14" fontId="17" fillId="0" borderId="6" xfId="0" applyNumberFormat="1" applyFont="1" applyBorder="1" applyAlignment="1">
      <alignment horizontal="left" vertical="center"/>
    </xf>
    <xf numFmtId="0" fontId="62" fillId="6" borderId="7" xfId="0" applyFont="1" applyFill="1" applyBorder="1" applyAlignment="1">
      <alignment horizontal="center"/>
    </xf>
  </cellXfs>
  <cellStyles count="6">
    <cellStyle name="Hivatkozás" xfId="1" builtinId="8"/>
    <cellStyle name="Normál" xfId="0" builtinId="0"/>
    <cellStyle name="Normál 2" xfId="4"/>
    <cellStyle name="Normál 3" xfId="3"/>
    <cellStyle name="Pénznem" xfId="2" builtinId="4"/>
    <cellStyle name="Pénznem 2" xfId="5"/>
  </cellStyles>
  <dxfs count="85"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307" name="Kép 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660520" name="Kép 2">
          <a:extLst>
            <a:ext uri="{FF2B5EF4-FFF2-40B4-BE49-F238E27FC236}">
              <a16:creationId xmlns:a16="http://schemas.microsoft.com/office/drawing/2014/main" id="{00000000-0008-0000-0B00-000028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502920</xdr:colOff>
      <xdr:row>1</xdr:row>
      <xdr:rowOff>137160</xdr:rowOff>
    </xdr:to>
    <xdr:pic>
      <xdr:nvPicPr>
        <xdr:cNvPr id="661544" name="Kép 2">
          <a:extLst>
            <a:ext uri="{FF2B5EF4-FFF2-40B4-BE49-F238E27FC236}">
              <a16:creationId xmlns:a16="http://schemas.microsoft.com/office/drawing/2014/main" id="{00000000-0008-0000-0C00-0000281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45720</xdr:rowOff>
    </xdr:from>
    <xdr:to>
      <xdr:col>12</xdr:col>
      <xdr:colOff>579120</xdr:colOff>
      <xdr:row>1</xdr:row>
      <xdr:rowOff>137160</xdr:rowOff>
    </xdr:to>
    <xdr:pic>
      <xdr:nvPicPr>
        <xdr:cNvPr id="662568" name="Kép 2">
          <a:extLst>
            <a:ext uri="{FF2B5EF4-FFF2-40B4-BE49-F238E27FC236}">
              <a16:creationId xmlns:a16="http://schemas.microsoft.com/office/drawing/2014/main" id="{00000000-0008-0000-0D00-000028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45720"/>
          <a:ext cx="5410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2289" name="Button 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00000000-0008-0000-0E00-000001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2290" name="Button 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00000000-0008-0000-0E00-000002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652331" name="Kép 2">
          <a:extLst>
            <a:ext uri="{FF2B5EF4-FFF2-40B4-BE49-F238E27FC236}">
              <a16:creationId xmlns:a16="http://schemas.microsoft.com/office/drawing/2014/main" id="{00000000-0008-0000-0E00-00002BF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724007" name="Kép 2">
          <a:extLst>
            <a:ext uri="{FF2B5EF4-FFF2-40B4-BE49-F238E27FC236}">
              <a16:creationId xmlns:a16="http://schemas.microsoft.com/office/drawing/2014/main" id="{00000000-0008-0000-0F00-0000270C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533400</xdr:colOff>
      <xdr:row>1</xdr:row>
      <xdr:rowOff>144780</xdr:rowOff>
    </xdr:to>
    <xdr:pic>
      <xdr:nvPicPr>
        <xdr:cNvPr id="725031" name="Kép 2">
          <a:extLst>
            <a:ext uri="{FF2B5EF4-FFF2-40B4-BE49-F238E27FC236}">
              <a16:creationId xmlns:a16="http://schemas.microsoft.com/office/drawing/2014/main" id="{00000000-0008-0000-1000-0000271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60960"/>
          <a:ext cx="5257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7620</xdr:rowOff>
    </xdr:from>
    <xdr:to>
      <xdr:col>12</xdr:col>
      <xdr:colOff>579120</xdr:colOff>
      <xdr:row>1</xdr:row>
      <xdr:rowOff>160020</xdr:rowOff>
    </xdr:to>
    <xdr:pic>
      <xdr:nvPicPr>
        <xdr:cNvPr id="727079" name="Kép 2">
          <a:extLst>
            <a:ext uri="{FF2B5EF4-FFF2-40B4-BE49-F238E27FC236}">
              <a16:creationId xmlns:a16="http://schemas.microsoft.com/office/drawing/2014/main" id="{00000000-0008-0000-1100-0000271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20"/>
          <a:ext cx="6096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90177" name="Button 1" hidden="1">
              <a:extLst>
                <a:ext uri="{63B3BB69-23CF-44E3-9099-C40C66FF867C}">
                  <a14:compatExt spid="_x0000_s690177"/>
                </a:ext>
                <a:ext uri="{FF2B5EF4-FFF2-40B4-BE49-F238E27FC236}">
                  <a16:creationId xmlns:a16="http://schemas.microsoft.com/office/drawing/2014/main" id="{00000000-0008-0000-1200-0000018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90178" name="Button 2" hidden="1">
              <a:extLst>
                <a:ext uri="{63B3BB69-23CF-44E3-9099-C40C66FF867C}">
                  <a14:compatExt spid="_x0000_s690178"/>
                </a:ext>
                <a:ext uri="{FF2B5EF4-FFF2-40B4-BE49-F238E27FC236}">
                  <a16:creationId xmlns:a16="http://schemas.microsoft.com/office/drawing/2014/main" id="{00000000-0008-0000-1200-0000028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274320</xdr:colOff>
      <xdr:row>0</xdr:row>
      <xdr:rowOff>0</xdr:rowOff>
    </xdr:from>
    <xdr:to>
      <xdr:col>18</xdr:col>
      <xdr:colOff>0</xdr:colOff>
      <xdr:row>2</xdr:row>
      <xdr:rowOff>15240</xdr:rowOff>
    </xdr:to>
    <xdr:pic>
      <xdr:nvPicPr>
        <xdr:cNvPr id="690217" name="Kép 2">
          <a:extLst>
            <a:ext uri="{FF2B5EF4-FFF2-40B4-BE49-F238E27FC236}">
              <a16:creationId xmlns:a16="http://schemas.microsoft.com/office/drawing/2014/main" id="{00000000-0008-0000-1200-0000298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541020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738343" name="Kép 2">
          <a:extLst>
            <a:ext uri="{FF2B5EF4-FFF2-40B4-BE49-F238E27FC236}">
              <a16:creationId xmlns:a16="http://schemas.microsoft.com/office/drawing/2014/main" id="{00000000-0008-0000-1300-0000274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60" y="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541020</xdr:colOff>
      <xdr:row>1</xdr:row>
      <xdr:rowOff>137160</xdr:rowOff>
    </xdr:to>
    <xdr:pic>
      <xdr:nvPicPr>
        <xdr:cNvPr id="749607" name="Kép 2">
          <a:extLst>
            <a:ext uri="{FF2B5EF4-FFF2-40B4-BE49-F238E27FC236}">
              <a16:creationId xmlns:a16="http://schemas.microsoft.com/office/drawing/2014/main" id="{00000000-0008-0000-1400-0000277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638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6" name="Picture 23">
          <a:extLst>
            <a:ext uri="{FF2B5EF4-FFF2-40B4-BE49-F238E27FC236}">
              <a16:creationId xmlns:a16="http://schemas.microsoft.com/office/drawing/2014/main" id="{00000000-0008-0000-0100-00007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40" name="Kép 2">
          <a:extLst>
            <a:ext uri="{FF2B5EF4-FFF2-40B4-BE49-F238E27FC236}">
              <a16:creationId xmlns:a16="http://schemas.microsoft.com/office/drawing/2014/main" id="{00000000-0008-0000-0400-00006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62" name="Kép 2">
          <a:extLst>
            <a:ext uri="{FF2B5EF4-FFF2-40B4-BE49-F238E27FC236}">
              <a16:creationId xmlns:a16="http://schemas.microsoft.com/office/drawing/2014/main" id="{00000000-0008-0000-0500-000066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99110" name="Kép 2">
          <a:extLst>
            <a:ext uri="{FF2B5EF4-FFF2-40B4-BE49-F238E27FC236}">
              <a16:creationId xmlns:a16="http://schemas.microsoft.com/office/drawing/2014/main" id="{00000000-0008-0000-0600-0000669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300134" name="Kép 2">
          <a:extLst>
            <a:ext uri="{FF2B5EF4-FFF2-40B4-BE49-F238E27FC236}">
              <a16:creationId xmlns:a16="http://schemas.microsoft.com/office/drawing/2014/main" id="{00000000-0008-0000-0700-000066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563880</xdr:colOff>
      <xdr:row>0</xdr:row>
      <xdr:rowOff>30480</xdr:rowOff>
    </xdr:from>
    <xdr:to>
      <xdr:col>12</xdr:col>
      <xdr:colOff>525780</xdr:colOff>
      <xdr:row>1</xdr:row>
      <xdr:rowOff>129540</xdr:rowOff>
    </xdr:to>
    <xdr:pic>
      <xdr:nvPicPr>
        <xdr:cNvPr id="615511" name="Kép 2">
          <a:extLst>
            <a:ext uri="{FF2B5EF4-FFF2-40B4-BE49-F238E27FC236}">
              <a16:creationId xmlns:a16="http://schemas.microsoft.com/office/drawing/2014/main" id="{00000000-0008-0000-0800-0000576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304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9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9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95020" name="Kép 2">
          <a:extLst>
            <a:ext uri="{FF2B5EF4-FFF2-40B4-BE49-F238E27FC236}">
              <a16:creationId xmlns:a16="http://schemas.microsoft.com/office/drawing/2014/main" id="{00000000-0008-0000-0900-00006C8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3425" name="Button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0A00-00000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3426" name="Button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0A00-000002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103538" name="Kép 2">
          <a:extLst>
            <a:ext uri="{FF2B5EF4-FFF2-40B4-BE49-F238E27FC236}">
              <a16:creationId xmlns:a16="http://schemas.microsoft.com/office/drawing/2014/main" id="{00000000-0008-0000-0A00-0000729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380" y="0"/>
          <a:ext cx="5486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2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4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E12" sqref="E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03" t="s">
        <v>95</v>
      </c>
      <c r="B1" s="3"/>
      <c r="C1" s="3"/>
      <c r="D1" s="204"/>
      <c r="E1" s="4"/>
      <c r="F1" s="5"/>
      <c r="G1" s="5"/>
    </row>
    <row r="2" spans="1:7" s="6" customFormat="1" ht="36.75" customHeight="1" thickBot="1" x14ac:dyDescent="0.3">
      <c r="A2" s="7" t="s">
        <v>13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14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20" t="s">
        <v>15</v>
      </c>
      <c r="B5" s="21"/>
      <c r="C5" s="21"/>
      <c r="D5" s="21"/>
      <c r="E5" s="415"/>
      <c r="F5" s="22"/>
      <c r="G5" s="23"/>
    </row>
    <row r="6" spans="1:7" s="2" customFormat="1" ht="24.6" x14ac:dyDescent="0.25">
      <c r="A6" s="436" t="s">
        <v>112</v>
      </c>
      <c r="B6" s="416"/>
      <c r="C6" s="24"/>
      <c r="D6" s="25"/>
      <c r="E6" s="26"/>
      <c r="F6" s="5"/>
      <c r="G6" s="5"/>
    </row>
    <row r="7" spans="1:7" s="18" customFormat="1" ht="15" customHeight="1" x14ac:dyDescent="0.25">
      <c r="A7" s="391" t="s">
        <v>96</v>
      </c>
      <c r="B7" s="391" t="s">
        <v>97</v>
      </c>
      <c r="C7" s="391" t="s">
        <v>98</v>
      </c>
      <c r="D7" s="391" t="s">
        <v>99</v>
      </c>
      <c r="E7" s="391" t="s">
        <v>100</v>
      </c>
      <c r="F7" s="22"/>
      <c r="G7" s="23"/>
    </row>
    <row r="8" spans="1:7" s="2" customFormat="1" ht="16.5" customHeight="1" x14ac:dyDescent="0.25">
      <c r="A8" s="243"/>
      <c r="B8" s="243"/>
      <c r="C8" s="243"/>
      <c r="D8" s="243"/>
      <c r="E8" s="243"/>
      <c r="F8" s="5"/>
      <c r="G8" s="5"/>
    </row>
    <row r="9" spans="1:7" s="2" customFormat="1" ht="15" customHeight="1" x14ac:dyDescent="0.25">
      <c r="A9" s="220" t="s">
        <v>16</v>
      </c>
      <c r="B9" s="21"/>
      <c r="C9" s="221" t="s">
        <v>17</v>
      </c>
      <c r="D9" s="221"/>
      <c r="E9" s="222" t="s">
        <v>18</v>
      </c>
      <c r="F9" s="5"/>
      <c r="G9" s="5"/>
    </row>
    <row r="10" spans="1:7" s="2" customFormat="1" x14ac:dyDescent="0.25">
      <c r="A10" s="29">
        <v>45044</v>
      </c>
      <c r="B10" s="30"/>
      <c r="C10" s="31" t="s">
        <v>113</v>
      </c>
      <c r="D10" s="221" t="s">
        <v>51</v>
      </c>
      <c r="E10" s="397" t="s">
        <v>114</v>
      </c>
      <c r="F10" s="5"/>
      <c r="G10" s="5"/>
    </row>
    <row r="11" spans="1:7" x14ac:dyDescent="0.25">
      <c r="A11" s="20"/>
      <c r="B11" s="21"/>
      <c r="C11" s="239" t="s">
        <v>49</v>
      </c>
      <c r="D11" s="239" t="s">
        <v>92</v>
      </c>
      <c r="E11" s="239" t="s">
        <v>93</v>
      </c>
      <c r="F11" s="33"/>
      <c r="G11" s="33"/>
    </row>
    <row r="12" spans="1:7" s="2" customFormat="1" x14ac:dyDescent="0.25">
      <c r="A12" s="205"/>
      <c r="B12" s="5"/>
      <c r="C12" s="244"/>
      <c r="D12" s="244" t="s">
        <v>115</v>
      </c>
      <c r="E12" s="244" t="s">
        <v>771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8"/>
      <c r="F16" s="33"/>
      <c r="G16" s="33"/>
    </row>
    <row r="17" spans="1:7" ht="12.75" customHeight="1" x14ac:dyDescent="0.25">
      <c r="A17" s="39"/>
      <c r="B17" s="390"/>
      <c r="C17" s="206"/>
      <c r="D17" s="40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56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6">
    <tabColor indexed="11"/>
  </sheetPr>
  <dimension ref="A1:AS140"/>
  <sheetViews>
    <sheetView workbookViewId="0">
      <selection activeCell="O15" sqref="O15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93" customWidth="1"/>
    <col min="11" max="11" width="10.6640625" customWidth="1"/>
    <col min="12" max="12" width="1.6640625" style="93" customWidth="1"/>
    <col min="13" max="13" width="10.6640625" customWidth="1"/>
    <col min="14" max="14" width="1.6640625" style="94" customWidth="1"/>
    <col min="15" max="15" width="10.6640625" customWidth="1"/>
    <col min="16" max="16" width="1.6640625" style="93" customWidth="1"/>
    <col min="17" max="17" width="10.6640625" customWidth="1"/>
    <col min="18" max="18" width="1.6640625" style="94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14" customWidth="1"/>
  </cols>
  <sheetData>
    <row r="1" spans="1:45" s="95" customFormat="1" ht="21.75" customHeight="1" x14ac:dyDescent="0.25">
      <c r="A1" s="245" t="str">
        <f>Altalanos!$A$6</f>
        <v>Diákolimpia Békés Vármegye</v>
      </c>
      <c r="B1" s="245"/>
      <c r="C1" s="246"/>
      <c r="D1" s="246"/>
      <c r="E1" s="246"/>
      <c r="F1" s="246"/>
      <c r="G1" s="246"/>
      <c r="H1" s="245"/>
      <c r="I1" s="247"/>
      <c r="J1" s="248"/>
      <c r="K1" s="249" t="s">
        <v>39</v>
      </c>
      <c r="L1" s="250"/>
      <c r="M1" s="251"/>
      <c r="N1" s="248"/>
      <c r="O1" s="248" t="s">
        <v>12</v>
      </c>
      <c r="P1" s="248"/>
      <c r="Q1" s="246"/>
      <c r="R1" s="248"/>
      <c r="T1" s="298"/>
      <c r="U1" s="298"/>
      <c r="V1" s="298"/>
      <c r="W1" s="298"/>
      <c r="X1" s="298"/>
      <c r="Y1" s="298"/>
      <c r="Z1" s="298"/>
      <c r="AA1" s="298"/>
      <c r="AB1" s="400" t="e">
        <f>IF($Y$5=1,CONCATENATE(VLOOKUP($Y$3,$AA$2:$AH$14,2)),CONCATENATE(VLOOKUP($Y$3,$AA$16:$AH$25,2)))</f>
        <v>#N/A</v>
      </c>
      <c r="AC1" s="400" t="e">
        <f>IF($Y$5=1,CONCATENATE(VLOOKUP($Y$3,$AA$2:$AH$14,3)),CONCATENATE(VLOOKUP($Y$3,$AA$16:$AH$25,3)))</f>
        <v>#N/A</v>
      </c>
      <c r="AD1" s="400" t="e">
        <f>IF($Y$5=1,CONCATENATE(VLOOKUP($Y$3,$AA$2:$AH$14,4)),CONCATENATE(VLOOKUP($Y$3,$AA$16:$AH$25,4)))</f>
        <v>#N/A</v>
      </c>
      <c r="AE1" s="400" t="e">
        <f>IF($Y$5=1,CONCATENATE(VLOOKUP($Y$3,$AA$2:$AH$14,5)),CONCATENATE(VLOOKUP($Y$3,$AA$16:$AH$25,5)))</f>
        <v>#N/A</v>
      </c>
      <c r="AF1" s="400" t="e">
        <f>IF($Y$5=1,CONCATENATE(VLOOKUP($Y$3,$AA$2:$AH$14,6)),CONCATENATE(VLOOKUP($Y$3,$AA$16:$AH$25,6)))</f>
        <v>#N/A</v>
      </c>
      <c r="AG1" s="400" t="e">
        <f>IF($Y$5=1,CONCATENATE(VLOOKUP($Y$3,$AA$2:$AH$14,7)),CONCATENATE(VLOOKUP($Y$3,$AA$16:$AH$25,7)))</f>
        <v>#N/A</v>
      </c>
      <c r="AH1" s="400" t="e">
        <f>IF($Y$5=1,CONCATENATE(VLOOKUP($Y$3,$AA$2:$AH$14,8)),CONCATENATE(VLOOKUP($Y$3,$AA$16:$AH$25,8)))</f>
        <v>#N/A</v>
      </c>
      <c r="AI1" s="411"/>
      <c r="AJ1" s="411"/>
      <c r="AK1" s="411"/>
    </row>
    <row r="2" spans="1:45" s="90" customFormat="1" x14ac:dyDescent="0.25">
      <c r="A2" s="252" t="s">
        <v>38</v>
      </c>
      <c r="B2" s="253"/>
      <c r="C2" s="253"/>
      <c r="D2" s="253"/>
      <c r="E2" s="253">
        <f>Altalanos!$A$8</f>
        <v>0</v>
      </c>
      <c r="F2" s="253"/>
      <c r="G2" s="254"/>
      <c r="H2" s="255"/>
      <c r="I2" s="255"/>
      <c r="J2" s="256"/>
      <c r="K2" s="250"/>
      <c r="L2" s="250"/>
      <c r="M2" s="250"/>
      <c r="N2" s="256"/>
      <c r="O2" s="255"/>
      <c r="P2" s="256"/>
      <c r="Q2" s="255"/>
      <c r="R2" s="256"/>
      <c r="T2" s="291"/>
      <c r="U2" s="291"/>
      <c r="V2" s="291"/>
      <c r="W2" s="291"/>
      <c r="X2" s="291"/>
      <c r="Y2" s="394"/>
      <c r="Z2" s="393"/>
      <c r="AA2" s="393" t="s">
        <v>52</v>
      </c>
      <c r="AB2" s="398">
        <v>300</v>
      </c>
      <c r="AC2" s="398">
        <v>250</v>
      </c>
      <c r="AD2" s="398">
        <v>200</v>
      </c>
      <c r="AE2" s="398">
        <v>150</v>
      </c>
      <c r="AF2" s="398">
        <v>120</v>
      </c>
      <c r="AG2" s="398">
        <v>90</v>
      </c>
      <c r="AH2" s="398">
        <v>40</v>
      </c>
      <c r="AI2" s="365"/>
      <c r="AJ2" s="365"/>
      <c r="AK2" s="365"/>
      <c r="AL2" s="291"/>
      <c r="AM2" s="291"/>
      <c r="AN2" s="291"/>
      <c r="AO2" s="291"/>
      <c r="AP2" s="291"/>
      <c r="AQ2" s="291"/>
      <c r="AR2" s="291"/>
      <c r="AS2" s="291"/>
    </row>
    <row r="3" spans="1:45" s="19" customFormat="1" ht="11.25" customHeight="1" x14ac:dyDescent="0.25">
      <c r="A3" s="51" t="s">
        <v>20</v>
      </c>
      <c r="B3" s="51"/>
      <c r="C3" s="51"/>
      <c r="D3" s="51"/>
      <c r="E3" s="51"/>
      <c r="F3" s="51"/>
      <c r="G3" s="51" t="s">
        <v>17</v>
      </c>
      <c r="H3" s="51"/>
      <c r="I3" s="51"/>
      <c r="J3" s="100"/>
      <c r="K3" s="51" t="s">
        <v>25</v>
      </c>
      <c r="L3" s="100"/>
      <c r="M3" s="51" t="s">
        <v>298</v>
      </c>
      <c r="N3" s="100"/>
      <c r="O3" s="51"/>
      <c r="P3" s="100"/>
      <c r="Q3" s="51"/>
      <c r="R3" s="52" t="s">
        <v>26</v>
      </c>
      <c r="T3" s="292"/>
      <c r="U3" s="292"/>
      <c r="V3" s="292"/>
      <c r="W3" s="292"/>
      <c r="X3" s="292"/>
      <c r="Y3" s="393" t="str">
        <f>IF(K4="OB","A",IF(K4="IX","W",IF(K4="","",K4)))</f>
        <v/>
      </c>
      <c r="Z3" s="393"/>
      <c r="AA3" s="393" t="s">
        <v>53</v>
      </c>
      <c r="AB3" s="398">
        <v>280</v>
      </c>
      <c r="AC3" s="398">
        <v>230</v>
      </c>
      <c r="AD3" s="398">
        <v>180</v>
      </c>
      <c r="AE3" s="398">
        <v>140</v>
      </c>
      <c r="AF3" s="398">
        <v>80</v>
      </c>
      <c r="AG3" s="398">
        <v>0</v>
      </c>
      <c r="AH3" s="398">
        <v>0</v>
      </c>
      <c r="AI3" s="365"/>
      <c r="AJ3" s="365"/>
      <c r="AK3" s="365"/>
      <c r="AL3" s="292"/>
      <c r="AM3" s="292"/>
      <c r="AN3" s="292"/>
      <c r="AO3" s="292"/>
      <c r="AP3" s="292"/>
      <c r="AQ3" s="292"/>
      <c r="AR3" s="292"/>
      <c r="AS3" s="292"/>
    </row>
    <row r="4" spans="1:45" s="28" customFormat="1" ht="11.25" customHeight="1" thickBot="1" x14ac:dyDescent="0.3">
      <c r="A4" s="503">
        <f>Altalanos!$A$10</f>
        <v>45044</v>
      </c>
      <c r="B4" s="503"/>
      <c r="C4" s="503"/>
      <c r="D4" s="257"/>
      <c r="E4" s="258"/>
      <c r="F4" s="258"/>
      <c r="G4" s="258" t="str">
        <f>Altalanos!$C$10</f>
        <v>Gyula</v>
      </c>
      <c r="H4" s="259"/>
      <c r="I4" s="258"/>
      <c r="J4" s="260"/>
      <c r="K4" s="261"/>
      <c r="L4" s="260"/>
      <c r="M4" s="262"/>
      <c r="N4" s="260"/>
      <c r="O4" s="258"/>
      <c r="P4" s="260"/>
      <c r="Q4" s="258"/>
      <c r="R4" s="263" t="str">
        <f>Altalanos!$E$10</f>
        <v>Kovács Zoltán</v>
      </c>
      <c r="T4" s="293"/>
      <c r="U4" s="293"/>
      <c r="V4" s="293"/>
      <c r="W4" s="293"/>
      <c r="X4" s="293"/>
      <c r="Y4" s="393"/>
      <c r="Z4" s="393"/>
      <c r="AA4" s="393" t="s">
        <v>82</v>
      </c>
      <c r="AB4" s="398">
        <v>250</v>
      </c>
      <c r="AC4" s="398">
        <v>200</v>
      </c>
      <c r="AD4" s="398">
        <v>150</v>
      </c>
      <c r="AE4" s="398">
        <v>120</v>
      </c>
      <c r="AF4" s="398">
        <v>90</v>
      </c>
      <c r="AG4" s="398">
        <v>60</v>
      </c>
      <c r="AH4" s="398">
        <v>25</v>
      </c>
      <c r="AI4" s="365"/>
      <c r="AJ4" s="365"/>
      <c r="AK4" s="365"/>
      <c r="AL4" s="293"/>
      <c r="AM4" s="293"/>
      <c r="AN4" s="293"/>
      <c r="AO4" s="293"/>
      <c r="AP4" s="293"/>
      <c r="AQ4" s="293"/>
      <c r="AR4" s="293"/>
      <c r="AS4" s="293"/>
    </row>
    <row r="5" spans="1:45" s="19" customFormat="1" x14ac:dyDescent="0.25">
      <c r="A5" s="105"/>
      <c r="B5" s="106" t="s">
        <v>2</v>
      </c>
      <c r="C5" s="237" t="s">
        <v>32</v>
      </c>
      <c r="D5" s="106" t="s">
        <v>31</v>
      </c>
      <c r="E5" s="106" t="s">
        <v>29</v>
      </c>
      <c r="F5" s="107" t="s">
        <v>23</v>
      </c>
      <c r="G5" s="107" t="s">
        <v>24</v>
      </c>
      <c r="H5" s="107"/>
      <c r="I5" s="107" t="s">
        <v>27</v>
      </c>
      <c r="J5" s="107"/>
      <c r="K5" s="106" t="s">
        <v>30</v>
      </c>
      <c r="L5" s="108"/>
      <c r="M5" s="106" t="s">
        <v>45</v>
      </c>
      <c r="N5" s="108"/>
      <c r="O5" s="106" t="s">
        <v>44</v>
      </c>
      <c r="P5" s="108"/>
      <c r="Q5" s="106"/>
      <c r="R5" s="109"/>
      <c r="T5" s="292"/>
      <c r="U5" s="292"/>
      <c r="V5" s="292"/>
      <c r="W5" s="292"/>
      <c r="X5" s="292"/>
      <c r="Y5" s="393">
        <f>IF(OR(Altalanos!$A$8="F1",Altalanos!$A$8="F2",Altalanos!$A$8="N1",Altalanos!$A$8="N2"),1,2)</f>
        <v>2</v>
      </c>
      <c r="Z5" s="393"/>
      <c r="AA5" s="393" t="s">
        <v>83</v>
      </c>
      <c r="AB5" s="398">
        <v>200</v>
      </c>
      <c r="AC5" s="398">
        <v>150</v>
      </c>
      <c r="AD5" s="398">
        <v>120</v>
      </c>
      <c r="AE5" s="398">
        <v>90</v>
      </c>
      <c r="AF5" s="398">
        <v>60</v>
      </c>
      <c r="AG5" s="398">
        <v>40</v>
      </c>
      <c r="AH5" s="398">
        <v>15</v>
      </c>
      <c r="AI5" s="365"/>
      <c r="AJ5" s="365"/>
      <c r="AK5" s="365"/>
      <c r="AL5" s="292"/>
      <c r="AM5" s="292"/>
      <c r="AN5" s="292"/>
      <c r="AO5" s="292"/>
      <c r="AP5" s="292"/>
      <c r="AQ5" s="292"/>
      <c r="AR5" s="292"/>
      <c r="AS5" s="292"/>
    </row>
    <row r="6" spans="1:45" s="438" customFormat="1" ht="11.1" customHeight="1" thickBot="1" x14ac:dyDescent="0.3">
      <c r="A6" s="439"/>
      <c r="B6" s="440"/>
      <c r="C6" s="440"/>
      <c r="D6" s="440"/>
      <c r="E6" s="440"/>
      <c r="F6" s="439" t="str">
        <f>IF(Y3="","",CONCATENATE(VLOOKUP(Y3,AB1:AH1,4)," pont"))</f>
        <v/>
      </c>
      <c r="G6" s="441"/>
      <c r="H6" s="442"/>
      <c r="I6" s="441"/>
      <c r="J6" s="443"/>
      <c r="K6" s="440" t="str">
        <f>IF(Y3="","",CONCATENATE(VLOOKUP(Y3,AB1:AH1,3)," pont"))</f>
        <v/>
      </c>
      <c r="L6" s="443"/>
      <c r="M6" s="440" t="str">
        <f>IF(Y3="","",CONCATENATE(VLOOKUP(Y3,AB1:AH1,2)," pont"))</f>
        <v/>
      </c>
      <c r="N6" s="443"/>
      <c r="O6" s="440" t="str">
        <f>IF(Y3="","",CONCATENATE(VLOOKUP(Y3,AB1:AH1,1)," pont"))</f>
        <v/>
      </c>
      <c r="P6" s="443"/>
      <c r="Q6" s="440"/>
      <c r="R6" s="444"/>
      <c r="T6" s="445"/>
      <c r="U6" s="445"/>
      <c r="V6" s="445"/>
      <c r="W6" s="445"/>
      <c r="X6" s="445"/>
      <c r="Y6" s="446"/>
      <c r="Z6" s="446"/>
      <c r="AA6" s="446" t="s">
        <v>84</v>
      </c>
      <c r="AB6" s="447">
        <v>150</v>
      </c>
      <c r="AC6" s="447">
        <v>120</v>
      </c>
      <c r="AD6" s="447">
        <v>90</v>
      </c>
      <c r="AE6" s="447">
        <v>60</v>
      </c>
      <c r="AF6" s="447">
        <v>40</v>
      </c>
      <c r="AG6" s="447">
        <v>25</v>
      </c>
      <c r="AH6" s="447">
        <v>10</v>
      </c>
      <c r="AI6" s="448"/>
      <c r="AJ6" s="448"/>
      <c r="AK6" s="448"/>
      <c r="AL6" s="445"/>
      <c r="AM6" s="445"/>
      <c r="AN6" s="445"/>
      <c r="AO6" s="445"/>
      <c r="AP6" s="445"/>
      <c r="AQ6" s="445"/>
      <c r="AR6" s="445"/>
      <c r="AS6" s="445"/>
    </row>
    <row r="7" spans="1:45" s="34" customFormat="1" ht="12.9" customHeight="1" x14ac:dyDescent="0.25">
      <c r="A7" s="110">
        <v>1</v>
      </c>
      <c r="B7" s="264" t="str">
        <f>IF($E7="","",VLOOKUP($E7,#REF!,14))</f>
        <v/>
      </c>
      <c r="C7" s="265">
        <v>16</v>
      </c>
      <c r="D7" s="265" t="str">
        <f>IF($E7="","",VLOOKUP($E7,#REF!,5))</f>
        <v/>
      </c>
      <c r="E7" s="266"/>
      <c r="F7" s="267" t="s">
        <v>204</v>
      </c>
      <c r="G7" s="267" t="s">
        <v>205</v>
      </c>
      <c r="H7" s="267"/>
      <c r="I7" s="267" t="s">
        <v>174</v>
      </c>
      <c r="J7" s="268"/>
      <c r="K7" s="269"/>
      <c r="L7" s="269"/>
      <c r="M7" s="269"/>
      <c r="N7" s="269"/>
      <c r="O7" s="116"/>
      <c r="P7" s="117"/>
      <c r="Q7" s="118"/>
      <c r="R7" s="119"/>
      <c r="S7" s="120"/>
      <c r="T7" s="120"/>
      <c r="U7" s="294" t="str">
        <f>Birók!P21</f>
        <v>Bíró</v>
      </c>
      <c r="V7" s="120"/>
      <c r="W7" s="120"/>
      <c r="X7" s="120"/>
      <c r="Y7" s="393"/>
      <c r="Z7" s="393"/>
      <c r="AA7" s="393" t="s">
        <v>85</v>
      </c>
      <c r="AB7" s="398">
        <v>120</v>
      </c>
      <c r="AC7" s="398">
        <v>90</v>
      </c>
      <c r="AD7" s="398">
        <v>60</v>
      </c>
      <c r="AE7" s="398">
        <v>40</v>
      </c>
      <c r="AF7" s="398">
        <v>25</v>
      </c>
      <c r="AG7" s="398">
        <v>10</v>
      </c>
      <c r="AH7" s="398">
        <v>5</v>
      </c>
      <c r="AI7" s="365"/>
      <c r="AJ7" s="365"/>
      <c r="AK7" s="365"/>
      <c r="AL7" s="120"/>
      <c r="AM7" s="120"/>
      <c r="AN7" s="120"/>
      <c r="AO7" s="120"/>
      <c r="AP7" s="120"/>
      <c r="AQ7" s="120"/>
      <c r="AR7" s="120"/>
      <c r="AS7" s="120"/>
    </row>
    <row r="8" spans="1:45" s="34" customFormat="1" ht="12.9" customHeight="1" x14ac:dyDescent="0.25">
      <c r="A8" s="122"/>
      <c r="B8" s="270"/>
      <c r="C8" s="271"/>
      <c r="D8" s="271"/>
      <c r="E8" s="194"/>
      <c r="F8" s="272"/>
      <c r="G8" s="272"/>
      <c r="H8" s="273"/>
      <c r="I8" s="422" t="s">
        <v>0</v>
      </c>
      <c r="J8" s="127"/>
      <c r="K8" s="274" t="s">
        <v>204</v>
      </c>
      <c r="L8" s="274"/>
      <c r="M8" s="269"/>
      <c r="N8" s="269"/>
      <c r="O8" s="116"/>
      <c r="P8" s="117"/>
      <c r="Q8" s="118"/>
      <c r="R8" s="119"/>
      <c r="S8" s="120"/>
      <c r="T8" s="120"/>
      <c r="U8" s="295" t="str">
        <f>Birók!P22</f>
        <v xml:space="preserve">P Petrovits </v>
      </c>
      <c r="V8" s="120"/>
      <c r="W8" s="120"/>
      <c r="X8" s="120"/>
      <c r="Y8" s="393"/>
      <c r="Z8" s="393"/>
      <c r="AA8" s="393" t="s">
        <v>86</v>
      </c>
      <c r="AB8" s="398">
        <v>90</v>
      </c>
      <c r="AC8" s="398">
        <v>60</v>
      </c>
      <c r="AD8" s="398">
        <v>40</v>
      </c>
      <c r="AE8" s="398">
        <v>25</v>
      </c>
      <c r="AF8" s="398">
        <v>10</v>
      </c>
      <c r="AG8" s="398">
        <v>5</v>
      </c>
      <c r="AH8" s="398">
        <v>2</v>
      </c>
      <c r="AI8" s="365"/>
      <c r="AJ8" s="365"/>
      <c r="AK8" s="365"/>
      <c r="AL8" s="120"/>
      <c r="AM8" s="120"/>
      <c r="AN8" s="120"/>
      <c r="AO8" s="120"/>
      <c r="AP8" s="120"/>
      <c r="AQ8" s="120"/>
      <c r="AR8" s="120"/>
      <c r="AS8" s="120"/>
    </row>
    <row r="9" spans="1:45" s="34" customFormat="1" ht="12.9" customHeight="1" x14ac:dyDescent="0.25">
      <c r="A9" s="122">
        <v>2</v>
      </c>
      <c r="B9" s="264" t="str">
        <f>IF($E9="","",VLOOKUP($E9,#REF!,14))</f>
        <v/>
      </c>
      <c r="C9" s="265" t="str">
        <f>IF($E9="","",VLOOKUP($E9,#REF!,15))</f>
        <v/>
      </c>
      <c r="D9" s="265" t="str">
        <f>IF($E9="","",VLOOKUP($E9,#REF!,5))</f>
        <v/>
      </c>
      <c r="E9" s="418"/>
      <c r="F9" s="450" t="s">
        <v>195</v>
      </c>
      <c r="G9" s="450" t="s">
        <v>211</v>
      </c>
      <c r="H9" s="317"/>
      <c r="I9" s="450" t="s">
        <v>181</v>
      </c>
      <c r="J9" s="276"/>
      <c r="K9" s="269" t="s">
        <v>632</v>
      </c>
      <c r="L9" s="277"/>
      <c r="M9" s="269"/>
      <c r="N9" s="269"/>
      <c r="O9" s="116"/>
      <c r="P9" s="117"/>
      <c r="Q9" s="118"/>
      <c r="R9" s="119"/>
      <c r="S9" s="120"/>
      <c r="T9" s="120"/>
      <c r="U9" s="295" t="str">
        <f>Birók!P23</f>
        <v xml:space="preserve">S Dávid </v>
      </c>
      <c r="V9" s="120"/>
      <c r="W9" s="120"/>
      <c r="X9" s="120"/>
      <c r="Y9" s="393"/>
      <c r="Z9" s="393"/>
      <c r="AA9" s="393" t="s">
        <v>87</v>
      </c>
      <c r="AB9" s="398">
        <v>60</v>
      </c>
      <c r="AC9" s="398">
        <v>40</v>
      </c>
      <c r="AD9" s="398">
        <v>25</v>
      </c>
      <c r="AE9" s="398">
        <v>10</v>
      </c>
      <c r="AF9" s="398">
        <v>5</v>
      </c>
      <c r="AG9" s="398">
        <v>2</v>
      </c>
      <c r="AH9" s="398">
        <v>1</v>
      </c>
      <c r="AI9" s="365"/>
      <c r="AJ9" s="365"/>
      <c r="AK9" s="365"/>
      <c r="AL9" s="120"/>
      <c r="AM9" s="120"/>
      <c r="AN9" s="120"/>
      <c r="AO9" s="120"/>
      <c r="AP9" s="120"/>
      <c r="AQ9" s="120"/>
      <c r="AR9" s="120"/>
      <c r="AS9" s="120"/>
    </row>
    <row r="10" spans="1:45" s="34" customFormat="1" ht="12.9" customHeight="1" x14ac:dyDescent="0.25">
      <c r="A10" s="122"/>
      <c r="B10" s="270"/>
      <c r="C10" s="271"/>
      <c r="D10" s="271"/>
      <c r="E10" s="419"/>
      <c r="F10" s="420"/>
      <c r="G10" s="420"/>
      <c r="H10" s="421"/>
      <c r="I10" s="420"/>
      <c r="J10" s="278"/>
      <c r="K10" s="422" t="s">
        <v>0</v>
      </c>
      <c r="L10" s="135"/>
      <c r="M10" s="274" t="s">
        <v>204</v>
      </c>
      <c r="N10" s="279"/>
      <c r="O10" s="280"/>
      <c r="P10" s="280"/>
      <c r="Q10" s="118"/>
      <c r="R10" s="119"/>
      <c r="S10" s="120"/>
      <c r="T10" s="120"/>
      <c r="U10" s="295" t="str">
        <f>Birók!P24</f>
        <v>K Kovács</v>
      </c>
      <c r="V10" s="120"/>
      <c r="W10" s="120"/>
      <c r="X10" s="120"/>
      <c r="Y10" s="393"/>
      <c r="Z10" s="393"/>
      <c r="AA10" s="393" t="s">
        <v>88</v>
      </c>
      <c r="AB10" s="398">
        <v>40</v>
      </c>
      <c r="AC10" s="398">
        <v>25</v>
      </c>
      <c r="AD10" s="398">
        <v>15</v>
      </c>
      <c r="AE10" s="398">
        <v>7</v>
      </c>
      <c r="AF10" s="398">
        <v>4</v>
      </c>
      <c r="AG10" s="398">
        <v>1</v>
      </c>
      <c r="AH10" s="398">
        <v>0</v>
      </c>
      <c r="AI10" s="365"/>
      <c r="AJ10" s="365"/>
      <c r="AK10" s="365"/>
      <c r="AL10" s="120"/>
      <c r="AM10" s="120"/>
      <c r="AN10" s="120"/>
      <c r="AO10" s="120"/>
      <c r="AP10" s="120"/>
      <c r="AQ10" s="120"/>
      <c r="AR10" s="120"/>
      <c r="AS10" s="120"/>
    </row>
    <row r="11" spans="1:45" s="34" customFormat="1" ht="12.9" customHeight="1" x14ac:dyDescent="0.25">
      <c r="A11" s="122">
        <v>3</v>
      </c>
      <c r="B11" s="264" t="str">
        <f>IF($E11="","",VLOOKUP($E11,#REF!,14))</f>
        <v/>
      </c>
      <c r="C11" s="265">
        <v>78</v>
      </c>
      <c r="D11" s="265" t="str">
        <f>IF($E11="","",VLOOKUP($E11,#REF!,5))</f>
        <v/>
      </c>
      <c r="E11" s="418"/>
      <c r="F11" s="450" t="s">
        <v>120</v>
      </c>
      <c r="G11" s="450" t="s">
        <v>214</v>
      </c>
      <c r="H11" s="317"/>
      <c r="I11" s="450" t="s">
        <v>215</v>
      </c>
      <c r="J11" s="268"/>
      <c r="K11" s="269"/>
      <c r="L11" s="281"/>
      <c r="M11" s="269" t="s">
        <v>692</v>
      </c>
      <c r="N11" s="282"/>
      <c r="O11" s="280"/>
      <c r="P11" s="280"/>
      <c r="Q11" s="118"/>
      <c r="R11" s="119"/>
      <c r="S11" s="120"/>
      <c r="T11" s="120"/>
      <c r="U11" s="295" t="str">
        <f>Birók!P25</f>
        <v>K Székács</v>
      </c>
      <c r="V11" s="120"/>
      <c r="W11" s="120"/>
      <c r="X11" s="120"/>
      <c r="Y11" s="393"/>
      <c r="Z11" s="393"/>
      <c r="AA11" s="393" t="s">
        <v>89</v>
      </c>
      <c r="AB11" s="398">
        <v>25</v>
      </c>
      <c r="AC11" s="398">
        <v>15</v>
      </c>
      <c r="AD11" s="398">
        <v>10</v>
      </c>
      <c r="AE11" s="398">
        <v>6</v>
      </c>
      <c r="AF11" s="398">
        <v>3</v>
      </c>
      <c r="AG11" s="398">
        <v>1</v>
      </c>
      <c r="AH11" s="398">
        <v>0</v>
      </c>
      <c r="AI11" s="365"/>
      <c r="AJ11" s="365"/>
      <c r="AK11" s="365"/>
      <c r="AL11" s="120"/>
      <c r="AM11" s="120"/>
      <c r="AN11" s="120"/>
      <c r="AO11" s="120"/>
      <c r="AP11" s="120"/>
      <c r="AQ11" s="120"/>
      <c r="AR11" s="120"/>
      <c r="AS11" s="120"/>
    </row>
    <row r="12" spans="1:45" s="34" customFormat="1" ht="12.9" customHeight="1" x14ac:dyDescent="0.25">
      <c r="A12" s="122"/>
      <c r="B12" s="270"/>
      <c r="C12" s="271"/>
      <c r="D12" s="271"/>
      <c r="E12" s="419"/>
      <c r="F12" s="420"/>
      <c r="G12" s="420"/>
      <c r="H12" s="421"/>
      <c r="I12" s="422" t="s">
        <v>0</v>
      </c>
      <c r="J12" s="127"/>
      <c r="K12" s="274" t="s">
        <v>120</v>
      </c>
      <c r="L12" s="283"/>
      <c r="M12" s="269"/>
      <c r="N12" s="282"/>
      <c r="O12" s="280"/>
      <c r="P12" s="280"/>
      <c r="Q12" s="118"/>
      <c r="R12" s="119"/>
      <c r="S12" s="120"/>
      <c r="T12" s="120"/>
      <c r="U12" s="295" t="str">
        <f>Birók!P26</f>
        <v>C dr. Regős</v>
      </c>
      <c r="V12" s="120"/>
      <c r="W12" s="120"/>
      <c r="X12" s="120"/>
      <c r="Y12" s="393"/>
      <c r="Z12" s="393"/>
      <c r="AA12" s="393" t="s">
        <v>94</v>
      </c>
      <c r="AB12" s="398">
        <v>15</v>
      </c>
      <c r="AC12" s="398">
        <v>10</v>
      </c>
      <c r="AD12" s="398">
        <v>6</v>
      </c>
      <c r="AE12" s="398">
        <v>3</v>
      </c>
      <c r="AF12" s="398">
        <v>1</v>
      </c>
      <c r="AG12" s="398">
        <v>0</v>
      </c>
      <c r="AH12" s="398">
        <v>0</v>
      </c>
      <c r="AI12" s="365"/>
      <c r="AJ12" s="365"/>
      <c r="AK12" s="365"/>
      <c r="AL12" s="120"/>
      <c r="AM12" s="120"/>
      <c r="AN12" s="120"/>
      <c r="AO12" s="120"/>
      <c r="AP12" s="120"/>
      <c r="AQ12" s="120"/>
      <c r="AR12" s="120"/>
      <c r="AS12" s="120"/>
    </row>
    <row r="13" spans="1:45" s="34" customFormat="1" ht="12.9" customHeight="1" x14ac:dyDescent="0.25">
      <c r="A13" s="122">
        <v>4</v>
      </c>
      <c r="B13" s="264" t="str">
        <f>IF($E13="","",VLOOKUP($E13,#REF!,14))</f>
        <v/>
      </c>
      <c r="C13" s="265">
        <v>68</v>
      </c>
      <c r="D13" s="265" t="str">
        <f>IF($E13="","",VLOOKUP($E13,#REF!,5))</f>
        <v/>
      </c>
      <c r="E13" s="418"/>
      <c r="F13" s="450" t="s">
        <v>140</v>
      </c>
      <c r="G13" s="450" t="s">
        <v>199</v>
      </c>
      <c r="H13" s="317"/>
      <c r="I13" s="450" t="s">
        <v>181</v>
      </c>
      <c r="J13" s="284"/>
      <c r="K13" s="269" t="s">
        <v>632</v>
      </c>
      <c r="L13" s="269"/>
      <c r="M13" s="269"/>
      <c r="N13" s="282"/>
      <c r="O13" s="280"/>
      <c r="P13" s="280"/>
      <c r="Q13" s="118"/>
      <c r="R13" s="119"/>
      <c r="S13" s="120"/>
      <c r="T13" s="120"/>
      <c r="U13" s="295" t="str">
        <f>Birók!P27</f>
        <v>I Csernus</v>
      </c>
      <c r="V13" s="120"/>
      <c r="W13" s="120"/>
      <c r="X13" s="120"/>
      <c r="Y13" s="393"/>
      <c r="Z13" s="393"/>
      <c r="AA13" s="393" t="s">
        <v>90</v>
      </c>
      <c r="AB13" s="398">
        <v>10</v>
      </c>
      <c r="AC13" s="398">
        <v>6</v>
      </c>
      <c r="AD13" s="398">
        <v>3</v>
      </c>
      <c r="AE13" s="398">
        <v>1</v>
      </c>
      <c r="AF13" s="398">
        <v>0</v>
      </c>
      <c r="AG13" s="398">
        <v>0</v>
      </c>
      <c r="AH13" s="398">
        <v>0</v>
      </c>
      <c r="AI13" s="365"/>
      <c r="AJ13" s="365"/>
      <c r="AK13" s="365"/>
      <c r="AL13" s="120"/>
      <c r="AM13" s="120"/>
      <c r="AN13" s="120"/>
      <c r="AO13" s="120"/>
      <c r="AP13" s="120"/>
      <c r="AQ13" s="120"/>
      <c r="AR13" s="120"/>
      <c r="AS13" s="120"/>
    </row>
    <row r="14" spans="1:45" s="34" customFormat="1" ht="12.9" customHeight="1" x14ac:dyDescent="0.25">
      <c r="A14" s="122"/>
      <c r="B14" s="270"/>
      <c r="C14" s="271"/>
      <c r="D14" s="271"/>
      <c r="E14" s="419"/>
      <c r="F14" s="420"/>
      <c r="G14" s="420"/>
      <c r="H14" s="421"/>
      <c r="I14" s="420"/>
      <c r="J14" s="278"/>
      <c r="K14" s="269"/>
      <c r="L14" s="269"/>
      <c r="M14" s="422" t="s">
        <v>0</v>
      </c>
      <c r="N14" s="135"/>
      <c r="O14" s="274" t="s">
        <v>204</v>
      </c>
      <c r="P14" s="279"/>
      <c r="Q14" s="118"/>
      <c r="R14" s="119"/>
      <c r="S14" s="120"/>
      <c r="T14" s="120"/>
      <c r="U14" s="295" t="str">
        <f>Birók!P28</f>
        <v xml:space="preserve">L Mihály </v>
      </c>
      <c r="V14" s="120"/>
      <c r="W14" s="120"/>
      <c r="X14" s="120"/>
      <c r="Y14" s="393"/>
      <c r="Z14" s="393"/>
      <c r="AA14" s="393" t="s">
        <v>91</v>
      </c>
      <c r="AB14" s="398">
        <v>3</v>
      </c>
      <c r="AC14" s="398">
        <v>2</v>
      </c>
      <c r="AD14" s="398">
        <v>1</v>
      </c>
      <c r="AE14" s="398">
        <v>0</v>
      </c>
      <c r="AF14" s="398">
        <v>0</v>
      </c>
      <c r="AG14" s="398">
        <v>0</v>
      </c>
      <c r="AH14" s="398">
        <v>0</v>
      </c>
      <c r="AI14" s="365"/>
      <c r="AJ14" s="365"/>
      <c r="AK14" s="365"/>
      <c r="AL14" s="120"/>
      <c r="AM14" s="120"/>
      <c r="AN14" s="120"/>
      <c r="AO14" s="120"/>
      <c r="AP14" s="120"/>
      <c r="AQ14" s="120"/>
      <c r="AR14" s="120"/>
      <c r="AS14" s="120"/>
    </row>
    <row r="15" spans="1:45" s="34" customFormat="1" ht="12.9" customHeight="1" x14ac:dyDescent="0.25">
      <c r="A15" s="316">
        <v>5</v>
      </c>
      <c r="B15" s="264" t="str">
        <f>IF($E15="","",VLOOKUP($E15,#REF!,14))</f>
        <v/>
      </c>
      <c r="C15" s="265">
        <v>57</v>
      </c>
      <c r="D15" s="265" t="str">
        <f>IF($E15="","",VLOOKUP($E15,#REF!,5))</f>
        <v/>
      </c>
      <c r="E15" s="418"/>
      <c r="F15" s="450" t="s">
        <v>209</v>
      </c>
      <c r="G15" s="450" t="s">
        <v>205</v>
      </c>
      <c r="H15" s="317"/>
      <c r="I15" s="450" t="s">
        <v>181</v>
      </c>
      <c r="J15" s="286"/>
      <c r="K15" s="269"/>
      <c r="L15" s="269"/>
      <c r="M15" s="269"/>
      <c r="N15" s="282"/>
      <c r="O15" s="269" t="s">
        <v>693</v>
      </c>
      <c r="P15" s="315"/>
      <c r="Q15" s="218"/>
      <c r="R15" s="119"/>
      <c r="S15" s="120"/>
      <c r="T15" s="120"/>
      <c r="U15" s="295" t="str">
        <f>Birók!P29</f>
        <v xml:space="preserve">D Mihály </v>
      </c>
      <c r="V15" s="120"/>
      <c r="W15" s="120"/>
      <c r="X15" s="120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65"/>
      <c r="AJ15" s="365"/>
      <c r="AK15" s="365"/>
      <c r="AL15" s="120"/>
      <c r="AM15" s="120"/>
      <c r="AN15" s="120"/>
      <c r="AO15" s="120"/>
      <c r="AP15" s="120"/>
      <c r="AQ15" s="120"/>
      <c r="AR15" s="120"/>
      <c r="AS15" s="120"/>
    </row>
    <row r="16" spans="1:45" s="34" customFormat="1" ht="12.9" customHeight="1" thickBot="1" x14ac:dyDescent="0.3">
      <c r="A16" s="122"/>
      <c r="B16" s="270"/>
      <c r="C16" s="271"/>
      <c r="D16" s="271"/>
      <c r="E16" s="419"/>
      <c r="F16" s="420"/>
      <c r="G16" s="420"/>
      <c r="H16" s="421"/>
      <c r="I16" s="422" t="s">
        <v>0</v>
      </c>
      <c r="J16" s="127"/>
      <c r="K16" s="274" t="s">
        <v>206</v>
      </c>
      <c r="L16" s="274"/>
      <c r="M16" s="269"/>
      <c r="N16" s="282"/>
      <c r="O16" s="422"/>
      <c r="P16" s="315"/>
      <c r="Q16" s="218"/>
      <c r="R16" s="119"/>
      <c r="S16" s="120"/>
      <c r="T16" s="120"/>
      <c r="U16" s="296" t="str">
        <f>Birók!P30</f>
        <v>Egyik sem</v>
      </c>
      <c r="V16" s="120"/>
      <c r="W16" s="120"/>
      <c r="X16" s="120"/>
      <c r="Y16" s="393"/>
      <c r="Z16" s="393"/>
      <c r="AA16" s="393" t="s">
        <v>52</v>
      </c>
      <c r="AB16" s="398">
        <v>150</v>
      </c>
      <c r="AC16" s="398">
        <v>120</v>
      </c>
      <c r="AD16" s="398">
        <v>90</v>
      </c>
      <c r="AE16" s="398">
        <v>60</v>
      </c>
      <c r="AF16" s="398">
        <v>40</v>
      </c>
      <c r="AG16" s="398">
        <v>25</v>
      </c>
      <c r="AH16" s="398">
        <v>15</v>
      </c>
      <c r="AI16" s="365"/>
      <c r="AJ16" s="365"/>
      <c r="AK16" s="365"/>
      <c r="AL16" s="120"/>
      <c r="AM16" s="120"/>
      <c r="AN16" s="120"/>
      <c r="AO16" s="120"/>
      <c r="AP16" s="120"/>
      <c r="AQ16" s="120"/>
      <c r="AR16" s="120"/>
      <c r="AS16" s="120"/>
    </row>
    <row r="17" spans="1:45" s="34" customFormat="1" ht="12.9" customHeight="1" x14ac:dyDescent="0.25">
      <c r="A17" s="122">
        <v>6</v>
      </c>
      <c r="B17" s="264" t="str">
        <f>IF($E17="","",VLOOKUP($E17,#REF!,14))</f>
        <v/>
      </c>
      <c r="C17" s="265">
        <v>52</v>
      </c>
      <c r="D17" s="265" t="str">
        <f>IF($E17="","",VLOOKUP($E17,#REF!,5))</f>
        <v/>
      </c>
      <c r="E17" s="418"/>
      <c r="F17" s="450" t="s">
        <v>206</v>
      </c>
      <c r="G17" s="450" t="s">
        <v>207</v>
      </c>
      <c r="H17" s="317"/>
      <c r="I17" s="450" t="s">
        <v>208</v>
      </c>
      <c r="J17" s="276"/>
      <c r="K17" s="269" t="s">
        <v>647</v>
      </c>
      <c r="L17" s="277"/>
      <c r="M17" s="269"/>
      <c r="N17" s="282"/>
      <c r="O17" s="280"/>
      <c r="P17" s="315"/>
      <c r="Q17" s="218"/>
      <c r="R17" s="119"/>
      <c r="S17" s="120"/>
      <c r="T17" s="120"/>
      <c r="U17" s="120"/>
      <c r="V17" s="120"/>
      <c r="W17" s="120"/>
      <c r="X17" s="120"/>
      <c r="Y17" s="393"/>
      <c r="Z17" s="393"/>
      <c r="AA17" s="393" t="s">
        <v>82</v>
      </c>
      <c r="AB17" s="398">
        <v>120</v>
      </c>
      <c r="AC17" s="398">
        <v>90</v>
      </c>
      <c r="AD17" s="398">
        <v>60</v>
      </c>
      <c r="AE17" s="398">
        <v>40</v>
      </c>
      <c r="AF17" s="398">
        <v>25</v>
      </c>
      <c r="AG17" s="398">
        <v>15</v>
      </c>
      <c r="AH17" s="398">
        <v>8</v>
      </c>
      <c r="AI17" s="365"/>
      <c r="AJ17" s="365"/>
      <c r="AK17" s="365"/>
      <c r="AL17" s="120"/>
      <c r="AM17" s="120"/>
      <c r="AN17" s="120"/>
      <c r="AO17" s="120"/>
      <c r="AP17" s="120"/>
      <c r="AQ17" s="120"/>
      <c r="AR17" s="120"/>
      <c r="AS17" s="120"/>
    </row>
    <row r="18" spans="1:45" s="34" customFormat="1" ht="12.9" customHeight="1" x14ac:dyDescent="0.25">
      <c r="A18" s="122"/>
      <c r="B18" s="270"/>
      <c r="C18" s="271"/>
      <c r="D18" s="271"/>
      <c r="E18" s="419"/>
      <c r="F18" s="420"/>
      <c r="G18" s="420"/>
      <c r="H18" s="421"/>
      <c r="I18" s="420"/>
      <c r="J18" s="278"/>
      <c r="K18" s="422" t="s">
        <v>0</v>
      </c>
      <c r="L18" s="135"/>
      <c r="M18" s="274" t="s">
        <v>167</v>
      </c>
      <c r="N18" s="287"/>
      <c r="O18" s="280"/>
      <c r="P18" s="315"/>
      <c r="Q18" s="218"/>
      <c r="R18" s="119"/>
      <c r="S18" s="120"/>
      <c r="T18" s="120"/>
      <c r="U18" s="120"/>
      <c r="V18" s="120"/>
      <c r="W18" s="120"/>
      <c r="X18" s="120"/>
      <c r="Y18" s="393"/>
      <c r="Z18" s="393"/>
      <c r="AA18" s="393" t="s">
        <v>83</v>
      </c>
      <c r="AB18" s="398">
        <v>90</v>
      </c>
      <c r="AC18" s="398">
        <v>60</v>
      </c>
      <c r="AD18" s="398">
        <v>40</v>
      </c>
      <c r="AE18" s="398">
        <v>25</v>
      </c>
      <c r="AF18" s="398">
        <v>15</v>
      </c>
      <c r="AG18" s="398">
        <v>8</v>
      </c>
      <c r="AH18" s="398">
        <v>4</v>
      </c>
      <c r="AI18" s="365"/>
      <c r="AJ18" s="365"/>
      <c r="AK18" s="365"/>
      <c r="AL18" s="120"/>
      <c r="AM18" s="120"/>
      <c r="AN18" s="120"/>
      <c r="AO18" s="120"/>
      <c r="AP18" s="120"/>
      <c r="AQ18" s="120"/>
      <c r="AR18" s="120"/>
      <c r="AS18" s="120"/>
    </row>
    <row r="19" spans="1:45" s="34" customFormat="1" ht="12.9" customHeight="1" x14ac:dyDescent="0.25">
      <c r="A19" s="122">
        <v>7</v>
      </c>
      <c r="B19" s="264" t="str">
        <f>IF($E19="","",VLOOKUP($E19,#REF!,14))</f>
        <v/>
      </c>
      <c r="C19" s="265">
        <v>89</v>
      </c>
      <c r="D19" s="265" t="str">
        <f>IF($E19="","",VLOOKUP($E19,#REF!,5))</f>
        <v/>
      </c>
      <c r="E19" s="418"/>
      <c r="F19" s="450" t="s">
        <v>167</v>
      </c>
      <c r="G19" s="450" t="s">
        <v>210</v>
      </c>
      <c r="H19" s="317"/>
      <c r="I19" s="450" t="s">
        <v>174</v>
      </c>
      <c r="J19" s="268"/>
      <c r="K19" s="269"/>
      <c r="L19" s="281"/>
      <c r="M19" s="269" t="s">
        <v>647</v>
      </c>
      <c r="N19" s="280"/>
      <c r="O19" s="280"/>
      <c r="P19" s="315"/>
      <c r="Q19" s="218"/>
      <c r="R19" s="119"/>
      <c r="S19" s="120"/>
      <c r="T19" s="120"/>
      <c r="U19" s="120"/>
      <c r="V19" s="120"/>
      <c r="W19" s="120"/>
      <c r="X19" s="120"/>
      <c r="Y19" s="393"/>
      <c r="Z19" s="393"/>
      <c r="AA19" s="393" t="s">
        <v>84</v>
      </c>
      <c r="AB19" s="398">
        <v>60</v>
      </c>
      <c r="AC19" s="398">
        <v>40</v>
      </c>
      <c r="AD19" s="398">
        <v>25</v>
      </c>
      <c r="AE19" s="398">
        <v>15</v>
      </c>
      <c r="AF19" s="398">
        <v>8</v>
      </c>
      <c r="AG19" s="398">
        <v>4</v>
      </c>
      <c r="AH19" s="398">
        <v>2</v>
      </c>
      <c r="AI19" s="365"/>
      <c r="AJ19" s="365"/>
      <c r="AK19" s="365"/>
      <c r="AL19" s="120"/>
      <c r="AM19" s="120"/>
      <c r="AN19" s="120"/>
      <c r="AO19" s="120"/>
      <c r="AP19" s="120"/>
      <c r="AQ19" s="120"/>
      <c r="AR19" s="120"/>
      <c r="AS19" s="120"/>
    </row>
    <row r="20" spans="1:45" s="34" customFormat="1" ht="12.9" customHeight="1" x14ac:dyDescent="0.25">
      <c r="A20" s="122"/>
      <c r="B20" s="270"/>
      <c r="C20" s="271"/>
      <c r="D20" s="271"/>
      <c r="E20" s="194"/>
      <c r="F20" s="272"/>
      <c r="G20" s="272"/>
      <c r="H20" s="273"/>
      <c r="I20" s="422" t="s">
        <v>0</v>
      </c>
      <c r="J20" s="127"/>
      <c r="K20" s="274" t="s">
        <v>167</v>
      </c>
      <c r="L20" s="283"/>
      <c r="M20" s="269"/>
      <c r="N20" s="280"/>
      <c r="O20" s="280"/>
      <c r="P20" s="315"/>
      <c r="Q20" s="218"/>
      <c r="R20" s="119"/>
      <c r="S20" s="120"/>
      <c r="T20" s="120"/>
      <c r="U20" s="120"/>
      <c r="V20" s="120"/>
      <c r="W20" s="120"/>
      <c r="X20" s="120"/>
      <c r="Y20" s="393"/>
      <c r="Z20" s="393"/>
      <c r="AA20" s="393" t="s">
        <v>85</v>
      </c>
      <c r="AB20" s="398">
        <v>40</v>
      </c>
      <c r="AC20" s="398">
        <v>25</v>
      </c>
      <c r="AD20" s="398">
        <v>15</v>
      </c>
      <c r="AE20" s="398">
        <v>8</v>
      </c>
      <c r="AF20" s="398">
        <v>4</v>
      </c>
      <c r="AG20" s="398">
        <v>2</v>
      </c>
      <c r="AH20" s="398">
        <v>1</v>
      </c>
      <c r="AI20" s="365"/>
      <c r="AJ20" s="365"/>
      <c r="AK20" s="365"/>
      <c r="AL20" s="120"/>
      <c r="AM20" s="120"/>
      <c r="AN20" s="120"/>
      <c r="AO20" s="120"/>
      <c r="AP20" s="120"/>
      <c r="AQ20" s="120"/>
      <c r="AR20" s="120"/>
      <c r="AS20" s="120"/>
    </row>
    <row r="21" spans="1:45" s="34" customFormat="1" ht="12.9" customHeight="1" x14ac:dyDescent="0.25">
      <c r="A21" s="319">
        <v>8</v>
      </c>
      <c r="B21" s="264" t="str">
        <f>IF($E21="","",VLOOKUP($E21,#REF!,14))</f>
        <v/>
      </c>
      <c r="C21" s="265">
        <v>48</v>
      </c>
      <c r="D21" s="265" t="str">
        <f>IF($E21="","",VLOOKUP($E21,#REF!,5))</f>
        <v/>
      </c>
      <c r="E21" s="266"/>
      <c r="F21" s="452" t="s">
        <v>212</v>
      </c>
      <c r="G21" s="452" t="s">
        <v>213</v>
      </c>
      <c r="H21" s="318"/>
      <c r="I21" s="452" t="s">
        <v>229</v>
      </c>
      <c r="J21" s="284" t="s">
        <v>621</v>
      </c>
      <c r="K21" s="269" t="s">
        <v>691</v>
      </c>
      <c r="L21" s="269"/>
      <c r="M21" s="269"/>
      <c r="N21" s="280"/>
      <c r="O21" s="280"/>
      <c r="P21" s="315"/>
      <c r="Q21" s="218"/>
      <c r="R21" s="119"/>
      <c r="S21" s="120"/>
      <c r="T21" s="120"/>
      <c r="U21" s="120"/>
      <c r="V21" s="120"/>
      <c r="W21" s="120"/>
      <c r="X21" s="120"/>
      <c r="Y21" s="393"/>
      <c r="Z21" s="393"/>
      <c r="AA21" s="393" t="s">
        <v>86</v>
      </c>
      <c r="AB21" s="398">
        <v>25</v>
      </c>
      <c r="AC21" s="398">
        <v>15</v>
      </c>
      <c r="AD21" s="398">
        <v>10</v>
      </c>
      <c r="AE21" s="398">
        <v>6</v>
      </c>
      <c r="AF21" s="398">
        <v>3</v>
      </c>
      <c r="AG21" s="398">
        <v>1</v>
      </c>
      <c r="AH21" s="398">
        <v>0</v>
      </c>
      <c r="AI21" s="365"/>
      <c r="AJ21" s="365"/>
      <c r="AK21" s="365"/>
      <c r="AL21" s="120"/>
      <c r="AM21" s="120"/>
      <c r="AN21" s="120"/>
      <c r="AO21" s="120"/>
      <c r="AP21" s="120"/>
      <c r="AQ21" s="120"/>
      <c r="AR21" s="120"/>
      <c r="AS21" s="120"/>
    </row>
    <row r="22" spans="1:45" s="34" customFormat="1" ht="9.6" customHeight="1" x14ac:dyDescent="0.25">
      <c r="A22" s="299"/>
      <c r="B22" s="116"/>
      <c r="C22" s="116"/>
      <c r="D22" s="116"/>
      <c r="E22" s="194"/>
      <c r="F22" s="116"/>
      <c r="G22" s="116"/>
      <c r="H22" s="116"/>
      <c r="I22" s="116"/>
      <c r="J22" s="194"/>
      <c r="K22" s="116"/>
      <c r="L22" s="116"/>
      <c r="M22" s="116"/>
      <c r="N22" s="118"/>
      <c r="O22" s="118"/>
      <c r="P22" s="118"/>
      <c r="Q22" s="118"/>
      <c r="R22" s="119"/>
      <c r="S22" s="120"/>
      <c r="T22" s="120"/>
      <c r="U22" s="120"/>
      <c r="V22" s="120"/>
      <c r="W22" s="120"/>
      <c r="X22" s="120"/>
      <c r="Y22" s="393"/>
      <c r="Z22" s="393"/>
      <c r="AA22" s="393" t="s">
        <v>87</v>
      </c>
      <c r="AB22" s="398">
        <v>15</v>
      </c>
      <c r="AC22" s="398">
        <v>10</v>
      </c>
      <c r="AD22" s="398">
        <v>6</v>
      </c>
      <c r="AE22" s="398">
        <v>3</v>
      </c>
      <c r="AF22" s="398">
        <v>1</v>
      </c>
      <c r="AG22" s="398">
        <v>0</v>
      </c>
      <c r="AH22" s="398">
        <v>0</v>
      </c>
      <c r="AI22" s="365"/>
      <c r="AJ22" s="365"/>
      <c r="AK22" s="365"/>
      <c r="AL22" s="120"/>
      <c r="AM22" s="120"/>
      <c r="AN22" s="120"/>
      <c r="AO22" s="120"/>
      <c r="AP22" s="120"/>
      <c r="AQ22" s="120"/>
      <c r="AR22" s="120"/>
      <c r="AS22" s="120"/>
    </row>
    <row r="23" spans="1:45" s="34" customFormat="1" ht="9.6" customHeight="1" x14ac:dyDescent="0.25">
      <c r="A23" s="195"/>
      <c r="B23" s="194"/>
      <c r="C23" s="194"/>
      <c r="D23" s="194"/>
      <c r="E23" s="194"/>
      <c r="F23" s="116"/>
      <c r="G23" s="116"/>
      <c r="H23" s="120"/>
      <c r="I23" s="289"/>
      <c r="J23" s="194"/>
      <c r="K23" s="116"/>
      <c r="L23" s="116"/>
      <c r="M23" s="116"/>
      <c r="N23" s="118"/>
      <c r="O23" s="118"/>
      <c r="P23" s="118"/>
      <c r="Q23" s="118"/>
      <c r="R23" s="119"/>
      <c r="S23" s="120"/>
      <c r="T23" s="120"/>
      <c r="U23" s="120"/>
      <c r="V23" s="120"/>
      <c r="W23" s="120"/>
      <c r="X23" s="120"/>
      <c r="Y23" s="393"/>
      <c r="Z23" s="393"/>
      <c r="AA23" s="393" t="s">
        <v>88</v>
      </c>
      <c r="AB23" s="398">
        <v>10</v>
      </c>
      <c r="AC23" s="398">
        <v>6</v>
      </c>
      <c r="AD23" s="398">
        <v>3</v>
      </c>
      <c r="AE23" s="398">
        <v>1</v>
      </c>
      <c r="AF23" s="398">
        <v>0</v>
      </c>
      <c r="AG23" s="398">
        <v>0</v>
      </c>
      <c r="AH23" s="398">
        <v>0</v>
      </c>
      <c r="AI23" s="365"/>
      <c r="AJ23" s="365"/>
      <c r="AK23" s="365"/>
      <c r="AL23" s="120"/>
      <c r="AM23" s="120"/>
      <c r="AN23" s="120"/>
      <c r="AO23" s="120"/>
      <c r="AP23" s="120"/>
      <c r="AQ23" s="120"/>
      <c r="AR23" s="120"/>
      <c r="AS23" s="120"/>
    </row>
    <row r="24" spans="1:45" s="34" customFormat="1" ht="9.6" customHeight="1" x14ac:dyDescent="0.25">
      <c r="A24" s="195"/>
      <c r="B24" s="116"/>
      <c r="C24" s="116"/>
      <c r="D24" s="116"/>
      <c r="E24" s="194"/>
      <c r="F24" s="116"/>
      <c r="G24" s="116"/>
      <c r="H24" s="116"/>
      <c r="I24" s="116"/>
      <c r="J24" s="194"/>
      <c r="K24" s="116"/>
      <c r="L24" s="290"/>
      <c r="M24" s="116"/>
      <c r="N24" s="118"/>
      <c r="O24" s="118"/>
      <c r="P24" s="118"/>
      <c r="Q24" s="118"/>
      <c r="R24" s="119"/>
      <c r="S24" s="120"/>
      <c r="T24" s="120"/>
      <c r="U24" s="120"/>
      <c r="V24" s="120"/>
      <c r="W24" s="120"/>
      <c r="X24" s="120"/>
      <c r="Y24" s="393"/>
      <c r="Z24" s="393"/>
      <c r="AA24" s="393" t="s">
        <v>89</v>
      </c>
      <c r="AB24" s="398">
        <v>6</v>
      </c>
      <c r="AC24" s="398">
        <v>3</v>
      </c>
      <c r="AD24" s="398">
        <v>1</v>
      </c>
      <c r="AE24" s="398">
        <v>0</v>
      </c>
      <c r="AF24" s="398">
        <v>0</v>
      </c>
      <c r="AG24" s="398">
        <v>0</v>
      </c>
      <c r="AH24" s="398">
        <v>0</v>
      </c>
      <c r="AI24" s="365"/>
      <c r="AJ24" s="365"/>
      <c r="AK24" s="365"/>
      <c r="AL24" s="120"/>
      <c r="AM24" s="120"/>
      <c r="AN24" s="120"/>
      <c r="AO24" s="120"/>
      <c r="AP24" s="120"/>
      <c r="AQ24" s="120"/>
      <c r="AR24" s="120"/>
      <c r="AS24" s="120"/>
    </row>
    <row r="25" spans="1:45" s="34" customFormat="1" ht="9.6" customHeight="1" x14ac:dyDescent="0.25">
      <c r="A25" s="195"/>
      <c r="B25" s="194"/>
      <c r="C25" s="194"/>
      <c r="D25" s="194"/>
      <c r="E25" s="194"/>
      <c r="F25" s="116"/>
      <c r="G25" s="116"/>
      <c r="H25" s="120"/>
      <c r="I25" s="116"/>
      <c r="J25" s="194"/>
      <c r="K25" s="289"/>
      <c r="L25" s="194"/>
      <c r="M25" s="116"/>
      <c r="N25" s="118"/>
      <c r="O25" s="118"/>
      <c r="P25" s="118"/>
      <c r="Q25" s="118"/>
      <c r="R25" s="119"/>
      <c r="S25" s="120"/>
      <c r="T25" s="120"/>
      <c r="U25" s="120"/>
      <c r="V25" s="120"/>
      <c r="W25" s="120"/>
      <c r="X25" s="120"/>
      <c r="Y25" s="393"/>
      <c r="Z25" s="393"/>
      <c r="AA25" s="393" t="s">
        <v>94</v>
      </c>
      <c r="AB25" s="398">
        <v>3</v>
      </c>
      <c r="AC25" s="398">
        <v>2</v>
      </c>
      <c r="AD25" s="398">
        <v>1</v>
      </c>
      <c r="AE25" s="398">
        <v>0</v>
      </c>
      <c r="AF25" s="398">
        <v>0</v>
      </c>
      <c r="AG25" s="398">
        <v>0</v>
      </c>
      <c r="AH25" s="398">
        <v>0</v>
      </c>
      <c r="AI25" s="365"/>
      <c r="AJ25" s="365"/>
      <c r="AK25" s="365"/>
      <c r="AL25" s="120"/>
      <c r="AM25" s="120"/>
      <c r="AN25" s="120"/>
      <c r="AO25" s="120"/>
      <c r="AP25" s="120"/>
      <c r="AQ25" s="120"/>
      <c r="AR25" s="120"/>
      <c r="AS25" s="120"/>
    </row>
    <row r="26" spans="1:45" s="34" customFormat="1" ht="9.6" customHeight="1" x14ac:dyDescent="0.25">
      <c r="A26" s="195"/>
      <c r="B26" s="116"/>
      <c r="C26" s="116"/>
      <c r="D26" s="116"/>
      <c r="E26" s="194"/>
      <c r="F26" s="116"/>
      <c r="G26" s="116"/>
      <c r="H26" s="116"/>
      <c r="I26" s="116"/>
      <c r="J26" s="194"/>
      <c r="K26" s="116"/>
      <c r="L26" s="116"/>
      <c r="M26" s="116"/>
      <c r="N26" s="118"/>
      <c r="O26" s="118"/>
      <c r="P26" s="118"/>
      <c r="Q26" s="118"/>
      <c r="R26" s="119"/>
      <c r="S26" s="153"/>
      <c r="T26" s="120"/>
      <c r="U26" s="120"/>
      <c r="V26" s="120"/>
      <c r="W26" s="120"/>
      <c r="X26" s="120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65"/>
      <c r="AJ26" s="365"/>
      <c r="AK26" s="365"/>
      <c r="AL26" s="120"/>
      <c r="AM26" s="120"/>
      <c r="AN26" s="120"/>
      <c r="AO26" s="120"/>
      <c r="AP26" s="120"/>
      <c r="AQ26" s="120"/>
      <c r="AR26" s="120"/>
      <c r="AS26" s="120"/>
    </row>
    <row r="27" spans="1:45" s="34" customFormat="1" ht="9.6" customHeight="1" x14ac:dyDescent="0.25">
      <c r="A27" s="195"/>
      <c r="B27" s="194"/>
      <c r="C27" s="194"/>
      <c r="D27" s="194"/>
      <c r="E27" s="194"/>
      <c r="F27" s="116"/>
      <c r="G27" s="116"/>
      <c r="H27" s="120"/>
      <c r="I27" s="289"/>
      <c r="J27" s="194"/>
      <c r="K27" s="116"/>
      <c r="L27" s="116"/>
      <c r="M27" s="116"/>
      <c r="N27" s="118"/>
      <c r="O27" s="118"/>
      <c r="P27" s="118"/>
      <c r="Q27" s="118"/>
      <c r="R27" s="119"/>
      <c r="S27" s="120"/>
      <c r="T27" s="120"/>
      <c r="U27" s="120"/>
      <c r="V27" s="120"/>
      <c r="W27" s="120"/>
      <c r="X27" s="120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65"/>
      <c r="AJ27" s="365"/>
      <c r="AK27" s="365"/>
      <c r="AL27" s="120"/>
      <c r="AM27" s="120"/>
      <c r="AN27" s="120"/>
      <c r="AO27" s="120"/>
      <c r="AP27" s="120"/>
      <c r="AQ27" s="120"/>
      <c r="AR27" s="120"/>
      <c r="AS27" s="120"/>
    </row>
    <row r="28" spans="1:45" s="34" customFormat="1" ht="9.6" customHeight="1" x14ac:dyDescent="0.25">
      <c r="A28" s="195"/>
      <c r="B28" s="116"/>
      <c r="C28" s="116"/>
      <c r="D28" s="116"/>
      <c r="E28" s="194"/>
      <c r="F28" s="116"/>
      <c r="G28" s="116"/>
      <c r="H28" s="116"/>
      <c r="I28" s="116"/>
      <c r="J28" s="194"/>
      <c r="K28" s="116"/>
      <c r="L28" s="116"/>
      <c r="M28" s="116"/>
      <c r="N28" s="118"/>
      <c r="O28" s="118"/>
      <c r="P28" s="118"/>
      <c r="Q28" s="118"/>
      <c r="R28" s="119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412"/>
      <c r="AJ28" s="412"/>
      <c r="AK28" s="412"/>
      <c r="AL28" s="120"/>
      <c r="AM28" s="120"/>
      <c r="AN28" s="120"/>
      <c r="AO28" s="120"/>
      <c r="AP28" s="120"/>
      <c r="AQ28" s="120"/>
      <c r="AR28" s="120"/>
      <c r="AS28" s="120"/>
    </row>
    <row r="29" spans="1:45" s="34" customFormat="1" ht="9.6" customHeight="1" x14ac:dyDescent="0.25">
      <c r="A29" s="195"/>
      <c r="B29" s="194"/>
      <c r="C29" s="194"/>
      <c r="D29" s="194"/>
      <c r="E29" s="194"/>
      <c r="F29" s="116"/>
      <c r="G29" s="116"/>
      <c r="H29" s="120"/>
      <c r="I29" s="116"/>
      <c r="J29" s="194"/>
      <c r="K29" s="116"/>
      <c r="L29" s="116"/>
      <c r="M29" s="289"/>
      <c r="N29" s="194"/>
      <c r="O29" s="116"/>
      <c r="P29" s="118"/>
      <c r="Q29" s="118"/>
      <c r="R29" s="119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412"/>
      <c r="AJ29" s="412"/>
      <c r="AK29" s="412"/>
      <c r="AL29" s="120"/>
      <c r="AM29" s="120"/>
      <c r="AN29" s="120"/>
      <c r="AO29" s="120"/>
      <c r="AP29" s="120"/>
      <c r="AQ29" s="120"/>
      <c r="AR29" s="120"/>
      <c r="AS29" s="120"/>
    </row>
    <row r="30" spans="1:45" s="34" customFormat="1" ht="9.6" customHeight="1" x14ac:dyDescent="0.25">
      <c r="A30" s="195"/>
      <c r="B30" s="116"/>
      <c r="C30" s="116"/>
      <c r="D30" s="116"/>
      <c r="E30" s="194"/>
      <c r="F30" s="116"/>
      <c r="G30" s="116"/>
      <c r="H30" s="116"/>
      <c r="I30" s="116"/>
      <c r="J30" s="194"/>
      <c r="K30" s="116"/>
      <c r="L30" s="116"/>
      <c r="M30" s="116"/>
      <c r="N30" s="118"/>
      <c r="O30" s="116"/>
      <c r="P30" s="118"/>
      <c r="Q30" s="118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412"/>
      <c r="AJ30" s="412"/>
      <c r="AK30" s="412"/>
      <c r="AL30" s="120"/>
      <c r="AM30" s="120"/>
      <c r="AN30" s="120"/>
      <c r="AO30" s="120"/>
      <c r="AP30" s="120"/>
      <c r="AQ30" s="120"/>
      <c r="AR30" s="120"/>
      <c r="AS30" s="120"/>
    </row>
    <row r="31" spans="1:45" s="34" customFormat="1" ht="9.6" customHeight="1" x14ac:dyDescent="0.25">
      <c r="A31" s="195"/>
      <c r="B31" s="194"/>
      <c r="C31" s="194"/>
      <c r="D31" s="194"/>
      <c r="E31" s="194"/>
      <c r="F31" s="116"/>
      <c r="G31" s="116"/>
      <c r="H31" s="120"/>
      <c r="I31" s="289"/>
      <c r="J31" s="194"/>
      <c r="K31" s="116"/>
      <c r="L31" s="116"/>
      <c r="M31" s="116"/>
      <c r="N31" s="118"/>
      <c r="O31" s="118"/>
      <c r="P31" s="118"/>
      <c r="Q31" s="118"/>
      <c r="R31" s="119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412"/>
      <c r="AJ31" s="412"/>
      <c r="AK31" s="412"/>
      <c r="AL31" s="120"/>
      <c r="AM31" s="120"/>
      <c r="AN31" s="120"/>
      <c r="AO31" s="120"/>
      <c r="AP31" s="120"/>
      <c r="AQ31" s="120"/>
      <c r="AR31" s="120"/>
      <c r="AS31" s="120"/>
    </row>
    <row r="32" spans="1:45" s="34" customFormat="1" ht="9.6" customHeight="1" x14ac:dyDescent="0.25">
      <c r="A32" s="195"/>
      <c r="B32" s="116"/>
      <c r="C32" s="116"/>
      <c r="D32" s="116"/>
      <c r="E32" s="194"/>
      <c r="F32" s="116"/>
      <c r="G32" s="116"/>
      <c r="H32" s="116"/>
      <c r="I32" s="116"/>
      <c r="J32" s="194"/>
      <c r="K32" s="116"/>
      <c r="L32" s="290"/>
      <c r="M32" s="116"/>
      <c r="N32" s="118"/>
      <c r="O32" s="118"/>
      <c r="P32" s="118"/>
      <c r="Q32" s="118"/>
      <c r="R32" s="119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412"/>
      <c r="AJ32" s="412"/>
      <c r="AK32" s="412"/>
      <c r="AL32" s="120"/>
      <c r="AM32" s="120"/>
      <c r="AN32" s="120"/>
      <c r="AO32" s="120"/>
      <c r="AP32" s="120"/>
      <c r="AQ32" s="120"/>
      <c r="AR32" s="120"/>
      <c r="AS32" s="120"/>
    </row>
    <row r="33" spans="1:45" s="34" customFormat="1" ht="9.6" customHeight="1" x14ac:dyDescent="0.25">
      <c r="A33" s="195"/>
      <c r="B33" s="194"/>
      <c r="C33" s="194"/>
      <c r="D33" s="194"/>
      <c r="E33" s="194"/>
      <c r="F33" s="116"/>
      <c r="G33" s="116"/>
      <c r="H33" s="120"/>
      <c r="I33" s="116"/>
      <c r="J33" s="194"/>
      <c r="K33" s="289"/>
      <c r="L33" s="194"/>
      <c r="M33" s="116"/>
      <c r="N33" s="118"/>
      <c r="O33" s="118"/>
      <c r="P33" s="118"/>
      <c r="Q33" s="118"/>
      <c r="R33" s="119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412"/>
      <c r="AJ33" s="412"/>
      <c r="AK33" s="412"/>
      <c r="AL33" s="120"/>
      <c r="AM33" s="120"/>
      <c r="AN33" s="120"/>
      <c r="AO33" s="120"/>
      <c r="AP33" s="120"/>
      <c r="AQ33" s="120"/>
      <c r="AR33" s="120"/>
      <c r="AS33" s="120"/>
    </row>
    <row r="34" spans="1:45" s="34" customFormat="1" ht="9.6" customHeight="1" x14ac:dyDescent="0.25">
      <c r="A34" s="195"/>
      <c r="B34" s="116"/>
      <c r="C34" s="116"/>
      <c r="D34" s="116"/>
      <c r="E34" s="194"/>
      <c r="F34" s="116"/>
      <c r="G34" s="116"/>
      <c r="H34" s="116"/>
      <c r="I34" s="116"/>
      <c r="J34" s="194"/>
      <c r="K34" s="116"/>
      <c r="L34" s="116"/>
      <c r="M34" s="116"/>
      <c r="N34" s="118"/>
      <c r="O34" s="118"/>
      <c r="P34" s="118"/>
      <c r="Q34" s="118"/>
      <c r="R34" s="119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412"/>
      <c r="AJ34" s="412"/>
      <c r="AK34" s="412"/>
      <c r="AL34" s="120"/>
      <c r="AM34" s="120"/>
      <c r="AN34" s="120"/>
      <c r="AO34" s="120"/>
      <c r="AP34" s="120"/>
      <c r="AQ34" s="120"/>
      <c r="AR34" s="120"/>
      <c r="AS34" s="120"/>
    </row>
    <row r="35" spans="1:45" s="34" customFormat="1" ht="9.6" customHeight="1" x14ac:dyDescent="0.25">
      <c r="A35" s="195"/>
      <c r="B35" s="194"/>
      <c r="C35" s="194"/>
      <c r="D35" s="194"/>
      <c r="E35" s="194"/>
      <c r="F35" s="116"/>
      <c r="G35" s="116"/>
      <c r="H35" s="120"/>
      <c r="I35" s="289"/>
      <c r="J35" s="194"/>
      <c r="K35" s="116"/>
      <c r="L35" s="116"/>
      <c r="M35" s="116"/>
      <c r="N35" s="118"/>
      <c r="O35" s="118"/>
      <c r="P35" s="118"/>
      <c r="Q35" s="118"/>
      <c r="R35" s="119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412"/>
      <c r="AJ35" s="412"/>
      <c r="AK35" s="412"/>
      <c r="AL35" s="120"/>
      <c r="AM35" s="120"/>
      <c r="AN35" s="120"/>
      <c r="AO35" s="120"/>
      <c r="AP35" s="120"/>
      <c r="AQ35" s="120"/>
      <c r="AR35" s="120"/>
      <c r="AS35" s="120"/>
    </row>
    <row r="36" spans="1:45" s="34" customFormat="1" ht="9.6" customHeight="1" x14ac:dyDescent="0.25">
      <c r="A36" s="299"/>
      <c r="B36" s="116"/>
      <c r="C36" s="116"/>
      <c r="D36" s="116"/>
      <c r="E36" s="194"/>
      <c r="F36" s="116"/>
      <c r="G36" s="116"/>
      <c r="H36" s="116"/>
      <c r="I36" s="116"/>
      <c r="J36" s="194"/>
      <c r="K36" s="116"/>
      <c r="L36" s="116"/>
      <c r="M36" s="116"/>
      <c r="N36" s="116"/>
      <c r="O36" s="116"/>
      <c r="P36" s="116"/>
      <c r="Q36" s="118"/>
      <c r="R36" s="119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412"/>
      <c r="AJ36" s="412"/>
      <c r="AK36" s="412"/>
      <c r="AL36" s="120"/>
      <c r="AM36" s="120"/>
      <c r="AN36" s="120"/>
      <c r="AO36" s="120"/>
      <c r="AP36" s="120"/>
      <c r="AQ36" s="120"/>
      <c r="AR36" s="120"/>
      <c r="AS36" s="120"/>
    </row>
    <row r="37" spans="1:45" s="34" customFormat="1" ht="9.6" customHeight="1" x14ac:dyDescent="0.25">
      <c r="A37" s="195"/>
      <c r="B37" s="194"/>
      <c r="C37" s="194"/>
      <c r="D37" s="194"/>
      <c r="E37" s="194"/>
      <c r="F37" s="285"/>
      <c r="G37" s="285"/>
      <c r="H37" s="288"/>
      <c r="I37" s="269"/>
      <c r="J37" s="278"/>
      <c r="K37" s="269"/>
      <c r="L37" s="269"/>
      <c r="M37" s="269"/>
      <c r="N37" s="280"/>
      <c r="O37" s="280"/>
      <c r="P37" s="280"/>
      <c r="Q37" s="118"/>
      <c r="R37" s="119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412"/>
      <c r="AJ37" s="412"/>
      <c r="AK37" s="412"/>
      <c r="AL37" s="120"/>
      <c r="AM37" s="120"/>
      <c r="AN37" s="120"/>
      <c r="AO37" s="120"/>
      <c r="AP37" s="120"/>
      <c r="AQ37" s="120"/>
      <c r="AR37" s="120"/>
      <c r="AS37" s="120"/>
    </row>
    <row r="38" spans="1:45" s="34" customFormat="1" ht="9.6" customHeight="1" x14ac:dyDescent="0.25">
      <c r="A38" s="299"/>
      <c r="B38" s="116"/>
      <c r="C38" s="116"/>
      <c r="D38" s="116"/>
      <c r="E38" s="194"/>
      <c r="F38" s="116"/>
      <c r="G38" s="116"/>
      <c r="H38" s="116"/>
      <c r="I38" s="116"/>
      <c r="J38" s="194"/>
      <c r="K38" s="116"/>
      <c r="L38" s="116"/>
      <c r="M38" s="116"/>
      <c r="N38" s="118"/>
      <c r="O38" s="118"/>
      <c r="P38" s="118"/>
      <c r="Q38" s="118"/>
      <c r="R38" s="119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412"/>
      <c r="AJ38" s="412"/>
      <c r="AK38" s="412"/>
      <c r="AL38" s="120"/>
      <c r="AM38" s="120"/>
      <c r="AN38" s="120"/>
      <c r="AO38" s="120"/>
      <c r="AP38" s="120"/>
      <c r="AQ38" s="120"/>
      <c r="AR38" s="120"/>
      <c r="AS38" s="120"/>
    </row>
    <row r="39" spans="1:45" s="34" customFormat="1" ht="9.6" customHeight="1" x14ac:dyDescent="0.25">
      <c r="A39" s="195"/>
      <c r="B39" s="194"/>
      <c r="C39" s="194"/>
      <c r="D39" s="194"/>
      <c r="E39" s="194"/>
      <c r="F39" s="116"/>
      <c r="G39" s="116"/>
      <c r="H39" s="120"/>
      <c r="I39" s="289"/>
      <c r="J39" s="194"/>
      <c r="K39" s="116"/>
      <c r="L39" s="116"/>
      <c r="M39" s="116"/>
      <c r="N39" s="118"/>
      <c r="O39" s="118"/>
      <c r="P39" s="118"/>
      <c r="Q39" s="118"/>
      <c r="R39" s="119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412"/>
      <c r="AJ39" s="412"/>
      <c r="AK39" s="412"/>
      <c r="AL39" s="120"/>
      <c r="AM39" s="120"/>
      <c r="AN39" s="120"/>
      <c r="AO39" s="120"/>
      <c r="AP39" s="120"/>
      <c r="AQ39" s="120"/>
      <c r="AR39" s="120"/>
      <c r="AS39" s="120"/>
    </row>
    <row r="40" spans="1:45" s="34" customFormat="1" ht="9.6" customHeight="1" x14ac:dyDescent="0.25">
      <c r="A40" s="195"/>
      <c r="B40" s="116"/>
      <c r="C40" s="116"/>
      <c r="D40" s="116"/>
      <c r="E40" s="194"/>
      <c r="F40" s="116"/>
      <c r="G40" s="116"/>
      <c r="H40" s="116"/>
      <c r="I40" s="116"/>
      <c r="J40" s="194"/>
      <c r="K40" s="116"/>
      <c r="L40" s="290"/>
      <c r="M40" s="116"/>
      <c r="N40" s="118"/>
      <c r="O40" s="118"/>
      <c r="P40" s="118"/>
      <c r="Q40" s="118"/>
      <c r="R40" s="119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412"/>
      <c r="AJ40" s="412"/>
      <c r="AK40" s="412"/>
      <c r="AL40" s="120"/>
      <c r="AM40" s="120"/>
      <c r="AN40" s="120"/>
      <c r="AO40" s="120"/>
      <c r="AP40" s="120"/>
      <c r="AQ40" s="120"/>
      <c r="AR40" s="120"/>
      <c r="AS40" s="120"/>
    </row>
    <row r="41" spans="1:45" s="34" customFormat="1" ht="9.6" customHeight="1" x14ac:dyDescent="0.25">
      <c r="A41" s="195"/>
      <c r="B41" s="194"/>
      <c r="C41" s="194"/>
      <c r="D41" s="194"/>
      <c r="E41" s="194"/>
      <c r="F41" s="116"/>
      <c r="G41" s="116"/>
      <c r="H41" s="120"/>
      <c r="I41" s="116"/>
      <c r="J41" s="194"/>
      <c r="K41" s="289"/>
      <c r="L41" s="194"/>
      <c r="M41" s="116"/>
      <c r="N41" s="118"/>
      <c r="O41" s="118"/>
      <c r="P41" s="118"/>
      <c r="Q41" s="118"/>
      <c r="R41" s="119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412"/>
      <c r="AJ41" s="412"/>
      <c r="AK41" s="412"/>
      <c r="AL41" s="120"/>
      <c r="AM41" s="120"/>
      <c r="AN41" s="120"/>
      <c r="AO41" s="120"/>
      <c r="AP41" s="120"/>
      <c r="AQ41" s="120"/>
      <c r="AR41" s="120"/>
      <c r="AS41" s="120"/>
    </row>
    <row r="42" spans="1:45" s="34" customFormat="1" ht="9.6" customHeight="1" x14ac:dyDescent="0.25">
      <c r="A42" s="195"/>
      <c r="B42" s="116"/>
      <c r="C42" s="116"/>
      <c r="D42" s="116"/>
      <c r="E42" s="194"/>
      <c r="F42" s="116"/>
      <c r="G42" s="116"/>
      <c r="H42" s="116"/>
      <c r="I42" s="116"/>
      <c r="J42" s="194"/>
      <c r="K42" s="116"/>
      <c r="L42" s="116"/>
      <c r="M42" s="116"/>
      <c r="N42" s="118"/>
      <c r="O42" s="118"/>
      <c r="P42" s="118"/>
      <c r="Q42" s="118"/>
      <c r="R42" s="119"/>
      <c r="S42" s="153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412"/>
      <c r="AJ42" s="412"/>
      <c r="AK42" s="412"/>
      <c r="AL42" s="120"/>
      <c r="AM42" s="120"/>
      <c r="AN42" s="120"/>
      <c r="AO42" s="120"/>
      <c r="AP42" s="120"/>
      <c r="AQ42" s="120"/>
      <c r="AR42" s="120"/>
      <c r="AS42" s="120"/>
    </row>
    <row r="43" spans="1:45" s="34" customFormat="1" ht="9.6" customHeight="1" x14ac:dyDescent="0.25">
      <c r="A43" s="195"/>
      <c r="B43" s="194"/>
      <c r="C43" s="194"/>
      <c r="D43" s="194"/>
      <c r="E43" s="194"/>
      <c r="F43" s="116"/>
      <c r="G43" s="116"/>
      <c r="H43" s="120"/>
      <c r="I43" s="289"/>
      <c r="J43" s="194"/>
      <c r="K43" s="116"/>
      <c r="L43" s="116"/>
      <c r="M43" s="116"/>
      <c r="N43" s="118"/>
      <c r="O43" s="118"/>
      <c r="P43" s="118"/>
      <c r="Q43" s="118"/>
      <c r="R43" s="119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412"/>
      <c r="AJ43" s="412"/>
      <c r="AK43" s="412"/>
      <c r="AL43" s="120"/>
      <c r="AM43" s="120"/>
      <c r="AN43" s="120"/>
      <c r="AO43" s="120"/>
      <c r="AP43" s="120"/>
      <c r="AQ43" s="120"/>
      <c r="AR43" s="120"/>
      <c r="AS43" s="120"/>
    </row>
    <row r="44" spans="1:45" s="34" customFormat="1" ht="9.6" customHeight="1" x14ac:dyDescent="0.25">
      <c r="A44" s="195"/>
      <c r="B44" s="116"/>
      <c r="C44" s="116"/>
      <c r="D44" s="116"/>
      <c r="E44" s="194"/>
      <c r="F44" s="116"/>
      <c r="G44" s="116"/>
      <c r="H44" s="116"/>
      <c r="I44" s="116"/>
      <c r="J44" s="194"/>
      <c r="K44" s="116"/>
      <c r="L44" s="116"/>
      <c r="M44" s="116"/>
      <c r="N44" s="118"/>
      <c r="O44" s="118"/>
      <c r="P44" s="118"/>
      <c r="Q44" s="118"/>
      <c r="R44" s="119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412"/>
      <c r="AJ44" s="412"/>
      <c r="AK44" s="412"/>
      <c r="AL44" s="120"/>
      <c r="AM44" s="120"/>
      <c r="AN44" s="120"/>
      <c r="AO44" s="120"/>
      <c r="AP44" s="120"/>
      <c r="AQ44" s="120"/>
      <c r="AR44" s="120"/>
      <c r="AS44" s="120"/>
    </row>
    <row r="45" spans="1:45" s="34" customFormat="1" ht="9.6" customHeight="1" x14ac:dyDescent="0.25">
      <c r="A45" s="195"/>
      <c r="B45" s="194"/>
      <c r="C45" s="194"/>
      <c r="D45" s="194"/>
      <c r="E45" s="194"/>
      <c r="F45" s="116"/>
      <c r="G45" s="116"/>
      <c r="H45" s="120"/>
      <c r="I45" s="116"/>
      <c r="J45" s="194"/>
      <c r="K45" s="116"/>
      <c r="L45" s="116"/>
      <c r="M45" s="289"/>
      <c r="N45" s="194"/>
      <c r="O45" s="116"/>
      <c r="P45" s="118"/>
      <c r="Q45" s="118"/>
      <c r="R45" s="119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412"/>
      <c r="AJ45" s="412"/>
      <c r="AK45" s="412"/>
      <c r="AL45" s="120"/>
      <c r="AM45" s="120"/>
      <c r="AN45" s="120"/>
      <c r="AO45" s="120"/>
      <c r="AP45" s="120"/>
      <c r="AQ45" s="120"/>
      <c r="AR45" s="120"/>
      <c r="AS45" s="120"/>
    </row>
    <row r="46" spans="1:45" s="34" customFormat="1" ht="9.6" customHeight="1" x14ac:dyDescent="0.25">
      <c r="A46" s="195"/>
      <c r="B46" s="116"/>
      <c r="C46" s="116"/>
      <c r="D46" s="116"/>
      <c r="E46" s="194"/>
      <c r="F46" s="116"/>
      <c r="G46" s="116"/>
      <c r="H46" s="116"/>
      <c r="I46" s="116"/>
      <c r="J46" s="194"/>
      <c r="K46" s="116"/>
      <c r="L46" s="116"/>
      <c r="M46" s="116"/>
      <c r="N46" s="118"/>
      <c r="O46" s="116"/>
      <c r="P46" s="118"/>
      <c r="Q46" s="118"/>
      <c r="R46" s="119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412"/>
      <c r="AJ46" s="412"/>
      <c r="AK46" s="412"/>
      <c r="AL46" s="120"/>
      <c r="AM46" s="120"/>
      <c r="AN46" s="120"/>
      <c r="AO46" s="120"/>
      <c r="AP46" s="120"/>
      <c r="AQ46" s="120"/>
      <c r="AR46" s="120"/>
      <c r="AS46" s="120"/>
    </row>
    <row r="47" spans="1:45" s="34" customFormat="1" ht="9.6" customHeight="1" x14ac:dyDescent="0.25">
      <c r="A47" s="195"/>
      <c r="B47" s="194"/>
      <c r="C47" s="194"/>
      <c r="D47" s="194"/>
      <c r="E47" s="194"/>
      <c r="F47" s="116"/>
      <c r="G47" s="116"/>
      <c r="H47" s="120"/>
      <c r="I47" s="289"/>
      <c r="J47" s="194"/>
      <c r="K47" s="116"/>
      <c r="L47" s="116"/>
      <c r="M47" s="116"/>
      <c r="N47" s="118"/>
      <c r="O47" s="118"/>
      <c r="P47" s="118"/>
      <c r="Q47" s="118"/>
      <c r="R47" s="119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412"/>
      <c r="AJ47" s="412"/>
      <c r="AK47" s="412"/>
      <c r="AL47" s="120"/>
      <c r="AM47" s="120"/>
      <c r="AN47" s="120"/>
      <c r="AO47" s="120"/>
      <c r="AP47" s="120"/>
      <c r="AQ47" s="120"/>
      <c r="AR47" s="120"/>
      <c r="AS47" s="120"/>
    </row>
    <row r="48" spans="1:45" s="34" customFormat="1" ht="9.6" customHeight="1" x14ac:dyDescent="0.25">
      <c r="A48" s="195"/>
      <c r="B48" s="116"/>
      <c r="C48" s="116"/>
      <c r="D48" s="116"/>
      <c r="E48" s="194"/>
      <c r="F48" s="116"/>
      <c r="G48" s="116"/>
      <c r="H48" s="116"/>
      <c r="I48" s="116"/>
      <c r="J48" s="194"/>
      <c r="K48" s="116"/>
      <c r="L48" s="290"/>
      <c r="M48" s="116"/>
      <c r="N48" s="118"/>
      <c r="O48" s="118"/>
      <c r="P48" s="118"/>
      <c r="Q48" s="118"/>
      <c r="R48" s="119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412"/>
      <c r="AJ48" s="412"/>
      <c r="AK48" s="412"/>
      <c r="AL48" s="120"/>
      <c r="AM48" s="120"/>
      <c r="AN48" s="120"/>
      <c r="AO48" s="120"/>
      <c r="AP48" s="120"/>
      <c r="AQ48" s="120"/>
      <c r="AR48" s="120"/>
      <c r="AS48" s="120"/>
    </row>
    <row r="49" spans="1:45" s="34" customFormat="1" ht="9.6" customHeight="1" x14ac:dyDescent="0.25">
      <c r="A49" s="195"/>
      <c r="B49" s="194"/>
      <c r="C49" s="194"/>
      <c r="D49" s="194"/>
      <c r="E49" s="194"/>
      <c r="F49" s="116"/>
      <c r="G49" s="116"/>
      <c r="H49" s="120"/>
      <c r="I49" s="116"/>
      <c r="J49" s="194"/>
      <c r="K49" s="289"/>
      <c r="L49" s="194"/>
      <c r="M49" s="116"/>
      <c r="N49" s="118"/>
      <c r="O49" s="118"/>
      <c r="P49" s="118"/>
      <c r="Q49" s="118"/>
      <c r="R49" s="119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412"/>
      <c r="AJ49" s="412"/>
      <c r="AK49" s="412"/>
      <c r="AL49" s="120"/>
      <c r="AM49" s="120"/>
      <c r="AN49" s="120"/>
      <c r="AO49" s="120"/>
      <c r="AP49" s="120"/>
      <c r="AQ49" s="120"/>
      <c r="AR49" s="120"/>
      <c r="AS49" s="120"/>
    </row>
    <row r="50" spans="1:45" s="34" customFormat="1" ht="9.6" customHeight="1" x14ac:dyDescent="0.25">
      <c r="A50" s="195"/>
      <c r="B50" s="116"/>
      <c r="C50" s="116"/>
      <c r="D50" s="116"/>
      <c r="E50" s="194"/>
      <c r="F50" s="116"/>
      <c r="G50" s="116"/>
      <c r="H50" s="116"/>
      <c r="I50" s="116"/>
      <c r="J50" s="194"/>
      <c r="K50" s="116"/>
      <c r="L50" s="116"/>
      <c r="M50" s="116"/>
      <c r="N50" s="118"/>
      <c r="O50" s="118"/>
      <c r="P50" s="118"/>
      <c r="Q50" s="118"/>
      <c r="R50" s="119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412"/>
      <c r="AJ50" s="412"/>
      <c r="AK50" s="412"/>
      <c r="AL50" s="120"/>
      <c r="AM50" s="120"/>
      <c r="AN50" s="120"/>
      <c r="AO50" s="120"/>
      <c r="AP50" s="120"/>
      <c r="AQ50" s="120"/>
      <c r="AR50" s="120"/>
      <c r="AS50" s="120"/>
    </row>
    <row r="51" spans="1:45" s="34" customFormat="1" ht="9.6" customHeight="1" x14ac:dyDescent="0.25">
      <c r="A51" s="195"/>
      <c r="B51" s="194"/>
      <c r="C51" s="194"/>
      <c r="D51" s="194"/>
      <c r="E51" s="194"/>
      <c r="F51" s="116"/>
      <c r="G51" s="116"/>
      <c r="H51" s="120"/>
      <c r="I51" s="289"/>
      <c r="J51" s="194"/>
      <c r="K51" s="116"/>
      <c r="L51" s="116"/>
      <c r="M51" s="116"/>
      <c r="N51" s="118"/>
      <c r="O51" s="118"/>
      <c r="P51" s="118"/>
      <c r="Q51" s="118"/>
      <c r="R51" s="119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412"/>
      <c r="AJ51" s="412"/>
      <c r="AK51" s="412"/>
      <c r="AL51" s="120"/>
      <c r="AM51" s="120"/>
      <c r="AN51" s="120"/>
      <c r="AO51" s="120"/>
      <c r="AP51" s="120"/>
      <c r="AQ51" s="120"/>
      <c r="AR51" s="120"/>
      <c r="AS51" s="120"/>
    </row>
    <row r="52" spans="1:45" s="34" customFormat="1" ht="9.6" customHeight="1" x14ac:dyDescent="0.25">
      <c r="A52" s="299"/>
      <c r="B52" s="116"/>
      <c r="C52" s="116"/>
      <c r="D52" s="116"/>
      <c r="E52" s="194"/>
      <c r="F52" s="433"/>
      <c r="G52" s="433"/>
      <c r="H52" s="433"/>
      <c r="I52" s="433"/>
      <c r="J52" s="194"/>
      <c r="K52" s="116"/>
      <c r="L52" s="116"/>
      <c r="M52" s="116"/>
      <c r="N52" s="116"/>
      <c r="O52" s="116"/>
      <c r="P52" s="116"/>
      <c r="Q52" s="118"/>
      <c r="R52" s="119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412"/>
      <c r="AJ52" s="412"/>
      <c r="AK52" s="412"/>
      <c r="AL52" s="120"/>
      <c r="AM52" s="120"/>
      <c r="AN52" s="120"/>
      <c r="AO52" s="120"/>
      <c r="AP52" s="120"/>
      <c r="AQ52" s="120"/>
      <c r="AR52" s="120"/>
      <c r="AS52" s="120"/>
    </row>
    <row r="53" spans="1:45" s="2" customFormat="1" ht="6.75" customHeight="1" x14ac:dyDescent="0.25">
      <c r="A53" s="154"/>
      <c r="B53" s="154"/>
      <c r="C53" s="154"/>
      <c r="D53" s="154"/>
      <c r="E53" s="154"/>
      <c r="F53" s="434"/>
      <c r="G53" s="434"/>
      <c r="H53" s="434"/>
      <c r="I53" s="434"/>
      <c r="J53" s="156"/>
      <c r="K53" s="157"/>
      <c r="L53" s="158"/>
      <c r="M53" s="157"/>
      <c r="N53" s="158"/>
      <c r="O53" s="157"/>
      <c r="P53" s="158"/>
      <c r="Q53" s="157"/>
      <c r="R53" s="158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412"/>
      <c r="AJ53" s="412"/>
      <c r="AK53" s="412"/>
      <c r="AL53" s="159"/>
      <c r="AM53" s="159"/>
      <c r="AN53" s="159"/>
      <c r="AO53" s="159"/>
      <c r="AP53" s="159"/>
      <c r="AQ53" s="159"/>
      <c r="AR53" s="159"/>
      <c r="AS53" s="159"/>
    </row>
    <row r="54" spans="1:45" s="18" customFormat="1" ht="10.5" customHeight="1" x14ac:dyDescent="0.25">
      <c r="A54" s="160" t="s">
        <v>32</v>
      </c>
      <c r="B54" s="161"/>
      <c r="C54" s="161"/>
      <c r="D54" s="231"/>
      <c r="E54" s="162" t="s">
        <v>3</v>
      </c>
      <c r="F54" s="163" t="s">
        <v>34</v>
      </c>
      <c r="G54" s="162"/>
      <c r="H54" s="164"/>
      <c r="I54" s="165"/>
      <c r="J54" s="162" t="s">
        <v>3</v>
      </c>
      <c r="K54" s="163" t="s">
        <v>41</v>
      </c>
      <c r="L54" s="166"/>
      <c r="M54" s="163" t="s">
        <v>42</v>
      </c>
      <c r="N54" s="167"/>
      <c r="O54" s="168" t="s">
        <v>43</v>
      </c>
      <c r="P54" s="168"/>
      <c r="Q54" s="169"/>
      <c r="R54" s="170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413"/>
      <c r="AJ54" s="413"/>
      <c r="AK54" s="413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308" t="s">
        <v>33</v>
      </c>
      <c r="B55" s="309"/>
      <c r="C55" s="310"/>
      <c r="D55" s="311"/>
      <c r="E55" s="173">
        <v>1</v>
      </c>
      <c r="F55" s="85" t="e">
        <f>IF(E55&gt;$R$62,,UPPER(VLOOKUP(E55,#REF!,2)))</f>
        <v>#REF!</v>
      </c>
      <c r="G55" s="173"/>
      <c r="H55" s="85"/>
      <c r="I55" s="84"/>
      <c r="J55" s="300" t="s">
        <v>4</v>
      </c>
      <c r="K55" s="83"/>
      <c r="L55" s="301"/>
      <c r="M55" s="83"/>
      <c r="N55" s="302"/>
      <c r="O55" s="303" t="s">
        <v>35</v>
      </c>
      <c r="P55" s="304"/>
      <c r="Q55" s="304"/>
      <c r="R55" s="30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413"/>
      <c r="AJ55" s="413"/>
      <c r="AK55" s="413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312" t="s">
        <v>40</v>
      </c>
      <c r="B56" s="196"/>
      <c r="C56" s="313"/>
      <c r="D56" s="314"/>
      <c r="E56" s="173">
        <v>2</v>
      </c>
      <c r="F56" s="85" t="e">
        <f>IF(E56&gt;$R$62,,UPPER(VLOOKUP(E56,#REF!,2)))</f>
        <v>#REF!</v>
      </c>
      <c r="G56" s="173"/>
      <c r="H56" s="85"/>
      <c r="I56" s="84"/>
      <c r="J56" s="300" t="s">
        <v>5</v>
      </c>
      <c r="K56" s="83"/>
      <c r="L56" s="301"/>
      <c r="M56" s="83"/>
      <c r="N56" s="302"/>
      <c r="O56" s="189"/>
      <c r="P56" s="305"/>
      <c r="Q56" s="196"/>
      <c r="R56" s="30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413"/>
      <c r="AJ56" s="413"/>
      <c r="AK56" s="413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212"/>
      <c r="B57" s="213"/>
      <c r="C57" s="229"/>
      <c r="D57" s="214"/>
      <c r="E57" s="173"/>
      <c r="F57" s="85"/>
      <c r="G57" s="173"/>
      <c r="H57" s="85"/>
      <c r="I57" s="84"/>
      <c r="J57" s="300" t="s">
        <v>6</v>
      </c>
      <c r="K57" s="83"/>
      <c r="L57" s="301"/>
      <c r="M57" s="83"/>
      <c r="N57" s="302"/>
      <c r="O57" s="303" t="s">
        <v>36</v>
      </c>
      <c r="P57" s="304"/>
      <c r="Q57" s="304"/>
      <c r="R57" s="30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413"/>
      <c r="AJ57" s="413"/>
      <c r="AK57" s="413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86"/>
      <c r="B58" s="224"/>
      <c r="C58" s="224"/>
      <c r="D58" s="187"/>
      <c r="E58" s="173"/>
      <c r="F58" s="85"/>
      <c r="G58" s="173"/>
      <c r="H58" s="85"/>
      <c r="I58" s="84"/>
      <c r="J58" s="300" t="s">
        <v>7</v>
      </c>
      <c r="K58" s="83"/>
      <c r="L58" s="301"/>
      <c r="M58" s="83"/>
      <c r="N58" s="302"/>
      <c r="O58" s="83"/>
      <c r="P58" s="301"/>
      <c r="Q58" s="83"/>
      <c r="R58" s="30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413"/>
      <c r="AJ58" s="413"/>
      <c r="AK58" s="413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200"/>
      <c r="B59" s="215"/>
      <c r="C59" s="215"/>
      <c r="D59" s="230"/>
      <c r="E59" s="173"/>
      <c r="F59" s="85"/>
      <c r="G59" s="173"/>
      <c r="H59" s="85"/>
      <c r="I59" s="84"/>
      <c r="J59" s="300" t="s">
        <v>8</v>
      </c>
      <c r="K59" s="83"/>
      <c r="L59" s="301"/>
      <c r="M59" s="83"/>
      <c r="N59" s="302"/>
      <c r="O59" s="196"/>
      <c r="P59" s="305"/>
      <c r="Q59" s="196"/>
      <c r="R59" s="30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413"/>
      <c r="AJ59" s="413"/>
      <c r="AK59" s="413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201"/>
      <c r="B60" s="216"/>
      <c r="C60" s="224"/>
      <c r="D60" s="187"/>
      <c r="E60" s="173"/>
      <c r="F60" s="85"/>
      <c r="G60" s="173"/>
      <c r="H60" s="85"/>
      <c r="I60" s="84"/>
      <c r="J60" s="300" t="s">
        <v>9</v>
      </c>
      <c r="K60" s="83"/>
      <c r="L60" s="301"/>
      <c r="M60" s="83"/>
      <c r="N60" s="302"/>
      <c r="O60" s="303" t="s">
        <v>28</v>
      </c>
      <c r="P60" s="304"/>
      <c r="Q60" s="304"/>
      <c r="R60" s="30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413"/>
      <c r="AJ60" s="413"/>
      <c r="AK60" s="413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201"/>
      <c r="B61" s="216"/>
      <c r="C61" s="225"/>
      <c r="D61" s="210"/>
      <c r="E61" s="173"/>
      <c r="F61" s="85"/>
      <c r="G61" s="173"/>
      <c r="H61" s="85"/>
      <c r="I61" s="84"/>
      <c r="J61" s="300" t="s">
        <v>10</v>
      </c>
      <c r="K61" s="83"/>
      <c r="L61" s="301"/>
      <c r="M61" s="83"/>
      <c r="N61" s="302"/>
      <c r="O61" s="83"/>
      <c r="P61" s="301"/>
      <c r="Q61" s="83"/>
      <c r="R61" s="30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413"/>
      <c r="AJ61" s="413"/>
      <c r="AK61" s="413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202"/>
      <c r="B62" s="199"/>
      <c r="C62" s="226"/>
      <c r="D62" s="211"/>
      <c r="E62" s="190"/>
      <c r="F62" s="189"/>
      <c r="G62" s="190"/>
      <c r="H62" s="189"/>
      <c r="I62" s="191"/>
      <c r="J62" s="307" t="s">
        <v>11</v>
      </c>
      <c r="K62" s="196"/>
      <c r="L62" s="305"/>
      <c r="M62" s="196"/>
      <c r="N62" s="306"/>
      <c r="O62" s="196" t="str">
        <f>R4</f>
        <v>Kovács Zoltán</v>
      </c>
      <c r="P62" s="305"/>
      <c r="Q62" s="196"/>
      <c r="R62" s="193" t="e">
        <f>MIN(4,#REF!)</f>
        <v>#REF!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413"/>
      <c r="AJ62" s="413"/>
      <c r="AK62" s="413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L63" s="297"/>
      <c r="AM63" s="297"/>
      <c r="AN63" s="297"/>
      <c r="AO63" s="297"/>
      <c r="AP63" s="297"/>
      <c r="AQ63" s="297"/>
      <c r="AR63" s="297"/>
      <c r="AS63" s="297"/>
    </row>
    <row r="64" spans="1:45" x14ac:dyDescent="0.25"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L64" s="297"/>
      <c r="AM64" s="297"/>
      <c r="AN64" s="297"/>
      <c r="AO64" s="297"/>
      <c r="AP64" s="297"/>
      <c r="AQ64" s="297"/>
      <c r="AR64" s="297"/>
      <c r="AS64" s="297"/>
    </row>
    <row r="65" spans="20:45" x14ac:dyDescent="0.25"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L65" s="297"/>
      <c r="AM65" s="297"/>
      <c r="AN65" s="297"/>
      <c r="AO65" s="297"/>
      <c r="AP65" s="297"/>
      <c r="AQ65" s="297"/>
      <c r="AR65" s="297"/>
      <c r="AS65" s="297"/>
    </row>
    <row r="66" spans="20:45" x14ac:dyDescent="0.25"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L66" s="297"/>
      <c r="AM66" s="297"/>
      <c r="AN66" s="297"/>
      <c r="AO66" s="297"/>
      <c r="AP66" s="297"/>
      <c r="AQ66" s="297"/>
      <c r="AR66" s="297"/>
      <c r="AS66" s="297"/>
    </row>
    <row r="67" spans="20:45" x14ac:dyDescent="0.25"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L67" s="297"/>
      <c r="AM67" s="297"/>
      <c r="AN67" s="297"/>
      <c r="AO67" s="297"/>
      <c r="AP67" s="297"/>
      <c r="AQ67" s="297"/>
      <c r="AR67" s="297"/>
      <c r="AS67" s="297"/>
    </row>
    <row r="68" spans="20:45" x14ac:dyDescent="0.25"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L68" s="297"/>
      <c r="AM68" s="297"/>
      <c r="AN68" s="297"/>
      <c r="AO68" s="297"/>
      <c r="AP68" s="297"/>
      <c r="AQ68" s="297"/>
      <c r="AR68" s="297"/>
      <c r="AS68" s="297"/>
    </row>
    <row r="69" spans="20:45" x14ac:dyDescent="0.25"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L69" s="297"/>
      <c r="AM69" s="297"/>
      <c r="AN69" s="297"/>
      <c r="AO69" s="297"/>
      <c r="AP69" s="297"/>
      <c r="AQ69" s="297"/>
      <c r="AR69" s="297"/>
      <c r="AS69" s="297"/>
    </row>
    <row r="70" spans="20:45" x14ac:dyDescent="0.25"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L70" s="297"/>
      <c r="AM70" s="297"/>
      <c r="AN70" s="297"/>
      <c r="AO70" s="297"/>
      <c r="AP70" s="297"/>
      <c r="AQ70" s="297"/>
      <c r="AR70" s="297"/>
      <c r="AS70" s="297"/>
    </row>
    <row r="71" spans="20:45" x14ac:dyDescent="0.25"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L71" s="297"/>
      <c r="AM71" s="297"/>
      <c r="AN71" s="297"/>
      <c r="AO71" s="297"/>
      <c r="AP71" s="297"/>
      <c r="AQ71" s="297"/>
      <c r="AR71" s="297"/>
      <c r="AS71" s="297"/>
    </row>
    <row r="72" spans="20:45" x14ac:dyDescent="0.25"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L72" s="297"/>
      <c r="AM72" s="297"/>
      <c r="AN72" s="297"/>
      <c r="AO72" s="297"/>
      <c r="AP72" s="297"/>
      <c r="AQ72" s="297"/>
      <c r="AR72" s="297"/>
      <c r="AS72" s="297"/>
    </row>
    <row r="73" spans="20:45" x14ac:dyDescent="0.25"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L73" s="297"/>
      <c r="AM73" s="297"/>
      <c r="AN73" s="297"/>
      <c r="AO73" s="297"/>
      <c r="AP73" s="297"/>
      <c r="AQ73" s="297"/>
      <c r="AR73" s="297"/>
      <c r="AS73" s="297"/>
    </row>
    <row r="74" spans="20:45" x14ac:dyDescent="0.25"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L74" s="297"/>
      <c r="AM74" s="297"/>
      <c r="AN74" s="297"/>
      <c r="AO74" s="297"/>
      <c r="AP74" s="297"/>
      <c r="AQ74" s="297"/>
      <c r="AR74" s="297"/>
      <c r="AS74" s="297"/>
    </row>
    <row r="75" spans="20:45" x14ac:dyDescent="0.25"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L75" s="297"/>
      <c r="AM75" s="297"/>
      <c r="AN75" s="297"/>
      <c r="AO75" s="297"/>
      <c r="AP75" s="297"/>
      <c r="AQ75" s="297"/>
      <c r="AR75" s="297"/>
      <c r="AS75" s="297"/>
    </row>
    <row r="76" spans="20:45" x14ac:dyDescent="0.25"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L76" s="297"/>
      <c r="AM76" s="297"/>
      <c r="AN76" s="297"/>
      <c r="AO76" s="297"/>
      <c r="AP76" s="297"/>
      <c r="AQ76" s="297"/>
      <c r="AR76" s="297"/>
      <c r="AS76" s="297"/>
    </row>
    <row r="77" spans="20:45" x14ac:dyDescent="0.25"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L77" s="297"/>
      <c r="AM77" s="297"/>
      <c r="AN77" s="297"/>
      <c r="AO77" s="297"/>
      <c r="AP77" s="297"/>
      <c r="AQ77" s="297"/>
      <c r="AR77" s="297"/>
      <c r="AS77" s="297"/>
    </row>
    <row r="78" spans="20:45" x14ac:dyDescent="0.25"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L78" s="297"/>
      <c r="AM78" s="297"/>
      <c r="AN78" s="297"/>
      <c r="AO78" s="297"/>
      <c r="AP78" s="297"/>
      <c r="AQ78" s="297"/>
      <c r="AR78" s="297"/>
      <c r="AS78" s="297"/>
    </row>
    <row r="79" spans="20:45" x14ac:dyDescent="0.25"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L79" s="297"/>
      <c r="AM79" s="297"/>
      <c r="AN79" s="297"/>
      <c r="AO79" s="297"/>
      <c r="AP79" s="297"/>
      <c r="AQ79" s="297"/>
      <c r="AR79" s="297"/>
      <c r="AS79" s="297"/>
    </row>
    <row r="80" spans="20:45" x14ac:dyDescent="0.25"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L80" s="297"/>
      <c r="AM80" s="297"/>
      <c r="AN80" s="297"/>
      <c r="AO80" s="297"/>
      <c r="AP80" s="297"/>
      <c r="AQ80" s="297"/>
      <c r="AR80" s="297"/>
      <c r="AS80" s="297"/>
    </row>
    <row r="81" spans="20:45" x14ac:dyDescent="0.25"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L81" s="297"/>
      <c r="AM81" s="297"/>
      <c r="AN81" s="297"/>
      <c r="AO81" s="297"/>
      <c r="AP81" s="297"/>
      <c r="AQ81" s="297"/>
      <c r="AR81" s="297"/>
      <c r="AS81" s="297"/>
    </row>
    <row r="82" spans="20:45" x14ac:dyDescent="0.25"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L82" s="297"/>
      <c r="AM82" s="297"/>
      <c r="AN82" s="297"/>
      <c r="AO82" s="297"/>
      <c r="AP82" s="297"/>
      <c r="AQ82" s="297"/>
      <c r="AR82" s="297"/>
      <c r="AS82" s="297"/>
    </row>
    <row r="83" spans="20:45" x14ac:dyDescent="0.25"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L83" s="297"/>
      <c r="AM83" s="297"/>
      <c r="AN83" s="297"/>
      <c r="AO83" s="297"/>
      <c r="AP83" s="297"/>
      <c r="AQ83" s="297"/>
      <c r="AR83" s="297"/>
      <c r="AS83" s="297"/>
    </row>
    <row r="84" spans="20:45" x14ac:dyDescent="0.25"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L84" s="297"/>
      <c r="AM84" s="297"/>
      <c r="AN84" s="297"/>
      <c r="AO84" s="297"/>
      <c r="AP84" s="297"/>
      <c r="AQ84" s="297"/>
      <c r="AR84" s="297"/>
      <c r="AS84" s="297"/>
    </row>
    <row r="85" spans="20:45" x14ac:dyDescent="0.25"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L85" s="297"/>
      <c r="AM85" s="297"/>
      <c r="AN85" s="297"/>
      <c r="AO85" s="297"/>
      <c r="AP85" s="297"/>
      <c r="AQ85" s="297"/>
      <c r="AR85" s="297"/>
      <c r="AS85" s="297"/>
    </row>
    <row r="86" spans="20:45" x14ac:dyDescent="0.25"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L86" s="297"/>
      <c r="AM86" s="297"/>
      <c r="AN86" s="297"/>
      <c r="AO86" s="297"/>
      <c r="AP86" s="297"/>
      <c r="AQ86" s="297"/>
      <c r="AR86" s="297"/>
      <c r="AS86" s="297"/>
    </row>
    <row r="87" spans="20:45" x14ac:dyDescent="0.25"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L87" s="297"/>
      <c r="AM87" s="297"/>
      <c r="AN87" s="297"/>
      <c r="AO87" s="297"/>
      <c r="AP87" s="297"/>
      <c r="AQ87" s="297"/>
      <c r="AR87" s="297"/>
      <c r="AS87" s="297"/>
    </row>
    <row r="88" spans="20:45" x14ac:dyDescent="0.25"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L88" s="297"/>
      <c r="AM88" s="297"/>
      <c r="AN88" s="297"/>
      <c r="AO88" s="297"/>
      <c r="AP88" s="297"/>
      <c r="AQ88" s="297"/>
      <c r="AR88" s="297"/>
      <c r="AS88" s="297"/>
    </row>
    <row r="89" spans="20:45" x14ac:dyDescent="0.25"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L89" s="297"/>
      <c r="AM89" s="297"/>
      <c r="AN89" s="297"/>
      <c r="AO89" s="297"/>
      <c r="AP89" s="297"/>
      <c r="AQ89" s="297"/>
      <c r="AR89" s="297"/>
      <c r="AS89" s="297"/>
    </row>
    <row r="90" spans="20:45" x14ac:dyDescent="0.25"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L90" s="297"/>
      <c r="AM90" s="297"/>
      <c r="AN90" s="297"/>
      <c r="AO90" s="297"/>
      <c r="AP90" s="297"/>
      <c r="AQ90" s="297"/>
      <c r="AR90" s="297"/>
      <c r="AS90" s="297"/>
    </row>
    <row r="91" spans="20:45" x14ac:dyDescent="0.25"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L91" s="297"/>
      <c r="AM91" s="297"/>
      <c r="AN91" s="297"/>
      <c r="AO91" s="297"/>
      <c r="AP91" s="297"/>
      <c r="AQ91" s="297"/>
      <c r="AR91" s="297"/>
      <c r="AS91" s="297"/>
    </row>
    <row r="92" spans="20:45" x14ac:dyDescent="0.25"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L92" s="297"/>
      <c r="AM92" s="297"/>
      <c r="AN92" s="297"/>
      <c r="AO92" s="297"/>
      <c r="AP92" s="297"/>
      <c r="AQ92" s="297"/>
      <c r="AR92" s="297"/>
      <c r="AS92" s="297"/>
    </row>
    <row r="93" spans="20:45" x14ac:dyDescent="0.25"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L93" s="297"/>
      <c r="AM93" s="297"/>
      <c r="AN93" s="297"/>
      <c r="AO93" s="297"/>
      <c r="AP93" s="297"/>
      <c r="AQ93" s="297"/>
      <c r="AR93" s="297"/>
      <c r="AS93" s="297"/>
    </row>
    <row r="94" spans="20:45" x14ac:dyDescent="0.25"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L94" s="297"/>
      <c r="AM94" s="297"/>
      <c r="AN94" s="297"/>
      <c r="AO94" s="297"/>
      <c r="AP94" s="297"/>
      <c r="AQ94" s="297"/>
      <c r="AR94" s="297"/>
      <c r="AS94" s="297"/>
    </row>
    <row r="95" spans="20:45" x14ac:dyDescent="0.25"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L95" s="297"/>
      <c r="AM95" s="297"/>
      <c r="AN95" s="297"/>
      <c r="AO95" s="297"/>
      <c r="AP95" s="297"/>
      <c r="AQ95" s="297"/>
      <c r="AR95" s="297"/>
      <c r="AS95" s="297"/>
    </row>
    <row r="96" spans="20:45" x14ac:dyDescent="0.25"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L96" s="297"/>
      <c r="AM96" s="297"/>
      <c r="AN96" s="297"/>
      <c r="AO96" s="297"/>
      <c r="AP96" s="297"/>
      <c r="AQ96" s="297"/>
      <c r="AR96" s="297"/>
      <c r="AS96" s="297"/>
    </row>
    <row r="97" spans="20:45" x14ac:dyDescent="0.25"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L97" s="297"/>
      <c r="AM97" s="297"/>
      <c r="AN97" s="297"/>
      <c r="AO97" s="297"/>
      <c r="AP97" s="297"/>
      <c r="AQ97" s="297"/>
      <c r="AR97" s="297"/>
      <c r="AS97" s="297"/>
    </row>
    <row r="98" spans="20:45" x14ac:dyDescent="0.25"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L98" s="297"/>
      <c r="AM98" s="297"/>
      <c r="AN98" s="297"/>
      <c r="AO98" s="297"/>
      <c r="AP98" s="297"/>
      <c r="AQ98" s="297"/>
      <c r="AR98" s="297"/>
      <c r="AS98" s="297"/>
    </row>
    <row r="99" spans="20:45" x14ac:dyDescent="0.25"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L99" s="297"/>
      <c r="AM99" s="297"/>
      <c r="AN99" s="297"/>
      <c r="AO99" s="297"/>
      <c r="AP99" s="297"/>
      <c r="AQ99" s="297"/>
      <c r="AR99" s="297"/>
      <c r="AS99" s="297"/>
    </row>
    <row r="100" spans="20:45" x14ac:dyDescent="0.25"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L100" s="297"/>
      <c r="AM100" s="297"/>
      <c r="AN100" s="297"/>
      <c r="AO100" s="297"/>
      <c r="AP100" s="297"/>
      <c r="AQ100" s="297"/>
      <c r="AR100" s="297"/>
      <c r="AS100" s="297"/>
    </row>
    <row r="101" spans="20:45" x14ac:dyDescent="0.25"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L101" s="297"/>
      <c r="AM101" s="297"/>
      <c r="AN101" s="297"/>
      <c r="AO101" s="297"/>
      <c r="AP101" s="297"/>
      <c r="AQ101" s="297"/>
      <c r="AR101" s="297"/>
      <c r="AS101" s="297"/>
    </row>
    <row r="102" spans="20:45" x14ac:dyDescent="0.25"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L102" s="297"/>
      <c r="AM102" s="297"/>
      <c r="AN102" s="297"/>
      <c r="AO102" s="297"/>
      <c r="AP102" s="297"/>
      <c r="AQ102" s="297"/>
      <c r="AR102" s="297"/>
      <c r="AS102" s="297"/>
    </row>
    <row r="103" spans="20:45" x14ac:dyDescent="0.25"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L103" s="297"/>
      <c r="AM103" s="297"/>
      <c r="AN103" s="297"/>
      <c r="AO103" s="297"/>
      <c r="AP103" s="297"/>
      <c r="AQ103" s="297"/>
      <c r="AR103" s="297"/>
      <c r="AS103" s="297"/>
    </row>
    <row r="104" spans="20:45" x14ac:dyDescent="0.25"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L104" s="297"/>
      <c r="AM104" s="297"/>
      <c r="AN104" s="297"/>
      <c r="AO104" s="297"/>
      <c r="AP104" s="297"/>
      <c r="AQ104" s="297"/>
      <c r="AR104" s="297"/>
      <c r="AS104" s="297"/>
    </row>
    <row r="105" spans="20:45" x14ac:dyDescent="0.25"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L105" s="297"/>
      <c r="AM105" s="297"/>
      <c r="AN105" s="297"/>
      <c r="AO105" s="297"/>
      <c r="AP105" s="297"/>
      <c r="AQ105" s="297"/>
      <c r="AR105" s="297"/>
      <c r="AS105" s="297"/>
    </row>
    <row r="106" spans="20:45" x14ac:dyDescent="0.25"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L106" s="297"/>
      <c r="AM106" s="297"/>
      <c r="AN106" s="297"/>
      <c r="AO106" s="297"/>
      <c r="AP106" s="297"/>
      <c r="AQ106" s="297"/>
      <c r="AR106" s="297"/>
      <c r="AS106" s="297"/>
    </row>
    <row r="107" spans="20:45" x14ac:dyDescent="0.25"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L107" s="297"/>
      <c r="AM107" s="297"/>
      <c r="AN107" s="297"/>
      <c r="AO107" s="297"/>
      <c r="AP107" s="297"/>
      <c r="AQ107" s="297"/>
      <c r="AR107" s="297"/>
      <c r="AS107" s="297"/>
    </row>
    <row r="108" spans="20:45" x14ac:dyDescent="0.25"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L108" s="297"/>
      <c r="AM108" s="297"/>
      <c r="AN108" s="297"/>
      <c r="AO108" s="297"/>
      <c r="AP108" s="297"/>
      <c r="AQ108" s="297"/>
      <c r="AR108" s="297"/>
      <c r="AS108" s="297"/>
    </row>
    <row r="109" spans="20:45" x14ac:dyDescent="0.25"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L109" s="297"/>
      <c r="AM109" s="297"/>
      <c r="AN109" s="297"/>
      <c r="AO109" s="297"/>
      <c r="AP109" s="297"/>
      <c r="AQ109" s="297"/>
      <c r="AR109" s="297"/>
      <c r="AS109" s="297"/>
    </row>
    <row r="110" spans="20:45" x14ac:dyDescent="0.25"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L110" s="297"/>
      <c r="AM110" s="297"/>
      <c r="AN110" s="297"/>
      <c r="AO110" s="297"/>
      <c r="AP110" s="297"/>
      <c r="AQ110" s="297"/>
      <c r="AR110" s="297"/>
      <c r="AS110" s="297"/>
    </row>
    <row r="111" spans="20:45" x14ac:dyDescent="0.25"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L111" s="297"/>
      <c r="AM111" s="297"/>
      <c r="AN111" s="297"/>
      <c r="AO111" s="297"/>
      <c r="AP111" s="297"/>
      <c r="AQ111" s="297"/>
      <c r="AR111" s="297"/>
      <c r="AS111" s="297"/>
    </row>
    <row r="112" spans="20:45" x14ac:dyDescent="0.25"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L112" s="297"/>
      <c r="AM112" s="297"/>
      <c r="AN112" s="297"/>
      <c r="AO112" s="297"/>
      <c r="AP112" s="297"/>
      <c r="AQ112" s="297"/>
      <c r="AR112" s="297"/>
      <c r="AS112" s="297"/>
    </row>
    <row r="113" spans="20:45" x14ac:dyDescent="0.25"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L113" s="297"/>
      <c r="AM113" s="297"/>
      <c r="AN113" s="297"/>
      <c r="AO113" s="297"/>
      <c r="AP113" s="297"/>
      <c r="AQ113" s="297"/>
      <c r="AR113" s="297"/>
      <c r="AS113" s="297"/>
    </row>
    <row r="114" spans="20:45" x14ac:dyDescent="0.25"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L114" s="297"/>
      <c r="AM114" s="297"/>
      <c r="AN114" s="297"/>
      <c r="AO114" s="297"/>
      <c r="AP114" s="297"/>
      <c r="AQ114" s="297"/>
      <c r="AR114" s="297"/>
      <c r="AS114" s="297"/>
    </row>
    <row r="115" spans="20:45" x14ac:dyDescent="0.25"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L115" s="297"/>
      <c r="AM115" s="297"/>
      <c r="AN115" s="297"/>
      <c r="AO115" s="297"/>
      <c r="AP115" s="297"/>
      <c r="AQ115" s="297"/>
      <c r="AR115" s="297"/>
      <c r="AS115" s="297"/>
    </row>
    <row r="116" spans="20:45" x14ac:dyDescent="0.25"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L116" s="297"/>
      <c r="AM116" s="297"/>
      <c r="AN116" s="297"/>
      <c r="AO116" s="297"/>
      <c r="AP116" s="297"/>
      <c r="AQ116" s="297"/>
      <c r="AR116" s="297"/>
      <c r="AS116" s="297"/>
    </row>
    <row r="117" spans="20:45" x14ac:dyDescent="0.25"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L117" s="297"/>
      <c r="AM117" s="297"/>
      <c r="AN117" s="297"/>
      <c r="AO117" s="297"/>
      <c r="AP117" s="297"/>
      <c r="AQ117" s="297"/>
      <c r="AR117" s="297"/>
      <c r="AS117" s="297"/>
    </row>
    <row r="118" spans="20:45" x14ac:dyDescent="0.25"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L118" s="297"/>
      <c r="AM118" s="297"/>
      <c r="AN118" s="297"/>
      <c r="AO118" s="297"/>
      <c r="AP118" s="297"/>
      <c r="AQ118" s="297"/>
      <c r="AR118" s="297"/>
      <c r="AS118" s="297"/>
    </row>
    <row r="119" spans="20:45" x14ac:dyDescent="0.25"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L119" s="297"/>
      <c r="AM119" s="297"/>
      <c r="AN119" s="297"/>
      <c r="AO119" s="297"/>
      <c r="AP119" s="297"/>
      <c r="AQ119" s="297"/>
      <c r="AR119" s="297"/>
      <c r="AS119" s="297"/>
    </row>
    <row r="120" spans="20:45" x14ac:dyDescent="0.25"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L120" s="297"/>
      <c r="AM120" s="297"/>
      <c r="AN120" s="297"/>
      <c r="AO120" s="297"/>
      <c r="AP120" s="297"/>
      <c r="AQ120" s="297"/>
      <c r="AR120" s="297"/>
      <c r="AS120" s="297"/>
    </row>
    <row r="121" spans="20:45" x14ac:dyDescent="0.25"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L121" s="297"/>
      <c r="AM121" s="297"/>
      <c r="AN121" s="297"/>
      <c r="AO121" s="297"/>
      <c r="AP121" s="297"/>
      <c r="AQ121" s="297"/>
      <c r="AR121" s="297"/>
      <c r="AS121" s="297"/>
    </row>
    <row r="122" spans="20:45" x14ac:dyDescent="0.25"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L122" s="297"/>
      <c r="AM122" s="297"/>
      <c r="AN122" s="297"/>
      <c r="AO122" s="297"/>
      <c r="AP122" s="297"/>
      <c r="AQ122" s="297"/>
      <c r="AR122" s="297"/>
      <c r="AS122" s="297"/>
    </row>
    <row r="123" spans="20:45" x14ac:dyDescent="0.25"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L123" s="297"/>
      <c r="AM123" s="297"/>
      <c r="AN123" s="297"/>
      <c r="AO123" s="297"/>
      <c r="AP123" s="297"/>
      <c r="AQ123" s="297"/>
      <c r="AR123" s="297"/>
      <c r="AS123" s="297"/>
    </row>
    <row r="124" spans="20:45" x14ac:dyDescent="0.25"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L124" s="297"/>
      <c r="AM124" s="297"/>
      <c r="AN124" s="297"/>
      <c r="AO124" s="297"/>
      <c r="AP124" s="297"/>
      <c r="AQ124" s="297"/>
      <c r="AR124" s="297"/>
      <c r="AS124" s="297"/>
    </row>
    <row r="125" spans="20:45" x14ac:dyDescent="0.25"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L125" s="297"/>
      <c r="AM125" s="297"/>
      <c r="AN125" s="297"/>
      <c r="AO125" s="297"/>
      <c r="AP125" s="297"/>
      <c r="AQ125" s="297"/>
      <c r="AR125" s="297"/>
      <c r="AS125" s="297"/>
    </row>
    <row r="126" spans="20:45" x14ac:dyDescent="0.25"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L126" s="297"/>
      <c r="AM126" s="297"/>
      <c r="AN126" s="297"/>
      <c r="AO126" s="297"/>
      <c r="AP126" s="297"/>
      <c r="AQ126" s="297"/>
      <c r="AR126" s="297"/>
      <c r="AS126" s="297"/>
    </row>
    <row r="127" spans="20:45" x14ac:dyDescent="0.25"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L127" s="297"/>
      <c r="AM127" s="297"/>
      <c r="AN127" s="297"/>
      <c r="AO127" s="297"/>
      <c r="AP127" s="297"/>
      <c r="AQ127" s="297"/>
      <c r="AR127" s="297"/>
      <c r="AS127" s="297"/>
    </row>
    <row r="128" spans="20:45" x14ac:dyDescent="0.25"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L128" s="297"/>
      <c r="AM128" s="297"/>
      <c r="AN128" s="297"/>
      <c r="AO128" s="297"/>
      <c r="AP128" s="297"/>
      <c r="AQ128" s="297"/>
      <c r="AR128" s="297"/>
      <c r="AS128" s="297"/>
    </row>
    <row r="129" spans="20:45" x14ac:dyDescent="0.25"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L129" s="297"/>
      <c r="AM129" s="297"/>
      <c r="AN129" s="297"/>
      <c r="AO129" s="297"/>
      <c r="AP129" s="297"/>
      <c r="AQ129" s="297"/>
      <c r="AR129" s="297"/>
      <c r="AS129" s="297"/>
    </row>
    <row r="130" spans="20:45" x14ac:dyDescent="0.25"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L130" s="297"/>
      <c r="AM130" s="297"/>
      <c r="AN130" s="297"/>
      <c r="AO130" s="297"/>
      <c r="AP130" s="297"/>
      <c r="AQ130" s="297"/>
      <c r="AR130" s="297"/>
      <c r="AS130" s="297"/>
    </row>
    <row r="131" spans="20:45" x14ac:dyDescent="0.25"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L131" s="297"/>
      <c r="AM131" s="297"/>
      <c r="AN131" s="297"/>
      <c r="AO131" s="297"/>
      <c r="AP131" s="297"/>
      <c r="AQ131" s="297"/>
      <c r="AR131" s="297"/>
      <c r="AS131" s="297"/>
    </row>
    <row r="132" spans="20:45" x14ac:dyDescent="0.25"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L132" s="297"/>
      <c r="AM132" s="297"/>
      <c r="AN132" s="297"/>
      <c r="AO132" s="297"/>
      <c r="AP132" s="297"/>
      <c r="AQ132" s="297"/>
      <c r="AR132" s="297"/>
      <c r="AS132" s="297"/>
    </row>
    <row r="133" spans="20:45" x14ac:dyDescent="0.25"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L133" s="297"/>
      <c r="AM133" s="297"/>
      <c r="AN133" s="297"/>
      <c r="AO133" s="297"/>
      <c r="AP133" s="297"/>
      <c r="AQ133" s="297"/>
      <c r="AR133" s="297"/>
      <c r="AS133" s="297"/>
    </row>
    <row r="134" spans="20:45" x14ac:dyDescent="0.25"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L134" s="297"/>
      <c r="AM134" s="297"/>
      <c r="AN134" s="297"/>
      <c r="AO134" s="297"/>
      <c r="AP134" s="297"/>
      <c r="AQ134" s="297"/>
      <c r="AR134" s="297"/>
      <c r="AS134" s="297"/>
    </row>
    <row r="135" spans="20:45" x14ac:dyDescent="0.25"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L135" s="297"/>
      <c r="AM135" s="297"/>
      <c r="AN135" s="297"/>
      <c r="AO135" s="297"/>
      <c r="AP135" s="297"/>
      <c r="AQ135" s="297"/>
      <c r="AR135" s="297"/>
      <c r="AS135" s="297"/>
    </row>
    <row r="136" spans="20:45" x14ac:dyDescent="0.25"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L136" s="297"/>
      <c r="AM136" s="297"/>
      <c r="AN136" s="297"/>
      <c r="AO136" s="297"/>
      <c r="AP136" s="297"/>
      <c r="AQ136" s="297"/>
      <c r="AR136" s="297"/>
      <c r="AS136" s="297"/>
    </row>
    <row r="137" spans="20:45" x14ac:dyDescent="0.25"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L137" s="297"/>
      <c r="AM137" s="297"/>
      <c r="AN137" s="297"/>
      <c r="AO137" s="297"/>
      <c r="AP137" s="297"/>
      <c r="AQ137" s="297"/>
      <c r="AR137" s="297"/>
      <c r="AS137" s="297"/>
    </row>
    <row r="138" spans="20:45" x14ac:dyDescent="0.25"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L138" s="297"/>
      <c r="AM138" s="297"/>
      <c r="AN138" s="297"/>
      <c r="AO138" s="297"/>
      <c r="AP138" s="297"/>
      <c r="AQ138" s="297"/>
      <c r="AR138" s="297"/>
      <c r="AS138" s="297"/>
    </row>
    <row r="139" spans="20:45" x14ac:dyDescent="0.25"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L139" s="297"/>
      <c r="AM139" s="297"/>
      <c r="AN139" s="297"/>
      <c r="AO139" s="297"/>
      <c r="AP139" s="297"/>
      <c r="AQ139" s="297"/>
      <c r="AR139" s="297"/>
      <c r="AS139" s="297"/>
    </row>
    <row r="140" spans="20:45" x14ac:dyDescent="0.25"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L140" s="297"/>
      <c r="AM140" s="297"/>
      <c r="AN140" s="297"/>
      <c r="AO140" s="297"/>
      <c r="AP140" s="297"/>
      <c r="AQ140" s="297"/>
      <c r="AR140" s="297"/>
      <c r="AS140" s="297"/>
    </row>
  </sheetData>
  <mergeCells count="1">
    <mergeCell ref="A4:C4"/>
  </mergeCells>
  <phoneticPr fontId="56" type="noConversion"/>
  <conditionalFormatting sqref="G50:I50 G34:I34 G36:I36 G22:I22 G24:I24 G26:I26 G28:I28 G30:I30 G32:I32 H21 G38:I38 G40:I40 G42:I42 G44:I44 G46:I46 G48:I48 H7 H9 H11 H13 H15 H17 H19">
    <cfRule type="expression" dxfId="74" priority="4" stopIfTrue="1">
      <formula>AND($E7&lt;9,$C7&gt;0)</formula>
    </cfRule>
  </conditionalFormatting>
  <conditionalFormatting sqref="I23 I43 K33 I31 K41 I51 I39 K49 I47 K10 M29 M45 I27 K25 I35 I8 I12 I16 I20 K18 M14">
    <cfRule type="expression" dxfId="73" priority="5" stopIfTrue="1">
      <formula>AND($O$1="CU",I8="Umpire")</formula>
    </cfRule>
    <cfRule type="expression" dxfId="72" priority="6" stopIfTrue="1">
      <formula>AND($O$1="CU",I8&lt;&gt;"Umpire",J8&lt;&gt;"")</formula>
    </cfRule>
    <cfRule type="expression" dxfId="71" priority="7" stopIfTrue="1">
      <formula>AND($O$1="CU",I8&lt;&gt;"Umpire")</formula>
    </cfRule>
  </conditionalFormatting>
  <conditionalFormatting sqref="E36 E30 E28 E26 E24 E22 E52 E50 E32 E48 E46 E44 E42 E40 E38 E34">
    <cfRule type="expression" dxfId="70" priority="8" stopIfTrue="1">
      <formula>AND($E22&lt;9,$C22&gt;0)</formula>
    </cfRule>
  </conditionalFormatting>
  <conditionalFormatting sqref="F38 F40 F42 F44 F46 F48 F50 F36 F22 F24 F26 F28 F30 F32 F34">
    <cfRule type="cellIs" dxfId="69" priority="9" stopIfTrue="1" operator="equal">
      <formula>"Bye"</formula>
    </cfRule>
    <cfRule type="expression" dxfId="68" priority="10" stopIfTrue="1">
      <formula>AND($E22&lt;9,$C22&gt;0)</formula>
    </cfRule>
  </conditionalFormatting>
  <conditionalFormatting sqref="M10 M18 O45 M41 M49 O14 O29 M25 M33 K8 K12 K16 K20 K39 K43 K47 K51 K23 K27 K31 K35">
    <cfRule type="expression" dxfId="67" priority="11" stopIfTrue="1">
      <formula>J8="as"</formula>
    </cfRule>
    <cfRule type="expression" dxfId="66" priority="12" stopIfTrue="1">
      <formula>J8="bs"</formula>
    </cfRule>
  </conditionalFormatting>
  <conditionalFormatting sqref="B40 B42 B44 B46 B48 B50 B52 B24 B26 B28 B30 B32 B34 B36 B38 B22">
    <cfRule type="cellIs" dxfId="65" priority="13" stopIfTrue="1" operator="equal">
      <formula>"QA"</formula>
    </cfRule>
    <cfRule type="cellIs" dxfId="64" priority="14" stopIfTrue="1" operator="equal">
      <formula>"DA"</formula>
    </cfRule>
  </conditionalFormatting>
  <conditionalFormatting sqref="R62 J8 J12 J16 J20 N14 L10 L18">
    <cfRule type="expression" dxfId="63" priority="15" stopIfTrue="1">
      <formula>$O$1="CU"</formula>
    </cfRule>
  </conditionalFormatting>
  <conditionalFormatting sqref="E21 E7">
    <cfRule type="expression" dxfId="62" priority="16" stopIfTrue="1">
      <formula>$E7&lt;5</formula>
    </cfRule>
  </conditionalFormatting>
  <conditionalFormatting sqref="F19 F21 F9 F17 F15 F13 F11 F7">
    <cfRule type="cellIs" dxfId="61" priority="17" stopIfTrue="1" operator="equal">
      <formula>"Bye"</formula>
    </cfRule>
  </conditionalFormatting>
  <conditionalFormatting sqref="O16">
    <cfRule type="expression" dxfId="60" priority="1" stopIfTrue="1">
      <formula>AND($O$1="CU",O16="Umpire")</formula>
    </cfRule>
    <cfRule type="expression" dxfId="59" priority="2" stopIfTrue="1">
      <formula>AND($O$1="CU",O16&lt;&gt;"Umpire",P16&lt;&gt;"")</formula>
    </cfRule>
    <cfRule type="expression" dxfId="5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7">
    <tabColor indexed="11"/>
    <pageSetUpPr fitToPage="1"/>
  </sheetPr>
  <dimension ref="A1:AO57"/>
  <sheetViews>
    <sheetView showGridLines="0" showZeros="0" topLeftCell="A4" workbookViewId="0">
      <selection activeCell="Q23" sqref="Q23"/>
    </sheetView>
  </sheetViews>
  <sheetFormatPr defaultRowHeight="13.2" x14ac:dyDescent="0.25"/>
  <cols>
    <col min="1" max="2" width="3.33203125" customWidth="1"/>
    <col min="3" max="3" width="4.6640625" customWidth="1"/>
    <col min="4" max="4" width="7.441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93" customWidth="1"/>
    <col min="11" max="11" width="10.6640625" customWidth="1"/>
    <col min="12" max="12" width="1.6640625" style="93" customWidth="1"/>
    <col min="13" max="13" width="10.6640625" customWidth="1"/>
    <col min="14" max="14" width="1.6640625" style="94" customWidth="1"/>
    <col min="15" max="15" width="10.6640625" customWidth="1"/>
    <col min="16" max="16" width="1.6640625" style="93" customWidth="1"/>
    <col min="17" max="17" width="10.6640625" customWidth="1"/>
    <col min="18" max="18" width="1.6640625" style="94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style="392" customWidth="1"/>
  </cols>
  <sheetData>
    <row r="1" spans="1:37" s="95" customFormat="1" ht="21.75" customHeight="1" x14ac:dyDescent="0.25">
      <c r="A1" s="86" t="str">
        <f>Altalanos!$A$6</f>
        <v>Diákolimpia Békés Vármegye</v>
      </c>
      <c r="B1" s="86"/>
      <c r="C1" s="96"/>
      <c r="D1" s="96"/>
      <c r="E1" s="96"/>
      <c r="F1" s="96"/>
      <c r="G1" s="96"/>
      <c r="H1" s="86"/>
      <c r="I1" s="209"/>
      <c r="J1" s="97"/>
      <c r="K1" s="223" t="s">
        <v>39</v>
      </c>
      <c r="L1" s="92"/>
      <c r="M1" s="87"/>
      <c r="N1" s="97"/>
      <c r="O1" s="97" t="s">
        <v>1</v>
      </c>
      <c r="P1" s="97"/>
      <c r="Q1" s="96"/>
      <c r="R1" s="97"/>
      <c r="Y1" s="298"/>
      <c r="Z1" s="298"/>
      <c r="AA1" s="298"/>
      <c r="AB1" s="400" t="str">
        <f>IF($Y$5=1,CONCATENATE(VLOOKUP($Y$3,$AA$2:$AH$14,2)),CONCATENATE(VLOOKUP($Y$3,$AA$16:$AH$25,2)))</f>
        <v>40</v>
      </c>
      <c r="AC1" s="400" t="str">
        <f>IF($Y$5=1,CONCATENATE(VLOOKUP($Y$3,$AA$2:$AH$14,3)),CONCATENATE(VLOOKUP($Y$3,$AA$16:$AH$25,3)))</f>
        <v>25</v>
      </c>
      <c r="AD1" s="400" t="str">
        <f>IF($Y$5=1,CONCATENATE(VLOOKUP($Y$3,$AA$2:$AH$14,4)),CONCATENATE(VLOOKUP($Y$3,$AA$16:$AH$25,4)))</f>
        <v>15</v>
      </c>
      <c r="AE1" s="400" t="str">
        <f>IF($Y$5=1,CONCATENATE(VLOOKUP($Y$3,$AA$2:$AH$14,5)),CONCATENATE(VLOOKUP($Y$3,$AA$16:$AH$25,5)))</f>
        <v>8</v>
      </c>
      <c r="AF1" s="400" t="str">
        <f>IF($Y$5=1,CONCATENATE(VLOOKUP($Y$3,$AA$2:$AH$14,6)),CONCATENATE(VLOOKUP($Y$3,$AA$16:$AH$25,6)))</f>
        <v>4</v>
      </c>
      <c r="AG1" s="400" t="str">
        <f>IF($Y$5=1,CONCATENATE(VLOOKUP($Y$3,$AA$2:$AH$14,7)),CONCATENATE(VLOOKUP($Y$3,$AA$16:$AH$25,7)))</f>
        <v>2</v>
      </c>
      <c r="AH1" s="400" t="str">
        <f>IF($Y$5=1,CONCATENATE(VLOOKUP($Y$3,$AA$2:$AH$14,8)),CONCATENATE(VLOOKUP($Y$3,$AA$16:$AH$25,8)))</f>
        <v>1</v>
      </c>
      <c r="AI1" s="408"/>
      <c r="AJ1" s="408"/>
      <c r="AK1" s="408"/>
    </row>
    <row r="2" spans="1:37" s="90" customFormat="1" x14ac:dyDescent="0.25">
      <c r="A2" s="242" t="s">
        <v>38</v>
      </c>
      <c r="B2" s="88"/>
      <c r="C2" s="88"/>
      <c r="D2" s="88"/>
      <c r="E2" s="88">
        <f>Altalanos!$A$8</f>
        <v>0</v>
      </c>
      <c r="F2" s="88"/>
      <c r="G2" s="98"/>
      <c r="H2" s="91"/>
      <c r="I2" s="91"/>
      <c r="J2" s="99"/>
      <c r="K2" s="92"/>
      <c r="L2" s="92"/>
      <c r="M2" s="92"/>
      <c r="N2" s="99"/>
      <c r="O2" s="91"/>
      <c r="P2" s="99"/>
      <c r="Q2" s="91"/>
      <c r="R2" s="99"/>
      <c r="Y2" s="394"/>
      <c r="Z2" s="393"/>
      <c r="AA2" s="409" t="s">
        <v>52</v>
      </c>
      <c r="AB2" s="410">
        <v>300</v>
      </c>
      <c r="AC2" s="410">
        <v>250</v>
      </c>
      <c r="AD2" s="410">
        <v>200</v>
      </c>
      <c r="AE2" s="410">
        <v>150</v>
      </c>
      <c r="AF2" s="410">
        <v>120</v>
      </c>
      <c r="AG2" s="410">
        <v>90</v>
      </c>
      <c r="AH2" s="410">
        <v>40</v>
      </c>
      <c r="AI2" s="392"/>
      <c r="AJ2" s="392"/>
      <c r="AK2" s="392"/>
    </row>
    <row r="3" spans="1:37" s="19" customFormat="1" ht="11.25" customHeight="1" x14ac:dyDescent="0.25">
      <c r="A3" s="51" t="s">
        <v>20</v>
      </c>
      <c r="B3" s="51"/>
      <c r="C3" s="51"/>
      <c r="D3" s="51"/>
      <c r="E3" s="51"/>
      <c r="F3" s="51"/>
      <c r="G3" s="51" t="s">
        <v>17</v>
      </c>
      <c r="H3" s="51"/>
      <c r="I3" s="51"/>
      <c r="J3" s="100"/>
      <c r="K3" s="51" t="s">
        <v>25</v>
      </c>
      <c r="L3" s="100"/>
      <c r="M3" s="51"/>
      <c r="N3" s="100"/>
      <c r="O3" s="51"/>
      <c r="P3" s="100"/>
      <c r="Q3" s="51"/>
      <c r="R3" s="52" t="s">
        <v>26</v>
      </c>
      <c r="Y3" s="393" t="str">
        <f>IF(K4="OB","A",IF(K4="IX","W",IF(K4="","",K4)))</f>
        <v>IV. kcs. Fiú "B"</v>
      </c>
      <c r="Z3" s="393"/>
      <c r="AA3" s="409" t="s">
        <v>53</v>
      </c>
      <c r="AB3" s="410">
        <v>280</v>
      </c>
      <c r="AC3" s="410">
        <v>230</v>
      </c>
      <c r="AD3" s="410">
        <v>180</v>
      </c>
      <c r="AE3" s="410">
        <v>140</v>
      </c>
      <c r="AF3" s="410">
        <v>80</v>
      </c>
      <c r="AG3" s="410">
        <v>0</v>
      </c>
      <c r="AH3" s="410">
        <v>0</v>
      </c>
      <c r="AI3" s="392"/>
      <c r="AJ3" s="392"/>
      <c r="AK3" s="392"/>
    </row>
    <row r="4" spans="1:37" s="28" customFormat="1" ht="11.25" customHeight="1" thickBot="1" x14ac:dyDescent="0.3">
      <c r="A4" s="515">
        <f>Altalanos!$A$10</f>
        <v>45044</v>
      </c>
      <c r="B4" s="515"/>
      <c r="C4" s="515"/>
      <c r="D4" s="219"/>
      <c r="E4" s="101"/>
      <c r="F4" s="101"/>
      <c r="G4" s="101" t="str">
        <f>Altalanos!$C$10</f>
        <v>Gyula</v>
      </c>
      <c r="H4" s="89"/>
      <c r="I4" s="101"/>
      <c r="J4" s="102"/>
      <c r="K4" s="103" t="s">
        <v>299</v>
      </c>
      <c r="L4" s="102"/>
      <c r="M4" s="104"/>
      <c r="N4" s="102"/>
      <c r="O4" s="101"/>
      <c r="P4" s="102"/>
      <c r="Q4" s="101"/>
      <c r="R4" s="82" t="str">
        <f>Altalanos!$E$10</f>
        <v>Kovács Zoltán</v>
      </c>
      <c r="Y4" s="393"/>
      <c r="Z4" s="393"/>
      <c r="AA4" s="409" t="s">
        <v>82</v>
      </c>
      <c r="AB4" s="410">
        <v>250</v>
      </c>
      <c r="AC4" s="410">
        <v>200</v>
      </c>
      <c r="AD4" s="410">
        <v>150</v>
      </c>
      <c r="AE4" s="410">
        <v>120</v>
      </c>
      <c r="AF4" s="410">
        <v>90</v>
      </c>
      <c r="AG4" s="410">
        <v>60</v>
      </c>
      <c r="AH4" s="410">
        <v>25</v>
      </c>
      <c r="AI4" s="392"/>
      <c r="AJ4" s="392"/>
      <c r="AK4" s="392"/>
    </row>
    <row r="5" spans="1:37" s="19" customFormat="1" x14ac:dyDescent="0.25">
      <c r="A5" s="105"/>
      <c r="B5" s="106" t="s">
        <v>2</v>
      </c>
      <c r="C5" s="237" t="s">
        <v>32</v>
      </c>
      <c r="D5" s="106" t="s">
        <v>31</v>
      </c>
      <c r="E5" s="106" t="s">
        <v>29</v>
      </c>
      <c r="F5" s="107" t="s">
        <v>23</v>
      </c>
      <c r="G5" s="107" t="s">
        <v>24</v>
      </c>
      <c r="H5" s="107"/>
      <c r="I5" s="107" t="s">
        <v>27</v>
      </c>
      <c r="J5" s="107"/>
      <c r="K5" s="106" t="s">
        <v>30</v>
      </c>
      <c r="L5" s="108"/>
      <c r="M5" s="106" t="s">
        <v>46</v>
      </c>
      <c r="N5" s="108"/>
      <c r="O5" s="106" t="s">
        <v>45</v>
      </c>
      <c r="P5" s="108"/>
      <c r="Q5" s="106" t="s">
        <v>44</v>
      </c>
      <c r="R5" s="109"/>
      <c r="Y5" s="393">
        <f>IF(OR(Altalanos!$A$8="F1",Altalanos!$A$8="F2",Altalanos!$A$8="N1",Altalanos!$A$8="N2"),1,2)</f>
        <v>2</v>
      </c>
      <c r="Z5" s="393"/>
      <c r="AA5" s="409" t="s">
        <v>83</v>
      </c>
      <c r="AB5" s="410">
        <v>200</v>
      </c>
      <c r="AC5" s="410">
        <v>150</v>
      </c>
      <c r="AD5" s="410">
        <v>120</v>
      </c>
      <c r="AE5" s="410">
        <v>90</v>
      </c>
      <c r="AF5" s="410">
        <v>60</v>
      </c>
      <c r="AG5" s="410">
        <v>40</v>
      </c>
      <c r="AH5" s="410">
        <v>15</v>
      </c>
      <c r="AI5" s="392"/>
      <c r="AJ5" s="392"/>
      <c r="AK5" s="392"/>
    </row>
    <row r="6" spans="1:37" s="438" customFormat="1" ht="11.1" customHeight="1" thickBot="1" x14ac:dyDescent="0.3">
      <c r="A6" s="437"/>
      <c r="B6" s="440"/>
      <c r="C6" s="440"/>
      <c r="D6" s="440"/>
      <c r="E6" s="440"/>
      <c r="F6" s="439" t="str">
        <f>IF(Y3="","",CONCATENATE(AH1," / ",VLOOKUP(Y3,AB1:AH1,5)," pont"))</f>
        <v>1 / 4 pont</v>
      </c>
      <c r="G6" s="441"/>
      <c r="H6" s="442"/>
      <c r="I6" s="441"/>
      <c r="J6" s="443"/>
      <c r="K6" s="440" t="str">
        <f>IF(Y3="","",CONCATENATE(VLOOKUP(Y3,AB1:AH1,4)," pont"))</f>
        <v>8 pont</v>
      </c>
      <c r="L6" s="443"/>
      <c r="M6" s="440" t="str">
        <f>IF(Y3="","",CONCATENATE(VLOOKUP(Y3,AB1:AH1,3)," pont"))</f>
        <v>15 pont</v>
      </c>
      <c r="N6" s="443"/>
      <c r="O6" s="440" t="str">
        <f>IF(Y3="","",CONCATENATE(VLOOKUP(Y3,AB1:AH1,2)," pont"))</f>
        <v>25 pont</v>
      </c>
      <c r="P6" s="443"/>
      <c r="Q6" s="440" t="str">
        <f>IF(Y3="","",CONCATENATE(VLOOKUP(Y3,AB1:AH1,1)," pont"))</f>
        <v>40 pont</v>
      </c>
      <c r="R6" s="444"/>
      <c r="Y6" s="446"/>
      <c r="Z6" s="446"/>
      <c r="AA6" s="446" t="s">
        <v>84</v>
      </c>
      <c r="AB6" s="447">
        <v>150</v>
      </c>
      <c r="AC6" s="447">
        <v>120</v>
      </c>
      <c r="AD6" s="447">
        <v>90</v>
      </c>
      <c r="AE6" s="447">
        <v>60</v>
      </c>
      <c r="AF6" s="447">
        <v>40</v>
      </c>
      <c r="AG6" s="447">
        <v>25</v>
      </c>
      <c r="AH6" s="447">
        <v>10</v>
      </c>
      <c r="AI6" s="449"/>
      <c r="AJ6" s="449"/>
      <c r="AK6" s="449"/>
    </row>
    <row r="7" spans="1:37" s="34" customFormat="1" ht="12.9" customHeight="1" x14ac:dyDescent="0.25">
      <c r="A7" s="110">
        <v>1</v>
      </c>
      <c r="B7" s="217" t="str">
        <f>IF($E7="","",VLOOKUP($E7,#REF!,14))</f>
        <v/>
      </c>
      <c r="C7" s="227" t="str">
        <f>IF($E7="","",VLOOKUP($E7,#REF!,15))</f>
        <v/>
      </c>
      <c r="D7" s="227" t="str">
        <f>IF($E7="","",VLOOKUP($E7,#REF!,5))</f>
        <v/>
      </c>
      <c r="E7" s="111"/>
      <c r="F7" s="112" t="s">
        <v>224</v>
      </c>
      <c r="G7" s="112" t="s">
        <v>207</v>
      </c>
      <c r="H7" s="112"/>
      <c r="I7" s="112" t="s">
        <v>174</v>
      </c>
      <c r="J7" s="114"/>
      <c r="K7" s="113"/>
      <c r="L7" s="113"/>
      <c r="M7" s="113"/>
      <c r="N7" s="113"/>
      <c r="O7" s="116"/>
      <c r="P7" s="117"/>
      <c r="Q7" s="118"/>
      <c r="R7" s="119"/>
      <c r="S7" s="120"/>
      <c r="U7" s="121" t="str">
        <f>Birók!P21</f>
        <v>Bíró</v>
      </c>
      <c r="Y7" s="393"/>
      <c r="Z7" s="393"/>
      <c r="AA7" s="409" t="s">
        <v>85</v>
      </c>
      <c r="AB7" s="410">
        <v>120</v>
      </c>
      <c r="AC7" s="410">
        <v>90</v>
      </c>
      <c r="AD7" s="410">
        <v>60</v>
      </c>
      <c r="AE7" s="410">
        <v>40</v>
      </c>
      <c r="AF7" s="410">
        <v>25</v>
      </c>
      <c r="AG7" s="410">
        <v>10</v>
      </c>
      <c r="AH7" s="410">
        <v>5</v>
      </c>
      <c r="AI7" s="392"/>
      <c r="AJ7" s="392"/>
      <c r="AK7" s="392"/>
    </row>
    <row r="8" spans="1:37" s="34" customFormat="1" ht="12.9" customHeight="1" x14ac:dyDescent="0.25">
      <c r="A8" s="122"/>
      <c r="B8" s="238"/>
      <c r="C8" s="236"/>
      <c r="D8" s="236"/>
      <c r="E8" s="123"/>
      <c r="F8" s="124"/>
      <c r="G8" s="124"/>
      <c r="H8" s="125"/>
      <c r="I8" s="417" t="s">
        <v>0</v>
      </c>
      <c r="J8" s="127"/>
      <c r="K8" s="128" t="s">
        <v>224</v>
      </c>
      <c r="L8" s="128"/>
      <c r="M8" s="113"/>
      <c r="N8" s="113"/>
      <c r="O8" s="116"/>
      <c r="P8" s="117"/>
      <c r="Q8" s="118"/>
      <c r="R8" s="119"/>
      <c r="S8" s="120"/>
      <c r="U8" s="129" t="str">
        <f>Birók!P22</f>
        <v xml:space="preserve">P Petrovits </v>
      </c>
      <c r="Y8" s="393"/>
      <c r="Z8" s="393"/>
      <c r="AA8" s="409" t="s">
        <v>86</v>
      </c>
      <c r="AB8" s="410">
        <v>90</v>
      </c>
      <c r="AC8" s="410">
        <v>60</v>
      </c>
      <c r="AD8" s="410">
        <v>40</v>
      </c>
      <c r="AE8" s="410">
        <v>25</v>
      </c>
      <c r="AF8" s="410">
        <v>10</v>
      </c>
      <c r="AG8" s="410">
        <v>5</v>
      </c>
      <c r="AH8" s="410">
        <v>2</v>
      </c>
      <c r="AI8" s="392"/>
      <c r="AJ8" s="392"/>
      <c r="AK8" s="392"/>
    </row>
    <row r="9" spans="1:37" s="34" customFormat="1" ht="12.9" customHeight="1" x14ac:dyDescent="0.25">
      <c r="A9" s="122">
        <v>2</v>
      </c>
      <c r="B9" s="217" t="str">
        <f>IF($E9="","",VLOOKUP($E9,#REF!,14))</f>
        <v/>
      </c>
      <c r="C9" s="227" t="str">
        <f>IF($E9="","",VLOOKUP($E9,#REF!,15))</f>
        <v/>
      </c>
      <c r="D9" s="227" t="str">
        <f>IF($E9="","",VLOOKUP($E9,#REF!,5))</f>
        <v/>
      </c>
      <c r="E9" s="111"/>
      <c r="F9" s="130" t="s">
        <v>217</v>
      </c>
      <c r="G9" s="130" t="str">
        <f>IF($E9="","",VLOOKUP($E9,#REF!,3))</f>
        <v/>
      </c>
      <c r="H9" s="130"/>
      <c r="I9" s="112" t="str">
        <f>IF($E9="","",VLOOKUP($E9,#REF!,4))</f>
        <v/>
      </c>
      <c r="J9" s="131"/>
      <c r="K9" s="113"/>
      <c r="L9" s="132"/>
      <c r="M9" s="113"/>
      <c r="N9" s="113"/>
      <c r="O9" s="116"/>
      <c r="P9" s="117"/>
      <c r="Q9" s="118"/>
      <c r="R9" s="119"/>
      <c r="S9" s="120"/>
      <c r="U9" s="129" t="str">
        <f>Birók!P23</f>
        <v xml:space="preserve">S Dávid </v>
      </c>
      <c r="Y9" s="393"/>
      <c r="Z9" s="393"/>
      <c r="AA9" s="409" t="s">
        <v>87</v>
      </c>
      <c r="AB9" s="410">
        <v>60</v>
      </c>
      <c r="AC9" s="410">
        <v>40</v>
      </c>
      <c r="AD9" s="410">
        <v>25</v>
      </c>
      <c r="AE9" s="410">
        <v>10</v>
      </c>
      <c r="AF9" s="410">
        <v>5</v>
      </c>
      <c r="AG9" s="410">
        <v>2</v>
      </c>
      <c r="AH9" s="410">
        <v>1</v>
      </c>
      <c r="AI9" s="392"/>
      <c r="AJ9" s="392"/>
      <c r="AK9" s="392"/>
    </row>
    <row r="10" spans="1:37" s="34" customFormat="1" ht="12.9" customHeight="1" x14ac:dyDescent="0.25">
      <c r="A10" s="122"/>
      <c r="B10" s="238"/>
      <c r="C10" s="236"/>
      <c r="D10" s="236"/>
      <c r="E10" s="133"/>
      <c r="F10" s="124"/>
      <c r="G10" s="124"/>
      <c r="H10" s="125"/>
      <c r="I10" s="113"/>
      <c r="J10" s="134"/>
      <c r="K10" s="126" t="s">
        <v>0</v>
      </c>
      <c r="L10" s="135"/>
      <c r="M10" s="128" t="s">
        <v>224</v>
      </c>
      <c r="N10" s="136"/>
      <c r="O10" s="137"/>
      <c r="P10" s="137"/>
      <c r="Q10" s="118"/>
      <c r="R10" s="119"/>
      <c r="S10" s="120"/>
      <c r="U10" s="129" t="str">
        <f>Birók!P24</f>
        <v>K Kovács</v>
      </c>
      <c r="Y10" s="393"/>
      <c r="Z10" s="393"/>
      <c r="AA10" s="409" t="s">
        <v>88</v>
      </c>
      <c r="AB10" s="410">
        <v>40</v>
      </c>
      <c r="AC10" s="410">
        <v>25</v>
      </c>
      <c r="AD10" s="410">
        <v>15</v>
      </c>
      <c r="AE10" s="410">
        <v>7</v>
      </c>
      <c r="AF10" s="410">
        <v>4</v>
      </c>
      <c r="AG10" s="410">
        <v>1</v>
      </c>
      <c r="AH10" s="410">
        <v>0</v>
      </c>
      <c r="AI10" s="392"/>
      <c r="AJ10" s="392"/>
      <c r="AK10" s="392"/>
    </row>
    <row r="11" spans="1:37" s="34" customFormat="1" ht="12.9" customHeight="1" x14ac:dyDescent="0.25">
      <c r="A11" s="122">
        <v>3</v>
      </c>
      <c r="B11" s="217" t="str">
        <f>IF($E11="","",VLOOKUP($E11,#REF!,14))</f>
        <v/>
      </c>
      <c r="C11" s="227" t="str">
        <f>IF($E11="","",VLOOKUP($E11,#REF!,15))</f>
        <v/>
      </c>
      <c r="D11" s="227" t="str">
        <f>IF($E11="","",VLOOKUP($E11,#REF!,5))</f>
        <v/>
      </c>
      <c r="E11" s="111"/>
      <c r="F11" s="130" t="s">
        <v>217</v>
      </c>
      <c r="G11" s="130" t="str">
        <f>IF($E11="","",VLOOKUP($E11,#REF!,3))</f>
        <v/>
      </c>
      <c r="H11" s="130"/>
      <c r="I11" s="130" t="str">
        <f>IF($E11="","",VLOOKUP($E11,#REF!,4))</f>
        <v/>
      </c>
      <c r="J11" s="114"/>
      <c r="K11" s="113"/>
      <c r="L11" s="138"/>
      <c r="M11" s="113" t="s">
        <v>649</v>
      </c>
      <c r="N11" s="139"/>
      <c r="O11" s="137"/>
      <c r="P11" s="137"/>
      <c r="Q11" s="118"/>
      <c r="R11" s="119"/>
      <c r="S11" s="120"/>
      <c r="U11" s="129" t="str">
        <f>Birók!P25</f>
        <v>K Székács</v>
      </c>
      <c r="Y11" s="393"/>
      <c r="Z11" s="393"/>
      <c r="AA11" s="409" t="s">
        <v>89</v>
      </c>
      <c r="AB11" s="410">
        <v>25</v>
      </c>
      <c r="AC11" s="410">
        <v>15</v>
      </c>
      <c r="AD11" s="410">
        <v>10</v>
      </c>
      <c r="AE11" s="410">
        <v>6</v>
      </c>
      <c r="AF11" s="410">
        <v>3</v>
      </c>
      <c r="AG11" s="410">
        <v>1</v>
      </c>
      <c r="AH11" s="410">
        <v>0</v>
      </c>
      <c r="AI11" s="392"/>
      <c r="AJ11" s="392"/>
      <c r="AK11" s="392"/>
    </row>
    <row r="12" spans="1:37" s="34" customFormat="1" ht="12.9" customHeight="1" x14ac:dyDescent="0.25">
      <c r="A12" s="122"/>
      <c r="B12" s="238"/>
      <c r="C12" s="236"/>
      <c r="D12" s="236"/>
      <c r="E12" s="133"/>
      <c r="F12" s="124"/>
      <c r="G12" s="124"/>
      <c r="H12" s="125"/>
      <c r="I12" s="417" t="s">
        <v>0</v>
      </c>
      <c r="J12" s="127"/>
      <c r="K12" s="128" t="s">
        <v>192</v>
      </c>
      <c r="L12" s="140"/>
      <c r="M12" s="113"/>
      <c r="N12" s="139"/>
      <c r="O12" s="137"/>
      <c r="P12" s="137"/>
      <c r="Q12" s="118"/>
      <c r="R12" s="119"/>
      <c r="S12" s="120"/>
      <c r="U12" s="129" t="str">
        <f>Birók!P26</f>
        <v>C dr. Regős</v>
      </c>
      <c r="Y12" s="393"/>
      <c r="Z12" s="393"/>
      <c r="AA12" s="409" t="s">
        <v>94</v>
      </c>
      <c r="AB12" s="410">
        <v>15</v>
      </c>
      <c r="AC12" s="410">
        <v>10</v>
      </c>
      <c r="AD12" s="410">
        <v>6</v>
      </c>
      <c r="AE12" s="410">
        <v>3</v>
      </c>
      <c r="AF12" s="410">
        <v>1</v>
      </c>
      <c r="AG12" s="410">
        <v>0</v>
      </c>
      <c r="AH12" s="410">
        <v>0</v>
      </c>
      <c r="AI12" s="392"/>
      <c r="AJ12" s="392"/>
      <c r="AK12" s="392"/>
    </row>
    <row r="13" spans="1:37" s="34" customFormat="1" ht="12.9" customHeight="1" x14ac:dyDescent="0.25">
      <c r="A13" s="122">
        <v>4</v>
      </c>
      <c r="B13" s="217" t="str">
        <f>IF($E13="","",VLOOKUP($E13,#REF!,14))</f>
        <v/>
      </c>
      <c r="C13" s="227" t="str">
        <f>IF($E13="","",VLOOKUP($E13,#REF!,15))</f>
        <v/>
      </c>
      <c r="D13" s="227" t="str">
        <f>IF($E13="","",VLOOKUP($E13,#REF!,5))</f>
        <v/>
      </c>
      <c r="E13" s="111"/>
      <c r="F13" s="130" t="s">
        <v>192</v>
      </c>
      <c r="G13" s="130" t="s">
        <v>199</v>
      </c>
      <c r="H13" s="130"/>
      <c r="I13" s="130" t="s">
        <v>222</v>
      </c>
      <c r="J13" s="141"/>
      <c r="K13" s="113"/>
      <c r="L13" s="113"/>
      <c r="M13" s="113"/>
      <c r="N13" s="139"/>
      <c r="O13" s="137"/>
      <c r="P13" s="137"/>
      <c r="Q13" s="118"/>
      <c r="R13" s="119"/>
      <c r="S13" s="120"/>
      <c r="U13" s="129" t="str">
        <f>Birók!P27</f>
        <v>I Csernus</v>
      </c>
      <c r="Y13" s="393"/>
      <c r="Z13" s="393"/>
      <c r="AA13" s="409" t="s">
        <v>90</v>
      </c>
      <c r="AB13" s="410">
        <v>10</v>
      </c>
      <c r="AC13" s="410">
        <v>6</v>
      </c>
      <c r="AD13" s="410">
        <v>3</v>
      </c>
      <c r="AE13" s="410">
        <v>1</v>
      </c>
      <c r="AF13" s="410">
        <v>0</v>
      </c>
      <c r="AG13" s="410">
        <v>0</v>
      </c>
      <c r="AH13" s="410">
        <v>0</v>
      </c>
      <c r="AI13" s="392"/>
      <c r="AJ13" s="392"/>
      <c r="AK13" s="392"/>
    </row>
    <row r="14" spans="1:37" s="34" customFormat="1" ht="12.9" customHeight="1" x14ac:dyDescent="0.25">
      <c r="A14" s="122"/>
      <c r="B14" s="238"/>
      <c r="C14" s="236"/>
      <c r="D14" s="236"/>
      <c r="E14" s="133"/>
      <c r="F14" s="113"/>
      <c r="G14" s="113"/>
      <c r="H14" s="66"/>
      <c r="I14" s="142"/>
      <c r="J14" s="134"/>
      <c r="K14" s="113"/>
      <c r="L14" s="113"/>
      <c r="M14" s="126" t="s">
        <v>0</v>
      </c>
      <c r="N14" s="135"/>
      <c r="O14" s="128" t="s">
        <v>224</v>
      </c>
      <c r="P14" s="136"/>
      <c r="Q14" s="118"/>
      <c r="R14" s="119"/>
      <c r="S14" s="120"/>
      <c r="U14" s="129" t="str">
        <f>Birók!P28</f>
        <v xml:space="preserve">L Mihály </v>
      </c>
      <c r="Y14" s="393"/>
      <c r="Z14" s="393"/>
      <c r="AA14" s="409" t="s">
        <v>91</v>
      </c>
      <c r="AB14" s="410">
        <v>3</v>
      </c>
      <c r="AC14" s="410">
        <v>2</v>
      </c>
      <c r="AD14" s="410">
        <v>1</v>
      </c>
      <c r="AE14" s="410">
        <v>0</v>
      </c>
      <c r="AF14" s="410">
        <v>0</v>
      </c>
      <c r="AG14" s="410">
        <v>0</v>
      </c>
      <c r="AH14" s="410">
        <v>0</v>
      </c>
      <c r="AI14" s="392"/>
      <c r="AJ14" s="392"/>
      <c r="AK14" s="392"/>
    </row>
    <row r="15" spans="1:37" s="34" customFormat="1" ht="12.9" customHeight="1" x14ac:dyDescent="0.25">
      <c r="A15" s="110">
        <v>5</v>
      </c>
      <c r="B15" s="217" t="str">
        <f>IF($E15="","",VLOOKUP($E15,#REF!,14))</f>
        <v/>
      </c>
      <c r="C15" s="227" t="str">
        <f>IF($E15="","",VLOOKUP($E15,#REF!,15))</f>
        <v/>
      </c>
      <c r="D15" s="227" t="str">
        <f>IF($E15="","",VLOOKUP($E15,#REF!,5))</f>
        <v/>
      </c>
      <c r="E15" s="111"/>
      <c r="F15" s="112" t="s">
        <v>216</v>
      </c>
      <c r="G15" s="112" t="s">
        <v>157</v>
      </c>
      <c r="H15" s="112"/>
      <c r="I15" s="112" t="s">
        <v>222</v>
      </c>
      <c r="J15" s="143"/>
      <c r="K15" s="113"/>
      <c r="L15" s="113"/>
      <c r="M15" s="113"/>
      <c r="N15" s="139"/>
      <c r="O15" s="113" t="s">
        <v>692</v>
      </c>
      <c r="P15" s="139"/>
      <c r="Q15" s="118"/>
      <c r="R15" s="119"/>
      <c r="S15" s="120"/>
      <c r="U15" s="129" t="str">
        <f>Birók!P29</f>
        <v xml:space="preserve">D Mihály </v>
      </c>
      <c r="Y15" s="393"/>
      <c r="Z15" s="393"/>
      <c r="AA15" s="409"/>
      <c r="AB15" s="409"/>
      <c r="AC15" s="409"/>
      <c r="AD15" s="409"/>
      <c r="AE15" s="409"/>
      <c r="AF15" s="409"/>
      <c r="AG15" s="409"/>
      <c r="AH15" s="409"/>
      <c r="AI15" s="392"/>
      <c r="AJ15" s="392"/>
      <c r="AK15" s="392"/>
    </row>
    <row r="16" spans="1:37" s="34" customFormat="1" ht="12.9" customHeight="1" thickBot="1" x14ac:dyDescent="0.3">
      <c r="A16" s="122"/>
      <c r="B16" s="238"/>
      <c r="C16" s="236"/>
      <c r="D16" s="236"/>
      <c r="E16" s="133"/>
      <c r="F16" s="124"/>
      <c r="G16" s="124"/>
      <c r="H16" s="125"/>
      <c r="I16" s="417" t="s">
        <v>0</v>
      </c>
      <c r="J16" s="127"/>
      <c r="K16" s="128" t="s">
        <v>216</v>
      </c>
      <c r="L16" s="128"/>
      <c r="M16" s="113"/>
      <c r="N16" s="139"/>
      <c r="O16" s="137"/>
      <c r="P16" s="139"/>
      <c r="Q16" s="118"/>
      <c r="R16" s="119"/>
      <c r="S16" s="120"/>
      <c r="U16" s="144" t="str">
        <f>Birók!P30</f>
        <v>Egyik sem</v>
      </c>
      <c r="Y16" s="393"/>
      <c r="Z16" s="393"/>
      <c r="AA16" s="409" t="s">
        <v>52</v>
      </c>
      <c r="AB16" s="410">
        <v>150</v>
      </c>
      <c r="AC16" s="410">
        <v>120</v>
      </c>
      <c r="AD16" s="410">
        <v>90</v>
      </c>
      <c r="AE16" s="410">
        <v>60</v>
      </c>
      <c r="AF16" s="410">
        <v>40</v>
      </c>
      <c r="AG16" s="410">
        <v>25</v>
      </c>
      <c r="AH16" s="410">
        <v>15</v>
      </c>
      <c r="AI16" s="392"/>
      <c r="AJ16" s="392"/>
      <c r="AK16" s="392"/>
    </row>
    <row r="17" spans="1:41" s="34" customFormat="1" ht="12.9" customHeight="1" x14ac:dyDescent="0.25">
      <c r="A17" s="122">
        <v>6</v>
      </c>
      <c r="B17" s="217" t="str">
        <f>IF($E17="","",VLOOKUP($E17,#REF!,14))</f>
        <v/>
      </c>
      <c r="C17" s="227" t="str">
        <f>IF($E17="","",VLOOKUP($E17,#REF!,15))</f>
        <v/>
      </c>
      <c r="D17" s="227" t="str">
        <f>IF($E17="","",VLOOKUP($E17,#REF!,5))</f>
        <v/>
      </c>
      <c r="E17" s="111"/>
      <c r="F17" s="130" t="s">
        <v>217</v>
      </c>
      <c r="G17" s="130" t="str">
        <f>IF($E17="","",VLOOKUP($E17,#REF!,3))</f>
        <v/>
      </c>
      <c r="H17" s="130"/>
      <c r="I17" s="130" t="str">
        <f>IF($E17="","",VLOOKUP($E17,#REF!,4))</f>
        <v/>
      </c>
      <c r="J17" s="131"/>
      <c r="K17" s="113"/>
      <c r="L17" s="132"/>
      <c r="M17" s="113"/>
      <c r="N17" s="139"/>
      <c r="O17" s="137"/>
      <c r="P17" s="139"/>
      <c r="Q17" s="118"/>
      <c r="R17" s="119"/>
      <c r="S17" s="120"/>
      <c r="Y17" s="393"/>
      <c r="Z17" s="393"/>
      <c r="AA17" s="409" t="s">
        <v>82</v>
      </c>
      <c r="AB17" s="410">
        <v>120</v>
      </c>
      <c r="AC17" s="410">
        <v>90</v>
      </c>
      <c r="AD17" s="410">
        <v>60</v>
      </c>
      <c r="AE17" s="410">
        <v>40</v>
      </c>
      <c r="AF17" s="410">
        <v>25</v>
      </c>
      <c r="AG17" s="410">
        <v>15</v>
      </c>
      <c r="AH17" s="410">
        <v>8</v>
      </c>
      <c r="AI17" s="392"/>
      <c r="AJ17" s="392"/>
      <c r="AK17" s="392"/>
    </row>
    <row r="18" spans="1:41" s="34" customFormat="1" ht="12.9" customHeight="1" x14ac:dyDescent="0.25">
      <c r="A18" s="122"/>
      <c r="B18" s="238"/>
      <c r="C18" s="236"/>
      <c r="D18" s="236"/>
      <c r="E18" s="133"/>
      <c r="F18" s="124"/>
      <c r="G18" s="124"/>
      <c r="H18" s="125"/>
      <c r="I18" s="113"/>
      <c r="J18" s="134"/>
      <c r="K18" s="126" t="s">
        <v>0</v>
      </c>
      <c r="L18" s="135"/>
      <c r="M18" s="128" t="s">
        <v>220</v>
      </c>
      <c r="N18" s="145"/>
      <c r="O18" s="137"/>
      <c r="P18" s="139"/>
      <c r="Q18" s="118"/>
      <c r="R18" s="119"/>
      <c r="S18" s="120"/>
      <c r="Y18" s="393"/>
      <c r="Z18" s="393"/>
      <c r="AA18" s="409" t="s">
        <v>83</v>
      </c>
      <c r="AB18" s="410">
        <v>90</v>
      </c>
      <c r="AC18" s="410">
        <v>60</v>
      </c>
      <c r="AD18" s="410">
        <v>40</v>
      </c>
      <c r="AE18" s="410">
        <v>25</v>
      </c>
      <c r="AF18" s="410">
        <v>15</v>
      </c>
      <c r="AG18" s="410">
        <v>8</v>
      </c>
      <c r="AH18" s="410">
        <v>4</v>
      </c>
      <c r="AI18" s="392"/>
      <c r="AJ18" s="392"/>
      <c r="AK18" s="392"/>
    </row>
    <row r="19" spans="1:41" s="34" customFormat="1" ht="12.9" customHeight="1" x14ac:dyDescent="0.25">
      <c r="A19" s="122">
        <v>7</v>
      </c>
      <c r="B19" s="217" t="str">
        <f>IF($E19="","",VLOOKUP($E19,#REF!,14))</f>
        <v/>
      </c>
      <c r="C19" s="227" t="str">
        <f>IF($E19="","",VLOOKUP($E19,#REF!,15))</f>
        <v/>
      </c>
      <c r="D19" s="227" t="str">
        <f>IF($E19="","",VLOOKUP($E19,#REF!,5))</f>
        <v/>
      </c>
      <c r="E19" s="111"/>
      <c r="F19" s="130" t="s">
        <v>220</v>
      </c>
      <c r="G19" s="130" t="s">
        <v>182</v>
      </c>
      <c r="H19" s="130"/>
      <c r="I19" s="130" t="s">
        <v>221</v>
      </c>
      <c r="J19" s="114"/>
      <c r="K19" s="113"/>
      <c r="L19" s="138"/>
      <c r="M19" s="113" t="s">
        <v>632</v>
      </c>
      <c r="N19" s="137"/>
      <c r="O19" s="137"/>
      <c r="P19" s="139"/>
      <c r="Q19" s="118"/>
      <c r="R19" s="119"/>
      <c r="S19" s="120"/>
      <c r="Y19" s="393"/>
      <c r="Z19" s="393"/>
      <c r="AA19" s="409" t="s">
        <v>84</v>
      </c>
      <c r="AB19" s="410">
        <v>60</v>
      </c>
      <c r="AC19" s="410">
        <v>40</v>
      </c>
      <c r="AD19" s="410">
        <v>25</v>
      </c>
      <c r="AE19" s="410">
        <v>15</v>
      </c>
      <c r="AF19" s="410">
        <v>8</v>
      </c>
      <c r="AG19" s="410">
        <v>4</v>
      </c>
      <c r="AH19" s="410">
        <v>2</v>
      </c>
      <c r="AI19" s="392"/>
      <c r="AJ19" s="392"/>
      <c r="AK19" s="392"/>
    </row>
    <row r="20" spans="1:41" s="34" customFormat="1" ht="12.9" customHeight="1" x14ac:dyDescent="0.25">
      <c r="A20" s="122"/>
      <c r="B20" s="238"/>
      <c r="C20" s="236"/>
      <c r="D20" s="236"/>
      <c r="E20" s="123"/>
      <c r="F20" s="124"/>
      <c r="G20" s="124"/>
      <c r="H20" s="125"/>
      <c r="I20" s="417" t="s">
        <v>0</v>
      </c>
      <c r="J20" s="127"/>
      <c r="K20" s="128" t="s">
        <v>220</v>
      </c>
      <c r="L20" s="140"/>
      <c r="M20" s="113"/>
      <c r="N20" s="137"/>
      <c r="O20" s="137"/>
      <c r="P20" s="139"/>
      <c r="Q20" s="118"/>
      <c r="R20" s="119"/>
      <c r="S20" s="120"/>
      <c r="Y20" s="393"/>
      <c r="Z20" s="393"/>
      <c r="AA20" s="409" t="s">
        <v>85</v>
      </c>
      <c r="AB20" s="410">
        <v>40</v>
      </c>
      <c r="AC20" s="410">
        <v>25</v>
      </c>
      <c r="AD20" s="410">
        <v>15</v>
      </c>
      <c r="AE20" s="410">
        <v>8</v>
      </c>
      <c r="AF20" s="410">
        <v>4</v>
      </c>
      <c r="AG20" s="410">
        <v>2</v>
      </c>
      <c r="AH20" s="410">
        <v>1</v>
      </c>
      <c r="AI20" s="392"/>
      <c r="AJ20" s="392"/>
      <c r="AK20" s="392"/>
    </row>
    <row r="21" spans="1:41" s="34" customFormat="1" ht="12.9" customHeight="1" x14ac:dyDescent="0.25">
      <c r="A21" s="122">
        <v>8</v>
      </c>
      <c r="B21" s="217" t="str">
        <f>IF($E21="","",VLOOKUP($E21,#REF!,14))</f>
        <v/>
      </c>
      <c r="C21" s="227" t="str">
        <f>IF($E21="","",VLOOKUP($E21,#REF!,15))</f>
        <v/>
      </c>
      <c r="D21" s="227" t="str">
        <f>IF($E21="","",VLOOKUP($E21,#REF!,5))</f>
        <v/>
      </c>
      <c r="E21" s="111"/>
      <c r="F21" s="130" t="s">
        <v>218</v>
      </c>
      <c r="G21" s="130" t="s">
        <v>182</v>
      </c>
      <c r="H21" s="130"/>
      <c r="I21" s="130" t="s">
        <v>222</v>
      </c>
      <c r="J21" s="141"/>
      <c r="K21" s="113" t="s">
        <v>694</v>
      </c>
      <c r="L21" s="113"/>
      <c r="M21" s="113"/>
      <c r="N21" s="137"/>
      <c r="O21" s="137"/>
      <c r="P21" s="139"/>
      <c r="Q21" s="118"/>
      <c r="R21" s="119"/>
      <c r="S21" s="120"/>
      <c r="Y21" s="393"/>
      <c r="Z21" s="393"/>
      <c r="AA21" s="409" t="s">
        <v>86</v>
      </c>
      <c r="AB21" s="410">
        <v>25</v>
      </c>
      <c r="AC21" s="410">
        <v>15</v>
      </c>
      <c r="AD21" s="410">
        <v>10</v>
      </c>
      <c r="AE21" s="410">
        <v>6</v>
      </c>
      <c r="AF21" s="410">
        <v>3</v>
      </c>
      <c r="AG21" s="410">
        <v>1</v>
      </c>
      <c r="AH21" s="410">
        <v>0</v>
      </c>
      <c r="AI21" s="392"/>
      <c r="AJ21" s="392"/>
      <c r="AK21" s="392"/>
    </row>
    <row r="22" spans="1:41" s="34" customFormat="1" ht="12.9" customHeight="1" x14ac:dyDescent="0.25">
      <c r="A22" s="122"/>
      <c r="B22" s="238"/>
      <c r="C22" s="236"/>
      <c r="D22" s="236"/>
      <c r="E22" s="123"/>
      <c r="F22" s="142"/>
      <c r="G22" s="142"/>
      <c r="H22" s="146"/>
      <c r="I22" s="142"/>
      <c r="J22" s="134"/>
      <c r="K22" s="113"/>
      <c r="L22" s="113"/>
      <c r="M22" s="113"/>
      <c r="N22" s="137"/>
      <c r="O22" s="126" t="s">
        <v>0</v>
      </c>
      <c r="P22" s="135"/>
      <c r="Q22" s="128" t="s">
        <v>224</v>
      </c>
      <c r="R22" s="136"/>
      <c r="S22" s="120"/>
      <c r="Y22" s="393"/>
      <c r="Z22" s="393"/>
      <c r="AA22" s="409" t="s">
        <v>87</v>
      </c>
      <c r="AB22" s="410">
        <v>15</v>
      </c>
      <c r="AC22" s="410">
        <v>10</v>
      </c>
      <c r="AD22" s="410">
        <v>6</v>
      </c>
      <c r="AE22" s="410">
        <v>3</v>
      </c>
      <c r="AF22" s="410">
        <v>1</v>
      </c>
      <c r="AG22" s="410">
        <v>0</v>
      </c>
      <c r="AH22" s="410">
        <v>0</v>
      </c>
      <c r="AI22" s="392"/>
      <c r="AJ22" s="392"/>
      <c r="AK22" s="392"/>
    </row>
    <row r="23" spans="1:41" s="34" customFormat="1" ht="12.9" customHeight="1" x14ac:dyDescent="0.25">
      <c r="A23" s="122">
        <v>9</v>
      </c>
      <c r="B23" s="217" t="str">
        <f>IF($E23="","",VLOOKUP($E23,#REF!,14))</f>
        <v/>
      </c>
      <c r="C23" s="227" t="str">
        <f>IF($E23="","",VLOOKUP($E23,#REF!,15))</f>
        <v/>
      </c>
      <c r="D23" s="227" t="str">
        <f>IF($E23="","",VLOOKUP($E23,#REF!,5))</f>
        <v/>
      </c>
      <c r="E23" s="111"/>
      <c r="F23" s="130" t="s">
        <v>219</v>
      </c>
      <c r="G23" s="130" t="s">
        <v>225</v>
      </c>
      <c r="H23" s="130"/>
      <c r="I23" s="130" t="s">
        <v>201</v>
      </c>
      <c r="J23" s="114"/>
      <c r="K23" s="113"/>
      <c r="L23" s="113"/>
      <c r="M23" s="113"/>
      <c r="N23" s="137"/>
      <c r="O23" s="113"/>
      <c r="P23" s="139"/>
      <c r="Q23" s="113" t="s">
        <v>695</v>
      </c>
      <c r="R23" s="137"/>
      <c r="S23" s="120"/>
      <c r="Y23" s="393"/>
      <c r="Z23" s="393"/>
      <c r="AA23" s="409" t="s">
        <v>88</v>
      </c>
      <c r="AB23" s="410">
        <v>10</v>
      </c>
      <c r="AC23" s="410">
        <v>6</v>
      </c>
      <c r="AD23" s="410">
        <v>3</v>
      </c>
      <c r="AE23" s="410">
        <v>1</v>
      </c>
      <c r="AF23" s="410">
        <v>0</v>
      </c>
      <c r="AG23" s="410">
        <v>0</v>
      </c>
      <c r="AH23" s="410">
        <v>0</v>
      </c>
      <c r="AI23" s="392"/>
      <c r="AJ23" s="392"/>
      <c r="AK23" s="392"/>
    </row>
    <row r="24" spans="1:41" s="34" customFormat="1" ht="12.9" customHeight="1" x14ac:dyDescent="0.25">
      <c r="A24" s="122"/>
      <c r="B24" s="238"/>
      <c r="C24" s="236"/>
      <c r="D24" s="236"/>
      <c r="E24" s="123"/>
      <c r="F24" s="124"/>
      <c r="G24" s="124"/>
      <c r="H24" s="125"/>
      <c r="I24" s="417" t="s">
        <v>0</v>
      </c>
      <c r="J24" s="127"/>
      <c r="K24" s="128" t="s">
        <v>219</v>
      </c>
      <c r="L24" s="128"/>
      <c r="M24" s="113"/>
      <c r="N24" s="137"/>
      <c r="O24" s="137"/>
      <c r="P24" s="139"/>
      <c r="Q24" s="118"/>
      <c r="R24" s="119"/>
      <c r="S24" s="120"/>
      <c r="Y24" s="393"/>
      <c r="Z24" s="393"/>
      <c r="AA24" s="409" t="s">
        <v>89</v>
      </c>
      <c r="AB24" s="410">
        <v>6</v>
      </c>
      <c r="AC24" s="410">
        <v>3</v>
      </c>
      <c r="AD24" s="410">
        <v>1</v>
      </c>
      <c r="AE24" s="410">
        <v>0</v>
      </c>
      <c r="AF24" s="410">
        <v>0</v>
      </c>
      <c r="AG24" s="410">
        <v>0</v>
      </c>
      <c r="AH24" s="410">
        <v>0</v>
      </c>
      <c r="AI24" s="392"/>
      <c r="AJ24" s="392"/>
      <c r="AK24" s="392"/>
    </row>
    <row r="25" spans="1:41" s="34" customFormat="1" ht="12.9" customHeight="1" x14ac:dyDescent="0.25">
      <c r="A25" s="122">
        <v>10</v>
      </c>
      <c r="B25" s="217" t="str">
        <f>IF($E25="","",VLOOKUP($E25,#REF!,14))</f>
        <v/>
      </c>
      <c r="C25" s="227" t="str">
        <f>IF($E25="","",VLOOKUP($E25,#REF!,15))</f>
        <v/>
      </c>
      <c r="D25" s="227" t="str">
        <f>IF($E25="","",VLOOKUP($E25,#REF!,5))</f>
        <v/>
      </c>
      <c r="E25" s="111"/>
      <c r="F25" s="130" t="s">
        <v>217</v>
      </c>
      <c r="G25" s="130" t="str">
        <f>IF($E25="","",VLOOKUP($E25,#REF!,3))</f>
        <v/>
      </c>
      <c r="H25" s="130"/>
      <c r="I25" s="130" t="str">
        <f>IF($E25="","",VLOOKUP($E25,#REF!,4))</f>
        <v/>
      </c>
      <c r="J25" s="131"/>
      <c r="K25" s="113"/>
      <c r="L25" s="132"/>
      <c r="M25" s="113"/>
      <c r="N25" s="137"/>
      <c r="O25" s="137"/>
      <c r="P25" s="139"/>
      <c r="Q25" s="118"/>
      <c r="R25" s="119"/>
      <c r="S25" s="120"/>
      <c r="Y25" s="393"/>
      <c r="Z25" s="393"/>
      <c r="AA25" s="409" t="s">
        <v>94</v>
      </c>
      <c r="AB25" s="410">
        <v>3</v>
      </c>
      <c r="AC25" s="410">
        <v>2</v>
      </c>
      <c r="AD25" s="410">
        <v>1</v>
      </c>
      <c r="AE25" s="410">
        <v>0</v>
      </c>
      <c r="AF25" s="410">
        <v>0</v>
      </c>
      <c r="AG25" s="410">
        <v>0</v>
      </c>
      <c r="AH25" s="410">
        <v>0</v>
      </c>
      <c r="AI25" s="392"/>
      <c r="AJ25" s="392"/>
      <c r="AK25" s="392"/>
    </row>
    <row r="26" spans="1:41" s="34" customFormat="1" ht="12.9" customHeight="1" x14ac:dyDescent="0.25">
      <c r="A26" s="122"/>
      <c r="B26" s="238"/>
      <c r="C26" s="236"/>
      <c r="D26" s="236"/>
      <c r="E26" s="133"/>
      <c r="F26" s="124"/>
      <c r="G26" s="124"/>
      <c r="H26" s="125"/>
      <c r="I26" s="113"/>
      <c r="J26" s="134"/>
      <c r="K26" s="126" t="s">
        <v>0</v>
      </c>
      <c r="L26" s="135"/>
      <c r="M26" s="128" t="s">
        <v>219</v>
      </c>
      <c r="N26" s="136"/>
      <c r="O26" s="137"/>
      <c r="P26" s="139"/>
      <c r="Q26" s="118"/>
      <c r="R26" s="119"/>
      <c r="S26" s="120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405"/>
      <c r="AM26" s="405"/>
      <c r="AN26" s="405"/>
      <c r="AO26" s="405"/>
    </row>
    <row r="27" spans="1:41" s="34" customFormat="1" ht="12.9" customHeight="1" x14ac:dyDescent="0.25">
      <c r="A27" s="122">
        <v>11</v>
      </c>
      <c r="B27" s="217" t="str">
        <f>IF($E27="","",VLOOKUP($E27,#REF!,14))</f>
        <v/>
      </c>
      <c r="C27" s="227" t="str">
        <f>IF($E27="","",VLOOKUP($E27,#REF!,15))</f>
        <v/>
      </c>
      <c r="D27" s="227" t="str">
        <f>IF($E27="","",VLOOKUP($E27,#REF!,5))</f>
        <v/>
      </c>
      <c r="E27" s="111"/>
      <c r="F27" s="130" t="s">
        <v>217</v>
      </c>
      <c r="G27" s="130" t="str">
        <f>IF($E27="","",VLOOKUP($E27,#REF!,3))</f>
        <v/>
      </c>
      <c r="H27" s="130"/>
      <c r="I27" s="130" t="str">
        <f>IF($E27="","",VLOOKUP($E27,#REF!,4))</f>
        <v/>
      </c>
      <c r="J27" s="114"/>
      <c r="K27" s="113"/>
      <c r="L27" s="138"/>
      <c r="M27" s="113" t="s">
        <v>694</v>
      </c>
      <c r="N27" s="139"/>
      <c r="O27" s="137"/>
      <c r="P27" s="139"/>
      <c r="Q27" s="118"/>
      <c r="R27" s="119"/>
      <c r="S27" s="120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405"/>
      <c r="AM27" s="405"/>
      <c r="AN27" s="405"/>
      <c r="AO27" s="405"/>
    </row>
    <row r="28" spans="1:41" s="34" customFormat="1" ht="12.9" customHeight="1" x14ac:dyDescent="0.25">
      <c r="A28" s="147"/>
      <c r="B28" s="238"/>
      <c r="C28" s="236"/>
      <c r="D28" s="236"/>
      <c r="E28" s="133"/>
      <c r="F28" s="124"/>
      <c r="G28" s="124"/>
      <c r="H28" s="125"/>
      <c r="I28" s="417" t="s">
        <v>0</v>
      </c>
      <c r="J28" s="127"/>
      <c r="K28" s="128" t="s">
        <v>120</v>
      </c>
      <c r="L28" s="140"/>
      <c r="M28" s="113"/>
      <c r="N28" s="139"/>
      <c r="O28" s="137"/>
      <c r="P28" s="139"/>
      <c r="Q28" s="118"/>
      <c r="R28" s="119"/>
      <c r="S28" s="120"/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05"/>
      <c r="AJ28" s="405"/>
      <c r="AK28" s="405"/>
      <c r="AL28" s="405"/>
      <c r="AM28" s="405"/>
      <c r="AN28" s="405"/>
      <c r="AO28" s="405"/>
    </row>
    <row r="29" spans="1:41" s="34" customFormat="1" ht="12.9" customHeight="1" x14ac:dyDescent="0.25">
      <c r="A29" s="110">
        <v>12</v>
      </c>
      <c r="B29" s="217" t="str">
        <f>IF($E29="","",VLOOKUP($E29,#REF!,14))</f>
        <v/>
      </c>
      <c r="C29" s="227" t="str">
        <f>IF($E29="","",VLOOKUP($E29,#REF!,15))</f>
        <v/>
      </c>
      <c r="D29" s="227" t="str">
        <f>IF($E29="","",VLOOKUP($E29,#REF!,5))</f>
        <v/>
      </c>
      <c r="E29" s="111"/>
      <c r="F29" s="112" t="s">
        <v>120</v>
      </c>
      <c r="G29" s="112" t="str">
        <f>IF($E29="","",VLOOKUP($E29,#REF!,3))</f>
        <v/>
      </c>
      <c r="H29" s="112" t="s">
        <v>169</v>
      </c>
      <c r="I29" s="112" t="s">
        <v>222</v>
      </c>
      <c r="J29" s="141"/>
      <c r="K29" s="113"/>
      <c r="L29" s="113"/>
      <c r="M29" s="113"/>
      <c r="N29" s="139"/>
      <c r="O29" s="137"/>
      <c r="P29" s="139"/>
      <c r="Q29" s="118"/>
      <c r="R29" s="119"/>
      <c r="S29" s="120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5"/>
      <c r="AM29" s="405"/>
      <c r="AN29" s="405"/>
      <c r="AO29" s="405"/>
    </row>
    <row r="30" spans="1:41" s="34" customFormat="1" ht="12.9" customHeight="1" x14ac:dyDescent="0.25">
      <c r="A30" s="122"/>
      <c r="B30" s="238"/>
      <c r="C30" s="236"/>
      <c r="D30" s="236"/>
      <c r="E30" s="133"/>
      <c r="F30" s="113"/>
      <c r="G30" s="113"/>
      <c r="H30" s="66"/>
      <c r="I30" s="142"/>
      <c r="J30" s="134"/>
      <c r="K30" s="113"/>
      <c r="L30" s="113"/>
      <c r="M30" s="126" t="s">
        <v>0</v>
      </c>
      <c r="N30" s="135"/>
      <c r="O30" s="128" t="s">
        <v>223</v>
      </c>
      <c r="P30" s="145"/>
      <c r="Q30" s="118"/>
      <c r="R30" s="119"/>
      <c r="S30" s="120"/>
      <c r="AI30" s="405"/>
      <c r="AJ30" s="405"/>
      <c r="AK30" s="405"/>
    </row>
    <row r="31" spans="1:41" s="34" customFormat="1" ht="12.9" customHeight="1" x14ac:dyDescent="0.25">
      <c r="A31" s="122">
        <v>13</v>
      </c>
      <c r="B31" s="217" t="str">
        <f>IF($E31="","",VLOOKUP($E31,#REF!,14))</f>
        <v/>
      </c>
      <c r="C31" s="227" t="str">
        <f>IF($E31="","",VLOOKUP($E31,#REF!,15))</f>
        <v/>
      </c>
      <c r="D31" s="227" t="str">
        <f>IF($E31="","",VLOOKUP($E31,#REF!,5))</f>
        <v/>
      </c>
      <c r="E31" s="111"/>
      <c r="F31" s="130" t="s">
        <v>226</v>
      </c>
      <c r="G31" s="130" t="s">
        <v>182</v>
      </c>
      <c r="H31" s="130"/>
      <c r="I31" s="130" t="s">
        <v>227</v>
      </c>
      <c r="J31" s="143"/>
      <c r="K31" s="113"/>
      <c r="L31" s="113"/>
      <c r="M31" s="113"/>
      <c r="N31" s="139"/>
      <c r="O31" s="113" t="s">
        <v>625</v>
      </c>
      <c r="P31" s="137"/>
      <c r="Q31" s="118"/>
      <c r="R31" s="119"/>
      <c r="S31" s="120"/>
      <c r="AI31" s="405"/>
      <c r="AJ31" s="405"/>
      <c r="AK31" s="405"/>
    </row>
    <row r="32" spans="1:41" s="34" customFormat="1" ht="12.9" customHeight="1" x14ac:dyDescent="0.25">
      <c r="A32" s="122"/>
      <c r="B32" s="238"/>
      <c r="C32" s="236"/>
      <c r="D32" s="236"/>
      <c r="E32" s="133"/>
      <c r="F32" s="124"/>
      <c r="G32" s="124"/>
      <c r="H32" s="125"/>
      <c r="I32" s="126" t="s">
        <v>0</v>
      </c>
      <c r="J32" s="127"/>
      <c r="K32" s="128" t="s">
        <v>226</v>
      </c>
      <c r="L32" s="128"/>
      <c r="M32" s="113"/>
      <c r="N32" s="139"/>
      <c r="O32" s="137"/>
      <c r="P32" s="137"/>
      <c r="Q32" s="118"/>
      <c r="R32" s="119"/>
      <c r="S32" s="120"/>
      <c r="AI32" s="405"/>
      <c r="AJ32" s="405"/>
      <c r="AK32" s="405"/>
    </row>
    <row r="33" spans="1:37" s="34" customFormat="1" ht="12.9" customHeight="1" x14ac:dyDescent="0.25">
      <c r="A33" s="122">
        <v>14</v>
      </c>
      <c r="B33" s="217" t="str">
        <f>IF($E33="","",VLOOKUP($E33,#REF!,14))</f>
        <v/>
      </c>
      <c r="C33" s="227" t="str">
        <f>IF($E33="","",VLOOKUP($E33,#REF!,15))</f>
        <v/>
      </c>
      <c r="D33" s="227" t="str">
        <f>IF($E33="","",VLOOKUP($E33,#REF!,5))</f>
        <v/>
      </c>
      <c r="E33" s="111"/>
      <c r="F33" s="130" t="str">
        <f>UPPER(IF($E33="","",VLOOKUP($E33,#REF!,2)))</f>
        <v/>
      </c>
      <c r="G33" s="130" t="str">
        <f>IF($E33="","",VLOOKUP($E33,#REF!,3))</f>
        <v/>
      </c>
      <c r="H33" s="130"/>
      <c r="I33" s="130" t="str">
        <f>IF($E33="","",VLOOKUP($E33,#REF!,4))</f>
        <v/>
      </c>
      <c r="J33" s="131"/>
      <c r="K33" s="113"/>
      <c r="L33" s="132"/>
      <c r="M33" s="113"/>
      <c r="N33" s="139"/>
      <c r="O33" s="137"/>
      <c r="P33" s="137"/>
      <c r="Q33" s="118"/>
      <c r="R33" s="119"/>
      <c r="S33" s="120"/>
      <c r="AI33" s="405"/>
      <c r="AJ33" s="405"/>
      <c r="AK33" s="405"/>
    </row>
    <row r="34" spans="1:37" s="34" customFormat="1" ht="12.9" customHeight="1" x14ac:dyDescent="0.25">
      <c r="A34" s="122"/>
      <c r="B34" s="238"/>
      <c r="C34" s="236"/>
      <c r="D34" s="236"/>
      <c r="E34" s="133"/>
      <c r="F34" s="124"/>
      <c r="G34" s="124"/>
      <c r="H34" s="125"/>
      <c r="I34" s="113"/>
      <c r="J34" s="134"/>
      <c r="K34" s="126" t="s">
        <v>0</v>
      </c>
      <c r="L34" s="135"/>
      <c r="M34" s="128" t="s">
        <v>223</v>
      </c>
      <c r="N34" s="145"/>
      <c r="O34" s="137"/>
      <c r="P34" s="137"/>
      <c r="Q34" s="118"/>
      <c r="R34" s="119"/>
      <c r="S34" s="120"/>
      <c r="AI34" s="405"/>
      <c r="AJ34" s="405"/>
      <c r="AK34" s="405"/>
    </row>
    <row r="35" spans="1:37" s="34" customFormat="1" ht="12.9" customHeight="1" x14ac:dyDescent="0.25">
      <c r="A35" s="122">
        <v>15</v>
      </c>
      <c r="B35" s="217" t="str">
        <f>IF($E35="","",VLOOKUP($E35,#REF!,14))</f>
        <v/>
      </c>
      <c r="C35" s="227" t="str">
        <f>IF($E35="","",VLOOKUP($E35,#REF!,15))</f>
        <v/>
      </c>
      <c r="D35" s="227" t="str">
        <f>IF($E35="","",VLOOKUP($E35,#REF!,5))</f>
        <v/>
      </c>
      <c r="E35" s="111"/>
      <c r="F35" s="130" t="s">
        <v>217</v>
      </c>
      <c r="G35" s="130" t="str">
        <f>IF($E35="","",VLOOKUP($E35,#REF!,3))</f>
        <v/>
      </c>
      <c r="H35" s="130"/>
      <c r="I35" s="130" t="str">
        <f>IF($E35="","",VLOOKUP($E35,#REF!,4))</f>
        <v/>
      </c>
      <c r="J35" s="114"/>
      <c r="K35" s="113"/>
      <c r="L35" s="138"/>
      <c r="M35" s="113" t="s">
        <v>646</v>
      </c>
      <c r="N35" s="137"/>
      <c r="O35" s="137"/>
      <c r="P35" s="137"/>
      <c r="Q35" s="118"/>
      <c r="R35" s="119"/>
      <c r="S35" s="120"/>
      <c r="AI35" s="405"/>
      <c r="AJ35" s="405"/>
      <c r="AK35" s="405"/>
    </row>
    <row r="36" spans="1:37" s="34" customFormat="1" ht="12.9" customHeight="1" x14ac:dyDescent="0.25">
      <c r="A36" s="122"/>
      <c r="B36" s="238"/>
      <c r="C36" s="236"/>
      <c r="D36" s="236"/>
      <c r="E36" s="123"/>
      <c r="F36" s="124"/>
      <c r="G36" s="124"/>
      <c r="H36" s="125"/>
      <c r="I36" s="126" t="s">
        <v>0</v>
      </c>
      <c r="J36" s="127"/>
      <c r="K36" s="128" t="s">
        <v>223</v>
      </c>
      <c r="L36" s="140"/>
      <c r="M36" s="113"/>
      <c r="N36" s="137"/>
      <c r="O36" s="137"/>
      <c r="P36" s="137"/>
      <c r="Q36" s="118"/>
      <c r="R36" s="119"/>
      <c r="S36" s="120"/>
      <c r="AI36" s="405"/>
      <c r="AJ36" s="405"/>
      <c r="AK36" s="405"/>
    </row>
    <row r="37" spans="1:37" s="34" customFormat="1" ht="12.9" customHeight="1" x14ac:dyDescent="0.25">
      <c r="A37" s="110">
        <v>16</v>
      </c>
      <c r="B37" s="217" t="str">
        <f>IF($E37="","",VLOOKUP($E37,#REF!,14))</f>
        <v/>
      </c>
      <c r="C37" s="227" t="str">
        <f>IF($E37="","",VLOOKUP($E37,#REF!,15))</f>
        <v/>
      </c>
      <c r="D37" s="227" t="str">
        <f>IF($E37="","",VLOOKUP($E37,#REF!,5))</f>
        <v/>
      </c>
      <c r="E37" s="111"/>
      <c r="F37" s="112" t="s">
        <v>223</v>
      </c>
      <c r="G37" s="112" t="s">
        <v>200</v>
      </c>
      <c r="H37" s="130"/>
      <c r="I37" s="112" t="s">
        <v>174</v>
      </c>
      <c r="J37" s="141"/>
      <c r="K37" s="113"/>
      <c r="L37" s="113"/>
      <c r="M37" s="113"/>
      <c r="N37" s="137"/>
      <c r="O37" s="137"/>
      <c r="P37" s="137"/>
      <c r="Q37" s="118"/>
      <c r="R37" s="119"/>
      <c r="S37" s="120"/>
      <c r="AI37" s="405"/>
      <c r="AJ37" s="405"/>
      <c r="AK37" s="405"/>
    </row>
    <row r="38" spans="1:37" s="34" customFormat="1" ht="9.6" customHeight="1" x14ac:dyDescent="0.25">
      <c r="A38" s="148"/>
      <c r="B38" s="123"/>
      <c r="C38" s="123"/>
      <c r="D38" s="123"/>
      <c r="E38" s="123"/>
      <c r="F38" s="142"/>
      <c r="G38" s="142"/>
      <c r="H38" s="146"/>
      <c r="I38" s="113"/>
      <c r="J38" s="134"/>
      <c r="K38" s="113"/>
      <c r="L38" s="113"/>
      <c r="M38" s="113"/>
      <c r="N38" s="137"/>
      <c r="O38" s="137"/>
      <c r="P38" s="137"/>
      <c r="Q38" s="118"/>
      <c r="R38" s="119"/>
      <c r="S38" s="120"/>
      <c r="AI38" s="405"/>
      <c r="AJ38" s="405"/>
      <c r="AK38" s="405"/>
    </row>
    <row r="39" spans="1:37" s="34" customFormat="1" ht="9.6" customHeight="1" x14ac:dyDescent="0.25">
      <c r="A39" s="149"/>
      <c r="B39" s="115"/>
      <c r="C39" s="115"/>
      <c r="D39" s="115"/>
      <c r="E39" s="123"/>
      <c r="F39" s="115"/>
      <c r="G39" s="115"/>
      <c r="H39" s="115"/>
      <c r="I39" s="115"/>
      <c r="J39" s="123"/>
      <c r="K39" s="115"/>
      <c r="L39" s="115"/>
      <c r="M39" s="115"/>
      <c r="N39" s="150"/>
      <c r="O39" s="150"/>
      <c r="P39" s="150"/>
      <c r="Q39" s="118"/>
      <c r="R39" s="119"/>
      <c r="S39" s="120"/>
      <c r="AI39" s="405"/>
      <c r="AJ39" s="405"/>
      <c r="AK39" s="405"/>
    </row>
    <row r="40" spans="1:37" s="34" customFormat="1" ht="9.6" customHeight="1" x14ac:dyDescent="0.25">
      <c r="A40" s="148"/>
      <c r="B40" s="123"/>
      <c r="C40" s="123"/>
      <c r="D40" s="123"/>
      <c r="E40" s="123"/>
      <c r="F40" s="115"/>
      <c r="G40" s="115"/>
      <c r="I40" s="115"/>
      <c r="J40" s="123"/>
      <c r="K40" s="115"/>
      <c r="L40" s="115"/>
      <c r="M40" s="151"/>
      <c r="N40" s="123"/>
      <c r="O40" s="115"/>
      <c r="P40" s="150"/>
      <c r="Q40" s="118"/>
      <c r="R40" s="119"/>
      <c r="S40" s="120"/>
      <c r="AI40" s="405"/>
      <c r="AJ40" s="405"/>
      <c r="AK40" s="405"/>
    </row>
    <row r="41" spans="1:37" s="34" customFormat="1" ht="9.6" customHeight="1" x14ac:dyDescent="0.25">
      <c r="A41" s="148"/>
      <c r="B41" s="115"/>
      <c r="C41" s="115"/>
      <c r="D41" s="115"/>
      <c r="E41" s="123"/>
      <c r="F41" s="115"/>
      <c r="G41" s="115"/>
      <c r="H41" s="115"/>
      <c r="I41" s="115"/>
      <c r="J41" s="123"/>
      <c r="K41" s="115"/>
      <c r="L41" s="115"/>
      <c r="M41" s="115"/>
      <c r="N41" s="150"/>
      <c r="O41" s="115"/>
      <c r="P41" s="150"/>
      <c r="Q41" s="118"/>
      <c r="R41" s="119"/>
      <c r="S41" s="120"/>
      <c r="AI41" s="405"/>
      <c r="AJ41" s="405"/>
      <c r="AK41" s="405"/>
    </row>
    <row r="42" spans="1:37" s="34" customFormat="1" ht="9.6" customHeight="1" x14ac:dyDescent="0.25">
      <c r="A42" s="148"/>
      <c r="B42" s="123"/>
      <c r="C42" s="123"/>
      <c r="D42" s="123"/>
      <c r="E42" s="123"/>
      <c r="F42" s="115"/>
      <c r="G42" s="115"/>
      <c r="I42" s="151"/>
      <c r="J42" s="123"/>
      <c r="K42" s="115"/>
      <c r="L42" s="115"/>
      <c r="M42" s="115"/>
      <c r="N42" s="150"/>
      <c r="O42" s="150"/>
      <c r="P42" s="150"/>
      <c r="Q42" s="118"/>
      <c r="R42" s="119"/>
      <c r="S42" s="120"/>
      <c r="AI42" s="405"/>
      <c r="AJ42" s="405"/>
      <c r="AK42" s="405"/>
    </row>
    <row r="43" spans="1:37" s="34" customFormat="1" ht="9.6" customHeight="1" x14ac:dyDescent="0.25">
      <c r="A43" s="148"/>
      <c r="B43" s="115"/>
      <c r="C43" s="115"/>
      <c r="D43" s="115"/>
      <c r="E43" s="123"/>
      <c r="F43" s="115"/>
      <c r="G43" s="115"/>
      <c r="H43" s="115"/>
      <c r="I43" s="115"/>
      <c r="J43" s="123"/>
      <c r="K43" s="115"/>
      <c r="L43" s="152"/>
      <c r="M43" s="115"/>
      <c r="N43" s="150"/>
      <c r="O43" s="150"/>
      <c r="P43" s="150"/>
      <c r="Q43" s="118"/>
      <c r="R43" s="119"/>
      <c r="S43" s="120"/>
      <c r="AI43" s="405"/>
      <c r="AJ43" s="405"/>
      <c r="AK43" s="405"/>
    </row>
    <row r="44" spans="1:37" s="34" customFormat="1" ht="9.6" customHeight="1" x14ac:dyDescent="0.25">
      <c r="A44" s="148"/>
      <c r="B44" s="123"/>
      <c r="C44" s="123"/>
      <c r="D44" s="123"/>
      <c r="E44" s="123"/>
      <c r="F44" s="115"/>
      <c r="G44" s="115"/>
      <c r="I44" s="115"/>
      <c r="J44" s="123"/>
      <c r="K44" s="151"/>
      <c r="L44" s="123"/>
      <c r="M44" s="115"/>
      <c r="N44" s="150"/>
      <c r="O44" s="150"/>
      <c r="P44" s="150"/>
      <c r="Q44" s="118"/>
      <c r="R44" s="119"/>
      <c r="S44" s="120"/>
      <c r="AI44" s="405"/>
      <c r="AJ44" s="405"/>
      <c r="AK44" s="405"/>
    </row>
    <row r="45" spans="1:37" s="34" customFormat="1" ht="9.6" customHeight="1" x14ac:dyDescent="0.25">
      <c r="A45" s="148"/>
      <c r="B45" s="115"/>
      <c r="C45" s="115"/>
      <c r="D45" s="115"/>
      <c r="E45" s="123"/>
      <c r="F45" s="115"/>
      <c r="G45" s="115"/>
      <c r="H45" s="115"/>
      <c r="I45" s="115"/>
      <c r="J45" s="123"/>
      <c r="K45" s="115"/>
      <c r="L45" s="115"/>
      <c r="M45" s="115"/>
      <c r="N45" s="150"/>
      <c r="O45" s="150"/>
      <c r="P45" s="150"/>
      <c r="Q45" s="118"/>
      <c r="R45" s="119"/>
      <c r="S45" s="120"/>
      <c r="AI45" s="405"/>
      <c r="AJ45" s="405"/>
      <c r="AK45" s="405"/>
    </row>
    <row r="46" spans="1:37" s="34" customFormat="1" ht="9.6" customHeight="1" x14ac:dyDescent="0.25">
      <c r="A46" s="148"/>
      <c r="B46" s="123"/>
      <c r="C46" s="123"/>
      <c r="D46" s="123"/>
      <c r="E46" s="123"/>
      <c r="F46" s="115"/>
      <c r="G46" s="115"/>
      <c r="I46" s="151"/>
      <c r="J46" s="123"/>
      <c r="K46" s="115"/>
      <c r="L46" s="115"/>
      <c r="M46" s="115"/>
      <c r="N46" s="150"/>
      <c r="O46" s="150"/>
      <c r="P46" s="150"/>
      <c r="Q46" s="118"/>
      <c r="R46" s="119"/>
      <c r="S46" s="120"/>
      <c r="AI46" s="405"/>
      <c r="AJ46" s="405"/>
      <c r="AK46" s="405"/>
    </row>
    <row r="47" spans="1:37" s="34" customFormat="1" ht="9.6" customHeight="1" x14ac:dyDescent="0.25">
      <c r="A47" s="149"/>
      <c r="B47" s="115"/>
      <c r="C47" s="115"/>
      <c r="D47" s="115"/>
      <c r="E47" s="123"/>
      <c r="F47" s="115"/>
      <c r="G47" s="115"/>
      <c r="H47" s="115"/>
      <c r="I47" s="115"/>
      <c r="J47" s="123"/>
      <c r="K47" s="115"/>
      <c r="L47" s="115"/>
      <c r="M47" s="115"/>
      <c r="N47" s="115"/>
      <c r="O47" s="116"/>
      <c r="P47" s="116"/>
      <c r="Q47" s="118"/>
      <c r="R47" s="119"/>
      <c r="S47" s="120"/>
      <c r="AI47" s="405"/>
      <c r="AJ47" s="405"/>
      <c r="AK47" s="405"/>
    </row>
    <row r="48" spans="1:37" s="2" customFormat="1" ht="6.75" customHeight="1" x14ac:dyDescent="0.25">
      <c r="A48" s="154"/>
      <c r="B48" s="154"/>
      <c r="C48" s="154"/>
      <c r="D48" s="154"/>
      <c r="E48" s="154"/>
      <c r="F48" s="155"/>
      <c r="G48" s="155"/>
      <c r="H48" s="155"/>
      <c r="I48" s="155"/>
      <c r="J48" s="156"/>
      <c r="K48" s="157"/>
      <c r="L48" s="158"/>
      <c r="M48" s="157"/>
      <c r="N48" s="158"/>
      <c r="O48" s="157"/>
      <c r="P48" s="158"/>
      <c r="Q48" s="157"/>
      <c r="R48" s="158"/>
      <c r="S48" s="159"/>
      <c r="AI48" s="406"/>
      <c r="AJ48" s="406"/>
      <c r="AK48" s="406"/>
    </row>
    <row r="49" spans="1:37" s="18" customFormat="1" ht="10.5" customHeight="1" x14ac:dyDescent="0.25">
      <c r="A49" s="160" t="s">
        <v>32</v>
      </c>
      <c r="B49" s="161"/>
      <c r="C49" s="161"/>
      <c r="D49" s="231"/>
      <c r="E49" s="162" t="s">
        <v>3</v>
      </c>
      <c r="F49" s="163" t="s">
        <v>34</v>
      </c>
      <c r="G49" s="162"/>
      <c r="H49" s="164"/>
      <c r="I49" s="165"/>
      <c r="J49" s="162" t="s">
        <v>3</v>
      </c>
      <c r="K49" s="163" t="s">
        <v>41</v>
      </c>
      <c r="L49" s="166"/>
      <c r="M49" s="163" t="s">
        <v>42</v>
      </c>
      <c r="N49" s="167"/>
      <c r="O49" s="168" t="s">
        <v>43</v>
      </c>
      <c r="P49" s="168"/>
      <c r="Q49" s="169"/>
      <c r="R49" s="170"/>
      <c r="AI49" s="407"/>
      <c r="AJ49" s="407"/>
      <c r="AK49" s="407"/>
    </row>
    <row r="50" spans="1:37" s="18" customFormat="1" ht="9" customHeight="1" x14ac:dyDescent="0.25">
      <c r="A50" s="232" t="s">
        <v>33</v>
      </c>
      <c r="B50" s="233"/>
      <c r="C50" s="234"/>
      <c r="D50" s="235"/>
      <c r="E50" s="172">
        <v>1</v>
      </c>
      <c r="F50" s="85" t="e">
        <f>IF(E50&gt;$R$57,,UPPER(VLOOKUP(E50,#REF!,2)))</f>
        <v>#REF!</v>
      </c>
      <c r="G50" s="173"/>
      <c r="H50" s="85"/>
      <c r="I50" s="84"/>
      <c r="J50" s="174" t="s">
        <v>4</v>
      </c>
      <c r="K50" s="171"/>
      <c r="L50" s="175"/>
      <c r="M50" s="171"/>
      <c r="N50" s="176"/>
      <c r="O50" s="177" t="s">
        <v>35</v>
      </c>
      <c r="P50" s="178"/>
      <c r="Q50" s="178"/>
      <c r="R50" s="179"/>
      <c r="AI50" s="407"/>
      <c r="AJ50" s="407"/>
      <c r="AK50" s="407"/>
    </row>
    <row r="51" spans="1:37" s="18" customFormat="1" ht="9" customHeight="1" x14ac:dyDescent="0.25">
      <c r="A51" s="184" t="s">
        <v>40</v>
      </c>
      <c r="B51" s="182"/>
      <c r="C51" s="228"/>
      <c r="D51" s="185"/>
      <c r="E51" s="172">
        <v>2</v>
      </c>
      <c r="F51" s="85" t="e">
        <f>IF(E51&gt;$R$57,,UPPER(VLOOKUP(E51,#REF!,2)))</f>
        <v>#REF!</v>
      </c>
      <c r="G51" s="173"/>
      <c r="H51" s="85"/>
      <c r="I51" s="84"/>
      <c r="J51" s="174" t="s">
        <v>5</v>
      </c>
      <c r="K51" s="171"/>
      <c r="L51" s="175"/>
      <c r="M51" s="171"/>
      <c r="N51" s="176"/>
      <c r="O51" s="180"/>
      <c r="P51" s="181"/>
      <c r="Q51" s="182"/>
      <c r="R51" s="183"/>
      <c r="AI51" s="407"/>
      <c r="AJ51" s="407"/>
      <c r="AK51" s="407"/>
    </row>
    <row r="52" spans="1:37" s="18" customFormat="1" ht="9" customHeight="1" x14ac:dyDescent="0.25">
      <c r="A52" s="212"/>
      <c r="B52" s="213"/>
      <c r="C52" s="229"/>
      <c r="D52" s="214"/>
      <c r="E52" s="172">
        <v>3</v>
      </c>
      <c r="F52" s="85" t="e">
        <f>IF(E52&gt;$R$57,,UPPER(VLOOKUP(E52,#REF!,2)))</f>
        <v>#REF!</v>
      </c>
      <c r="G52" s="173"/>
      <c r="H52" s="85"/>
      <c r="I52" s="84"/>
      <c r="J52" s="174" t="s">
        <v>6</v>
      </c>
      <c r="K52" s="171"/>
      <c r="L52" s="175"/>
      <c r="M52" s="171"/>
      <c r="N52" s="176"/>
      <c r="O52" s="177" t="s">
        <v>36</v>
      </c>
      <c r="P52" s="178"/>
      <c r="Q52" s="178"/>
      <c r="R52" s="179"/>
      <c r="AI52" s="407"/>
      <c r="AJ52" s="407"/>
      <c r="AK52" s="407"/>
    </row>
    <row r="53" spans="1:37" s="18" customFormat="1" ht="9" customHeight="1" x14ac:dyDescent="0.25">
      <c r="A53" s="186"/>
      <c r="B53" s="224"/>
      <c r="C53" s="224"/>
      <c r="D53" s="187"/>
      <c r="E53" s="172">
        <v>4</v>
      </c>
      <c r="F53" s="85" t="e">
        <f>IF(E53&gt;$R$57,,UPPER(VLOOKUP(E53,#REF!,2)))</f>
        <v>#REF!</v>
      </c>
      <c r="G53" s="173"/>
      <c r="H53" s="85"/>
      <c r="I53" s="84"/>
      <c r="J53" s="174" t="s">
        <v>7</v>
      </c>
      <c r="K53" s="171"/>
      <c r="L53" s="175"/>
      <c r="M53" s="171"/>
      <c r="N53" s="176"/>
      <c r="O53" s="171"/>
      <c r="P53" s="175"/>
      <c r="Q53" s="171"/>
      <c r="R53" s="176"/>
      <c r="AI53" s="407"/>
      <c r="AJ53" s="407"/>
      <c r="AK53" s="407"/>
    </row>
    <row r="54" spans="1:37" s="18" customFormat="1" ht="9" customHeight="1" x14ac:dyDescent="0.25">
      <c r="A54" s="200"/>
      <c r="B54" s="215"/>
      <c r="C54" s="215"/>
      <c r="D54" s="230"/>
      <c r="E54" s="172"/>
      <c r="F54" s="85"/>
      <c r="G54" s="173"/>
      <c r="H54" s="85"/>
      <c r="I54" s="84"/>
      <c r="J54" s="174" t="s">
        <v>8</v>
      </c>
      <c r="K54" s="171"/>
      <c r="L54" s="175"/>
      <c r="M54" s="171"/>
      <c r="N54" s="176"/>
      <c r="O54" s="182"/>
      <c r="P54" s="181"/>
      <c r="Q54" s="182"/>
      <c r="R54" s="183"/>
      <c r="AI54" s="407"/>
      <c r="AJ54" s="407"/>
      <c r="AK54" s="407"/>
    </row>
    <row r="55" spans="1:37" s="18" customFormat="1" ht="9" customHeight="1" x14ac:dyDescent="0.25">
      <c r="A55" s="201"/>
      <c r="B55" s="216"/>
      <c r="C55" s="224"/>
      <c r="D55" s="187"/>
      <c r="E55" s="172"/>
      <c r="F55" s="85"/>
      <c r="G55" s="173"/>
      <c r="H55" s="85"/>
      <c r="I55" s="84"/>
      <c r="J55" s="174" t="s">
        <v>9</v>
      </c>
      <c r="K55" s="171"/>
      <c r="L55" s="175"/>
      <c r="M55" s="171"/>
      <c r="N55" s="176"/>
      <c r="O55" s="177" t="s">
        <v>28</v>
      </c>
      <c r="P55" s="178"/>
      <c r="Q55" s="178"/>
      <c r="R55" s="179"/>
      <c r="AI55" s="407"/>
      <c r="AJ55" s="407"/>
      <c r="AK55" s="407"/>
    </row>
    <row r="56" spans="1:37" s="18" customFormat="1" ht="9" customHeight="1" x14ac:dyDescent="0.25">
      <c r="A56" s="201"/>
      <c r="B56" s="216"/>
      <c r="C56" s="225"/>
      <c r="D56" s="210"/>
      <c r="E56" s="172"/>
      <c r="F56" s="85"/>
      <c r="G56" s="173"/>
      <c r="H56" s="85"/>
      <c r="I56" s="84"/>
      <c r="J56" s="174" t="s">
        <v>10</v>
      </c>
      <c r="K56" s="171"/>
      <c r="L56" s="175"/>
      <c r="M56" s="171"/>
      <c r="N56" s="176"/>
      <c r="O56" s="171"/>
      <c r="P56" s="175"/>
      <c r="Q56" s="171"/>
      <c r="R56" s="176"/>
      <c r="AI56" s="407"/>
      <c r="AJ56" s="407"/>
      <c r="AK56" s="407"/>
    </row>
    <row r="57" spans="1:37" s="18" customFormat="1" ht="9" customHeight="1" x14ac:dyDescent="0.25">
      <c r="A57" s="202"/>
      <c r="B57" s="199"/>
      <c r="C57" s="226"/>
      <c r="D57" s="211"/>
      <c r="E57" s="188"/>
      <c r="F57" s="189"/>
      <c r="G57" s="190"/>
      <c r="H57" s="189"/>
      <c r="I57" s="191"/>
      <c r="J57" s="192" t="s">
        <v>11</v>
      </c>
      <c r="K57" s="182"/>
      <c r="L57" s="181"/>
      <c r="M57" s="182"/>
      <c r="N57" s="183"/>
      <c r="O57" s="182" t="str">
        <f>R4</f>
        <v>Kovács Zoltán</v>
      </c>
      <c r="P57" s="181"/>
      <c r="Q57" s="182"/>
      <c r="R57" s="193" t="e">
        <f>MIN(4,#REF!)</f>
        <v>#REF!</v>
      </c>
      <c r="AI57" s="407"/>
      <c r="AJ57" s="407"/>
      <c r="AK57" s="407"/>
    </row>
  </sheetData>
  <mergeCells count="1">
    <mergeCell ref="A4:C4"/>
  </mergeCells>
  <phoneticPr fontId="56" type="noConversion"/>
  <conditionalFormatting sqref="G45:I45 G39:I39 H23 H25 H27 H29 H31 H33 H35 H37 G47:I47 G41:I41 G43:I43 H7 H9 H11 H13 H15 H17 H19 H21">
    <cfRule type="expression" dxfId="57" priority="1" stopIfTrue="1">
      <formula>AND($E7&lt;9,$C7&gt;0)</formula>
    </cfRule>
  </conditionalFormatting>
  <conditionalFormatting sqref="I32 I46 I36 K44 I42 K10 M14 K18 K26 K34 M30 M40 O22 I8 I12 I16 I20 I24 I28">
    <cfRule type="expression" dxfId="56" priority="2" stopIfTrue="1">
      <formula>AND($O$1="CU",I8="Umpire")</formula>
    </cfRule>
    <cfRule type="expression" dxfId="55" priority="3" stopIfTrue="1">
      <formula>AND($O$1="CU",I8&lt;&gt;"Umpire",J8&lt;&gt;"")</formula>
    </cfRule>
    <cfRule type="expression" dxfId="54" priority="4" stopIfTrue="1">
      <formula>AND($O$1="CU",I8&lt;&gt;"Umpire")</formula>
    </cfRule>
  </conditionalFormatting>
  <conditionalFormatting sqref="E39 E47 E45 E43 E41">
    <cfRule type="expression" dxfId="53" priority="5" stopIfTrue="1">
      <formula>AND($E39&lt;9,$C39&gt;0)</formula>
    </cfRule>
  </conditionalFormatting>
  <conditionalFormatting sqref="F41 F43 F45 F47 F39">
    <cfRule type="cellIs" dxfId="52" priority="6" stopIfTrue="1" operator="equal">
      <formula>"Bye"</formula>
    </cfRule>
    <cfRule type="expression" dxfId="51" priority="7" stopIfTrue="1">
      <formula>AND($E39&lt;9,$C39&gt;0)</formula>
    </cfRule>
  </conditionalFormatting>
  <conditionalFormatting sqref="M10 M18 M26 M34 O30 O40 M44 O14 Q22 K8 K12 K16 K20 K24 K28 K32 K36 K42 K46">
    <cfRule type="expression" dxfId="50" priority="8" stopIfTrue="1">
      <formula>J8="as"</formula>
    </cfRule>
    <cfRule type="expression" dxfId="49" priority="9" stopIfTrue="1">
      <formula>J8="bs"</formula>
    </cfRule>
  </conditionalFormatting>
  <conditionalFormatting sqref="B41 B43 B45 B47 B39">
    <cfRule type="cellIs" dxfId="48" priority="10" stopIfTrue="1" operator="equal">
      <formula>"QA"</formula>
    </cfRule>
    <cfRule type="cellIs" dxfId="47" priority="11" stopIfTrue="1" operator="equal">
      <formula>"DA"</formula>
    </cfRule>
  </conditionalFormatting>
  <conditionalFormatting sqref="R57 J8 J12 J16 J20 J24 J28 J32 J36 N30 N14 L10 L34 L18 L26 P22">
    <cfRule type="expression" dxfId="46" priority="12" stopIfTrue="1">
      <formula>$O$1="CU"</formula>
    </cfRule>
  </conditionalFormatting>
  <conditionalFormatting sqref="E9 E7 E11 E13 E15 E17 E19 E21 E23 E25 E27 E29 E31 E33 E35 E37">
    <cfRule type="expression" dxfId="45" priority="13" stopIfTrue="1">
      <formula>$E7&lt;5</formula>
    </cfRule>
  </conditionalFormatting>
  <conditionalFormatting sqref="F35 F37 F25 F33 F31 F29 F27 F23 F19 F21 F9 F17 F15 F13 F11 F7">
    <cfRule type="cellIs" dxfId="44" priority="14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11"/>
  </sheetPr>
  <dimension ref="A1:AK43"/>
  <sheetViews>
    <sheetView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str">
        <f>IF(Y5=1,CONCATENATE(VLOOKUP(Y3,AA16:AH27,2)),CONCATENATE(VLOOKUP(Y3,AA2:AK13,2)))</f>
        <v>60</v>
      </c>
      <c r="AC1" s="400" t="str">
        <f>IF(Y5=1,CONCATENATE(VLOOKUP(Y3,AA16:AK27,3)),CONCATENATE(VLOOKUP(Y3,AA2:AK13,3)))</f>
        <v>40</v>
      </c>
      <c r="AD1" s="400" t="str">
        <f>IF(Y5=1,CONCATENATE(VLOOKUP(Y3,AA16:AK27,4)),CONCATENATE(VLOOKUP(Y3,AA2:AK13,4)))</f>
        <v>30</v>
      </c>
      <c r="AE1" s="400" t="str">
        <f>IF(Y5=1,CONCATENATE(VLOOKUP(Y3,AA16:AK27,5)),CONCATENATE(VLOOKUP(Y3,AA2:AK13,5)))</f>
        <v>20</v>
      </c>
      <c r="AF1" s="400" t="str">
        <f>IF(Y5=1,CONCATENATE(VLOOKUP(Y3,AA16:AK27,6)),CONCATENATE(VLOOKUP(Y3,AA2:AK13,6)))</f>
        <v>18</v>
      </c>
      <c r="AG1" s="400" t="str">
        <f>IF(Y5=1,CONCATENATE(VLOOKUP(Y3,AA16:AK27,7)),CONCATENATE(VLOOKUP(Y3,AA2:AK13,7)))</f>
        <v>15</v>
      </c>
      <c r="AH1" s="400" t="str">
        <f>IF(Y5=1,CONCATENATE(VLOOKUP(Y3,AA16:AK27,8)),CONCATENATE(VLOOKUP(Y3,AA2:AK13,8)))</f>
        <v>12</v>
      </c>
      <c r="AI1" s="400" t="str">
        <f>IF(Y5=1,CONCATENATE(VLOOKUP(Y3,AA16:AK27,9)),CONCATENATE(VLOOKUP(Y3,AA2:AK13,9)))</f>
        <v>10</v>
      </c>
      <c r="AJ1" s="400" t="str">
        <f>IF(Y5=1,CONCATENATE(VLOOKUP(Y3,AA16:AK27,10)),CONCATENATE(VLOOKUP(Y3,AA2:AK13,10)))</f>
        <v>8</v>
      </c>
      <c r="AK1" s="400" t="str">
        <f>IF(Y5=1,CONCATENATE(VLOOKUP(Y3,AA16:AK27,11)),CONCATENATE(VLOOKUP(Y3,AA2:AK13,11)))</f>
        <v>6</v>
      </c>
    </row>
    <row r="2" spans="1:37" x14ac:dyDescent="0.25">
      <c r="A2" s="252" t="s">
        <v>38</v>
      </c>
      <c r="B2" s="253"/>
      <c r="C2" s="253"/>
      <c r="D2" s="253"/>
      <c r="E2" s="435">
        <f>Altalanos!$B$8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/>
      <c r="M3" s="52" t="s">
        <v>26</v>
      </c>
      <c r="N3" s="332"/>
      <c r="O3" s="331"/>
      <c r="P3" s="332"/>
      <c r="Q3" s="381" t="s">
        <v>66</v>
      </c>
      <c r="R3" s="382" t="s">
        <v>72</v>
      </c>
      <c r="S3" s="382" t="s">
        <v>67</v>
      </c>
      <c r="Y3" s="393" t="str">
        <f>IF(H4="OB","A",IF(H4="IX","W",H4))</f>
        <v>III.kcs. Leány "B"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293</v>
      </c>
      <c r="I4" s="258"/>
      <c r="J4" s="260"/>
      <c r="K4" s="261"/>
      <c r="L4" s="396"/>
      <c r="M4" s="263" t="str">
        <f>Altalanos!$E$10</f>
        <v>Kovács Zoltán</v>
      </c>
      <c r="N4" s="334"/>
      <c r="O4" s="335"/>
      <c r="P4" s="334"/>
      <c r="Q4" s="383" t="s">
        <v>73</v>
      </c>
      <c r="R4" s="384" t="s">
        <v>68</v>
      </c>
      <c r="S4" s="384" t="s">
        <v>69</v>
      </c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28"/>
      <c r="Q5" s="385" t="s">
        <v>74</v>
      </c>
      <c r="R5" s="386" t="s">
        <v>70</v>
      </c>
      <c r="S5" s="386" t="s">
        <v>71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28"/>
      <c r="Q6" s="328"/>
      <c r="R6" s="328"/>
      <c r="S6" s="328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36" t="s">
        <v>52</v>
      </c>
      <c r="B7" s="367"/>
      <c r="C7" s="369" t="str">
        <f>IF($B7="","",VLOOKUP($B7,#REF!,5))</f>
        <v/>
      </c>
      <c r="D7" s="369" t="str">
        <f>IF($B7="","",VLOOKUP($B7,#REF!,15))</f>
        <v/>
      </c>
      <c r="E7" s="504" t="s">
        <v>159</v>
      </c>
      <c r="F7" s="505"/>
      <c r="G7" s="504" t="s">
        <v>129</v>
      </c>
      <c r="H7" s="505"/>
      <c r="I7" s="451" t="s">
        <v>174</v>
      </c>
      <c r="J7" s="297"/>
      <c r="K7" s="488" t="s">
        <v>155</v>
      </c>
      <c r="L7" s="395" t="e">
        <f>IF(K7="","",CONCATENATE(VLOOKUP($Y$3,$AB$1:$AK$1,K7)," pont"))</f>
        <v>#REF!</v>
      </c>
      <c r="M7" s="402"/>
      <c r="N7" s="328"/>
      <c r="O7" s="328"/>
      <c r="P7" s="328"/>
      <c r="Q7" s="328"/>
      <c r="R7" s="328"/>
      <c r="S7" s="328"/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68"/>
      <c r="C8" s="370"/>
      <c r="D8" s="370"/>
      <c r="E8" s="370"/>
      <c r="F8" s="370"/>
      <c r="G8" s="370"/>
      <c r="H8" s="370"/>
      <c r="I8" s="370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67"/>
      <c r="C9" s="369" t="str">
        <f>IF($B9="","",VLOOKUP($B9,#REF!,5))</f>
        <v/>
      </c>
      <c r="D9" s="369" t="str">
        <f>IF($B9="","",VLOOKUP($B9,#REF!,15))</f>
        <v/>
      </c>
      <c r="E9" s="504" t="s">
        <v>145</v>
      </c>
      <c r="F9" s="505"/>
      <c r="G9" s="504" t="s">
        <v>160</v>
      </c>
      <c r="H9" s="505"/>
      <c r="I9" s="451" t="s">
        <v>174</v>
      </c>
      <c r="J9" s="297"/>
      <c r="K9" s="488" t="s">
        <v>629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68"/>
      <c r="C10" s="370"/>
      <c r="D10" s="370"/>
      <c r="E10" s="370"/>
      <c r="F10" s="370"/>
      <c r="G10" s="370"/>
      <c r="H10" s="370"/>
      <c r="I10" s="370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67"/>
      <c r="C11" s="369" t="str">
        <f>IF($B11="","",VLOOKUP($B11,#REF!,5))</f>
        <v/>
      </c>
      <c r="D11" s="369" t="str">
        <f>IF($B11="","",VLOOKUP($B11,#REF!,15))</f>
        <v/>
      </c>
      <c r="E11" s="504" t="s">
        <v>161</v>
      </c>
      <c r="F11" s="505"/>
      <c r="G11" s="504" t="s">
        <v>135</v>
      </c>
      <c r="H11" s="505"/>
      <c r="I11" s="451" t="s">
        <v>174</v>
      </c>
      <c r="J11" s="297"/>
      <c r="K11" s="488" t="s">
        <v>630</v>
      </c>
      <c r="L11" s="395" t="e">
        <f>IF(K11="","",CONCATENATE(VLOOKUP($Y$3,$AB$1:$AK$1,K11)," pont"))</f>
        <v>#REF!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336"/>
      <c r="B12" s="368"/>
      <c r="C12" s="370"/>
      <c r="D12" s="370"/>
      <c r="E12" s="370"/>
      <c r="F12" s="370"/>
      <c r="G12" s="370"/>
      <c r="H12" s="370"/>
      <c r="I12" s="370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36" t="s">
        <v>59</v>
      </c>
      <c r="B13" s="367"/>
      <c r="C13" s="369" t="str">
        <f>IF($B13="","",VLOOKUP($B13,#REF!,5))</f>
        <v/>
      </c>
      <c r="D13" s="369" t="str">
        <f>IF($B13="","",VLOOKUP($B13,#REF!,15))</f>
        <v/>
      </c>
      <c r="E13" s="504" t="s">
        <v>162</v>
      </c>
      <c r="F13" s="505"/>
      <c r="G13" s="504" t="s">
        <v>163</v>
      </c>
      <c r="H13" s="505"/>
      <c r="I13" s="451" t="s">
        <v>174</v>
      </c>
      <c r="J13" s="297"/>
      <c r="K13" s="488" t="s">
        <v>645</v>
      </c>
      <c r="L13" s="395" t="e">
        <f>IF(K13="","",CONCATENATE(VLOOKUP($Y$3,$AB$1:$AK$1,K13)," pont"))</f>
        <v>#REF!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297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297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29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ht="18.75" customHeight="1" x14ac:dyDescent="0.25">
      <c r="A18" s="297"/>
      <c r="B18" s="499"/>
      <c r="C18" s="499"/>
      <c r="D18" s="498" t="str">
        <f>E7</f>
        <v>Balogh</v>
      </c>
      <c r="E18" s="498"/>
      <c r="F18" s="498" t="str">
        <f>E9</f>
        <v>Rusz</v>
      </c>
      <c r="G18" s="498"/>
      <c r="H18" s="498" t="str">
        <f>E11</f>
        <v xml:space="preserve">Soós </v>
      </c>
      <c r="I18" s="498"/>
      <c r="J18" s="498" t="str">
        <f>E13</f>
        <v>Vida</v>
      </c>
      <c r="K18" s="498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ht="18.75" customHeight="1" x14ac:dyDescent="0.25">
      <c r="A19" s="371" t="s">
        <v>52</v>
      </c>
      <c r="B19" s="502" t="str">
        <f>E7</f>
        <v>Balogh</v>
      </c>
      <c r="C19" s="502"/>
      <c r="D19" s="497"/>
      <c r="E19" s="497"/>
      <c r="F19" s="494" t="s">
        <v>696</v>
      </c>
      <c r="G19" s="495"/>
      <c r="H19" s="494" t="s">
        <v>697</v>
      </c>
      <c r="I19" s="495"/>
      <c r="J19" s="506" t="s">
        <v>698</v>
      </c>
      <c r="K19" s="498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ht="18.75" customHeight="1" x14ac:dyDescent="0.25">
      <c r="A20" s="371" t="s">
        <v>53</v>
      </c>
      <c r="B20" s="502" t="str">
        <f>E9</f>
        <v>Rusz</v>
      </c>
      <c r="C20" s="502"/>
      <c r="D20" s="494" t="s">
        <v>699</v>
      </c>
      <c r="E20" s="495"/>
      <c r="F20" s="497"/>
      <c r="G20" s="497"/>
      <c r="H20" s="494" t="s">
        <v>697</v>
      </c>
      <c r="I20" s="495"/>
      <c r="J20" s="494" t="s">
        <v>697</v>
      </c>
      <c r="K20" s="495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ht="18.75" customHeight="1" x14ac:dyDescent="0.25">
      <c r="A21" s="371" t="s">
        <v>54</v>
      </c>
      <c r="B21" s="502" t="str">
        <f>E11</f>
        <v xml:space="preserve">Soós </v>
      </c>
      <c r="C21" s="502"/>
      <c r="D21" s="494" t="s">
        <v>700</v>
      </c>
      <c r="E21" s="495"/>
      <c r="F21" s="494" t="s">
        <v>700</v>
      </c>
      <c r="G21" s="495"/>
      <c r="H21" s="497"/>
      <c r="I21" s="497"/>
      <c r="J21" s="494" t="s">
        <v>701</v>
      </c>
      <c r="K21" s="495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371" t="s">
        <v>59</v>
      </c>
      <c r="B22" s="502" t="str">
        <f>E13</f>
        <v>Vida</v>
      </c>
      <c r="C22" s="502"/>
      <c r="D22" s="494" t="s">
        <v>702</v>
      </c>
      <c r="E22" s="495"/>
      <c r="F22" s="494" t="s">
        <v>703</v>
      </c>
      <c r="G22" s="495"/>
      <c r="H22" s="506" t="s">
        <v>704</v>
      </c>
      <c r="I22" s="498"/>
      <c r="J22" s="497"/>
      <c r="K22" s="497"/>
      <c r="L22" s="297"/>
      <c r="M22" s="297"/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x14ac:dyDescent="0.25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x14ac:dyDescent="0.25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x14ac:dyDescent="0.25">
      <c r="A25" s="297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x14ac:dyDescent="0.25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x14ac:dyDescent="0.25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</row>
    <row r="29" spans="1:37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</row>
    <row r="30" spans="1:37" x14ac:dyDescent="0.25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75"/>
      <c r="M32" s="297"/>
      <c r="O32" s="328"/>
      <c r="P32" s="328"/>
      <c r="Q32" s="328"/>
      <c r="R32" s="328"/>
      <c r="S32" s="328"/>
    </row>
    <row r="33" spans="1:19" x14ac:dyDescent="0.25">
      <c r="A33" s="160" t="s">
        <v>32</v>
      </c>
      <c r="B33" s="161"/>
      <c r="C33" s="231"/>
      <c r="D33" s="344" t="s">
        <v>3</v>
      </c>
      <c r="E33" s="345" t="s">
        <v>34</v>
      </c>
      <c r="F33" s="363"/>
      <c r="G33" s="344" t="s">
        <v>3</v>
      </c>
      <c r="H33" s="345" t="s">
        <v>41</v>
      </c>
      <c r="I33" s="198"/>
      <c r="J33" s="345" t="s">
        <v>42</v>
      </c>
      <c r="K33" s="197" t="s">
        <v>43</v>
      </c>
      <c r="L33" s="33"/>
      <c r="M33" s="363"/>
      <c r="O33" s="328"/>
      <c r="P33" s="338"/>
      <c r="Q33" s="338"/>
      <c r="R33" s="339"/>
      <c r="S33" s="328"/>
    </row>
    <row r="34" spans="1:19" x14ac:dyDescent="0.25">
      <c r="A34" s="308" t="s">
        <v>33</v>
      </c>
      <c r="B34" s="309"/>
      <c r="C34" s="311"/>
      <c r="D34" s="346"/>
      <c r="E34" s="501"/>
      <c r="F34" s="501"/>
      <c r="G34" s="357" t="s">
        <v>4</v>
      </c>
      <c r="H34" s="309"/>
      <c r="I34" s="347"/>
      <c r="J34" s="358"/>
      <c r="K34" s="303" t="s">
        <v>35</v>
      </c>
      <c r="L34" s="364"/>
      <c r="M34" s="348"/>
      <c r="O34" s="328"/>
      <c r="P34" s="340"/>
      <c r="Q34" s="340"/>
      <c r="R34" s="341"/>
      <c r="S34" s="328"/>
    </row>
    <row r="35" spans="1:19" x14ac:dyDescent="0.25">
      <c r="A35" s="312" t="s">
        <v>40</v>
      </c>
      <c r="B35" s="196"/>
      <c r="C35" s="314"/>
      <c r="D35" s="349"/>
      <c r="E35" s="496"/>
      <c r="F35" s="496"/>
      <c r="G35" s="359" t="s">
        <v>5</v>
      </c>
      <c r="H35" s="350"/>
      <c r="I35" s="351"/>
      <c r="J35" s="84"/>
      <c r="K35" s="361"/>
      <c r="L35" s="275"/>
      <c r="M35" s="356"/>
      <c r="O35" s="328"/>
      <c r="P35" s="341"/>
      <c r="Q35" s="342"/>
      <c r="R35" s="341"/>
      <c r="S35" s="328"/>
    </row>
    <row r="36" spans="1:19" x14ac:dyDescent="0.25">
      <c r="A36" s="212"/>
      <c r="B36" s="213"/>
      <c r="C36" s="214"/>
      <c r="D36" s="349"/>
      <c r="E36" s="353"/>
      <c r="F36" s="354"/>
      <c r="G36" s="359" t="s">
        <v>6</v>
      </c>
      <c r="H36" s="350"/>
      <c r="I36" s="351"/>
      <c r="J36" s="84"/>
      <c r="K36" s="303" t="s">
        <v>36</v>
      </c>
      <c r="L36" s="364"/>
      <c r="M36" s="348"/>
      <c r="O36" s="328"/>
      <c r="P36" s="340"/>
      <c r="Q36" s="340"/>
      <c r="R36" s="341"/>
      <c r="S36" s="328"/>
    </row>
    <row r="37" spans="1:19" x14ac:dyDescent="0.25">
      <c r="A37" s="186"/>
      <c r="B37" s="224"/>
      <c r="C37" s="187"/>
      <c r="D37" s="349"/>
      <c r="E37" s="353"/>
      <c r="F37" s="354"/>
      <c r="G37" s="359" t="s">
        <v>7</v>
      </c>
      <c r="H37" s="350"/>
      <c r="I37" s="351"/>
      <c r="J37" s="84"/>
      <c r="K37" s="362"/>
      <c r="L37" s="354"/>
      <c r="M37" s="352"/>
      <c r="O37" s="328"/>
      <c r="P37" s="341"/>
      <c r="Q37" s="342"/>
      <c r="R37" s="341"/>
      <c r="S37" s="328"/>
    </row>
    <row r="38" spans="1:19" x14ac:dyDescent="0.25">
      <c r="A38" s="200"/>
      <c r="B38" s="215"/>
      <c r="C38" s="230"/>
      <c r="D38" s="349"/>
      <c r="E38" s="353"/>
      <c r="F38" s="354"/>
      <c r="G38" s="359" t="s">
        <v>8</v>
      </c>
      <c r="H38" s="350"/>
      <c r="I38" s="351"/>
      <c r="J38" s="84"/>
      <c r="K38" s="312"/>
      <c r="L38" s="275"/>
      <c r="M38" s="356"/>
      <c r="O38" s="328"/>
      <c r="P38" s="341"/>
      <c r="Q38" s="342"/>
      <c r="R38" s="341"/>
      <c r="S38" s="328"/>
    </row>
    <row r="39" spans="1:19" x14ac:dyDescent="0.25">
      <c r="A39" s="201"/>
      <c r="B39" s="216"/>
      <c r="C39" s="187"/>
      <c r="D39" s="349"/>
      <c r="E39" s="353"/>
      <c r="F39" s="354"/>
      <c r="G39" s="359" t="s">
        <v>9</v>
      </c>
      <c r="H39" s="350"/>
      <c r="I39" s="351"/>
      <c r="J39" s="84"/>
      <c r="K39" s="303" t="s">
        <v>28</v>
      </c>
      <c r="L39" s="364"/>
      <c r="M39" s="348"/>
      <c r="O39" s="328"/>
      <c r="P39" s="340"/>
      <c r="Q39" s="340"/>
      <c r="R39" s="341"/>
      <c r="S39" s="328"/>
    </row>
    <row r="40" spans="1:19" x14ac:dyDescent="0.25">
      <c r="A40" s="201"/>
      <c r="B40" s="216"/>
      <c r="C40" s="210"/>
      <c r="D40" s="349"/>
      <c r="E40" s="353"/>
      <c r="F40" s="354"/>
      <c r="G40" s="359" t="s">
        <v>10</v>
      </c>
      <c r="H40" s="350"/>
      <c r="I40" s="351"/>
      <c r="J40" s="84"/>
      <c r="K40" s="362"/>
      <c r="L40" s="354"/>
      <c r="M40" s="352"/>
      <c r="O40" s="328"/>
      <c r="P40" s="341"/>
      <c r="Q40" s="342"/>
      <c r="R40" s="341"/>
      <c r="S40" s="328"/>
    </row>
    <row r="41" spans="1:19" x14ac:dyDescent="0.25">
      <c r="A41" s="202"/>
      <c r="B41" s="199"/>
      <c r="C41" s="211"/>
      <c r="D41" s="355"/>
      <c r="E41" s="189"/>
      <c r="F41" s="275"/>
      <c r="G41" s="360" t="s">
        <v>11</v>
      </c>
      <c r="H41" s="196"/>
      <c r="I41" s="305"/>
      <c r="J41" s="191"/>
      <c r="K41" s="312" t="str">
        <f>M4</f>
        <v>Kovács Zoltán</v>
      </c>
      <c r="L41" s="275"/>
      <c r="M41" s="356"/>
      <c r="O41" s="328"/>
      <c r="P41" s="341"/>
      <c r="Q41" s="342"/>
      <c r="R41" s="343"/>
      <c r="S41" s="328"/>
    </row>
    <row r="42" spans="1:19" x14ac:dyDescent="0.25">
      <c r="O42" s="328"/>
      <c r="P42" s="328"/>
      <c r="Q42" s="328"/>
      <c r="R42" s="328"/>
      <c r="S42" s="328"/>
    </row>
    <row r="43" spans="1:19" x14ac:dyDescent="0.25">
      <c r="O43" s="328"/>
      <c r="P43" s="328"/>
      <c r="Q43" s="328"/>
      <c r="R43" s="328"/>
      <c r="S43" s="328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43" priority="2" stopIfTrue="1" operator="equal">
      <formula>"Bye"</formula>
    </cfRule>
  </conditionalFormatting>
  <conditionalFormatting sqref="R41">
    <cfRule type="expression" dxfId="4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indexed="11"/>
  </sheetPr>
  <dimension ref="A1:AK43"/>
  <sheetViews>
    <sheetView workbookViewId="0">
      <selection activeCell="K15" sqref="K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str">
        <f>IF(Y5=1,CONCATENATE(VLOOKUP(Y3,AA16:AH27,2)),CONCATENATE(VLOOKUP(Y3,AA2:AK13,2)))</f>
        <v>90</v>
      </c>
      <c r="AC1" s="400" t="str">
        <f>IF(Y5=1,CONCATENATE(VLOOKUP(Y3,AA16:AK27,3)),CONCATENATE(VLOOKUP(Y3,AA2:AK13,3)))</f>
        <v>60</v>
      </c>
      <c r="AD1" s="400" t="str">
        <f>IF(Y5=1,CONCATENATE(VLOOKUP(Y3,AA16:AK27,4)),CONCATENATE(VLOOKUP(Y3,AA2:AK13,4)))</f>
        <v>45</v>
      </c>
      <c r="AE1" s="400" t="str">
        <f>IF(Y5=1,CONCATENATE(VLOOKUP(Y3,AA16:AK27,5)),CONCATENATE(VLOOKUP(Y3,AA2:AK13,5)))</f>
        <v>34</v>
      </c>
      <c r="AF1" s="400" t="str">
        <f>IF(Y5=1,CONCATENATE(VLOOKUP(Y3,AA16:AK27,6)),CONCATENATE(VLOOKUP(Y3,AA2:AK13,6)))</f>
        <v>27</v>
      </c>
      <c r="AG1" s="400" t="str">
        <f>IF(Y5=1,CONCATENATE(VLOOKUP(Y3,AA16:AK27,7)),CONCATENATE(VLOOKUP(Y3,AA2:AK13,7)))</f>
        <v>22</v>
      </c>
      <c r="AH1" s="400" t="str">
        <f>IF(Y5=1,CONCATENATE(VLOOKUP(Y3,AA16:AK27,8)),CONCATENATE(VLOOKUP(Y3,AA2:AK13,8)))</f>
        <v>18</v>
      </c>
      <c r="AI1" s="400" t="str">
        <f>IF(Y5=1,CONCATENATE(VLOOKUP(Y3,AA16:AK27,9)),CONCATENATE(VLOOKUP(Y3,AA2:AK13,9)))</f>
        <v>15</v>
      </c>
      <c r="AJ1" s="400" t="str">
        <f>IF(Y5=1,CONCATENATE(VLOOKUP(Y3,AA16:AK27,10)),CONCATENATE(VLOOKUP(Y3,AA2:AK13,10)))</f>
        <v>12</v>
      </c>
      <c r="AK1" s="400" t="str">
        <f>IF(Y5=1,CONCATENATE(VLOOKUP(Y3,AA16:AK27,11)),CONCATENATE(VLOOKUP(Y3,AA2:AK13,11)))</f>
        <v>9</v>
      </c>
    </row>
    <row r="2" spans="1:37" x14ac:dyDescent="0.25">
      <c r="A2" s="252" t="s">
        <v>38</v>
      </c>
      <c r="B2" s="253"/>
      <c r="C2" s="253"/>
      <c r="D2" s="253"/>
      <c r="E2" s="435">
        <f>Altalanos!$B$8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 t="s">
        <v>26</v>
      </c>
      <c r="M3" s="51"/>
      <c r="N3" s="332"/>
      <c r="O3" s="331"/>
      <c r="P3" s="332"/>
      <c r="Q3" s="331"/>
      <c r="R3" s="333"/>
      <c r="S3" s="328"/>
      <c r="Y3" s="393" t="str">
        <f>IF(H4="OB","A",IF(H4="IX","W",H4))</f>
        <v>II.kcs. Fiú "B"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300</v>
      </c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81" t="s">
        <v>66</v>
      </c>
      <c r="Q4" s="382" t="s">
        <v>75</v>
      </c>
      <c r="R4" s="382" t="s">
        <v>71</v>
      </c>
      <c r="S4" s="380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83" t="s">
        <v>73</v>
      </c>
      <c r="Q5" s="384" t="s">
        <v>69</v>
      </c>
      <c r="R5" s="384" t="s">
        <v>76</v>
      </c>
      <c r="S5" s="380"/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85" t="s">
        <v>74</v>
      </c>
      <c r="Q6" s="386" t="s">
        <v>77</v>
      </c>
      <c r="R6" s="386" t="s">
        <v>72</v>
      </c>
      <c r="S6" s="380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36" t="s">
        <v>52</v>
      </c>
      <c r="B7" s="367"/>
      <c r="C7" s="369" t="str">
        <f>IF($B7="","",VLOOKUP($B7,#REF!,5))</f>
        <v/>
      </c>
      <c r="D7" s="369" t="str">
        <f>IF($B7="","",VLOOKUP($B7,#REF!,15))</f>
        <v/>
      </c>
      <c r="E7" s="504" t="s">
        <v>164</v>
      </c>
      <c r="F7" s="505"/>
      <c r="G7" s="504" t="s">
        <v>117</v>
      </c>
      <c r="H7" s="505"/>
      <c r="I7" s="451" t="s">
        <v>203</v>
      </c>
      <c r="J7" s="297"/>
      <c r="K7" s="488" t="s">
        <v>155</v>
      </c>
      <c r="L7" s="395" t="e">
        <f>IF(K7="","",CONCATENATE(VLOOKUP($Y$3,$AB$1:$AK$1,K7)," pont"))</f>
        <v>#REF!</v>
      </c>
      <c r="M7" s="402"/>
      <c r="N7" s="328"/>
      <c r="O7" s="328"/>
      <c r="P7" s="381" t="s">
        <v>80</v>
      </c>
      <c r="Q7" s="382" t="s">
        <v>68</v>
      </c>
      <c r="R7" s="382" t="s">
        <v>78</v>
      </c>
      <c r="S7" s="328"/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68"/>
      <c r="C8" s="370"/>
      <c r="D8" s="370"/>
      <c r="E8" s="370"/>
      <c r="F8" s="370"/>
      <c r="G8" s="370"/>
      <c r="H8" s="370"/>
      <c r="I8" s="370"/>
      <c r="J8" s="297"/>
      <c r="K8" s="336"/>
      <c r="L8" s="336"/>
      <c r="M8" s="403"/>
      <c r="N8" s="328"/>
      <c r="O8" s="328"/>
      <c r="P8" s="383" t="s">
        <v>81</v>
      </c>
      <c r="Q8" s="384" t="s">
        <v>70</v>
      </c>
      <c r="R8" s="384" t="s">
        <v>79</v>
      </c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67"/>
      <c r="C9" s="369" t="str">
        <f>IF($B9="","",VLOOKUP($B9,#REF!,5))</f>
        <v/>
      </c>
      <c r="D9" s="369" t="str">
        <f>IF($B9="","",VLOOKUP($B9,#REF!,15))</f>
        <v/>
      </c>
      <c r="E9" s="504" t="s">
        <v>165</v>
      </c>
      <c r="F9" s="505"/>
      <c r="G9" s="504" t="s">
        <v>166</v>
      </c>
      <c r="H9" s="505"/>
      <c r="I9" s="451" t="s">
        <v>174</v>
      </c>
      <c r="J9" s="297"/>
      <c r="K9" s="488" t="s">
        <v>645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68"/>
      <c r="C10" s="370"/>
      <c r="D10" s="370"/>
      <c r="E10" s="370"/>
      <c r="F10" s="370"/>
      <c r="G10" s="370"/>
      <c r="H10" s="370"/>
      <c r="I10" s="370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67"/>
      <c r="C11" s="369" t="str">
        <f>IF($B11="","",VLOOKUP($B11,#REF!,5))</f>
        <v/>
      </c>
      <c r="D11" s="369" t="str">
        <f>IF($B11="","",VLOOKUP($B11,#REF!,15))</f>
        <v/>
      </c>
      <c r="E11" s="504" t="s">
        <v>170</v>
      </c>
      <c r="F11" s="505"/>
      <c r="G11" s="504" t="s">
        <v>171</v>
      </c>
      <c r="H11" s="505"/>
      <c r="I11" s="451" t="s">
        <v>222</v>
      </c>
      <c r="J11" s="297"/>
      <c r="K11" s="488" t="s">
        <v>629</v>
      </c>
      <c r="L11" s="395" t="e">
        <f>IF(K11="","",CONCATENATE(VLOOKUP($Y$3,$AB$1:$AK$1,K11)," pont"))</f>
        <v>#REF!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336"/>
      <c r="B12" s="368"/>
      <c r="C12" s="370"/>
      <c r="D12" s="370"/>
      <c r="E12" s="370"/>
      <c r="F12" s="370"/>
      <c r="G12" s="370"/>
      <c r="H12" s="370"/>
      <c r="I12" s="370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36" t="s">
        <v>59</v>
      </c>
      <c r="B13" s="367"/>
      <c r="C13" s="369" t="str">
        <f>IF($B13="","",VLOOKUP($B13,#REF!,5))</f>
        <v/>
      </c>
      <c r="D13" s="369" t="str">
        <f>IF($B13="","",VLOOKUP($B13,#REF!,15))</f>
        <v/>
      </c>
      <c r="E13" s="504" t="s">
        <v>153</v>
      </c>
      <c r="F13" s="505"/>
      <c r="G13" s="504" t="s">
        <v>169</v>
      </c>
      <c r="H13" s="505"/>
      <c r="I13" s="451" t="s">
        <v>127</v>
      </c>
      <c r="J13" s="297"/>
      <c r="K13" s="488" t="s">
        <v>655</v>
      </c>
      <c r="L13" s="395" t="e">
        <f>IF(K13="","",CONCATENATE(VLOOKUP($Y$3,$AB$1:$AK$1,K13)," pont"))</f>
        <v>#REF!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68"/>
      <c r="C14" s="370"/>
      <c r="D14" s="370"/>
      <c r="E14" s="370"/>
      <c r="F14" s="370"/>
      <c r="G14" s="370"/>
      <c r="H14" s="370"/>
      <c r="I14" s="370"/>
      <c r="J14" s="297"/>
      <c r="K14" s="336"/>
      <c r="L14" s="336"/>
      <c r="M14" s="404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36" t="s">
        <v>60</v>
      </c>
      <c r="B15" s="367"/>
      <c r="C15" s="369" t="str">
        <f>IF($B15="","",VLOOKUP($B15,#REF!,5))</f>
        <v/>
      </c>
      <c r="D15" s="369" t="str">
        <f>IF($B15="","",VLOOKUP($B15,#REF!,15))</f>
        <v/>
      </c>
      <c r="E15" s="504" t="s">
        <v>167</v>
      </c>
      <c r="F15" s="505"/>
      <c r="G15" s="504" t="s">
        <v>168</v>
      </c>
      <c r="H15" s="505"/>
      <c r="I15" s="451" t="s">
        <v>174</v>
      </c>
      <c r="J15" s="297"/>
      <c r="K15" s="488" t="s">
        <v>630</v>
      </c>
      <c r="L15" s="395" t="e">
        <f>IF(K15="","",CONCATENATE(VLOOKUP($Y$3,$AB$1:$AK$1,K15)," pont"))</f>
        <v>#REF!</v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297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29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ht="18.75" customHeight="1" x14ac:dyDescent="0.25">
      <c r="A18" s="297"/>
      <c r="B18" s="499"/>
      <c r="C18" s="499"/>
      <c r="D18" s="498" t="str">
        <f>E7</f>
        <v>Diós</v>
      </c>
      <c r="E18" s="498"/>
      <c r="F18" s="498" t="str">
        <f>E9</f>
        <v>Juhász</v>
      </c>
      <c r="G18" s="498"/>
      <c r="H18" s="498" t="str">
        <f>E11</f>
        <v>Mikulán</v>
      </c>
      <c r="I18" s="498"/>
      <c r="J18" s="498" t="str">
        <f>E13</f>
        <v>Csepreghy</v>
      </c>
      <c r="K18" s="498"/>
      <c r="L18" s="498" t="str">
        <f>E15</f>
        <v>Kiss</v>
      </c>
      <c r="M18" s="498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ht="18.75" customHeight="1" x14ac:dyDescent="0.25">
      <c r="A19" s="371" t="s">
        <v>52</v>
      </c>
      <c r="B19" s="502" t="str">
        <f>E7</f>
        <v>Diós</v>
      </c>
      <c r="C19" s="502"/>
      <c r="D19" s="497"/>
      <c r="E19" s="497"/>
      <c r="F19" s="494" t="s">
        <v>705</v>
      </c>
      <c r="G19" s="495"/>
      <c r="H19" s="494" t="s">
        <v>706</v>
      </c>
      <c r="I19" s="495"/>
      <c r="J19" s="506" t="s">
        <v>707</v>
      </c>
      <c r="K19" s="498"/>
      <c r="L19" s="506" t="s">
        <v>708</v>
      </c>
      <c r="M19" s="498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ht="18.75" customHeight="1" x14ac:dyDescent="0.25">
      <c r="A20" s="371" t="s">
        <v>53</v>
      </c>
      <c r="B20" s="502" t="str">
        <f>E9</f>
        <v>Juhász</v>
      </c>
      <c r="C20" s="502"/>
      <c r="D20" s="494" t="s">
        <v>709</v>
      </c>
      <c r="E20" s="495"/>
      <c r="F20" s="497"/>
      <c r="G20" s="497"/>
      <c r="H20" s="494" t="s">
        <v>710</v>
      </c>
      <c r="I20" s="495"/>
      <c r="J20" s="494" t="s">
        <v>711</v>
      </c>
      <c r="K20" s="495"/>
      <c r="L20" s="506" t="s">
        <v>712</v>
      </c>
      <c r="M20" s="498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ht="18.75" customHeight="1" x14ac:dyDescent="0.25">
      <c r="A21" s="371" t="s">
        <v>54</v>
      </c>
      <c r="B21" s="502" t="str">
        <f>E11</f>
        <v>Mikulán</v>
      </c>
      <c r="C21" s="502"/>
      <c r="D21" s="494" t="s">
        <v>713</v>
      </c>
      <c r="E21" s="495"/>
      <c r="F21" s="494" t="s">
        <v>714</v>
      </c>
      <c r="G21" s="495"/>
      <c r="H21" s="497"/>
      <c r="I21" s="497"/>
      <c r="J21" s="494" t="s">
        <v>715</v>
      </c>
      <c r="K21" s="495"/>
      <c r="L21" s="494" t="s">
        <v>716</v>
      </c>
      <c r="M21" s="495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371" t="s">
        <v>59</v>
      </c>
      <c r="B22" s="502" t="str">
        <f>E13</f>
        <v>Csepreghy</v>
      </c>
      <c r="C22" s="502"/>
      <c r="D22" s="494" t="s">
        <v>717</v>
      </c>
      <c r="E22" s="495"/>
      <c r="F22" s="494" t="s">
        <v>718</v>
      </c>
      <c r="G22" s="495"/>
      <c r="H22" s="506" t="s">
        <v>719</v>
      </c>
      <c r="I22" s="498"/>
      <c r="J22" s="497"/>
      <c r="K22" s="497"/>
      <c r="L22" s="494" t="s">
        <v>720</v>
      </c>
      <c r="M22" s="495"/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ht="18.75" customHeight="1" x14ac:dyDescent="0.25">
      <c r="A23" s="371" t="s">
        <v>60</v>
      </c>
      <c r="B23" s="502" t="str">
        <f>E15</f>
        <v>Kiss</v>
      </c>
      <c r="C23" s="502"/>
      <c r="D23" s="494" t="s">
        <v>721</v>
      </c>
      <c r="E23" s="495"/>
      <c r="F23" s="494" t="s">
        <v>722</v>
      </c>
      <c r="G23" s="495"/>
      <c r="H23" s="506" t="s">
        <v>723</v>
      </c>
      <c r="I23" s="498"/>
      <c r="J23" s="506" t="s">
        <v>724</v>
      </c>
      <c r="K23" s="498"/>
      <c r="L23" s="497"/>
      <c r="M23" s="497"/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x14ac:dyDescent="0.25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x14ac:dyDescent="0.25">
      <c r="A25" s="297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x14ac:dyDescent="0.25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x14ac:dyDescent="0.25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</row>
    <row r="29" spans="1:37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</row>
    <row r="30" spans="1:37" x14ac:dyDescent="0.25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75"/>
      <c r="M32" s="297"/>
      <c r="O32" s="328"/>
      <c r="P32" s="328"/>
      <c r="Q32" s="328"/>
      <c r="R32" s="328"/>
      <c r="S32" s="328"/>
    </row>
    <row r="33" spans="1:19" x14ac:dyDescent="0.25">
      <c r="A33" s="160" t="s">
        <v>32</v>
      </c>
      <c r="B33" s="161"/>
      <c r="C33" s="231"/>
      <c r="D33" s="344" t="s">
        <v>3</v>
      </c>
      <c r="E33" s="345" t="s">
        <v>34</v>
      </c>
      <c r="F33" s="363"/>
      <c r="G33" s="344" t="s">
        <v>3</v>
      </c>
      <c r="H33" s="345" t="s">
        <v>41</v>
      </c>
      <c r="I33" s="198"/>
      <c r="J33" s="345" t="s">
        <v>42</v>
      </c>
      <c r="K33" s="197" t="s">
        <v>43</v>
      </c>
      <c r="L33" s="33"/>
      <c r="M33" s="363"/>
      <c r="O33" s="328"/>
      <c r="P33" s="338"/>
      <c r="Q33" s="338"/>
      <c r="R33" s="339"/>
      <c r="S33" s="328"/>
    </row>
    <row r="34" spans="1:19" x14ac:dyDescent="0.25">
      <c r="A34" s="308" t="s">
        <v>33</v>
      </c>
      <c r="B34" s="309"/>
      <c r="C34" s="311"/>
      <c r="D34" s="346"/>
      <c r="E34" s="501"/>
      <c r="F34" s="501"/>
      <c r="G34" s="357" t="s">
        <v>4</v>
      </c>
      <c r="H34" s="309"/>
      <c r="I34" s="347"/>
      <c r="J34" s="358"/>
      <c r="K34" s="303" t="s">
        <v>35</v>
      </c>
      <c r="L34" s="364"/>
      <c r="M34" s="348"/>
      <c r="O34" s="328"/>
      <c r="P34" s="340"/>
      <c r="Q34" s="340"/>
      <c r="R34" s="341"/>
      <c r="S34" s="328"/>
    </row>
    <row r="35" spans="1:19" x14ac:dyDescent="0.25">
      <c r="A35" s="312" t="s">
        <v>40</v>
      </c>
      <c r="B35" s="196"/>
      <c r="C35" s="314"/>
      <c r="D35" s="349"/>
      <c r="E35" s="496"/>
      <c r="F35" s="496"/>
      <c r="G35" s="359" t="s">
        <v>5</v>
      </c>
      <c r="H35" s="350"/>
      <c r="I35" s="351"/>
      <c r="J35" s="84"/>
      <c r="K35" s="361"/>
      <c r="L35" s="275"/>
      <c r="M35" s="356"/>
      <c r="O35" s="328"/>
      <c r="P35" s="341"/>
      <c r="Q35" s="342"/>
      <c r="R35" s="341"/>
      <c r="S35" s="328"/>
    </row>
    <row r="36" spans="1:19" x14ac:dyDescent="0.25">
      <c r="A36" s="212"/>
      <c r="B36" s="213"/>
      <c r="C36" s="214"/>
      <c r="D36" s="349"/>
      <c r="E36" s="353"/>
      <c r="F36" s="354"/>
      <c r="G36" s="359" t="s">
        <v>6</v>
      </c>
      <c r="H36" s="350"/>
      <c r="I36" s="351"/>
      <c r="J36" s="84"/>
      <c r="K36" s="303" t="s">
        <v>36</v>
      </c>
      <c r="L36" s="364"/>
      <c r="M36" s="348"/>
      <c r="O36" s="328"/>
      <c r="P36" s="340"/>
      <c r="Q36" s="340"/>
      <c r="R36" s="341"/>
      <c r="S36" s="328"/>
    </row>
    <row r="37" spans="1:19" x14ac:dyDescent="0.25">
      <c r="A37" s="186"/>
      <c r="B37" s="224"/>
      <c r="C37" s="187"/>
      <c r="D37" s="349"/>
      <c r="E37" s="353"/>
      <c r="F37" s="354"/>
      <c r="G37" s="359" t="s">
        <v>7</v>
      </c>
      <c r="H37" s="350"/>
      <c r="I37" s="351"/>
      <c r="J37" s="84"/>
      <c r="K37" s="362"/>
      <c r="L37" s="354"/>
      <c r="M37" s="352"/>
      <c r="O37" s="328"/>
      <c r="P37" s="341"/>
      <c r="Q37" s="342"/>
      <c r="R37" s="341"/>
      <c r="S37" s="328"/>
    </row>
    <row r="38" spans="1:19" x14ac:dyDescent="0.25">
      <c r="A38" s="200"/>
      <c r="B38" s="215"/>
      <c r="C38" s="230"/>
      <c r="D38" s="349"/>
      <c r="E38" s="353"/>
      <c r="F38" s="354"/>
      <c r="G38" s="359" t="s">
        <v>8</v>
      </c>
      <c r="H38" s="350"/>
      <c r="I38" s="351"/>
      <c r="J38" s="84"/>
      <c r="K38" s="312"/>
      <c r="L38" s="275"/>
      <c r="M38" s="356"/>
      <c r="O38" s="328"/>
      <c r="P38" s="341"/>
      <c r="Q38" s="342"/>
      <c r="R38" s="341"/>
      <c r="S38" s="328"/>
    </row>
    <row r="39" spans="1:19" x14ac:dyDescent="0.25">
      <c r="A39" s="201"/>
      <c r="B39" s="216"/>
      <c r="C39" s="187"/>
      <c r="D39" s="349"/>
      <c r="E39" s="353"/>
      <c r="F39" s="354"/>
      <c r="G39" s="359" t="s">
        <v>9</v>
      </c>
      <c r="H39" s="350"/>
      <c r="I39" s="351"/>
      <c r="J39" s="84"/>
      <c r="K39" s="303" t="s">
        <v>28</v>
      </c>
      <c r="L39" s="364"/>
      <c r="M39" s="348"/>
      <c r="O39" s="328"/>
      <c r="P39" s="340"/>
      <c r="Q39" s="340"/>
      <c r="R39" s="341"/>
      <c r="S39" s="328"/>
    </row>
    <row r="40" spans="1:19" x14ac:dyDescent="0.25">
      <c r="A40" s="201"/>
      <c r="B40" s="216"/>
      <c r="C40" s="210"/>
      <c r="D40" s="349"/>
      <c r="E40" s="353"/>
      <c r="F40" s="354"/>
      <c r="G40" s="359" t="s">
        <v>10</v>
      </c>
      <c r="H40" s="350"/>
      <c r="I40" s="351"/>
      <c r="J40" s="84"/>
      <c r="K40" s="362"/>
      <c r="L40" s="354"/>
      <c r="M40" s="352"/>
      <c r="O40" s="328"/>
      <c r="P40" s="341"/>
      <c r="Q40" s="342"/>
      <c r="R40" s="341"/>
      <c r="S40" s="328"/>
    </row>
    <row r="41" spans="1:19" x14ac:dyDescent="0.25">
      <c r="A41" s="202"/>
      <c r="B41" s="199"/>
      <c r="C41" s="211"/>
      <c r="D41" s="355"/>
      <c r="E41" s="189"/>
      <c r="F41" s="275"/>
      <c r="G41" s="360" t="s">
        <v>11</v>
      </c>
      <c r="H41" s="196"/>
      <c r="I41" s="305"/>
      <c r="J41" s="191"/>
      <c r="K41" s="312" t="str">
        <f>L4</f>
        <v>Kovács Zoltán</v>
      </c>
      <c r="L41" s="275"/>
      <c r="M41" s="356"/>
      <c r="O41" s="328"/>
      <c r="P41" s="341"/>
      <c r="Q41" s="342"/>
      <c r="R41" s="343"/>
      <c r="S41" s="328"/>
    </row>
    <row r="42" spans="1:19" x14ac:dyDescent="0.25">
      <c r="O42" s="328"/>
      <c r="P42" s="328"/>
      <c r="Q42" s="328"/>
      <c r="R42" s="328"/>
      <c r="S42" s="328"/>
    </row>
    <row r="43" spans="1:19" x14ac:dyDescent="0.25">
      <c r="O43" s="328"/>
      <c r="P43" s="328"/>
      <c r="Q43" s="328"/>
      <c r="R43" s="328"/>
      <c r="S43" s="328"/>
    </row>
  </sheetData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41" priority="2" stopIfTrue="1" operator="equal">
      <formula>"Bye"</formula>
    </cfRule>
  </conditionalFormatting>
  <conditionalFormatting sqref="R41">
    <cfRule type="expression" dxfId="4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11"/>
  </sheetPr>
  <dimension ref="A1:AK49"/>
  <sheetViews>
    <sheetView workbookViewId="0">
      <selection activeCell="Q22" sqref="Q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str">
        <f>IF(Y5=1,CONCATENATE(VLOOKUP(Y3,AA16:AH27,2)),CONCATENATE(VLOOKUP(Y3,AA2:AK13,2)))</f>
        <v>15</v>
      </c>
      <c r="AC1" s="400" t="str">
        <f>IF(Y5=1,CONCATENATE(VLOOKUP(Y3,AA16:AK27,3)),CONCATENATE(VLOOKUP(Y3,AA2:AK13,3)))</f>
        <v>10</v>
      </c>
      <c r="AD1" s="400" t="str">
        <f>IF(Y5=1,CONCATENATE(VLOOKUP(Y3,AA16:AK27,4)),CONCATENATE(VLOOKUP(Y3,AA2:AK13,4)))</f>
        <v>7</v>
      </c>
      <c r="AE1" s="400" t="str">
        <f>IF(Y5=1,CONCATENATE(VLOOKUP(Y3,AA16:AK27,5)),CONCATENATE(VLOOKUP(Y3,AA2:AK13,5)))</f>
        <v>5</v>
      </c>
      <c r="AF1" s="400" t="str">
        <f>IF(Y5=1,CONCATENATE(VLOOKUP(Y3,AA16:AK27,6)),CONCATENATE(VLOOKUP(Y3,AA2:AK13,6)))</f>
        <v>4</v>
      </c>
      <c r="AG1" s="400" t="str">
        <f>IF(Y5=1,CONCATENATE(VLOOKUP(Y3,AA16:AK27,7)),CONCATENATE(VLOOKUP(Y3,AA2:AK13,7)))</f>
        <v>3</v>
      </c>
      <c r="AH1" s="400" t="str">
        <f>IF(Y5=1,CONCATENATE(VLOOKUP(Y3,AA16:AK27,8)),CONCATENATE(VLOOKUP(Y3,AA2:AK13,8)))</f>
        <v>2</v>
      </c>
      <c r="AI1" s="400" t="str">
        <f>IF(Y5=1,CONCATENATE(VLOOKUP(Y3,AA16:AK27,9)),CONCATENATE(VLOOKUP(Y3,AA2:AK13,9)))</f>
        <v>1</v>
      </c>
      <c r="AJ1" s="400" t="str">
        <f>IF(Y5=1,CONCATENATE(VLOOKUP(Y3,AA16:AK27,10)),CONCATENATE(VLOOKUP(Y3,AA2:AK13,10)))</f>
        <v>0</v>
      </c>
      <c r="AK1" s="400" t="str">
        <f>IF(Y5=1,CONCATENATE(VLOOKUP(Y3,AA16:AK27,11)),CONCATENATE(VLOOKUP(Y3,AA2:AK13,11)))</f>
        <v>0</v>
      </c>
    </row>
    <row r="2" spans="1:37" x14ac:dyDescent="0.25">
      <c r="A2" s="252" t="s">
        <v>38</v>
      </c>
      <c r="B2" s="253"/>
      <c r="C2" s="253"/>
      <c r="D2" s="253"/>
      <c r="E2" s="435">
        <f>Altalanos!$B$8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 t="s">
        <v>26</v>
      </c>
      <c r="M3" s="51"/>
      <c r="N3" s="332"/>
      <c r="O3" s="331"/>
      <c r="P3" s="332"/>
      <c r="Y3" s="393" t="str">
        <f>IF(H4="OB","A",IF(H4="IX","W",H4))</f>
        <v>VI.kcs. Fiú "A"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301</v>
      </c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81" t="s">
        <v>66</v>
      </c>
      <c r="P5" s="382" t="s">
        <v>72</v>
      </c>
      <c r="Q5" s="328"/>
      <c r="R5" s="381" t="s">
        <v>66</v>
      </c>
      <c r="S5" s="430" t="s">
        <v>103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83" t="s">
        <v>73</v>
      </c>
      <c r="P6" s="384" t="s">
        <v>68</v>
      </c>
      <c r="Q6" s="328"/>
      <c r="R6" s="383" t="s">
        <v>73</v>
      </c>
      <c r="S6" s="431" t="s">
        <v>104</v>
      </c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72" t="s">
        <v>52</v>
      </c>
      <c r="B7" s="387"/>
      <c r="C7" s="322" t="str">
        <f>IF($B7="","",VLOOKUP($B7,#REF!,5))</f>
        <v/>
      </c>
      <c r="D7" s="322">
        <v>53</v>
      </c>
      <c r="E7" s="452" t="s">
        <v>228</v>
      </c>
      <c r="F7" s="321"/>
      <c r="G7" s="452" t="s">
        <v>200</v>
      </c>
      <c r="H7" s="321"/>
      <c r="I7" s="452" t="s">
        <v>229</v>
      </c>
      <c r="J7" s="297"/>
      <c r="K7" s="488" t="s">
        <v>662</v>
      </c>
      <c r="L7" s="395" t="e">
        <f>IF(K7="","",CONCATENATE(VLOOKUP($Y$3,$AB$1:$AK$1,K7)," pont"))</f>
        <v>#REF!</v>
      </c>
      <c r="M7" s="402"/>
      <c r="N7" s="328"/>
      <c r="O7" s="385" t="s">
        <v>74</v>
      </c>
      <c r="P7" s="386" t="s">
        <v>70</v>
      </c>
      <c r="Q7" s="328"/>
      <c r="R7" s="385" t="s">
        <v>74</v>
      </c>
      <c r="S7" s="432" t="s">
        <v>78</v>
      </c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8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89"/>
      <c r="C9" s="322" t="str">
        <f>IF($B9="","",VLOOKUP($B9,#REF!,5))</f>
        <v/>
      </c>
      <c r="D9" s="322" t="str">
        <f>IF($B9="","",VLOOKUP($B9,#REF!,15))</f>
        <v/>
      </c>
      <c r="E9" s="450" t="s">
        <v>231</v>
      </c>
      <c r="F9" s="323"/>
      <c r="G9" s="450" t="s">
        <v>173</v>
      </c>
      <c r="H9" s="323"/>
      <c r="I9" s="450" t="s">
        <v>230</v>
      </c>
      <c r="J9" s="297"/>
      <c r="K9" s="488" t="s">
        <v>674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8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89"/>
      <c r="C11" s="322" t="str">
        <f>IF($B11="","",VLOOKUP($B11,#REF!,5))</f>
        <v/>
      </c>
      <c r="D11" s="322"/>
      <c r="E11" s="450" t="s">
        <v>232</v>
      </c>
      <c r="F11" s="323"/>
      <c r="G11" s="450" t="s">
        <v>233</v>
      </c>
      <c r="H11" s="323"/>
      <c r="I11" s="450" t="s">
        <v>234</v>
      </c>
      <c r="J11" s="297"/>
      <c r="K11" s="488" t="s">
        <v>630</v>
      </c>
      <c r="L11" s="395" t="e">
        <f>IF(K11="","",CONCATENATE(VLOOKUP($Y$3,$AB$1:$AK$1,K11)," pont"))</f>
        <v>#REF!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372"/>
      <c r="C12" s="365"/>
      <c r="D12" s="297"/>
      <c r="E12" s="297"/>
      <c r="F12" s="297"/>
      <c r="G12" s="297"/>
      <c r="H12" s="297"/>
      <c r="I12" s="297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72" t="s">
        <v>59</v>
      </c>
      <c r="B13" s="387"/>
      <c r="C13" s="322" t="str">
        <f>IF($B13="","",VLOOKUP($B13,#REF!,5))</f>
        <v/>
      </c>
      <c r="D13" s="322">
        <v>103</v>
      </c>
      <c r="E13" s="452" t="s">
        <v>156</v>
      </c>
      <c r="F13" s="321"/>
      <c r="G13" s="452" t="s">
        <v>166</v>
      </c>
      <c r="H13" s="321"/>
      <c r="I13" s="452" t="s">
        <v>230</v>
      </c>
      <c r="J13" s="297"/>
      <c r="K13" s="488" t="s">
        <v>645</v>
      </c>
      <c r="L13" s="395" t="e">
        <f>IF(K13="","",CONCATENATE(VLOOKUP($Y$3,$AB$1:$AK$1,K13)," pont"))</f>
        <v>#REF!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88"/>
      <c r="C14" s="337"/>
      <c r="D14" s="337"/>
      <c r="E14" s="337"/>
      <c r="F14" s="337"/>
      <c r="G14" s="337"/>
      <c r="H14" s="337"/>
      <c r="I14" s="337"/>
      <c r="J14" s="297"/>
      <c r="K14" s="336"/>
      <c r="L14" s="336"/>
      <c r="M14" s="40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36" t="s">
        <v>60</v>
      </c>
      <c r="B15" s="389"/>
      <c r="C15" s="322" t="str">
        <f>IF($B15="","",VLOOKUP($B15,#REF!,5))</f>
        <v/>
      </c>
      <c r="D15" s="322">
        <v>104</v>
      </c>
      <c r="E15" s="450" t="s">
        <v>235</v>
      </c>
      <c r="F15" s="323"/>
      <c r="G15" s="450" t="s">
        <v>158</v>
      </c>
      <c r="H15" s="323"/>
      <c r="I15" s="450" t="s">
        <v>234</v>
      </c>
      <c r="J15" s="297"/>
      <c r="K15" s="488" t="s">
        <v>629</v>
      </c>
      <c r="L15" s="395" t="e">
        <f>IF(K15="","",CONCATENATE(VLOOKUP($Y$3,$AB$1:$AK$1,K15)," pont"))</f>
        <v>#REF!</v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336"/>
      <c r="B16" s="388"/>
      <c r="C16" s="337"/>
      <c r="D16" s="337"/>
      <c r="E16" s="337"/>
      <c r="F16" s="337"/>
      <c r="G16" s="337"/>
      <c r="H16" s="337"/>
      <c r="I16" s="337"/>
      <c r="J16" s="297"/>
      <c r="K16" s="336"/>
      <c r="L16" s="336"/>
      <c r="M16" s="403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336" t="s">
        <v>61</v>
      </c>
      <c r="B17" s="389"/>
      <c r="C17" s="322" t="str">
        <f>IF($B17="","",VLOOKUP($B17,#REF!,5))</f>
        <v/>
      </c>
      <c r="D17" s="322">
        <v>104</v>
      </c>
      <c r="E17" s="450" t="s">
        <v>147</v>
      </c>
      <c r="F17" s="323"/>
      <c r="G17" s="450" t="s">
        <v>182</v>
      </c>
      <c r="H17" s="323"/>
      <c r="I17" s="450" t="s">
        <v>236</v>
      </c>
      <c r="J17" s="297"/>
      <c r="K17" s="488" t="s">
        <v>655</v>
      </c>
      <c r="L17" s="395" t="e">
        <f>IF(K17="","",CONCATENATE(VLOOKUP($Y$3,$AB$1:$AK$1,K17)," pont"))</f>
        <v>#REF!</v>
      </c>
      <c r="M17" s="402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x14ac:dyDescent="0.25">
      <c r="A18" s="297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x14ac:dyDescent="0.25">
      <c r="A19" s="29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x14ac:dyDescent="0.25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x14ac:dyDescent="0.25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297"/>
      <c r="B22" s="499"/>
      <c r="C22" s="499"/>
      <c r="D22" s="498" t="str">
        <f>E7</f>
        <v>Fejes</v>
      </c>
      <c r="E22" s="498"/>
      <c r="F22" s="498" t="str">
        <f>E9</f>
        <v>Szilágyi</v>
      </c>
      <c r="G22" s="498"/>
      <c r="H22" s="498" t="str">
        <f>E11</f>
        <v>Albert</v>
      </c>
      <c r="I22" s="498"/>
      <c r="J22" s="297"/>
      <c r="K22" s="297"/>
      <c r="L22" s="297"/>
      <c r="M22" s="373" t="s">
        <v>56</v>
      </c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ht="18.75" customHeight="1" x14ac:dyDescent="0.25">
      <c r="A23" s="371" t="s">
        <v>52</v>
      </c>
      <c r="B23" s="502" t="str">
        <f>E7</f>
        <v>Fejes</v>
      </c>
      <c r="C23" s="502"/>
      <c r="D23" s="497"/>
      <c r="E23" s="497"/>
      <c r="F23" s="494" t="s">
        <v>698</v>
      </c>
      <c r="G23" s="495"/>
      <c r="H23" s="494" t="s">
        <v>725</v>
      </c>
      <c r="I23" s="495"/>
      <c r="J23" s="297"/>
      <c r="K23" s="297"/>
      <c r="L23" s="297"/>
      <c r="M23" s="375" t="s">
        <v>155</v>
      </c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ht="18.75" customHeight="1" x14ac:dyDescent="0.25">
      <c r="A24" s="371" t="s">
        <v>53</v>
      </c>
      <c r="B24" s="502" t="str">
        <f>E9</f>
        <v>Szilágyi</v>
      </c>
      <c r="C24" s="502"/>
      <c r="D24" s="494" t="s">
        <v>702</v>
      </c>
      <c r="E24" s="495"/>
      <c r="F24" s="497"/>
      <c r="G24" s="497"/>
      <c r="H24" s="494" t="s">
        <v>726</v>
      </c>
      <c r="I24" s="495"/>
      <c r="J24" s="297"/>
      <c r="K24" s="297"/>
      <c r="L24" s="297"/>
      <c r="M24" s="375" t="s">
        <v>630</v>
      </c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ht="18.75" customHeight="1" x14ac:dyDescent="0.25">
      <c r="A25" s="371" t="s">
        <v>54</v>
      </c>
      <c r="B25" s="502" t="str">
        <f>E11</f>
        <v>Albert</v>
      </c>
      <c r="C25" s="502"/>
      <c r="D25" s="494" t="s">
        <v>702</v>
      </c>
      <c r="E25" s="495"/>
      <c r="F25" s="494" t="s">
        <v>698</v>
      </c>
      <c r="G25" s="495"/>
      <c r="H25" s="497"/>
      <c r="I25" s="497"/>
      <c r="J25" s="297"/>
      <c r="K25" s="297"/>
      <c r="L25" s="297"/>
      <c r="M25" s="375" t="s">
        <v>629</v>
      </c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76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ht="18.75" customHeight="1" x14ac:dyDescent="0.25">
      <c r="A27" s="297"/>
      <c r="B27" s="499"/>
      <c r="C27" s="499"/>
      <c r="D27" s="498" t="str">
        <f>E13</f>
        <v>Mihály</v>
      </c>
      <c r="E27" s="498"/>
      <c r="F27" s="498" t="str">
        <f>E15</f>
        <v>Hankó</v>
      </c>
      <c r="G27" s="498"/>
      <c r="H27" s="498" t="str">
        <f>E17</f>
        <v>Molnár</v>
      </c>
      <c r="I27" s="498"/>
      <c r="J27" s="297"/>
      <c r="K27" s="297"/>
      <c r="L27" s="297"/>
      <c r="M27" s="376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ht="18.75" customHeight="1" x14ac:dyDescent="0.25">
      <c r="A28" s="371" t="s">
        <v>59</v>
      </c>
      <c r="B28" s="502" t="str">
        <f>E13</f>
        <v>Mihály</v>
      </c>
      <c r="C28" s="502"/>
      <c r="D28" s="497"/>
      <c r="E28" s="497"/>
      <c r="F28" s="494" t="s">
        <v>727</v>
      </c>
      <c r="G28" s="495"/>
      <c r="H28" s="494" t="s">
        <v>728</v>
      </c>
      <c r="I28" s="495"/>
      <c r="J28" s="297"/>
      <c r="K28" s="297"/>
      <c r="L28" s="297"/>
      <c r="M28" s="375" t="s">
        <v>629</v>
      </c>
    </row>
    <row r="29" spans="1:37" ht="18.75" customHeight="1" x14ac:dyDescent="0.25">
      <c r="A29" s="371" t="s">
        <v>60</v>
      </c>
      <c r="B29" s="502" t="str">
        <f>E15</f>
        <v>Hankó</v>
      </c>
      <c r="C29" s="502"/>
      <c r="D29" s="494" t="s">
        <v>729</v>
      </c>
      <c r="E29" s="495"/>
      <c r="F29" s="497"/>
      <c r="G29" s="497"/>
      <c r="H29" s="494" t="s">
        <v>730</v>
      </c>
      <c r="I29" s="495"/>
      <c r="J29" s="297"/>
      <c r="K29" s="297"/>
      <c r="L29" s="297"/>
      <c r="M29" s="375" t="s">
        <v>155</v>
      </c>
    </row>
    <row r="30" spans="1:37" ht="18.75" customHeight="1" x14ac:dyDescent="0.25">
      <c r="A30" s="371" t="s">
        <v>61</v>
      </c>
      <c r="B30" s="502" t="str">
        <f>E17</f>
        <v>Molnár</v>
      </c>
      <c r="C30" s="502"/>
      <c r="D30" s="494" t="s">
        <v>731</v>
      </c>
      <c r="E30" s="495"/>
      <c r="F30" s="494" t="s">
        <v>732</v>
      </c>
      <c r="G30" s="495"/>
      <c r="H30" s="497"/>
      <c r="I30" s="497"/>
      <c r="J30" s="297"/>
      <c r="K30" s="297"/>
      <c r="L30" s="297"/>
      <c r="M30" s="375" t="s">
        <v>630</v>
      </c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 t="s">
        <v>45</v>
      </c>
      <c r="B32" s="297"/>
      <c r="C32" s="507" t="s">
        <v>426</v>
      </c>
      <c r="D32" s="507"/>
      <c r="E32" s="336" t="s">
        <v>63</v>
      </c>
      <c r="F32" s="508" t="s">
        <v>407</v>
      </c>
      <c r="G32" s="509"/>
      <c r="H32" s="297"/>
      <c r="I32" s="489" t="s">
        <v>735</v>
      </c>
      <c r="J32" s="297"/>
      <c r="K32" s="297"/>
      <c r="L32" s="297"/>
      <c r="M32" s="297"/>
    </row>
    <row r="33" spans="1:19" x14ac:dyDescent="0.25">
      <c r="A33" s="297"/>
      <c r="B33" s="297"/>
      <c r="C33" s="297"/>
      <c r="D33" s="297"/>
      <c r="E33" s="297"/>
      <c r="F33" s="336"/>
      <c r="G33" s="336"/>
      <c r="H33" s="297"/>
      <c r="I33" s="297"/>
      <c r="J33" s="297"/>
      <c r="K33" s="297"/>
      <c r="L33" s="297"/>
      <c r="M33" s="297"/>
    </row>
    <row r="34" spans="1:19" x14ac:dyDescent="0.25">
      <c r="A34" s="297" t="s">
        <v>62</v>
      </c>
      <c r="B34" s="297"/>
      <c r="C34" s="507" t="s">
        <v>406</v>
      </c>
      <c r="D34" s="507"/>
      <c r="E34" s="336" t="s">
        <v>63</v>
      </c>
      <c r="F34" s="508" t="s">
        <v>427</v>
      </c>
      <c r="G34" s="509"/>
      <c r="H34" s="297"/>
      <c r="I34" s="489" t="s">
        <v>735</v>
      </c>
      <c r="J34" s="297"/>
      <c r="K34" s="297"/>
      <c r="L34" s="297"/>
      <c r="M34" s="297"/>
    </row>
    <row r="35" spans="1:19" x14ac:dyDescent="0.25">
      <c r="A35" s="297"/>
      <c r="B35" s="297"/>
      <c r="C35" s="374"/>
      <c r="D35" s="374"/>
      <c r="E35" s="336"/>
      <c r="F35" s="374"/>
      <c r="G35" s="374"/>
      <c r="H35" s="297"/>
      <c r="I35" s="297"/>
      <c r="J35" s="297"/>
      <c r="K35" s="297"/>
      <c r="L35" s="297"/>
      <c r="M35" s="297"/>
    </row>
    <row r="36" spans="1:19" x14ac:dyDescent="0.25">
      <c r="A36" s="297" t="s">
        <v>64</v>
      </c>
      <c r="B36" s="297"/>
      <c r="C36" s="508" t="s">
        <v>405</v>
      </c>
      <c r="D36" s="509"/>
      <c r="E36" s="336" t="s">
        <v>63</v>
      </c>
      <c r="F36" s="516" t="s">
        <v>329</v>
      </c>
      <c r="G36" s="509"/>
      <c r="H36" s="297"/>
      <c r="I36" s="489" t="s">
        <v>733</v>
      </c>
      <c r="J36" s="297"/>
      <c r="K36" s="297"/>
      <c r="L36" s="297"/>
      <c r="M36" s="297"/>
    </row>
    <row r="37" spans="1:19" x14ac:dyDescent="0.25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</row>
    <row r="38" spans="1:19" x14ac:dyDescent="0.25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75"/>
      <c r="M38" s="297"/>
      <c r="O38" s="328"/>
      <c r="P38" s="328"/>
      <c r="Q38" s="328"/>
      <c r="R38" s="328"/>
      <c r="S38" s="328"/>
    </row>
    <row r="39" spans="1:19" x14ac:dyDescent="0.25">
      <c r="A39" s="160" t="s">
        <v>32</v>
      </c>
      <c r="B39" s="161"/>
      <c r="C39" s="231"/>
      <c r="D39" s="344" t="s">
        <v>3</v>
      </c>
      <c r="E39" s="345" t="s">
        <v>34</v>
      </c>
      <c r="F39" s="363"/>
      <c r="G39" s="344" t="s">
        <v>3</v>
      </c>
      <c r="H39" s="345" t="s">
        <v>41</v>
      </c>
      <c r="I39" s="198"/>
      <c r="J39" s="345" t="s">
        <v>42</v>
      </c>
      <c r="K39" s="197" t="s">
        <v>43</v>
      </c>
      <c r="L39" s="33"/>
      <c r="M39" s="363"/>
      <c r="O39" s="328"/>
      <c r="P39" s="338"/>
      <c r="Q39" s="338"/>
      <c r="R39" s="339"/>
      <c r="S39" s="328"/>
    </row>
    <row r="40" spans="1:19" x14ac:dyDescent="0.25">
      <c r="A40" s="308" t="s">
        <v>33</v>
      </c>
      <c r="B40" s="309"/>
      <c r="C40" s="311"/>
      <c r="D40" s="346">
        <v>1</v>
      </c>
      <c r="E40" s="501" t="e">
        <f>IF(D40&gt;$R$47,,UPPER(VLOOKUP(D40,#REF!,2)))</f>
        <v>#REF!</v>
      </c>
      <c r="F40" s="501"/>
      <c r="G40" s="357" t="s">
        <v>4</v>
      </c>
      <c r="H40" s="309"/>
      <c r="I40" s="347"/>
      <c r="J40" s="358"/>
      <c r="K40" s="303" t="s">
        <v>35</v>
      </c>
      <c r="L40" s="364"/>
      <c r="M40" s="348"/>
      <c r="O40" s="328"/>
      <c r="P40" s="340"/>
      <c r="Q40" s="340"/>
      <c r="R40" s="341"/>
      <c r="S40" s="328"/>
    </row>
    <row r="41" spans="1:19" x14ac:dyDescent="0.25">
      <c r="A41" s="312" t="s">
        <v>40</v>
      </c>
      <c r="B41" s="196"/>
      <c r="C41" s="314"/>
      <c r="D41" s="349">
        <v>2</v>
      </c>
      <c r="E41" s="496" t="e">
        <f>IF(D41&gt;$R$47,,UPPER(VLOOKUP(D41,#REF!,2)))</f>
        <v>#REF!</v>
      </c>
      <c r="F41" s="496"/>
      <c r="G41" s="359" t="s">
        <v>5</v>
      </c>
      <c r="H41" s="350"/>
      <c r="I41" s="351"/>
      <c r="J41" s="84"/>
      <c r="K41" s="361"/>
      <c r="L41" s="275"/>
      <c r="M41" s="356"/>
      <c r="O41" s="328"/>
      <c r="P41" s="341"/>
      <c r="Q41" s="342"/>
      <c r="R41" s="341"/>
      <c r="S41" s="328"/>
    </row>
    <row r="42" spans="1:19" x14ac:dyDescent="0.25">
      <c r="A42" s="212"/>
      <c r="B42" s="213"/>
      <c r="C42" s="214"/>
      <c r="D42" s="349"/>
      <c r="E42" s="353"/>
      <c r="F42" s="354"/>
      <c r="G42" s="359" t="s">
        <v>6</v>
      </c>
      <c r="H42" s="350"/>
      <c r="I42" s="351"/>
      <c r="J42" s="84"/>
      <c r="K42" s="303" t="s">
        <v>36</v>
      </c>
      <c r="L42" s="364"/>
      <c r="M42" s="348"/>
      <c r="O42" s="328"/>
      <c r="P42" s="340"/>
      <c r="Q42" s="340"/>
      <c r="R42" s="341"/>
      <c r="S42" s="328"/>
    </row>
    <row r="43" spans="1:19" x14ac:dyDescent="0.25">
      <c r="A43" s="186"/>
      <c r="B43" s="224"/>
      <c r="C43" s="187"/>
      <c r="D43" s="349"/>
      <c r="E43" s="353"/>
      <c r="F43" s="354"/>
      <c r="G43" s="359" t="s">
        <v>7</v>
      </c>
      <c r="H43" s="350"/>
      <c r="I43" s="351"/>
      <c r="J43" s="84"/>
      <c r="K43" s="362"/>
      <c r="L43" s="354"/>
      <c r="M43" s="352"/>
      <c r="O43" s="328"/>
      <c r="P43" s="341"/>
      <c r="Q43" s="342"/>
      <c r="R43" s="341"/>
      <c r="S43" s="328"/>
    </row>
    <row r="44" spans="1:19" x14ac:dyDescent="0.25">
      <c r="A44" s="200"/>
      <c r="B44" s="215"/>
      <c r="C44" s="230"/>
      <c r="D44" s="349"/>
      <c r="E44" s="353"/>
      <c r="F44" s="354"/>
      <c r="G44" s="359" t="s">
        <v>8</v>
      </c>
      <c r="H44" s="350"/>
      <c r="I44" s="351"/>
      <c r="J44" s="84"/>
      <c r="K44" s="312"/>
      <c r="L44" s="275"/>
      <c r="M44" s="356"/>
      <c r="O44" s="328"/>
      <c r="P44" s="341"/>
      <c r="Q44" s="342"/>
      <c r="R44" s="341"/>
      <c r="S44" s="328"/>
    </row>
    <row r="45" spans="1:19" x14ac:dyDescent="0.25">
      <c r="A45" s="201"/>
      <c r="B45" s="216"/>
      <c r="C45" s="187"/>
      <c r="D45" s="349"/>
      <c r="E45" s="353"/>
      <c r="F45" s="354"/>
      <c r="G45" s="359" t="s">
        <v>9</v>
      </c>
      <c r="H45" s="350"/>
      <c r="I45" s="351"/>
      <c r="J45" s="84"/>
      <c r="K45" s="303" t="s">
        <v>28</v>
      </c>
      <c r="L45" s="364"/>
      <c r="M45" s="348"/>
      <c r="O45" s="328"/>
      <c r="P45" s="340"/>
      <c r="Q45" s="340"/>
      <c r="R45" s="341"/>
      <c r="S45" s="328"/>
    </row>
    <row r="46" spans="1:19" x14ac:dyDescent="0.25">
      <c r="A46" s="201"/>
      <c r="B46" s="216"/>
      <c r="C46" s="210"/>
      <c r="D46" s="349"/>
      <c r="E46" s="353"/>
      <c r="F46" s="354"/>
      <c r="G46" s="359" t="s">
        <v>10</v>
      </c>
      <c r="H46" s="350"/>
      <c r="I46" s="351"/>
      <c r="J46" s="84"/>
      <c r="K46" s="362"/>
      <c r="L46" s="354"/>
      <c r="M46" s="352"/>
      <c r="O46" s="328"/>
      <c r="P46" s="341"/>
      <c r="Q46" s="342"/>
      <c r="R46" s="341"/>
      <c r="S46" s="328"/>
    </row>
    <row r="47" spans="1:19" x14ac:dyDescent="0.25">
      <c r="A47" s="202"/>
      <c r="B47" s="199"/>
      <c r="C47" s="211"/>
      <c r="D47" s="355"/>
      <c r="E47" s="189"/>
      <c r="F47" s="275"/>
      <c r="G47" s="360" t="s">
        <v>11</v>
      </c>
      <c r="H47" s="196"/>
      <c r="I47" s="305"/>
      <c r="J47" s="191"/>
      <c r="K47" s="312" t="str">
        <f>L4</f>
        <v>Kovács Zoltán</v>
      </c>
      <c r="L47" s="275"/>
      <c r="M47" s="356"/>
      <c r="O47" s="328"/>
      <c r="P47" s="341"/>
      <c r="Q47" s="342"/>
      <c r="R47" s="343" t="e">
        <f>MIN(4,#REF!)</f>
        <v>#REF!</v>
      </c>
      <c r="S47" s="328"/>
    </row>
    <row r="48" spans="1:19" x14ac:dyDescent="0.25">
      <c r="O48" s="328"/>
      <c r="P48" s="328"/>
      <c r="Q48" s="328"/>
      <c r="R48" s="328"/>
      <c r="S48" s="328"/>
    </row>
    <row r="49" spans="15:19" x14ac:dyDescent="0.25">
      <c r="O49" s="328"/>
      <c r="P49" s="328"/>
      <c r="Q49" s="328"/>
      <c r="R49" s="328"/>
      <c r="S49" s="328"/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R47">
    <cfRule type="expression" dxfId="39" priority="2" stopIfTrue="1">
      <formula>$O$1="CU"</formula>
    </cfRule>
  </conditionalFormatting>
  <conditionalFormatting sqref="E7 E9 E11 E13 E15 E17">
    <cfRule type="cellIs" dxfId="38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8">
    <tabColor indexed="11"/>
    <pageSetUpPr fitToPage="1"/>
  </sheetPr>
  <dimension ref="A1:AO57"/>
  <sheetViews>
    <sheetView showGridLines="0" showZeros="0" topLeftCell="A8" workbookViewId="0">
      <selection activeCell="Q23" sqref="Q23"/>
    </sheetView>
  </sheetViews>
  <sheetFormatPr defaultRowHeight="13.2" x14ac:dyDescent="0.25"/>
  <cols>
    <col min="1" max="2" width="3.33203125" customWidth="1"/>
    <col min="3" max="3" width="4.6640625" customWidth="1"/>
    <col min="4" max="4" width="6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93" customWidth="1"/>
    <col min="11" max="11" width="10.6640625" customWidth="1"/>
    <col min="12" max="12" width="1.6640625" style="93" customWidth="1"/>
    <col min="13" max="13" width="10.6640625" customWidth="1"/>
    <col min="14" max="14" width="1.6640625" style="94" customWidth="1"/>
    <col min="15" max="15" width="10.6640625" customWidth="1"/>
    <col min="16" max="16" width="1.6640625" style="93" customWidth="1"/>
    <col min="17" max="17" width="10.6640625" customWidth="1"/>
    <col min="18" max="18" width="1.6640625" style="94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style="392" customWidth="1"/>
  </cols>
  <sheetData>
    <row r="1" spans="1:37" s="95" customFormat="1" ht="21.75" customHeight="1" x14ac:dyDescent="0.25">
      <c r="A1" s="86" t="str">
        <f>Altalanos!$A$6</f>
        <v>Diákolimpia Békés Vármegye</v>
      </c>
      <c r="B1" s="86"/>
      <c r="C1" s="96"/>
      <c r="D1" s="96"/>
      <c r="E1" s="96"/>
      <c r="F1" s="96"/>
      <c r="G1" s="96"/>
      <c r="H1" s="86"/>
      <c r="I1" s="209"/>
      <c r="J1" s="97"/>
      <c r="K1" s="223" t="s">
        <v>39</v>
      </c>
      <c r="L1" s="92"/>
      <c r="M1" s="87"/>
      <c r="N1" s="97"/>
      <c r="O1" s="97" t="s">
        <v>1</v>
      </c>
      <c r="P1" s="97"/>
      <c r="Q1" s="96"/>
      <c r="R1" s="97"/>
      <c r="Y1" s="298"/>
      <c r="Z1" s="298"/>
      <c r="AA1" s="298"/>
      <c r="AB1" s="400" t="str">
        <f>IF($Y$5=1,CONCATENATE(VLOOKUP($Y$3,$AA$2:$AH$14,2)),CONCATENATE(VLOOKUP($Y$3,$AA$16:$AH$25,2)))</f>
        <v>60</v>
      </c>
      <c r="AC1" s="400" t="str">
        <f>IF($Y$5=1,CONCATENATE(VLOOKUP($Y$3,$AA$2:$AH$14,3)),CONCATENATE(VLOOKUP($Y$3,$AA$16:$AH$25,3)))</f>
        <v>40</v>
      </c>
      <c r="AD1" s="400" t="str">
        <f>IF($Y$5=1,CONCATENATE(VLOOKUP($Y$3,$AA$2:$AH$14,4)),CONCATENATE(VLOOKUP($Y$3,$AA$16:$AH$25,4)))</f>
        <v>25</v>
      </c>
      <c r="AE1" s="400" t="str">
        <f>IF($Y$5=1,CONCATENATE(VLOOKUP($Y$3,$AA$2:$AH$14,5)),CONCATENATE(VLOOKUP($Y$3,$AA$16:$AH$25,5)))</f>
        <v>15</v>
      </c>
      <c r="AF1" s="400" t="str">
        <f>IF($Y$5=1,CONCATENATE(VLOOKUP($Y$3,$AA$2:$AH$14,6)),CONCATENATE(VLOOKUP($Y$3,$AA$16:$AH$25,6)))</f>
        <v>8</v>
      </c>
      <c r="AG1" s="400" t="str">
        <f>IF($Y$5=1,CONCATENATE(VLOOKUP($Y$3,$AA$2:$AH$14,7)),CONCATENATE(VLOOKUP($Y$3,$AA$16:$AH$25,7)))</f>
        <v>4</v>
      </c>
      <c r="AH1" s="400" t="str">
        <f>IF($Y$5=1,CONCATENATE(VLOOKUP($Y$3,$AA$2:$AH$14,8)),CONCATENATE(VLOOKUP($Y$3,$AA$16:$AH$25,8)))</f>
        <v>2</v>
      </c>
      <c r="AI1" s="408"/>
      <c r="AJ1" s="408"/>
      <c r="AK1" s="408"/>
    </row>
    <row r="2" spans="1:37" s="90" customFormat="1" x14ac:dyDescent="0.25">
      <c r="A2" s="242" t="s">
        <v>38</v>
      </c>
      <c r="B2" s="88"/>
      <c r="C2" s="88"/>
      <c r="D2" s="88"/>
      <c r="E2" s="240">
        <f>Altalanos!$B$8</f>
        <v>0</v>
      </c>
      <c r="F2" s="88"/>
      <c r="G2" s="98"/>
      <c r="H2" s="91"/>
      <c r="I2" s="91"/>
      <c r="J2" s="99"/>
      <c r="K2" s="92"/>
      <c r="L2" s="92"/>
      <c r="M2" s="92"/>
      <c r="N2" s="99"/>
      <c r="O2" s="91"/>
      <c r="P2" s="99"/>
      <c r="Q2" s="91"/>
      <c r="R2" s="99"/>
      <c r="Y2" s="394"/>
      <c r="Z2" s="393"/>
      <c r="AA2" s="409" t="s">
        <v>52</v>
      </c>
      <c r="AB2" s="410">
        <v>300</v>
      </c>
      <c r="AC2" s="410">
        <v>250</v>
      </c>
      <c r="AD2" s="410">
        <v>200</v>
      </c>
      <c r="AE2" s="410">
        <v>150</v>
      </c>
      <c r="AF2" s="410">
        <v>120</v>
      </c>
      <c r="AG2" s="410">
        <v>90</v>
      </c>
      <c r="AH2" s="410">
        <v>40</v>
      </c>
      <c r="AI2" s="392"/>
      <c r="AJ2" s="392"/>
      <c r="AK2" s="392"/>
    </row>
    <row r="3" spans="1:37" s="19" customFormat="1" ht="11.25" customHeight="1" x14ac:dyDescent="0.25">
      <c r="A3" s="51" t="s">
        <v>20</v>
      </c>
      <c r="B3" s="51"/>
      <c r="C3" s="51"/>
      <c r="D3" s="51"/>
      <c r="E3" s="51"/>
      <c r="F3" s="51"/>
      <c r="G3" s="51" t="s">
        <v>17</v>
      </c>
      <c r="H3" s="51"/>
      <c r="I3" s="51"/>
      <c r="J3" s="100"/>
      <c r="K3" s="51" t="s">
        <v>25</v>
      </c>
      <c r="L3" s="100"/>
      <c r="M3" s="51"/>
      <c r="N3" s="100"/>
      <c r="O3" s="51"/>
      <c r="P3" s="100"/>
      <c r="Q3" s="51"/>
      <c r="R3" s="52" t="s">
        <v>26</v>
      </c>
      <c r="Y3" s="393" t="str">
        <f>IF(K4="OB","A",IF(K4="IX","W",IF(K4="","",K4)))</f>
        <v>III.kcs. Fiú "B"</v>
      </c>
      <c r="Z3" s="393"/>
      <c r="AA3" s="409" t="s">
        <v>53</v>
      </c>
      <c r="AB3" s="410">
        <v>280</v>
      </c>
      <c r="AC3" s="410">
        <v>230</v>
      </c>
      <c r="AD3" s="410">
        <v>180</v>
      </c>
      <c r="AE3" s="410">
        <v>140</v>
      </c>
      <c r="AF3" s="410">
        <v>80</v>
      </c>
      <c r="AG3" s="410">
        <v>0</v>
      </c>
      <c r="AH3" s="410">
        <v>0</v>
      </c>
      <c r="AI3" s="392"/>
      <c r="AJ3" s="392"/>
      <c r="AK3" s="392"/>
    </row>
    <row r="4" spans="1:37" s="28" customFormat="1" ht="11.25" customHeight="1" thickBot="1" x14ac:dyDescent="0.3">
      <c r="A4" s="515">
        <f>Altalanos!$A$10</f>
        <v>45044</v>
      </c>
      <c r="B4" s="515"/>
      <c r="C4" s="515"/>
      <c r="D4" s="219"/>
      <c r="E4" s="101"/>
      <c r="F4" s="101"/>
      <c r="G4" s="101" t="str">
        <f>Altalanos!$C$10</f>
        <v>Gyula</v>
      </c>
      <c r="H4" s="89"/>
      <c r="I4" s="101"/>
      <c r="J4" s="102"/>
      <c r="K4" s="103" t="s">
        <v>302</v>
      </c>
      <c r="L4" s="102"/>
      <c r="M4" s="104"/>
      <c r="N4" s="102"/>
      <c r="O4" s="101"/>
      <c r="P4" s="102"/>
      <c r="Q4" s="101"/>
      <c r="R4" s="82" t="str">
        <f>Altalanos!$E$10</f>
        <v>Kovács Zoltán</v>
      </c>
      <c r="Y4" s="393"/>
      <c r="Z4" s="393"/>
      <c r="AA4" s="409" t="s">
        <v>82</v>
      </c>
      <c r="AB4" s="410">
        <v>250</v>
      </c>
      <c r="AC4" s="410">
        <v>200</v>
      </c>
      <c r="AD4" s="410">
        <v>150</v>
      </c>
      <c r="AE4" s="410">
        <v>120</v>
      </c>
      <c r="AF4" s="410">
        <v>90</v>
      </c>
      <c r="AG4" s="410">
        <v>60</v>
      </c>
      <c r="AH4" s="410">
        <v>25</v>
      </c>
      <c r="AI4" s="392"/>
      <c r="AJ4" s="392"/>
      <c r="AK4" s="392"/>
    </row>
    <row r="5" spans="1:37" s="19" customFormat="1" x14ac:dyDescent="0.25">
      <c r="A5" s="105"/>
      <c r="B5" s="106" t="s">
        <v>2</v>
      </c>
      <c r="C5" s="237" t="s">
        <v>32</v>
      </c>
      <c r="D5" s="106" t="s">
        <v>31</v>
      </c>
      <c r="E5" s="106" t="s">
        <v>29</v>
      </c>
      <c r="F5" s="107" t="s">
        <v>23</v>
      </c>
      <c r="G5" s="107" t="s">
        <v>24</v>
      </c>
      <c r="H5" s="107"/>
      <c r="I5" s="107" t="s">
        <v>27</v>
      </c>
      <c r="J5" s="107"/>
      <c r="K5" s="106" t="s">
        <v>30</v>
      </c>
      <c r="L5" s="108"/>
      <c r="M5" s="106" t="s">
        <v>46</v>
      </c>
      <c r="N5" s="108"/>
      <c r="O5" s="106" t="s">
        <v>45</v>
      </c>
      <c r="P5" s="108"/>
      <c r="Q5" s="106" t="s">
        <v>44</v>
      </c>
      <c r="R5" s="109"/>
      <c r="Y5" s="393">
        <f>IF(OR(Altalanos!$A$8="F1",Altalanos!$A$8="F2",Altalanos!$A$8="N1",Altalanos!$A$8="N2"),1,2)</f>
        <v>2</v>
      </c>
      <c r="Z5" s="393"/>
      <c r="AA5" s="409" t="s">
        <v>83</v>
      </c>
      <c r="AB5" s="410">
        <v>200</v>
      </c>
      <c r="AC5" s="410">
        <v>150</v>
      </c>
      <c r="AD5" s="410">
        <v>120</v>
      </c>
      <c r="AE5" s="410">
        <v>90</v>
      </c>
      <c r="AF5" s="410">
        <v>60</v>
      </c>
      <c r="AG5" s="410">
        <v>40</v>
      </c>
      <c r="AH5" s="410">
        <v>15</v>
      </c>
      <c r="AI5" s="392"/>
      <c r="AJ5" s="392"/>
      <c r="AK5" s="392"/>
    </row>
    <row r="6" spans="1:37" s="438" customFormat="1" ht="11.1" customHeight="1" thickBot="1" x14ac:dyDescent="0.3">
      <c r="A6" s="437"/>
      <c r="B6" s="440"/>
      <c r="C6" s="440"/>
      <c r="D6" s="440"/>
      <c r="E6" s="440"/>
      <c r="F6" s="439" t="str">
        <f>IF(Y3="","",CONCATENATE(AH1," / ",VLOOKUP(Y3,AB1:AH1,5)," pont"))</f>
        <v>2 / 8 pont</v>
      </c>
      <c r="G6" s="441"/>
      <c r="H6" s="442"/>
      <c r="I6" s="441"/>
      <c r="J6" s="443"/>
      <c r="K6" s="440" t="str">
        <f>IF(Y3="","",CONCATENATE(VLOOKUP(Y3,AB1:AH1,4)," pont"))</f>
        <v>15 pont</v>
      </c>
      <c r="L6" s="443"/>
      <c r="M6" s="440" t="str">
        <f>IF(Y3="","",CONCATENATE(VLOOKUP(Y3,AB1:AH1,3)," pont"))</f>
        <v>25 pont</v>
      </c>
      <c r="N6" s="443"/>
      <c r="O6" s="440" t="str">
        <f>IF(Y3="","",CONCATENATE(VLOOKUP(Y3,AB1:AH1,2)," pont"))</f>
        <v>40 pont</v>
      </c>
      <c r="P6" s="443"/>
      <c r="Q6" s="440" t="str">
        <f>IF(Y3="","",CONCATENATE(VLOOKUP(Y3,AB1:AH1,1)," pont"))</f>
        <v>60 pont</v>
      </c>
      <c r="R6" s="444"/>
      <c r="Y6" s="446"/>
      <c r="Z6" s="446"/>
      <c r="AA6" s="446" t="s">
        <v>84</v>
      </c>
      <c r="AB6" s="447">
        <v>150</v>
      </c>
      <c r="AC6" s="447">
        <v>120</v>
      </c>
      <c r="AD6" s="447">
        <v>90</v>
      </c>
      <c r="AE6" s="447">
        <v>60</v>
      </c>
      <c r="AF6" s="447">
        <v>40</v>
      </c>
      <c r="AG6" s="447">
        <v>25</v>
      </c>
      <c r="AH6" s="447">
        <v>10</v>
      </c>
      <c r="AI6" s="449"/>
      <c r="AJ6" s="449"/>
      <c r="AK6" s="449"/>
    </row>
    <row r="7" spans="1:37" s="34" customFormat="1" ht="12.9" customHeight="1" x14ac:dyDescent="0.25">
      <c r="A7" s="110">
        <v>1</v>
      </c>
      <c r="B7" s="217" t="str">
        <f>IF($E7="","",VLOOKUP($E7,#REF!,14))</f>
        <v/>
      </c>
      <c r="C7" s="227" t="str">
        <f>IF($E7="","",VLOOKUP($E7,#REF!,15))</f>
        <v/>
      </c>
      <c r="D7" s="227" t="str">
        <f>IF($E7="","",VLOOKUP($E7,#REF!,5))</f>
        <v/>
      </c>
      <c r="E7" s="111"/>
      <c r="F7" s="112" t="s">
        <v>228</v>
      </c>
      <c r="G7" s="112" t="s">
        <v>166</v>
      </c>
      <c r="H7" s="112"/>
      <c r="I7" s="112" t="s">
        <v>241</v>
      </c>
      <c r="J7" s="114"/>
      <c r="K7" s="113"/>
      <c r="L7" s="113"/>
      <c r="M7" s="113"/>
      <c r="N7" s="113"/>
      <c r="O7" s="116"/>
      <c r="P7" s="117"/>
      <c r="Q7" s="118"/>
      <c r="R7" s="119"/>
      <c r="S7" s="120"/>
      <c r="U7" s="121" t="str">
        <f>Birók!P21</f>
        <v>Bíró</v>
      </c>
      <c r="Y7" s="393"/>
      <c r="Z7" s="393"/>
      <c r="AA7" s="409" t="s">
        <v>85</v>
      </c>
      <c r="AB7" s="410">
        <v>120</v>
      </c>
      <c r="AC7" s="410">
        <v>90</v>
      </c>
      <c r="AD7" s="410">
        <v>60</v>
      </c>
      <c r="AE7" s="410">
        <v>40</v>
      </c>
      <c r="AF7" s="410">
        <v>25</v>
      </c>
      <c r="AG7" s="410">
        <v>10</v>
      </c>
      <c r="AH7" s="410">
        <v>5</v>
      </c>
      <c r="AI7" s="392"/>
      <c r="AJ7" s="392"/>
      <c r="AK7" s="392"/>
    </row>
    <row r="8" spans="1:37" s="34" customFormat="1" ht="12.9" customHeight="1" x14ac:dyDescent="0.25">
      <c r="A8" s="122"/>
      <c r="B8" s="238"/>
      <c r="C8" s="236"/>
      <c r="D8" s="236"/>
      <c r="E8" s="123"/>
      <c r="F8" s="124"/>
      <c r="G8" s="124"/>
      <c r="H8" s="125"/>
      <c r="I8" s="417" t="s">
        <v>0</v>
      </c>
      <c r="J8" s="127"/>
      <c r="K8" s="128" t="s">
        <v>228</v>
      </c>
      <c r="L8" s="128"/>
      <c r="M8" s="113"/>
      <c r="N8" s="113"/>
      <c r="O8" s="116"/>
      <c r="P8" s="117"/>
      <c r="Q8" s="118"/>
      <c r="R8" s="119"/>
      <c r="S8" s="120"/>
      <c r="U8" s="129" t="str">
        <f>Birók!P22</f>
        <v xml:space="preserve">P Petrovits </v>
      </c>
      <c r="Y8" s="393"/>
      <c r="Z8" s="393"/>
      <c r="AA8" s="409" t="s">
        <v>86</v>
      </c>
      <c r="AB8" s="410">
        <v>90</v>
      </c>
      <c r="AC8" s="410">
        <v>60</v>
      </c>
      <c r="AD8" s="410">
        <v>40</v>
      </c>
      <c r="AE8" s="410">
        <v>25</v>
      </c>
      <c r="AF8" s="410">
        <v>10</v>
      </c>
      <c r="AG8" s="410">
        <v>5</v>
      </c>
      <c r="AH8" s="410">
        <v>2</v>
      </c>
      <c r="AI8" s="392"/>
      <c r="AJ8" s="392"/>
      <c r="AK8" s="392"/>
    </row>
    <row r="9" spans="1:37" s="34" customFormat="1" ht="12.9" customHeight="1" x14ac:dyDescent="0.25">
      <c r="A9" s="122">
        <v>2</v>
      </c>
      <c r="B9" s="217" t="str">
        <f>IF($E9="","",VLOOKUP($E9,#REF!,14))</f>
        <v/>
      </c>
      <c r="C9" s="227" t="str">
        <f>IF($E9="","",VLOOKUP($E9,#REF!,15))</f>
        <v/>
      </c>
      <c r="D9" s="227" t="str">
        <f>IF($E9="","",VLOOKUP($E9,#REF!,5))</f>
        <v/>
      </c>
      <c r="E9" s="111"/>
      <c r="F9" s="130" t="s">
        <v>217</v>
      </c>
      <c r="G9" s="130" t="str">
        <f>IF($E9="","",VLOOKUP($E9,#REF!,3))</f>
        <v/>
      </c>
      <c r="H9" s="130"/>
      <c r="I9" s="112" t="str">
        <f>IF($E9="","",VLOOKUP($E9,#REF!,4))</f>
        <v/>
      </c>
      <c r="J9" s="131"/>
      <c r="K9" s="113"/>
      <c r="L9" s="132"/>
      <c r="M9" s="113"/>
      <c r="N9" s="113"/>
      <c r="O9" s="116"/>
      <c r="P9" s="117"/>
      <c r="Q9" s="118"/>
      <c r="R9" s="119"/>
      <c r="S9" s="120"/>
      <c r="U9" s="129" t="str">
        <f>Birók!P23</f>
        <v xml:space="preserve">S Dávid </v>
      </c>
      <c r="Y9" s="393"/>
      <c r="Z9" s="393"/>
      <c r="AA9" s="409" t="s">
        <v>87</v>
      </c>
      <c r="AB9" s="410">
        <v>60</v>
      </c>
      <c r="AC9" s="410">
        <v>40</v>
      </c>
      <c r="AD9" s="410">
        <v>25</v>
      </c>
      <c r="AE9" s="410">
        <v>10</v>
      </c>
      <c r="AF9" s="410">
        <v>5</v>
      </c>
      <c r="AG9" s="410">
        <v>2</v>
      </c>
      <c r="AH9" s="410">
        <v>1</v>
      </c>
      <c r="AI9" s="392"/>
      <c r="AJ9" s="392"/>
      <c r="AK9" s="392"/>
    </row>
    <row r="10" spans="1:37" s="34" customFormat="1" ht="12.9" customHeight="1" x14ac:dyDescent="0.25">
      <c r="A10" s="122"/>
      <c r="B10" s="238"/>
      <c r="C10" s="236"/>
      <c r="D10" s="236"/>
      <c r="E10" s="133"/>
      <c r="F10" s="124"/>
      <c r="G10" s="124"/>
      <c r="H10" s="125"/>
      <c r="I10" s="113"/>
      <c r="J10" s="134"/>
      <c r="K10" s="126" t="s">
        <v>0</v>
      </c>
      <c r="L10" s="135"/>
      <c r="M10" s="128" t="s">
        <v>736</v>
      </c>
      <c r="N10" s="136"/>
      <c r="O10" s="137"/>
      <c r="P10" s="137"/>
      <c r="Q10" s="118"/>
      <c r="R10" s="119"/>
      <c r="S10" s="120"/>
      <c r="U10" s="129" t="str">
        <f>Birók!P24</f>
        <v>K Kovács</v>
      </c>
      <c r="Y10" s="393"/>
      <c r="Z10" s="393"/>
      <c r="AA10" s="409" t="s">
        <v>88</v>
      </c>
      <c r="AB10" s="410">
        <v>40</v>
      </c>
      <c r="AC10" s="410">
        <v>25</v>
      </c>
      <c r="AD10" s="410">
        <v>15</v>
      </c>
      <c r="AE10" s="410">
        <v>7</v>
      </c>
      <c r="AF10" s="410">
        <v>4</v>
      </c>
      <c r="AG10" s="410">
        <v>1</v>
      </c>
      <c r="AH10" s="410">
        <v>0</v>
      </c>
      <c r="AI10" s="392"/>
      <c r="AJ10" s="392"/>
      <c r="AK10" s="392"/>
    </row>
    <row r="11" spans="1:37" s="34" customFormat="1" ht="12.9" customHeight="1" x14ac:dyDescent="0.25">
      <c r="A11" s="122">
        <v>3</v>
      </c>
      <c r="B11" s="217" t="str">
        <f>IF($E11="","",VLOOKUP($E11,#REF!,14))</f>
        <v/>
      </c>
      <c r="C11" s="227" t="str">
        <f>IF($E11="","",VLOOKUP($E11,#REF!,15))</f>
        <v/>
      </c>
      <c r="D11" s="227" t="str">
        <f>IF($E11="","",VLOOKUP($E11,#REF!,5))</f>
        <v/>
      </c>
      <c r="E11" s="111"/>
      <c r="F11" s="130" t="s">
        <v>217</v>
      </c>
      <c r="G11" s="130" t="str">
        <f>IF($E11="","",VLOOKUP($E11,#REF!,3))</f>
        <v/>
      </c>
      <c r="H11" s="130"/>
      <c r="I11" s="130" t="str">
        <f>IF($E11="","",VLOOKUP($E11,#REF!,4))</f>
        <v/>
      </c>
      <c r="J11" s="114"/>
      <c r="K11" s="113"/>
      <c r="L11" s="138"/>
      <c r="M11" s="113" t="s">
        <v>725</v>
      </c>
      <c r="N11" s="139"/>
      <c r="O11" s="137"/>
      <c r="P11" s="137"/>
      <c r="Q11" s="118"/>
      <c r="R11" s="119"/>
      <c r="S11" s="120"/>
      <c r="U11" s="129" t="str">
        <f>Birók!P25</f>
        <v>K Székács</v>
      </c>
      <c r="Y11" s="393"/>
      <c r="Z11" s="393"/>
      <c r="AA11" s="409" t="s">
        <v>89</v>
      </c>
      <c r="AB11" s="410">
        <v>25</v>
      </c>
      <c r="AC11" s="410">
        <v>15</v>
      </c>
      <c r="AD11" s="410">
        <v>10</v>
      </c>
      <c r="AE11" s="410">
        <v>6</v>
      </c>
      <c r="AF11" s="410">
        <v>3</v>
      </c>
      <c r="AG11" s="410">
        <v>1</v>
      </c>
      <c r="AH11" s="410">
        <v>0</v>
      </c>
      <c r="AI11" s="392"/>
      <c r="AJ11" s="392"/>
      <c r="AK11" s="392"/>
    </row>
    <row r="12" spans="1:37" s="34" customFormat="1" ht="12.9" customHeight="1" x14ac:dyDescent="0.25">
      <c r="A12" s="122"/>
      <c r="B12" s="238"/>
      <c r="C12" s="236"/>
      <c r="D12" s="236"/>
      <c r="E12" s="133"/>
      <c r="F12" s="124"/>
      <c r="G12" s="124"/>
      <c r="H12" s="125"/>
      <c r="I12" s="417" t="s">
        <v>0</v>
      </c>
      <c r="J12" s="127"/>
      <c r="K12" s="128" t="s">
        <v>244</v>
      </c>
      <c r="L12" s="140"/>
      <c r="M12" s="113"/>
      <c r="N12" s="139"/>
      <c r="O12" s="137"/>
      <c r="P12" s="137"/>
      <c r="Q12" s="118"/>
      <c r="R12" s="119"/>
      <c r="S12" s="120"/>
      <c r="U12" s="129" t="str">
        <f>Birók!P26</f>
        <v>C dr. Regős</v>
      </c>
      <c r="Y12" s="393"/>
      <c r="Z12" s="393"/>
      <c r="AA12" s="409" t="s">
        <v>94</v>
      </c>
      <c r="AB12" s="410">
        <v>15</v>
      </c>
      <c r="AC12" s="410">
        <v>10</v>
      </c>
      <c r="AD12" s="410">
        <v>6</v>
      </c>
      <c r="AE12" s="410">
        <v>3</v>
      </c>
      <c r="AF12" s="410">
        <v>1</v>
      </c>
      <c r="AG12" s="410">
        <v>0</v>
      </c>
      <c r="AH12" s="410">
        <v>0</v>
      </c>
      <c r="AI12" s="392"/>
      <c r="AJ12" s="392"/>
      <c r="AK12" s="392"/>
    </row>
    <row r="13" spans="1:37" s="34" customFormat="1" ht="12.9" customHeight="1" x14ac:dyDescent="0.25">
      <c r="A13" s="122">
        <v>4</v>
      </c>
      <c r="B13" s="217" t="str">
        <f>IF($E13="","",VLOOKUP($E13,#REF!,14))</f>
        <v/>
      </c>
      <c r="C13" s="227" t="str">
        <f>IF($E13="","",VLOOKUP($E13,#REF!,15))</f>
        <v/>
      </c>
      <c r="D13" s="227" t="str">
        <f>IF($E13="","",VLOOKUP($E13,#REF!,5))</f>
        <v/>
      </c>
      <c r="E13" s="111"/>
      <c r="F13" s="130" t="s">
        <v>244</v>
      </c>
      <c r="G13" s="130" t="s">
        <v>245</v>
      </c>
      <c r="H13" s="130"/>
      <c r="I13" s="130" t="s">
        <v>174</v>
      </c>
      <c r="J13" s="141"/>
      <c r="K13" s="113"/>
      <c r="L13" s="113"/>
      <c r="M13" s="113"/>
      <c r="N13" s="139"/>
      <c r="O13" s="137"/>
      <c r="P13" s="137"/>
      <c r="Q13" s="118"/>
      <c r="R13" s="119"/>
      <c r="S13" s="120"/>
      <c r="U13" s="129" t="str">
        <f>Birók!P27</f>
        <v>I Csernus</v>
      </c>
      <c r="Y13" s="393"/>
      <c r="Z13" s="393"/>
      <c r="AA13" s="409" t="s">
        <v>90</v>
      </c>
      <c r="AB13" s="410">
        <v>10</v>
      </c>
      <c r="AC13" s="410">
        <v>6</v>
      </c>
      <c r="AD13" s="410">
        <v>3</v>
      </c>
      <c r="AE13" s="410">
        <v>1</v>
      </c>
      <c r="AF13" s="410">
        <v>0</v>
      </c>
      <c r="AG13" s="410">
        <v>0</v>
      </c>
      <c r="AH13" s="410">
        <v>0</v>
      </c>
      <c r="AI13" s="392"/>
      <c r="AJ13" s="392"/>
      <c r="AK13" s="392"/>
    </row>
    <row r="14" spans="1:37" s="34" customFormat="1" ht="12.9" customHeight="1" x14ac:dyDescent="0.25">
      <c r="A14" s="122"/>
      <c r="B14" s="238"/>
      <c r="C14" s="236"/>
      <c r="D14" s="236"/>
      <c r="E14" s="133"/>
      <c r="F14" s="113"/>
      <c r="G14" s="113"/>
      <c r="H14" s="66"/>
      <c r="I14" s="142"/>
      <c r="J14" s="134"/>
      <c r="K14" s="113"/>
      <c r="L14" s="113"/>
      <c r="M14" s="126" t="s">
        <v>0</v>
      </c>
      <c r="N14" s="135"/>
      <c r="O14" s="128" t="s">
        <v>737</v>
      </c>
      <c r="P14" s="136"/>
      <c r="Q14" s="118"/>
      <c r="R14" s="119"/>
      <c r="S14" s="120"/>
      <c r="U14" s="129" t="str">
        <f>Birók!P28</f>
        <v xml:space="preserve">L Mihály </v>
      </c>
      <c r="Y14" s="393"/>
      <c r="Z14" s="393"/>
      <c r="AA14" s="409" t="s">
        <v>91</v>
      </c>
      <c r="AB14" s="410">
        <v>3</v>
      </c>
      <c r="AC14" s="410">
        <v>2</v>
      </c>
      <c r="AD14" s="410">
        <v>1</v>
      </c>
      <c r="AE14" s="410">
        <v>0</v>
      </c>
      <c r="AF14" s="410">
        <v>0</v>
      </c>
      <c r="AG14" s="410">
        <v>0</v>
      </c>
      <c r="AH14" s="410">
        <v>0</v>
      </c>
      <c r="AI14" s="392"/>
      <c r="AJ14" s="392"/>
      <c r="AK14" s="392"/>
    </row>
    <row r="15" spans="1:37" s="34" customFormat="1" ht="12.9" customHeight="1" x14ac:dyDescent="0.25">
      <c r="A15" s="110">
        <v>5</v>
      </c>
      <c r="B15" s="217" t="str">
        <f>IF($E15="","",VLOOKUP($E15,#REF!,14))</f>
        <v/>
      </c>
      <c r="C15" s="227" t="str">
        <f>IF($E15="","",VLOOKUP($E15,#REF!,15))</f>
        <v/>
      </c>
      <c r="D15" s="227" t="str">
        <f>IF($E15="","",VLOOKUP($E15,#REF!,5))</f>
        <v/>
      </c>
      <c r="E15" s="111"/>
      <c r="F15" s="112" t="s">
        <v>206</v>
      </c>
      <c r="G15" s="112" t="s">
        <v>184</v>
      </c>
      <c r="H15" s="112"/>
      <c r="I15" s="112" t="s">
        <v>208</v>
      </c>
      <c r="J15" s="143"/>
      <c r="K15" s="113"/>
      <c r="L15" s="113"/>
      <c r="M15" s="113"/>
      <c r="N15" s="139"/>
      <c r="O15" s="113" t="s">
        <v>739</v>
      </c>
      <c r="P15" s="139"/>
      <c r="Q15" s="118"/>
      <c r="R15" s="119"/>
      <c r="S15" s="120"/>
      <c r="U15" s="129" t="str">
        <f>Birók!P29</f>
        <v xml:space="preserve">D Mihály </v>
      </c>
      <c r="Y15" s="393"/>
      <c r="Z15" s="393"/>
      <c r="AA15" s="409"/>
      <c r="AB15" s="409"/>
      <c r="AC15" s="409"/>
      <c r="AD15" s="409"/>
      <c r="AE15" s="409"/>
      <c r="AF15" s="409"/>
      <c r="AG15" s="409"/>
      <c r="AH15" s="409"/>
      <c r="AI15" s="392"/>
      <c r="AJ15" s="392"/>
      <c r="AK15" s="392"/>
    </row>
    <row r="16" spans="1:37" s="34" customFormat="1" ht="12.9" customHeight="1" thickBot="1" x14ac:dyDescent="0.3">
      <c r="A16" s="122"/>
      <c r="B16" s="238"/>
      <c r="C16" s="236"/>
      <c r="D16" s="236"/>
      <c r="E16" s="133"/>
      <c r="F16" s="124"/>
      <c r="G16" s="124"/>
      <c r="H16" s="125"/>
      <c r="I16" s="417" t="s">
        <v>0</v>
      </c>
      <c r="J16" s="127"/>
      <c r="K16" s="128" t="s">
        <v>206</v>
      </c>
      <c r="L16" s="128"/>
      <c r="M16" s="113"/>
      <c r="N16" s="139"/>
      <c r="O16" s="137"/>
      <c r="P16" s="139"/>
      <c r="Q16" s="118"/>
      <c r="R16" s="119"/>
      <c r="S16" s="120"/>
      <c r="U16" s="144" t="str">
        <f>Birók!P30</f>
        <v>Egyik sem</v>
      </c>
      <c r="Y16" s="393"/>
      <c r="Z16" s="393"/>
      <c r="AA16" s="409" t="s">
        <v>52</v>
      </c>
      <c r="AB16" s="410">
        <v>150</v>
      </c>
      <c r="AC16" s="410">
        <v>120</v>
      </c>
      <c r="AD16" s="410">
        <v>90</v>
      </c>
      <c r="AE16" s="410">
        <v>60</v>
      </c>
      <c r="AF16" s="410">
        <v>40</v>
      </c>
      <c r="AG16" s="410">
        <v>25</v>
      </c>
      <c r="AH16" s="410">
        <v>15</v>
      </c>
      <c r="AI16" s="392"/>
      <c r="AJ16" s="392"/>
      <c r="AK16" s="392"/>
    </row>
    <row r="17" spans="1:41" s="34" customFormat="1" ht="12.9" customHeight="1" x14ac:dyDescent="0.25">
      <c r="A17" s="122">
        <v>6</v>
      </c>
      <c r="B17" s="217" t="str">
        <f>IF($E17="","",VLOOKUP($E17,#REF!,14))</f>
        <v/>
      </c>
      <c r="C17" s="227" t="str">
        <f>IF($E17="","",VLOOKUP($E17,#REF!,15))</f>
        <v/>
      </c>
      <c r="D17" s="227" t="str">
        <f>IF($E17="","",VLOOKUP($E17,#REF!,5))</f>
        <v/>
      </c>
      <c r="E17" s="111"/>
      <c r="F17" s="130" t="s">
        <v>217</v>
      </c>
      <c r="G17" s="130" t="str">
        <f>IF($E17="","",VLOOKUP($E17,#REF!,3))</f>
        <v/>
      </c>
      <c r="H17" s="130"/>
      <c r="I17" s="130" t="str">
        <f>IF($E17="","",VLOOKUP($E17,#REF!,4))</f>
        <v/>
      </c>
      <c r="J17" s="131"/>
      <c r="K17" s="113"/>
      <c r="L17" s="132"/>
      <c r="M17" s="113"/>
      <c r="N17" s="139"/>
      <c r="O17" s="137"/>
      <c r="P17" s="139"/>
      <c r="Q17" s="118"/>
      <c r="R17" s="119"/>
      <c r="S17" s="120"/>
      <c r="Y17" s="393"/>
      <c r="Z17" s="393"/>
      <c r="AA17" s="409" t="s">
        <v>82</v>
      </c>
      <c r="AB17" s="410">
        <v>120</v>
      </c>
      <c r="AC17" s="410">
        <v>90</v>
      </c>
      <c r="AD17" s="410">
        <v>60</v>
      </c>
      <c r="AE17" s="410">
        <v>40</v>
      </c>
      <c r="AF17" s="410">
        <v>25</v>
      </c>
      <c r="AG17" s="410">
        <v>15</v>
      </c>
      <c r="AH17" s="410">
        <v>8</v>
      </c>
      <c r="AI17" s="392"/>
      <c r="AJ17" s="392"/>
      <c r="AK17" s="392"/>
    </row>
    <row r="18" spans="1:41" s="34" customFormat="1" ht="12.9" customHeight="1" x14ac:dyDescent="0.25">
      <c r="A18" s="122"/>
      <c r="B18" s="238"/>
      <c r="C18" s="236"/>
      <c r="D18" s="236"/>
      <c r="E18" s="133"/>
      <c r="F18" s="124"/>
      <c r="G18" s="124"/>
      <c r="H18" s="125"/>
      <c r="I18" s="113"/>
      <c r="J18" s="134"/>
      <c r="K18" s="126" t="s">
        <v>0</v>
      </c>
      <c r="L18" s="135"/>
      <c r="M18" s="128" t="s">
        <v>738</v>
      </c>
      <c r="N18" s="145"/>
      <c r="O18" s="137"/>
      <c r="P18" s="139"/>
      <c r="Q18" s="118"/>
      <c r="R18" s="119"/>
      <c r="S18" s="120"/>
      <c r="Y18" s="393"/>
      <c r="Z18" s="393"/>
      <c r="AA18" s="409" t="s">
        <v>83</v>
      </c>
      <c r="AB18" s="410">
        <v>90</v>
      </c>
      <c r="AC18" s="410">
        <v>60</v>
      </c>
      <c r="AD18" s="410">
        <v>40</v>
      </c>
      <c r="AE18" s="410">
        <v>25</v>
      </c>
      <c r="AF18" s="410">
        <v>15</v>
      </c>
      <c r="AG18" s="410">
        <v>8</v>
      </c>
      <c r="AH18" s="410">
        <v>4</v>
      </c>
      <c r="AI18" s="392"/>
      <c r="AJ18" s="392"/>
      <c r="AK18" s="392"/>
    </row>
    <row r="19" spans="1:41" s="34" customFormat="1" ht="12.9" customHeight="1" x14ac:dyDescent="0.25">
      <c r="A19" s="122">
        <v>7</v>
      </c>
      <c r="B19" s="217" t="str">
        <f>IF($E19="","",VLOOKUP($E19,#REF!,14))</f>
        <v/>
      </c>
      <c r="C19" s="227" t="str">
        <f>IF($E19="","",VLOOKUP($E19,#REF!,15))</f>
        <v/>
      </c>
      <c r="D19" s="227" t="str">
        <f>IF($E19="","",VLOOKUP($E19,#REF!,5))</f>
        <v/>
      </c>
      <c r="E19" s="111"/>
      <c r="F19" s="130" t="s">
        <v>217</v>
      </c>
      <c r="G19" s="130" t="str">
        <f>IF($E19="","",VLOOKUP($E19,#REF!,3))</f>
        <v/>
      </c>
      <c r="H19" s="130"/>
      <c r="I19" s="130" t="str">
        <f>IF($E19="","",VLOOKUP($E19,#REF!,4))</f>
        <v/>
      </c>
      <c r="J19" s="114"/>
      <c r="K19" s="113"/>
      <c r="L19" s="138"/>
      <c r="M19" s="113" t="s">
        <v>652</v>
      </c>
      <c r="N19" s="137"/>
      <c r="O19" s="137"/>
      <c r="P19" s="139"/>
      <c r="Q19" s="118"/>
      <c r="R19" s="119"/>
      <c r="S19" s="120"/>
      <c r="Y19" s="393"/>
      <c r="Z19" s="393"/>
      <c r="AA19" s="409" t="s">
        <v>84</v>
      </c>
      <c r="AB19" s="410">
        <v>60</v>
      </c>
      <c r="AC19" s="410">
        <v>40</v>
      </c>
      <c r="AD19" s="410">
        <v>25</v>
      </c>
      <c r="AE19" s="410">
        <v>15</v>
      </c>
      <c r="AF19" s="410">
        <v>8</v>
      </c>
      <c r="AG19" s="410">
        <v>4</v>
      </c>
      <c r="AH19" s="410">
        <v>2</v>
      </c>
      <c r="AI19" s="392"/>
      <c r="AJ19" s="392"/>
      <c r="AK19" s="392"/>
    </row>
    <row r="20" spans="1:41" s="34" customFormat="1" ht="12.9" customHeight="1" x14ac:dyDescent="0.25">
      <c r="A20" s="122"/>
      <c r="B20" s="238"/>
      <c r="C20" s="236"/>
      <c r="D20" s="236"/>
      <c r="E20" s="123"/>
      <c r="F20" s="124"/>
      <c r="G20" s="124"/>
      <c r="H20" s="125"/>
      <c r="I20" s="417" t="s">
        <v>0</v>
      </c>
      <c r="J20" s="127"/>
      <c r="K20" s="128" t="s">
        <v>246</v>
      </c>
      <c r="L20" s="140"/>
      <c r="M20" s="113"/>
      <c r="N20" s="137"/>
      <c r="O20" s="137"/>
      <c r="P20" s="139"/>
      <c r="Q20" s="118"/>
      <c r="R20" s="119"/>
      <c r="S20" s="120"/>
      <c r="Y20" s="393"/>
      <c r="Z20" s="393"/>
      <c r="AA20" s="409" t="s">
        <v>85</v>
      </c>
      <c r="AB20" s="410">
        <v>40</v>
      </c>
      <c r="AC20" s="410">
        <v>25</v>
      </c>
      <c r="AD20" s="410">
        <v>15</v>
      </c>
      <c r="AE20" s="410">
        <v>8</v>
      </c>
      <c r="AF20" s="410">
        <v>4</v>
      </c>
      <c r="AG20" s="410">
        <v>2</v>
      </c>
      <c r="AH20" s="410">
        <v>1</v>
      </c>
      <c r="AI20" s="392"/>
      <c r="AJ20" s="392"/>
      <c r="AK20" s="392"/>
    </row>
    <row r="21" spans="1:41" s="34" customFormat="1" ht="12.9" customHeight="1" x14ac:dyDescent="0.25">
      <c r="A21" s="122">
        <v>8</v>
      </c>
      <c r="B21" s="217" t="str">
        <f>IF($E21="","",VLOOKUP($E21,#REF!,14))</f>
        <v/>
      </c>
      <c r="C21" s="227" t="str">
        <f>IF($E21="","",VLOOKUP($E21,#REF!,15))</f>
        <v/>
      </c>
      <c r="D21" s="227" t="str">
        <f>IF($E21="","",VLOOKUP($E21,#REF!,5))</f>
        <v/>
      </c>
      <c r="E21" s="111"/>
      <c r="F21" s="130" t="s">
        <v>246</v>
      </c>
      <c r="G21" s="130" t="s">
        <v>207</v>
      </c>
      <c r="H21" s="130"/>
      <c r="I21" s="130" t="s">
        <v>222</v>
      </c>
      <c r="J21" s="141"/>
      <c r="K21" s="113"/>
      <c r="L21" s="113"/>
      <c r="M21" s="113"/>
      <c r="N21" s="137"/>
      <c r="O21" s="137"/>
      <c r="P21" s="139"/>
      <c r="Q21" s="118"/>
      <c r="R21" s="119"/>
      <c r="S21" s="120"/>
      <c r="Y21" s="393"/>
      <c r="Z21" s="393"/>
      <c r="AA21" s="409" t="s">
        <v>86</v>
      </c>
      <c r="AB21" s="410">
        <v>25</v>
      </c>
      <c r="AC21" s="410">
        <v>15</v>
      </c>
      <c r="AD21" s="410">
        <v>10</v>
      </c>
      <c r="AE21" s="410">
        <v>6</v>
      </c>
      <c r="AF21" s="410">
        <v>3</v>
      </c>
      <c r="AG21" s="410">
        <v>1</v>
      </c>
      <c r="AH21" s="410">
        <v>0</v>
      </c>
      <c r="AI21" s="392"/>
      <c r="AJ21" s="392"/>
      <c r="AK21" s="392"/>
    </row>
    <row r="22" spans="1:41" s="34" customFormat="1" ht="12.9" customHeight="1" x14ac:dyDescent="0.25">
      <c r="A22" s="122"/>
      <c r="B22" s="238"/>
      <c r="C22" s="236"/>
      <c r="D22" s="236"/>
      <c r="E22" s="123"/>
      <c r="F22" s="142"/>
      <c r="G22" s="142"/>
      <c r="H22" s="146"/>
      <c r="I22" s="142"/>
      <c r="J22" s="134"/>
      <c r="K22" s="113"/>
      <c r="L22" s="113"/>
      <c r="M22" s="113"/>
      <c r="N22" s="137"/>
      <c r="O22" s="126" t="s">
        <v>0</v>
      </c>
      <c r="P22" s="135"/>
      <c r="Q22" s="128" t="s">
        <v>740</v>
      </c>
      <c r="R22" s="136"/>
      <c r="S22" s="120"/>
      <c r="Y22" s="393"/>
      <c r="Z22" s="393"/>
      <c r="AA22" s="409" t="s">
        <v>87</v>
      </c>
      <c r="AB22" s="410">
        <v>15</v>
      </c>
      <c r="AC22" s="410">
        <v>10</v>
      </c>
      <c r="AD22" s="410">
        <v>6</v>
      </c>
      <c r="AE22" s="410">
        <v>3</v>
      </c>
      <c r="AF22" s="410">
        <v>1</v>
      </c>
      <c r="AG22" s="410">
        <v>0</v>
      </c>
      <c r="AH22" s="410">
        <v>0</v>
      </c>
      <c r="AI22" s="392"/>
      <c r="AJ22" s="392"/>
      <c r="AK22" s="392"/>
    </row>
    <row r="23" spans="1:41" s="34" customFormat="1" ht="12.9" customHeight="1" x14ac:dyDescent="0.25">
      <c r="A23" s="122">
        <v>9</v>
      </c>
      <c r="B23" s="217" t="str">
        <f>IF($E23="","",VLOOKUP($E23,#REF!,14))</f>
        <v/>
      </c>
      <c r="C23" s="227" t="str">
        <f>IF($E23="","",VLOOKUP($E23,#REF!,15))</f>
        <v/>
      </c>
      <c r="D23" s="227" t="str">
        <f>IF($E23="","",VLOOKUP($E23,#REF!,5))</f>
        <v/>
      </c>
      <c r="E23" s="111"/>
      <c r="F23" s="130" t="s">
        <v>242</v>
      </c>
      <c r="G23" s="130" t="s">
        <v>243</v>
      </c>
      <c r="H23" s="130"/>
      <c r="I23" s="130" t="s">
        <v>174</v>
      </c>
      <c r="J23" s="114"/>
      <c r="K23" s="113"/>
      <c r="L23" s="113"/>
      <c r="M23" s="113"/>
      <c r="N23" s="137"/>
      <c r="O23" s="113"/>
      <c r="P23" s="139"/>
      <c r="Q23" s="113" t="s">
        <v>733</v>
      </c>
      <c r="R23" s="137"/>
      <c r="S23" s="120"/>
      <c r="Y23" s="393"/>
      <c r="Z23" s="393"/>
      <c r="AA23" s="409" t="s">
        <v>88</v>
      </c>
      <c r="AB23" s="410">
        <v>10</v>
      </c>
      <c r="AC23" s="410">
        <v>6</v>
      </c>
      <c r="AD23" s="410">
        <v>3</v>
      </c>
      <c r="AE23" s="410">
        <v>1</v>
      </c>
      <c r="AF23" s="410">
        <v>0</v>
      </c>
      <c r="AG23" s="410">
        <v>0</v>
      </c>
      <c r="AH23" s="410">
        <v>0</v>
      </c>
      <c r="AI23" s="392"/>
      <c r="AJ23" s="392"/>
      <c r="AK23" s="392"/>
    </row>
    <row r="24" spans="1:41" s="34" customFormat="1" ht="12.9" customHeight="1" x14ac:dyDescent="0.25">
      <c r="A24" s="122"/>
      <c r="B24" s="238"/>
      <c r="C24" s="236"/>
      <c r="D24" s="236"/>
      <c r="E24" s="123"/>
      <c r="F24" s="124"/>
      <c r="G24" s="124"/>
      <c r="H24" s="125"/>
      <c r="I24" s="417" t="s">
        <v>0</v>
      </c>
      <c r="J24" s="127"/>
      <c r="K24" s="128" t="s">
        <v>251</v>
      </c>
      <c r="L24" s="128"/>
      <c r="M24" s="113"/>
      <c r="N24" s="137"/>
      <c r="O24" s="137"/>
      <c r="P24" s="139"/>
      <c r="Q24" s="118"/>
      <c r="R24" s="119"/>
      <c r="S24" s="120"/>
      <c r="Y24" s="393"/>
      <c r="Z24" s="393"/>
      <c r="AA24" s="409" t="s">
        <v>89</v>
      </c>
      <c r="AB24" s="410">
        <v>6</v>
      </c>
      <c r="AC24" s="410">
        <v>3</v>
      </c>
      <c r="AD24" s="410">
        <v>1</v>
      </c>
      <c r="AE24" s="410">
        <v>0</v>
      </c>
      <c r="AF24" s="410">
        <v>0</v>
      </c>
      <c r="AG24" s="410">
        <v>0</v>
      </c>
      <c r="AH24" s="410">
        <v>0</v>
      </c>
      <c r="AI24" s="392"/>
      <c r="AJ24" s="392"/>
      <c r="AK24" s="392"/>
    </row>
    <row r="25" spans="1:41" s="34" customFormat="1" ht="12.9" customHeight="1" x14ac:dyDescent="0.25">
      <c r="A25" s="122">
        <v>10</v>
      </c>
      <c r="B25" s="217" t="str">
        <f>IF($E25="","",VLOOKUP($E25,#REF!,14))</f>
        <v/>
      </c>
      <c r="C25" s="227" t="str">
        <f>IF($E25="","",VLOOKUP($E25,#REF!,15))</f>
        <v/>
      </c>
      <c r="D25" s="227" t="str">
        <f>IF($E25="","",VLOOKUP($E25,#REF!,5))</f>
        <v/>
      </c>
      <c r="E25" s="111"/>
      <c r="F25" s="130" t="s">
        <v>217</v>
      </c>
      <c r="G25" s="130" t="str">
        <f>IF($E25="","",VLOOKUP($E25,#REF!,3))</f>
        <v/>
      </c>
      <c r="H25" s="130"/>
      <c r="I25" s="130" t="str">
        <f>IF($E25="","",VLOOKUP($E25,#REF!,4))</f>
        <v/>
      </c>
      <c r="J25" s="131"/>
      <c r="K25" s="113"/>
      <c r="L25" s="132"/>
      <c r="M25" s="113"/>
      <c r="N25" s="137"/>
      <c r="O25" s="137"/>
      <c r="P25" s="139"/>
      <c r="Q25" s="118"/>
      <c r="R25" s="119"/>
      <c r="S25" s="120"/>
      <c r="Y25" s="393"/>
      <c r="Z25" s="393"/>
      <c r="AA25" s="409" t="s">
        <v>94</v>
      </c>
      <c r="AB25" s="410">
        <v>3</v>
      </c>
      <c r="AC25" s="410">
        <v>2</v>
      </c>
      <c r="AD25" s="410">
        <v>1</v>
      </c>
      <c r="AE25" s="410">
        <v>0</v>
      </c>
      <c r="AF25" s="410">
        <v>0</v>
      </c>
      <c r="AG25" s="410">
        <v>0</v>
      </c>
      <c r="AH25" s="410">
        <v>0</v>
      </c>
      <c r="AI25" s="392"/>
      <c r="AJ25" s="392"/>
      <c r="AK25" s="392"/>
    </row>
    <row r="26" spans="1:41" s="34" customFormat="1" ht="12.9" customHeight="1" x14ac:dyDescent="0.25">
      <c r="A26" s="122"/>
      <c r="B26" s="238"/>
      <c r="C26" s="236"/>
      <c r="D26" s="236"/>
      <c r="E26" s="133"/>
      <c r="F26" s="124"/>
      <c r="G26" s="124"/>
      <c r="H26" s="125"/>
      <c r="I26" s="113"/>
      <c r="J26" s="134"/>
      <c r="K26" s="126" t="s">
        <v>0</v>
      </c>
      <c r="L26" s="135"/>
      <c r="M26" s="128" t="s">
        <v>741</v>
      </c>
      <c r="N26" s="136"/>
      <c r="O26" s="137"/>
      <c r="P26" s="139"/>
      <c r="Q26" s="118"/>
      <c r="R26" s="119"/>
      <c r="S26" s="120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405"/>
      <c r="AM26" s="405"/>
      <c r="AN26" s="405"/>
      <c r="AO26" s="405"/>
    </row>
    <row r="27" spans="1:41" s="34" customFormat="1" ht="12.9" customHeight="1" x14ac:dyDescent="0.25">
      <c r="A27" s="122">
        <v>11</v>
      </c>
      <c r="B27" s="217" t="str">
        <f>IF($E27="","",VLOOKUP($E27,#REF!,14))</f>
        <v/>
      </c>
      <c r="C27" s="227" t="str">
        <f>IF($E27="","",VLOOKUP($E27,#REF!,15))</f>
        <v/>
      </c>
      <c r="D27" s="227" t="str">
        <f>IF($E27="","",VLOOKUP($E27,#REF!,5))</f>
        <v/>
      </c>
      <c r="E27" s="111"/>
      <c r="F27" s="130" t="str">
        <f>UPPER(IF($E27="","",VLOOKUP($E27,#REF!,2)))</f>
        <v/>
      </c>
      <c r="G27" s="130" t="str">
        <f>IF($E27="","",VLOOKUP($E27,#REF!,3))</f>
        <v/>
      </c>
      <c r="H27" s="130"/>
      <c r="I27" s="130" t="str">
        <f>IF($E27="","",VLOOKUP($E27,#REF!,4))</f>
        <v/>
      </c>
      <c r="J27" s="114"/>
      <c r="K27" s="113"/>
      <c r="L27" s="138"/>
      <c r="M27" s="113" t="s">
        <v>725</v>
      </c>
      <c r="N27" s="139"/>
      <c r="O27" s="137"/>
      <c r="P27" s="139"/>
      <c r="Q27" s="118"/>
      <c r="R27" s="119"/>
      <c r="S27" s="120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405"/>
      <c r="AM27" s="405"/>
      <c r="AN27" s="405"/>
      <c r="AO27" s="405"/>
    </row>
    <row r="28" spans="1:41" s="34" customFormat="1" ht="12.9" customHeight="1" x14ac:dyDescent="0.25">
      <c r="A28" s="147"/>
      <c r="B28" s="238"/>
      <c r="C28" s="236"/>
      <c r="D28" s="236"/>
      <c r="E28" s="133"/>
      <c r="F28" s="124"/>
      <c r="G28" s="124"/>
      <c r="H28" s="125"/>
      <c r="I28" s="417" t="s">
        <v>0</v>
      </c>
      <c r="J28" s="127"/>
      <c r="K28" s="128" t="s">
        <v>138</v>
      </c>
      <c r="L28" s="140"/>
      <c r="M28" s="113"/>
      <c r="N28" s="139"/>
      <c r="O28" s="137"/>
      <c r="P28" s="139"/>
      <c r="Q28" s="118"/>
      <c r="R28" s="119"/>
      <c r="S28" s="120"/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05"/>
      <c r="AJ28" s="405"/>
      <c r="AK28" s="405"/>
      <c r="AL28" s="405"/>
      <c r="AM28" s="405"/>
      <c r="AN28" s="405"/>
      <c r="AO28" s="405"/>
    </row>
    <row r="29" spans="1:41" s="34" customFormat="1" ht="12.9" customHeight="1" x14ac:dyDescent="0.25">
      <c r="A29" s="110">
        <v>12</v>
      </c>
      <c r="B29" s="217" t="str">
        <f>IF($E29="","",VLOOKUP($E29,#REF!,14))</f>
        <v/>
      </c>
      <c r="C29" s="227" t="str">
        <f>IF($E29="","",VLOOKUP($E29,#REF!,15))</f>
        <v/>
      </c>
      <c r="D29" s="227" t="str">
        <f>IF($E29="","",VLOOKUP($E29,#REF!,5))</f>
        <v/>
      </c>
      <c r="E29" s="111"/>
      <c r="F29" s="112" t="s">
        <v>138</v>
      </c>
      <c r="G29" s="112" t="s">
        <v>200</v>
      </c>
      <c r="H29" s="112"/>
      <c r="I29" s="112" t="s">
        <v>250</v>
      </c>
      <c r="J29" s="141"/>
      <c r="K29" s="113"/>
      <c r="L29" s="113"/>
      <c r="M29" s="113"/>
      <c r="N29" s="139"/>
      <c r="O29" s="137"/>
      <c r="P29" s="139"/>
      <c r="Q29" s="118"/>
      <c r="R29" s="119"/>
      <c r="S29" s="120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5"/>
      <c r="AM29" s="405"/>
      <c r="AN29" s="405"/>
      <c r="AO29" s="405"/>
    </row>
    <row r="30" spans="1:41" s="34" customFormat="1" ht="12.9" customHeight="1" x14ac:dyDescent="0.25">
      <c r="A30" s="122"/>
      <c r="B30" s="238"/>
      <c r="C30" s="236"/>
      <c r="D30" s="236"/>
      <c r="E30" s="133"/>
      <c r="F30" s="113"/>
      <c r="G30" s="113"/>
      <c r="H30" s="66"/>
      <c r="I30" s="142"/>
      <c r="J30" s="134"/>
      <c r="K30" s="113"/>
      <c r="L30" s="113"/>
      <c r="M30" s="126" t="s">
        <v>0</v>
      </c>
      <c r="N30" s="135"/>
      <c r="O30" s="128" t="s">
        <v>242</v>
      </c>
      <c r="P30" s="145"/>
      <c r="Q30" s="118"/>
      <c r="R30" s="119"/>
      <c r="S30" s="120"/>
      <c r="AI30" s="405"/>
      <c r="AJ30" s="405"/>
      <c r="AK30" s="405"/>
    </row>
    <row r="31" spans="1:41" s="34" customFormat="1" ht="12.9" customHeight="1" x14ac:dyDescent="0.25">
      <c r="A31" s="122">
        <v>13</v>
      </c>
      <c r="B31" s="217" t="str">
        <f>IF($E31="","",VLOOKUP($E31,#REF!,14))</f>
        <v/>
      </c>
      <c r="C31" s="227" t="str">
        <f>IF($E31="","",VLOOKUP($E31,#REF!,15))</f>
        <v/>
      </c>
      <c r="D31" s="227" t="str">
        <f>IF($E31="","",VLOOKUP($E31,#REF!,5))</f>
        <v/>
      </c>
      <c r="E31" s="111"/>
      <c r="F31" s="130" t="s">
        <v>247</v>
      </c>
      <c r="G31" s="130" t="s">
        <v>191</v>
      </c>
      <c r="H31" s="130"/>
      <c r="I31" s="130" t="s">
        <v>227</v>
      </c>
      <c r="J31" s="143"/>
      <c r="K31" s="113"/>
      <c r="L31" s="113"/>
      <c r="M31" s="113"/>
      <c r="N31" s="139"/>
      <c r="O31" s="113" t="s">
        <v>734</v>
      </c>
      <c r="P31" s="137"/>
      <c r="Q31" s="118"/>
      <c r="R31" s="119"/>
      <c r="S31" s="120"/>
      <c r="AI31" s="405"/>
      <c r="AJ31" s="405"/>
      <c r="AK31" s="405"/>
    </row>
    <row r="32" spans="1:41" s="34" customFormat="1" ht="12.9" customHeight="1" x14ac:dyDescent="0.25">
      <c r="A32" s="122"/>
      <c r="B32" s="238"/>
      <c r="C32" s="236"/>
      <c r="D32" s="236"/>
      <c r="E32" s="133"/>
      <c r="F32" s="124"/>
      <c r="G32" s="124"/>
      <c r="H32" s="125"/>
      <c r="I32" s="126" t="s">
        <v>0</v>
      </c>
      <c r="J32" s="127"/>
      <c r="K32" s="128" t="s">
        <v>742</v>
      </c>
      <c r="L32" s="128"/>
      <c r="M32" s="113"/>
      <c r="N32" s="139"/>
      <c r="O32" s="137"/>
      <c r="P32" s="137"/>
      <c r="Q32" s="118"/>
      <c r="R32" s="119"/>
      <c r="S32" s="120"/>
      <c r="AI32" s="405"/>
      <c r="AJ32" s="405"/>
      <c r="AK32" s="405"/>
    </row>
    <row r="33" spans="1:37" s="34" customFormat="1" ht="12.9" customHeight="1" x14ac:dyDescent="0.25">
      <c r="A33" s="122">
        <v>14</v>
      </c>
      <c r="B33" s="217" t="str">
        <f>IF($E33="","",VLOOKUP($E33,#REF!,14))</f>
        <v/>
      </c>
      <c r="C33" s="227" t="str">
        <f>IF($E33="","",VLOOKUP($E33,#REF!,15))</f>
        <v/>
      </c>
      <c r="D33" s="227" t="str">
        <f>IF($E33="","",VLOOKUP($E33,#REF!,5))</f>
        <v/>
      </c>
      <c r="E33" s="111"/>
      <c r="F33" s="130" t="s">
        <v>248</v>
      </c>
      <c r="G33" s="130" t="s">
        <v>166</v>
      </c>
      <c r="H33" s="130"/>
      <c r="I33" s="130" t="s">
        <v>174</v>
      </c>
      <c r="J33" s="131"/>
      <c r="K33" s="113" t="s">
        <v>652</v>
      </c>
      <c r="L33" s="132"/>
      <c r="M33" s="113"/>
      <c r="N33" s="139"/>
      <c r="O33" s="137"/>
      <c r="P33" s="137"/>
      <c r="Q33" s="118"/>
      <c r="R33" s="119"/>
      <c r="S33" s="120"/>
      <c r="AI33" s="405"/>
      <c r="AJ33" s="405"/>
      <c r="AK33" s="405"/>
    </row>
    <row r="34" spans="1:37" s="34" customFormat="1" ht="12.9" customHeight="1" x14ac:dyDescent="0.25">
      <c r="A34" s="122"/>
      <c r="B34" s="238"/>
      <c r="C34" s="236"/>
      <c r="D34" s="236"/>
      <c r="E34" s="133"/>
      <c r="F34" s="124"/>
      <c r="G34" s="124"/>
      <c r="H34" s="125"/>
      <c r="I34" s="113"/>
      <c r="J34" s="134"/>
      <c r="K34" s="126" t="s">
        <v>0</v>
      </c>
      <c r="L34" s="135"/>
      <c r="M34" s="128" t="s">
        <v>743</v>
      </c>
      <c r="N34" s="145"/>
      <c r="O34" s="137"/>
      <c r="P34" s="137"/>
      <c r="Q34" s="118"/>
      <c r="R34" s="119"/>
      <c r="S34" s="120"/>
      <c r="AI34" s="405"/>
      <c r="AJ34" s="405"/>
      <c r="AK34" s="405"/>
    </row>
    <row r="35" spans="1:37" s="34" customFormat="1" ht="12.9" customHeight="1" x14ac:dyDescent="0.25">
      <c r="A35" s="122">
        <v>15</v>
      </c>
      <c r="B35" s="217" t="str">
        <f>IF($E35="","",VLOOKUP($E35,#REF!,14))</f>
        <v/>
      </c>
      <c r="C35" s="227" t="str">
        <f>IF($E35="","",VLOOKUP($E35,#REF!,15))</f>
        <v/>
      </c>
      <c r="D35" s="227" t="str">
        <f>IF($E35="","",VLOOKUP($E35,#REF!,5))</f>
        <v/>
      </c>
      <c r="E35" s="111"/>
      <c r="F35" s="130" t="s">
        <v>217</v>
      </c>
      <c r="G35" s="130" t="str">
        <f>IF($E35="","",VLOOKUP($E35,#REF!,3))</f>
        <v/>
      </c>
      <c r="H35" s="130"/>
      <c r="I35" s="130" t="str">
        <f>IF($E35="","",VLOOKUP($E35,#REF!,4))</f>
        <v/>
      </c>
      <c r="J35" s="114"/>
      <c r="K35" s="113"/>
      <c r="L35" s="138"/>
      <c r="M35" s="113" t="s">
        <v>733</v>
      </c>
      <c r="N35" s="137"/>
      <c r="O35" s="137"/>
      <c r="P35" s="137"/>
      <c r="Q35" s="118"/>
      <c r="R35" s="119"/>
      <c r="S35" s="120"/>
      <c r="AI35" s="405"/>
      <c r="AJ35" s="405"/>
      <c r="AK35" s="405"/>
    </row>
    <row r="36" spans="1:37" s="34" customFormat="1" ht="12.9" customHeight="1" x14ac:dyDescent="0.25">
      <c r="A36" s="122"/>
      <c r="B36" s="238"/>
      <c r="C36" s="236"/>
      <c r="D36" s="236"/>
      <c r="E36" s="123"/>
      <c r="F36" s="124"/>
      <c r="G36" s="124"/>
      <c r="H36" s="125"/>
      <c r="I36" s="126" t="s">
        <v>0</v>
      </c>
      <c r="J36" s="127"/>
      <c r="K36" s="128" t="s">
        <v>167</v>
      </c>
      <c r="L36" s="140"/>
      <c r="M36" s="113"/>
      <c r="N36" s="137"/>
      <c r="O36" s="137"/>
      <c r="P36" s="137"/>
      <c r="Q36" s="118"/>
      <c r="R36" s="119"/>
      <c r="S36" s="120"/>
      <c r="AI36" s="405"/>
      <c r="AJ36" s="405"/>
      <c r="AK36" s="405"/>
    </row>
    <row r="37" spans="1:37" s="34" customFormat="1" ht="12.9" customHeight="1" x14ac:dyDescent="0.25">
      <c r="A37" s="110">
        <v>16</v>
      </c>
      <c r="B37" s="217" t="str">
        <f>IF($E37="","",VLOOKUP($E37,#REF!,14))</f>
        <v/>
      </c>
      <c r="C37" s="227" t="str">
        <f>IF($E37="","",VLOOKUP($E37,#REF!,15))</f>
        <v/>
      </c>
      <c r="D37" s="227" t="str">
        <f>IF($E37="","",VLOOKUP($E37,#REF!,5))</f>
        <v/>
      </c>
      <c r="E37" s="111"/>
      <c r="F37" s="112" t="s">
        <v>167</v>
      </c>
      <c r="G37" s="112" t="s">
        <v>249</v>
      </c>
      <c r="H37" s="130"/>
      <c r="I37" s="112" t="s">
        <v>174</v>
      </c>
      <c r="J37" s="141"/>
      <c r="K37" s="113"/>
      <c r="L37" s="113"/>
      <c r="M37" s="113"/>
      <c r="N37" s="137"/>
      <c r="O37" s="137"/>
      <c r="P37" s="137"/>
      <c r="Q37" s="118"/>
      <c r="R37" s="119"/>
      <c r="S37" s="120"/>
      <c r="AI37" s="405"/>
      <c r="AJ37" s="405"/>
      <c r="AK37" s="405"/>
    </row>
    <row r="38" spans="1:37" s="34" customFormat="1" ht="9.6" customHeight="1" x14ac:dyDescent="0.25">
      <c r="A38" s="148"/>
      <c r="B38" s="123"/>
      <c r="C38" s="123"/>
      <c r="D38" s="123"/>
      <c r="E38" s="123"/>
      <c r="F38" s="142"/>
      <c r="G38" s="142"/>
      <c r="H38" s="146"/>
      <c r="I38" s="113"/>
      <c r="J38" s="134"/>
      <c r="K38" s="113"/>
      <c r="L38" s="113"/>
      <c r="M38" s="113"/>
      <c r="N38" s="137"/>
      <c r="O38" s="137"/>
      <c r="P38" s="137"/>
      <c r="Q38" s="118"/>
      <c r="R38" s="119"/>
      <c r="S38" s="120"/>
      <c r="AI38" s="405"/>
      <c r="AJ38" s="405"/>
      <c r="AK38" s="405"/>
    </row>
    <row r="39" spans="1:37" s="34" customFormat="1" ht="9.6" customHeight="1" x14ac:dyDescent="0.25">
      <c r="A39" s="149"/>
      <c r="B39" s="115"/>
      <c r="C39" s="115"/>
      <c r="D39" s="115"/>
      <c r="E39" s="123"/>
      <c r="F39" s="115"/>
      <c r="G39" s="115"/>
      <c r="H39" s="115"/>
      <c r="I39" s="115"/>
      <c r="J39" s="123"/>
      <c r="K39" s="115"/>
      <c r="L39" s="115"/>
      <c r="M39" s="115"/>
      <c r="N39" s="150"/>
      <c r="O39" s="150"/>
      <c r="P39" s="150"/>
      <c r="Q39" s="118"/>
      <c r="R39" s="119"/>
      <c r="S39" s="120"/>
      <c r="AI39" s="405"/>
      <c r="AJ39" s="405"/>
      <c r="AK39" s="405"/>
    </row>
    <row r="40" spans="1:37" s="34" customFormat="1" ht="9.6" customHeight="1" x14ac:dyDescent="0.25">
      <c r="A40" s="148"/>
      <c r="B40" s="123"/>
      <c r="C40" s="123"/>
      <c r="D40" s="123"/>
      <c r="E40" s="123"/>
      <c r="F40" s="115"/>
      <c r="G40" s="115"/>
      <c r="I40" s="115"/>
      <c r="J40" s="123"/>
      <c r="K40" s="115"/>
      <c r="L40" s="115"/>
      <c r="M40" s="151"/>
      <c r="N40" s="123"/>
      <c r="O40" s="115"/>
      <c r="P40" s="150"/>
      <c r="Q40" s="118"/>
      <c r="R40" s="119"/>
      <c r="S40" s="120"/>
      <c r="AI40" s="405"/>
      <c r="AJ40" s="405"/>
      <c r="AK40" s="405"/>
    </row>
    <row r="41" spans="1:37" s="34" customFormat="1" ht="9.6" customHeight="1" x14ac:dyDescent="0.25">
      <c r="A41" s="148"/>
      <c r="B41" s="115"/>
      <c r="C41" s="115"/>
      <c r="D41" s="115"/>
      <c r="E41" s="123"/>
      <c r="F41" s="115"/>
      <c r="G41" s="115"/>
      <c r="H41" s="115"/>
      <c r="I41" s="115"/>
      <c r="J41" s="123"/>
      <c r="K41" s="115"/>
      <c r="L41" s="115"/>
      <c r="M41" s="115"/>
      <c r="N41" s="150"/>
      <c r="O41" s="115"/>
      <c r="P41" s="150"/>
      <c r="Q41" s="118"/>
      <c r="R41" s="119"/>
      <c r="S41" s="120"/>
      <c r="AI41" s="405"/>
      <c r="AJ41" s="405"/>
      <c r="AK41" s="405"/>
    </row>
    <row r="42" spans="1:37" s="34" customFormat="1" ht="9.6" customHeight="1" x14ac:dyDescent="0.25">
      <c r="A42" s="148"/>
      <c r="B42" s="123"/>
      <c r="C42" s="123"/>
      <c r="D42" s="123"/>
      <c r="E42" s="123"/>
      <c r="F42" s="115"/>
      <c r="G42" s="115"/>
      <c r="I42" s="151"/>
      <c r="J42" s="123"/>
      <c r="K42" s="115"/>
      <c r="L42" s="115"/>
      <c r="M42" s="115"/>
      <c r="N42" s="150"/>
      <c r="O42" s="150"/>
      <c r="P42" s="150"/>
      <c r="Q42" s="118"/>
      <c r="R42" s="119"/>
      <c r="S42" s="120"/>
      <c r="AI42" s="405"/>
      <c r="AJ42" s="405"/>
      <c r="AK42" s="405"/>
    </row>
    <row r="43" spans="1:37" s="34" customFormat="1" ht="9.6" customHeight="1" x14ac:dyDescent="0.25">
      <c r="A43" s="148"/>
      <c r="B43" s="115"/>
      <c r="C43" s="115"/>
      <c r="D43" s="115"/>
      <c r="E43" s="123"/>
      <c r="F43" s="115"/>
      <c r="G43" s="115"/>
      <c r="H43" s="115"/>
      <c r="I43" s="115"/>
      <c r="J43" s="123"/>
      <c r="K43" s="115"/>
      <c r="L43" s="152"/>
      <c r="M43" s="115"/>
      <c r="N43" s="150"/>
      <c r="O43" s="150"/>
      <c r="P43" s="150"/>
      <c r="Q43" s="118"/>
      <c r="R43" s="119"/>
      <c r="S43" s="120"/>
      <c r="AI43" s="405"/>
      <c r="AJ43" s="405"/>
      <c r="AK43" s="405"/>
    </row>
    <row r="44" spans="1:37" s="34" customFormat="1" ht="9.6" customHeight="1" x14ac:dyDescent="0.25">
      <c r="A44" s="148"/>
      <c r="B44" s="123"/>
      <c r="C44" s="123"/>
      <c r="D44" s="123"/>
      <c r="E44" s="123"/>
      <c r="F44" s="115"/>
      <c r="G44" s="115"/>
      <c r="I44" s="115"/>
      <c r="J44" s="123"/>
      <c r="K44" s="151"/>
      <c r="L44" s="123"/>
      <c r="M44" s="115"/>
      <c r="N44" s="150"/>
      <c r="O44" s="150"/>
      <c r="P44" s="150"/>
      <c r="Q44" s="118"/>
      <c r="R44" s="119"/>
      <c r="S44" s="120"/>
      <c r="AI44" s="405"/>
      <c r="AJ44" s="405"/>
      <c r="AK44" s="405"/>
    </row>
    <row r="45" spans="1:37" s="34" customFormat="1" ht="9.6" customHeight="1" x14ac:dyDescent="0.25">
      <c r="A45" s="148"/>
      <c r="B45" s="115"/>
      <c r="C45" s="115"/>
      <c r="D45" s="115"/>
      <c r="E45" s="123"/>
      <c r="F45" s="115"/>
      <c r="G45" s="115"/>
      <c r="H45" s="115"/>
      <c r="I45" s="115"/>
      <c r="J45" s="123"/>
      <c r="K45" s="115"/>
      <c r="L45" s="115"/>
      <c r="M45" s="115"/>
      <c r="N45" s="150"/>
      <c r="O45" s="150"/>
      <c r="P45" s="150"/>
      <c r="Q45" s="118"/>
      <c r="R45" s="119"/>
      <c r="S45" s="120"/>
      <c r="AI45" s="405"/>
      <c r="AJ45" s="405"/>
      <c r="AK45" s="405"/>
    </row>
    <row r="46" spans="1:37" s="34" customFormat="1" ht="9.6" customHeight="1" x14ac:dyDescent="0.25">
      <c r="A46" s="148"/>
      <c r="B46" s="123"/>
      <c r="C46" s="123"/>
      <c r="D46" s="123"/>
      <c r="E46" s="123"/>
      <c r="F46" s="115"/>
      <c r="G46" s="115"/>
      <c r="I46" s="151"/>
      <c r="J46" s="123"/>
      <c r="K46" s="115"/>
      <c r="L46" s="115"/>
      <c r="M46" s="115"/>
      <c r="N46" s="150"/>
      <c r="O46" s="150"/>
      <c r="P46" s="150"/>
      <c r="Q46" s="118"/>
      <c r="R46" s="119"/>
      <c r="S46" s="120"/>
      <c r="AI46" s="405"/>
      <c r="AJ46" s="405"/>
      <c r="AK46" s="405"/>
    </row>
    <row r="47" spans="1:37" s="34" customFormat="1" ht="9.6" customHeight="1" x14ac:dyDescent="0.25">
      <c r="A47" s="149"/>
      <c r="B47" s="115"/>
      <c r="C47" s="115"/>
      <c r="D47" s="115"/>
      <c r="E47" s="123"/>
      <c r="F47" s="115"/>
      <c r="G47" s="115"/>
      <c r="H47" s="115"/>
      <c r="I47" s="115"/>
      <c r="J47" s="123"/>
      <c r="K47" s="115"/>
      <c r="L47" s="115"/>
      <c r="M47" s="115"/>
      <c r="N47" s="115"/>
      <c r="O47" s="116"/>
      <c r="P47" s="116"/>
      <c r="Q47" s="118"/>
      <c r="R47" s="119"/>
      <c r="S47" s="120"/>
      <c r="AI47" s="405"/>
      <c r="AJ47" s="405"/>
      <c r="AK47" s="405"/>
    </row>
    <row r="48" spans="1:37" s="2" customFormat="1" ht="6.75" customHeight="1" x14ac:dyDescent="0.25">
      <c r="A48" s="154"/>
      <c r="B48" s="154"/>
      <c r="C48" s="154"/>
      <c r="D48" s="154"/>
      <c r="E48" s="154"/>
      <c r="F48" s="155"/>
      <c r="G48" s="155"/>
      <c r="H48" s="155"/>
      <c r="I48" s="155"/>
      <c r="J48" s="156"/>
      <c r="K48" s="157"/>
      <c r="L48" s="158"/>
      <c r="M48" s="157"/>
      <c r="N48" s="158"/>
      <c r="O48" s="157"/>
      <c r="P48" s="158"/>
      <c r="Q48" s="157"/>
      <c r="R48" s="158"/>
      <c r="S48" s="159"/>
      <c r="AI48" s="406"/>
      <c r="AJ48" s="406"/>
      <c r="AK48" s="406"/>
    </row>
    <row r="49" spans="1:37" s="18" customFormat="1" ht="10.5" customHeight="1" x14ac:dyDescent="0.25">
      <c r="A49" s="160" t="s">
        <v>32</v>
      </c>
      <c r="B49" s="161"/>
      <c r="C49" s="161"/>
      <c r="D49" s="231"/>
      <c r="E49" s="162" t="s">
        <v>3</v>
      </c>
      <c r="F49" s="163" t="s">
        <v>34</v>
      </c>
      <c r="G49" s="162"/>
      <c r="H49" s="164"/>
      <c r="I49" s="165"/>
      <c r="J49" s="162" t="s">
        <v>3</v>
      </c>
      <c r="K49" s="163" t="s">
        <v>41</v>
      </c>
      <c r="L49" s="166"/>
      <c r="M49" s="163" t="s">
        <v>42</v>
      </c>
      <c r="N49" s="167"/>
      <c r="O49" s="168" t="s">
        <v>43</v>
      </c>
      <c r="P49" s="168"/>
      <c r="Q49" s="169"/>
      <c r="R49" s="170"/>
      <c r="AI49" s="407"/>
      <c r="AJ49" s="407"/>
      <c r="AK49" s="407"/>
    </row>
    <row r="50" spans="1:37" s="18" customFormat="1" ht="9" customHeight="1" x14ac:dyDescent="0.25">
      <c r="A50" s="232" t="s">
        <v>33</v>
      </c>
      <c r="B50" s="233"/>
      <c r="C50" s="234"/>
      <c r="D50" s="235"/>
      <c r="E50" s="172">
        <v>1</v>
      </c>
      <c r="F50" s="85" t="e">
        <f>IF(E50&gt;$R$57,,UPPER(VLOOKUP(E50,#REF!,2)))</f>
        <v>#REF!</v>
      </c>
      <c r="G50" s="173"/>
      <c r="H50" s="85"/>
      <c r="I50" s="84"/>
      <c r="J50" s="174" t="s">
        <v>4</v>
      </c>
      <c r="K50" s="171"/>
      <c r="L50" s="175"/>
      <c r="M50" s="171"/>
      <c r="N50" s="176"/>
      <c r="O50" s="177" t="s">
        <v>35</v>
      </c>
      <c r="P50" s="178"/>
      <c r="Q50" s="178"/>
      <c r="R50" s="179"/>
      <c r="AI50" s="407"/>
      <c r="AJ50" s="407"/>
      <c r="AK50" s="407"/>
    </row>
    <row r="51" spans="1:37" s="18" customFormat="1" ht="9" customHeight="1" x14ac:dyDescent="0.25">
      <c r="A51" s="184" t="s">
        <v>40</v>
      </c>
      <c r="B51" s="182"/>
      <c r="C51" s="228"/>
      <c r="D51" s="185"/>
      <c r="E51" s="172">
        <v>2</v>
      </c>
      <c r="F51" s="85" t="e">
        <f>IF(E51&gt;$R$57,,UPPER(VLOOKUP(E51,#REF!,2)))</f>
        <v>#REF!</v>
      </c>
      <c r="G51" s="173"/>
      <c r="H51" s="85"/>
      <c r="I51" s="84"/>
      <c r="J51" s="174" t="s">
        <v>5</v>
      </c>
      <c r="K51" s="171"/>
      <c r="L51" s="175"/>
      <c r="M51" s="171"/>
      <c r="N51" s="176"/>
      <c r="O51" s="180"/>
      <c r="P51" s="181"/>
      <c r="Q51" s="182"/>
      <c r="R51" s="183"/>
      <c r="AI51" s="407"/>
      <c r="AJ51" s="407"/>
      <c r="AK51" s="407"/>
    </row>
    <row r="52" spans="1:37" s="18" customFormat="1" ht="9" customHeight="1" x14ac:dyDescent="0.25">
      <c r="A52" s="212"/>
      <c r="B52" s="213"/>
      <c r="C52" s="229"/>
      <c r="D52" s="214"/>
      <c r="E52" s="172">
        <v>3</v>
      </c>
      <c r="F52" s="85" t="e">
        <f>IF(E52&gt;$R$57,,UPPER(VLOOKUP(E52,#REF!,2)))</f>
        <v>#REF!</v>
      </c>
      <c r="G52" s="173"/>
      <c r="H52" s="85"/>
      <c r="I52" s="84"/>
      <c r="J52" s="174" t="s">
        <v>6</v>
      </c>
      <c r="K52" s="171"/>
      <c r="L52" s="175"/>
      <c r="M52" s="171"/>
      <c r="N52" s="176"/>
      <c r="O52" s="177" t="s">
        <v>36</v>
      </c>
      <c r="P52" s="178"/>
      <c r="Q52" s="178"/>
      <c r="R52" s="179"/>
      <c r="AI52" s="407"/>
      <c r="AJ52" s="407"/>
      <c r="AK52" s="407"/>
    </row>
    <row r="53" spans="1:37" s="18" customFormat="1" ht="9" customHeight="1" x14ac:dyDescent="0.25">
      <c r="A53" s="186"/>
      <c r="B53" s="224"/>
      <c r="C53" s="224"/>
      <c r="D53" s="187"/>
      <c r="E53" s="172">
        <v>4</v>
      </c>
      <c r="F53" s="85" t="e">
        <f>IF(E53&gt;$R$57,,UPPER(VLOOKUP(E53,#REF!,2)))</f>
        <v>#REF!</v>
      </c>
      <c r="G53" s="173"/>
      <c r="H53" s="85"/>
      <c r="I53" s="84"/>
      <c r="J53" s="174" t="s">
        <v>7</v>
      </c>
      <c r="K53" s="171"/>
      <c r="L53" s="175"/>
      <c r="M53" s="171"/>
      <c r="N53" s="176"/>
      <c r="O53" s="171"/>
      <c r="P53" s="175"/>
      <c r="Q53" s="171"/>
      <c r="R53" s="176"/>
      <c r="AI53" s="407"/>
      <c r="AJ53" s="407"/>
      <c r="AK53" s="407"/>
    </row>
    <row r="54" spans="1:37" s="18" customFormat="1" ht="9" customHeight="1" x14ac:dyDescent="0.25">
      <c r="A54" s="200"/>
      <c r="B54" s="215"/>
      <c r="C54" s="215"/>
      <c r="D54" s="230"/>
      <c r="E54" s="172"/>
      <c r="F54" s="85"/>
      <c r="G54" s="173"/>
      <c r="H54" s="85"/>
      <c r="I54" s="84"/>
      <c r="J54" s="174" t="s">
        <v>8</v>
      </c>
      <c r="K54" s="171"/>
      <c r="L54" s="175"/>
      <c r="M54" s="171"/>
      <c r="N54" s="176"/>
      <c r="O54" s="182"/>
      <c r="P54" s="181"/>
      <c r="Q54" s="182"/>
      <c r="R54" s="183"/>
      <c r="AI54" s="407"/>
      <c r="AJ54" s="407"/>
      <c r="AK54" s="407"/>
    </row>
    <row r="55" spans="1:37" s="18" customFormat="1" ht="9" customHeight="1" x14ac:dyDescent="0.25">
      <c r="A55" s="201"/>
      <c r="B55" s="216"/>
      <c r="C55" s="224"/>
      <c r="D55" s="187"/>
      <c r="E55" s="172"/>
      <c r="F55" s="85"/>
      <c r="G55" s="173"/>
      <c r="H55" s="85"/>
      <c r="I55" s="84"/>
      <c r="J55" s="174" t="s">
        <v>9</v>
      </c>
      <c r="K55" s="171"/>
      <c r="L55" s="175"/>
      <c r="M55" s="171"/>
      <c r="N55" s="176"/>
      <c r="O55" s="177" t="s">
        <v>28</v>
      </c>
      <c r="P55" s="178"/>
      <c r="Q55" s="178"/>
      <c r="R55" s="179"/>
      <c r="AI55" s="407"/>
      <c r="AJ55" s="407"/>
      <c r="AK55" s="407"/>
    </row>
    <row r="56" spans="1:37" s="18" customFormat="1" ht="9" customHeight="1" x14ac:dyDescent="0.25">
      <c r="A56" s="201"/>
      <c r="B56" s="216"/>
      <c r="C56" s="225"/>
      <c r="D56" s="210"/>
      <c r="E56" s="172"/>
      <c r="F56" s="85"/>
      <c r="G56" s="173"/>
      <c r="H56" s="85"/>
      <c r="I56" s="84"/>
      <c r="J56" s="174" t="s">
        <v>10</v>
      </c>
      <c r="K56" s="171"/>
      <c r="L56" s="175"/>
      <c r="M56" s="171"/>
      <c r="N56" s="176"/>
      <c r="O56" s="171"/>
      <c r="P56" s="175"/>
      <c r="Q56" s="171"/>
      <c r="R56" s="176"/>
      <c r="AI56" s="407"/>
      <c r="AJ56" s="407"/>
      <c r="AK56" s="407"/>
    </row>
    <row r="57" spans="1:37" s="18" customFormat="1" ht="9" customHeight="1" x14ac:dyDescent="0.25">
      <c r="A57" s="202"/>
      <c r="B57" s="199"/>
      <c r="C57" s="226"/>
      <c r="D57" s="211"/>
      <c r="E57" s="188"/>
      <c r="F57" s="189"/>
      <c r="G57" s="190"/>
      <c r="H57" s="189"/>
      <c r="I57" s="191"/>
      <c r="J57" s="192" t="s">
        <v>11</v>
      </c>
      <c r="K57" s="182"/>
      <c r="L57" s="181"/>
      <c r="M57" s="182"/>
      <c r="N57" s="183"/>
      <c r="O57" s="182" t="str">
        <f>R4</f>
        <v>Kovács Zoltán</v>
      </c>
      <c r="P57" s="181"/>
      <c r="Q57" s="182"/>
      <c r="R57" s="193" t="e">
        <f>MIN(4,#REF!)</f>
        <v>#REF!</v>
      </c>
      <c r="AI57" s="407"/>
      <c r="AJ57" s="407"/>
      <c r="AK57" s="407"/>
    </row>
  </sheetData>
  <mergeCells count="1">
    <mergeCell ref="A4:C4"/>
  </mergeCells>
  <conditionalFormatting sqref="G45:I45 G39:I39 H23 H25 H27 H29 H31 H33 H35 H37 G47:I47 G41:I41 G43:I43 H7 H9 H11 H13 H15 H17 H19 H21">
    <cfRule type="expression" dxfId="37" priority="14" stopIfTrue="1">
      <formula>AND($E7&lt;9,$C7&gt;0)</formula>
    </cfRule>
  </conditionalFormatting>
  <conditionalFormatting sqref="I32 I46 I36 K44 I42 K10 M14 K18 K26 K34 M30 M40 O22 I8 I12 I16 I20 I24 I28">
    <cfRule type="expression" dxfId="36" priority="11" stopIfTrue="1">
      <formula>AND($O$1="CU",I8="Umpire")</formula>
    </cfRule>
    <cfRule type="expression" dxfId="35" priority="12" stopIfTrue="1">
      <formula>AND($O$1="CU",I8&lt;&gt;"Umpire",J8&lt;&gt;"")</formula>
    </cfRule>
    <cfRule type="expression" dxfId="34" priority="13" stopIfTrue="1">
      <formula>AND($O$1="CU",I8&lt;&gt;"Umpire")</formula>
    </cfRule>
  </conditionalFormatting>
  <conditionalFormatting sqref="E39 E47 E45 E43 E41">
    <cfRule type="expression" dxfId="33" priority="10" stopIfTrue="1">
      <formula>AND($E39&lt;9,$C39&gt;0)</formula>
    </cfRule>
  </conditionalFormatting>
  <conditionalFormatting sqref="F41 F43 F45 F47 F39">
    <cfRule type="cellIs" dxfId="32" priority="8" stopIfTrue="1" operator="equal">
      <formula>"Bye"</formula>
    </cfRule>
    <cfRule type="expression" dxfId="31" priority="9" stopIfTrue="1">
      <formula>AND($E39&lt;9,$C39&gt;0)</formula>
    </cfRule>
  </conditionalFormatting>
  <conditionalFormatting sqref="M10 M18 M26 M34 O30 O40 M44 O14 Q22 K8 K12 K16 K20 K24 K28 K32 K36 K42 K46">
    <cfRule type="expression" dxfId="30" priority="6" stopIfTrue="1">
      <formula>J8="as"</formula>
    </cfRule>
    <cfRule type="expression" dxfId="29" priority="7" stopIfTrue="1">
      <formula>J8="bs"</formula>
    </cfRule>
  </conditionalFormatting>
  <conditionalFormatting sqref="B41 B43 B45 B47 B39">
    <cfRule type="cellIs" dxfId="28" priority="4" stopIfTrue="1" operator="equal">
      <formula>"QA"</formula>
    </cfRule>
    <cfRule type="cellIs" dxfId="27" priority="5" stopIfTrue="1" operator="equal">
      <formula>"DA"</formula>
    </cfRule>
  </conditionalFormatting>
  <conditionalFormatting sqref="R57 J8 J12 J16 J20 J24 J28 J32 J36 N30 N14 L10 L34 L18 L26 P22">
    <cfRule type="expression" dxfId="26" priority="3" stopIfTrue="1">
      <formula>$O$1="CU"</formula>
    </cfRule>
  </conditionalFormatting>
  <conditionalFormatting sqref="E9 E7 E11 E13 E15 E17 E19 E21 E23 E25 E27 E29 E31 E33 E35 E37">
    <cfRule type="expression" dxfId="25" priority="2" stopIfTrue="1">
      <formula>$E7&lt;5</formula>
    </cfRule>
  </conditionalFormatting>
  <conditionalFormatting sqref="F35 F37 F25 F33 F31 F29 F27 F23 F19 F21 F9 F17 F15 F13 F11 F7">
    <cfRule type="cellIs" dxfId="24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2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indexed="11"/>
  </sheetPr>
  <dimension ref="A1:AK43"/>
  <sheetViews>
    <sheetView workbookViewId="0">
      <selection activeCell="H20" sqref="H20:I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392" hidden="1" customWidth="1"/>
    <col min="26" max="37" width="0" style="392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Y1"/>
      <c r="Z1"/>
      <c r="AA1"/>
      <c r="AB1" s="400" t="str">
        <f>IF(Y5=1,CONCATENATE(VLOOKUP(Y3,AA16:AH27,2)),CONCATENATE(VLOOKUP(Y3,AA2:AK13,2)))</f>
        <v>6</v>
      </c>
      <c r="AC1" s="400" t="str">
        <f>IF(Y5=1,CONCATENATE(VLOOKUP(Y3,AA16:AK27,3)),CONCATENATE(VLOOKUP(Y3,AA2:AK13,3)))</f>
        <v>3</v>
      </c>
      <c r="AD1" s="400" t="str">
        <f>IF(Y5=1,CONCATENATE(VLOOKUP(Y3,AA16:AK27,4)),CONCATENATE(VLOOKUP(Y3,AA2:AK13,4)))</f>
        <v>2</v>
      </c>
      <c r="AE1" s="400" t="str">
        <f>IF(Y5=1,CONCATENATE(VLOOKUP(Y3,AA16:AK27,5)),CONCATENATE(VLOOKUP(Y3,AA2:AK13,5)))</f>
        <v>1</v>
      </c>
      <c r="AF1" s="400" t="str">
        <f>IF(Y5=1,CONCATENATE(VLOOKUP(Y3,AA16:AK27,6)),CONCATENATE(VLOOKUP(Y3,AA2:AK13,6)))</f>
        <v>0</v>
      </c>
      <c r="AG1" s="400" t="str">
        <f>IF(Y5=1,CONCATENATE(VLOOKUP(Y3,AA16:AK27,7)),CONCATENATE(VLOOKUP(Y3,AA2:AK13,7)))</f>
        <v>0</v>
      </c>
      <c r="AH1" s="400" t="str">
        <f>IF(Y5=1,CONCATENATE(VLOOKUP(Y3,AA16:AK27,8)),CONCATENATE(VLOOKUP(Y3,AA2:AK13,8)))</f>
        <v>0</v>
      </c>
      <c r="AI1" s="400" t="str">
        <f>IF(Y5=1,CONCATENATE(VLOOKUP(Y3,AA16:AK27,9)),CONCATENATE(VLOOKUP(Y3,AA2:AK13,9)))</f>
        <v>0</v>
      </c>
      <c r="AJ1" s="400" t="str">
        <f>IF(Y5=1,CONCATENATE(VLOOKUP(Y3,AA16:AK27,10)),CONCATENATE(VLOOKUP(Y3,AA2:AK13,10)))</f>
        <v>0</v>
      </c>
      <c r="AK1" s="400" t="str">
        <f>IF(Y5=1,CONCATENATE(VLOOKUP(Y3,AA16:AK27,11)),CONCATENATE(VLOOKUP(Y3,AA2:AK13,11)))</f>
        <v>0</v>
      </c>
    </row>
    <row r="2" spans="1:37" x14ac:dyDescent="0.25">
      <c r="A2" s="252" t="s">
        <v>38</v>
      </c>
      <c r="B2" s="253"/>
      <c r="C2" s="253"/>
      <c r="D2" s="253"/>
      <c r="E2" s="435">
        <f>Altalanos!$C$8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 t="s">
        <v>26</v>
      </c>
      <c r="M3" s="51"/>
      <c r="N3" s="332"/>
      <c r="O3" s="331"/>
      <c r="P3" s="332"/>
      <c r="Q3" s="381" t="s">
        <v>66</v>
      </c>
      <c r="R3" s="382" t="s">
        <v>72</v>
      </c>
      <c r="S3" s="328"/>
      <c r="Y3" s="393" t="str">
        <f>IF(H4="OB","A",IF(H4="IX","W",H4))</f>
        <v>VI-kcs.leány "B"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303</v>
      </c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Q4" s="383" t="s">
        <v>73</v>
      </c>
      <c r="R4" s="384" t="s">
        <v>68</v>
      </c>
      <c r="S4" s="328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28"/>
      <c r="Q5" s="385" t="s">
        <v>74</v>
      </c>
      <c r="R5" s="386" t="s">
        <v>70</v>
      </c>
      <c r="S5" s="328"/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28"/>
      <c r="Q6" s="328"/>
      <c r="R6" s="328"/>
      <c r="S6" s="328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36" t="s">
        <v>52</v>
      </c>
      <c r="B7" s="367"/>
      <c r="C7" s="322" t="str">
        <f>IF($B7="","",VLOOKUP($B7,#REF!,5))</f>
        <v/>
      </c>
      <c r="D7" s="322" t="str">
        <f>IF($B7="","",VLOOKUP($B7,#REF!,15))</f>
        <v/>
      </c>
      <c r="E7" s="450" t="s">
        <v>252</v>
      </c>
      <c r="F7" s="323"/>
      <c r="G7" s="450" t="s">
        <v>163</v>
      </c>
      <c r="H7" s="323"/>
      <c r="I7" s="450" t="s">
        <v>234</v>
      </c>
      <c r="J7" s="297"/>
      <c r="K7" s="488" t="s">
        <v>630</v>
      </c>
      <c r="L7" s="395" t="e">
        <f>IF(K7="","",CONCATENATE(VLOOKUP($Y$3,$AB$1:$AK$1,K7)," pont"))</f>
        <v>#REF!</v>
      </c>
      <c r="M7" s="402"/>
      <c r="N7" s="328"/>
      <c r="O7" s="328"/>
      <c r="P7" s="328"/>
      <c r="Q7" s="328"/>
      <c r="R7" s="328"/>
      <c r="S7" s="328"/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6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67"/>
      <c r="C9" s="322" t="str">
        <f>IF($B9="","",VLOOKUP($B9,#REF!,5))</f>
        <v/>
      </c>
      <c r="D9" s="322" t="str">
        <f>IF($B9="","",VLOOKUP($B9,#REF!,15))</f>
        <v/>
      </c>
      <c r="E9" s="450" t="s">
        <v>253</v>
      </c>
      <c r="F9" s="323"/>
      <c r="G9" s="450" t="s">
        <v>254</v>
      </c>
      <c r="H9" s="323"/>
      <c r="I9" s="450" t="s">
        <v>230</v>
      </c>
      <c r="J9" s="297"/>
      <c r="K9" s="488" t="s">
        <v>629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6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67"/>
      <c r="C11" s="322" t="str">
        <f>IF($B11="","",VLOOKUP($B11,#REF!,5))</f>
        <v/>
      </c>
      <c r="D11" s="322" t="str">
        <f>IF($B11="","",VLOOKUP($B11,#REF!,15))</f>
        <v/>
      </c>
      <c r="E11" s="450" t="s">
        <v>255</v>
      </c>
      <c r="F11" s="323"/>
      <c r="G11" s="450" t="s">
        <v>256</v>
      </c>
      <c r="H11" s="323"/>
      <c r="I11" s="450" t="s">
        <v>257</v>
      </c>
      <c r="J11" s="297"/>
      <c r="K11" s="488" t="s">
        <v>155</v>
      </c>
      <c r="L11" s="395" t="e">
        <f>IF(K11="","",CONCATENATE(VLOOKUP($Y$3,$AB$1:$AK$1,K11)," pont"))</f>
        <v>#REF!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297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297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297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29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ht="18.75" customHeight="1" x14ac:dyDescent="0.25">
      <c r="A18" s="297"/>
      <c r="B18" s="499"/>
      <c r="C18" s="499"/>
      <c r="D18" s="498" t="str">
        <f>E7</f>
        <v>Tari</v>
      </c>
      <c r="E18" s="498"/>
      <c r="F18" s="498" t="str">
        <f>E9</f>
        <v>Piatkó</v>
      </c>
      <c r="G18" s="498"/>
      <c r="H18" s="498" t="str">
        <f>E11</f>
        <v>Felföldi</v>
      </c>
      <c r="I18" s="498"/>
      <c r="J18" s="297"/>
      <c r="K18" s="297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ht="18.75" customHeight="1" x14ac:dyDescent="0.25">
      <c r="A19" s="371" t="s">
        <v>52</v>
      </c>
      <c r="B19" s="502" t="str">
        <f>E7</f>
        <v>Tari</v>
      </c>
      <c r="C19" s="502"/>
      <c r="D19" s="497"/>
      <c r="E19" s="497"/>
      <c r="F19" s="494" t="s">
        <v>744</v>
      </c>
      <c r="G19" s="495"/>
      <c r="H19" s="494" t="s">
        <v>748</v>
      </c>
      <c r="I19" s="495"/>
      <c r="J19" s="297"/>
      <c r="K19" s="297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ht="18.75" customHeight="1" x14ac:dyDescent="0.25">
      <c r="A20" s="371" t="s">
        <v>53</v>
      </c>
      <c r="B20" s="502" t="str">
        <f>E9</f>
        <v>Piatkó</v>
      </c>
      <c r="C20" s="502"/>
      <c r="D20" s="494" t="s">
        <v>745</v>
      </c>
      <c r="E20" s="495"/>
      <c r="F20" s="497"/>
      <c r="G20" s="497"/>
      <c r="H20" s="494" t="s">
        <v>704</v>
      </c>
      <c r="I20" s="495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ht="18.75" customHeight="1" x14ac:dyDescent="0.25">
      <c r="A21" s="371" t="s">
        <v>54</v>
      </c>
      <c r="B21" s="502" t="str">
        <f>E11</f>
        <v>Felföldi</v>
      </c>
      <c r="C21" s="502"/>
      <c r="D21" s="494" t="s">
        <v>746</v>
      </c>
      <c r="E21" s="495"/>
      <c r="F21" s="494" t="s">
        <v>747</v>
      </c>
      <c r="G21" s="495"/>
      <c r="H21" s="497"/>
      <c r="I21" s="4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x14ac:dyDescent="0.25">
      <c r="A22" s="297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x14ac:dyDescent="0.25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x14ac:dyDescent="0.25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x14ac:dyDescent="0.25">
      <c r="A25" s="297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x14ac:dyDescent="0.25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x14ac:dyDescent="0.25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</row>
    <row r="29" spans="1:37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</row>
    <row r="30" spans="1:37" x14ac:dyDescent="0.25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75"/>
      <c r="M32" s="275"/>
      <c r="O32" s="328"/>
      <c r="P32" s="328"/>
      <c r="Q32" s="328"/>
      <c r="R32" s="328"/>
      <c r="S32" s="328"/>
    </row>
    <row r="33" spans="1:19" x14ac:dyDescent="0.25">
      <c r="A33" s="160" t="s">
        <v>32</v>
      </c>
      <c r="B33" s="161"/>
      <c r="C33" s="231"/>
      <c r="D33" s="344" t="s">
        <v>3</v>
      </c>
      <c r="E33" s="345" t="s">
        <v>34</v>
      </c>
      <c r="F33" s="363"/>
      <c r="G33" s="344" t="s">
        <v>3</v>
      </c>
      <c r="H33" s="345" t="s">
        <v>41</v>
      </c>
      <c r="I33" s="198"/>
      <c r="J33" s="345" t="s">
        <v>42</v>
      </c>
      <c r="K33" s="197" t="s">
        <v>43</v>
      </c>
      <c r="L33" s="33"/>
      <c r="M33" s="429"/>
      <c r="N33" s="428"/>
      <c r="O33" s="328"/>
      <c r="P33" s="338"/>
      <c r="Q33" s="338"/>
      <c r="R33" s="339"/>
      <c r="S33" s="328"/>
    </row>
    <row r="34" spans="1:19" x14ac:dyDescent="0.25">
      <c r="A34" s="308" t="s">
        <v>33</v>
      </c>
      <c r="B34" s="309"/>
      <c r="C34" s="311"/>
      <c r="D34" s="346"/>
      <c r="E34" s="501"/>
      <c r="F34" s="501"/>
      <c r="G34" s="357" t="s">
        <v>4</v>
      </c>
      <c r="H34" s="309"/>
      <c r="I34" s="347"/>
      <c r="J34" s="358"/>
      <c r="K34" s="303" t="s">
        <v>35</v>
      </c>
      <c r="L34" s="364"/>
      <c r="M34" s="352"/>
      <c r="O34" s="328"/>
      <c r="P34" s="340"/>
      <c r="Q34" s="340"/>
      <c r="R34" s="341"/>
      <c r="S34" s="328"/>
    </row>
    <row r="35" spans="1:19" x14ac:dyDescent="0.25">
      <c r="A35" s="312" t="s">
        <v>40</v>
      </c>
      <c r="B35" s="196"/>
      <c r="C35" s="314"/>
      <c r="D35" s="349"/>
      <c r="E35" s="496"/>
      <c r="F35" s="496"/>
      <c r="G35" s="359" t="s">
        <v>5</v>
      </c>
      <c r="H35" s="350"/>
      <c r="I35" s="351"/>
      <c r="J35" s="84"/>
      <c r="K35" s="361"/>
      <c r="L35" s="275"/>
      <c r="M35" s="356"/>
      <c r="O35" s="328"/>
      <c r="P35" s="341"/>
      <c r="Q35" s="342"/>
      <c r="R35" s="341"/>
      <c r="S35" s="328"/>
    </row>
    <row r="36" spans="1:19" x14ac:dyDescent="0.25">
      <c r="A36" s="212"/>
      <c r="B36" s="213"/>
      <c r="C36" s="214"/>
      <c r="D36" s="349"/>
      <c r="E36" s="353"/>
      <c r="F36" s="354"/>
      <c r="G36" s="359" t="s">
        <v>6</v>
      </c>
      <c r="H36" s="350"/>
      <c r="I36" s="351"/>
      <c r="J36" s="84"/>
      <c r="K36" s="303" t="s">
        <v>36</v>
      </c>
      <c r="L36" s="364"/>
      <c r="M36" s="348"/>
      <c r="O36" s="328"/>
      <c r="P36" s="340"/>
      <c r="Q36" s="340"/>
      <c r="R36" s="341"/>
      <c r="S36" s="328"/>
    </row>
    <row r="37" spans="1:19" x14ac:dyDescent="0.25">
      <c r="A37" s="186"/>
      <c r="B37" s="224"/>
      <c r="C37" s="187"/>
      <c r="D37" s="349"/>
      <c r="E37" s="353"/>
      <c r="F37" s="354"/>
      <c r="G37" s="359" t="s">
        <v>7</v>
      </c>
      <c r="H37" s="350"/>
      <c r="I37" s="351"/>
      <c r="J37" s="84"/>
      <c r="K37" s="362"/>
      <c r="L37" s="354"/>
      <c r="M37" s="352"/>
      <c r="O37" s="328"/>
      <c r="P37" s="341"/>
      <c r="Q37" s="342"/>
      <c r="R37" s="341"/>
      <c r="S37" s="328"/>
    </row>
    <row r="38" spans="1:19" x14ac:dyDescent="0.25">
      <c r="A38" s="200"/>
      <c r="B38" s="215"/>
      <c r="C38" s="230"/>
      <c r="D38" s="349"/>
      <c r="E38" s="353"/>
      <c r="F38" s="354"/>
      <c r="G38" s="359" t="s">
        <v>8</v>
      </c>
      <c r="H38" s="350"/>
      <c r="I38" s="351"/>
      <c r="J38" s="84"/>
      <c r="K38" s="312"/>
      <c r="L38" s="275"/>
      <c r="M38" s="356"/>
      <c r="O38" s="328"/>
      <c r="P38" s="341"/>
      <c r="Q38" s="342"/>
      <c r="R38" s="341"/>
      <c r="S38" s="328"/>
    </row>
    <row r="39" spans="1:19" x14ac:dyDescent="0.25">
      <c r="A39" s="201"/>
      <c r="B39" s="216"/>
      <c r="C39" s="187"/>
      <c r="D39" s="349"/>
      <c r="E39" s="353"/>
      <c r="F39" s="354"/>
      <c r="G39" s="359" t="s">
        <v>9</v>
      </c>
      <c r="H39" s="350"/>
      <c r="I39" s="351"/>
      <c r="J39" s="84"/>
      <c r="K39" s="303" t="s">
        <v>28</v>
      </c>
      <c r="L39" s="364"/>
      <c r="M39" s="348"/>
      <c r="O39" s="328"/>
      <c r="P39" s="340"/>
      <c r="Q39" s="340"/>
      <c r="R39" s="341"/>
      <c r="S39" s="328"/>
    </row>
    <row r="40" spans="1:19" x14ac:dyDescent="0.25">
      <c r="A40" s="201"/>
      <c r="B40" s="216"/>
      <c r="C40" s="210"/>
      <c r="D40" s="349"/>
      <c r="E40" s="353"/>
      <c r="F40" s="354"/>
      <c r="G40" s="359" t="s">
        <v>10</v>
      </c>
      <c r="H40" s="350"/>
      <c r="I40" s="351"/>
      <c r="J40" s="84"/>
      <c r="K40" s="362"/>
      <c r="L40" s="354"/>
      <c r="M40" s="352"/>
      <c r="O40" s="328"/>
      <c r="P40" s="341"/>
      <c r="Q40" s="342"/>
      <c r="R40" s="341"/>
      <c r="S40" s="328"/>
    </row>
    <row r="41" spans="1:19" x14ac:dyDescent="0.25">
      <c r="A41" s="202"/>
      <c r="B41" s="199"/>
      <c r="C41" s="211"/>
      <c r="D41" s="355"/>
      <c r="E41" s="189"/>
      <c r="F41" s="275"/>
      <c r="G41" s="360" t="s">
        <v>11</v>
      </c>
      <c r="H41" s="196"/>
      <c r="I41" s="305"/>
      <c r="J41" s="191"/>
      <c r="K41" s="312" t="str">
        <f>L4</f>
        <v>Kovács Zoltán</v>
      </c>
      <c r="L41" s="275"/>
      <c r="M41" s="356"/>
      <c r="O41" s="328"/>
      <c r="P41" s="341"/>
      <c r="Q41" s="342"/>
      <c r="R41" s="343"/>
      <c r="S41" s="328"/>
    </row>
    <row r="42" spans="1:19" x14ac:dyDescent="0.25">
      <c r="O42" s="328"/>
      <c r="P42" s="328"/>
      <c r="Q42" s="328"/>
      <c r="R42" s="328"/>
      <c r="S42" s="328"/>
    </row>
    <row r="43" spans="1:19" x14ac:dyDescent="0.25">
      <c r="O43" s="328"/>
      <c r="P43" s="328"/>
      <c r="Q43" s="328"/>
      <c r="R43" s="328"/>
      <c r="S43" s="328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3" priority="2" stopIfTrue="1" operator="equal">
      <formula>"Bye"</formula>
    </cfRule>
  </conditionalFormatting>
  <conditionalFormatting sqref="R41">
    <cfRule type="expression" dxfId="2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indexed="11"/>
  </sheetPr>
  <dimension ref="A1:AK43"/>
  <sheetViews>
    <sheetView topLeftCell="A2"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str">
        <f>IF(Y5=1,CONCATENATE(VLOOKUP(Y3,AA16:AH27,2)),CONCATENATE(VLOOKUP(Y3,AA2:AK13,2)))</f>
        <v>10</v>
      </c>
      <c r="AC1" s="400" t="str">
        <f>IF(Y5=1,CONCATENATE(VLOOKUP(Y3,AA16:AK27,3)),CONCATENATE(VLOOKUP(Y3,AA2:AK13,3)))</f>
        <v>6</v>
      </c>
      <c r="AD1" s="400" t="str">
        <f>IF(Y5=1,CONCATENATE(VLOOKUP(Y3,AA16:AK27,4)),CONCATENATE(VLOOKUP(Y3,AA2:AK13,4)))</f>
        <v>4</v>
      </c>
      <c r="AE1" s="400" t="str">
        <f>IF(Y5=1,CONCATENATE(VLOOKUP(Y3,AA16:AK27,5)),CONCATENATE(VLOOKUP(Y3,AA2:AK13,5)))</f>
        <v>2</v>
      </c>
      <c r="AF1" s="400" t="str">
        <f>IF(Y5=1,CONCATENATE(VLOOKUP(Y3,AA16:AK27,6)),CONCATENATE(VLOOKUP(Y3,AA2:AK13,6)))</f>
        <v>1</v>
      </c>
      <c r="AG1" s="400" t="str">
        <f>IF(Y5=1,CONCATENATE(VLOOKUP(Y3,AA16:AK27,7)),CONCATENATE(VLOOKUP(Y3,AA2:AK13,7)))</f>
        <v>0</v>
      </c>
      <c r="AH1" s="400" t="str">
        <f>IF(Y5=1,CONCATENATE(VLOOKUP(Y3,AA16:AK27,8)),CONCATENATE(VLOOKUP(Y3,AA2:AK13,8)))</f>
        <v>0</v>
      </c>
      <c r="AI1" s="400" t="str">
        <f>IF(Y5=1,CONCATENATE(VLOOKUP(Y3,AA16:AK27,9)),CONCATENATE(VLOOKUP(Y3,AA2:AK13,9)))</f>
        <v>0</v>
      </c>
      <c r="AJ1" s="400" t="str">
        <f>IF(Y5=1,CONCATENATE(VLOOKUP(Y3,AA16:AK27,10)),CONCATENATE(VLOOKUP(Y3,AA2:AK13,10)))</f>
        <v>0</v>
      </c>
      <c r="AK1" s="400" t="str">
        <f>IF(Y5=1,CONCATENATE(VLOOKUP(Y3,AA16:AK27,11)),CONCATENATE(VLOOKUP(Y3,AA2:AK13,11)))</f>
        <v>0</v>
      </c>
    </row>
    <row r="2" spans="1:37" x14ac:dyDescent="0.25">
      <c r="A2" s="252" t="s">
        <v>38</v>
      </c>
      <c r="B2" s="253"/>
      <c r="C2" s="253"/>
      <c r="D2" s="253"/>
      <c r="E2" s="435">
        <f>Altalanos!$C$8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/>
      <c r="M3" s="52" t="s">
        <v>26</v>
      </c>
      <c r="N3" s="332"/>
      <c r="O3" s="331"/>
      <c r="P3" s="332"/>
      <c r="Q3" s="381" t="s">
        <v>66</v>
      </c>
      <c r="R3" s="382" t="s">
        <v>72</v>
      </c>
      <c r="S3" s="382" t="s">
        <v>67</v>
      </c>
      <c r="Y3" s="393" t="str">
        <f>IF(H4="OB","A",IF(H4="IX","W",H4))</f>
        <v>VII. kcs. Fiú "A"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316</v>
      </c>
      <c r="I4" s="258"/>
      <c r="J4" s="260"/>
      <c r="K4" s="261"/>
      <c r="L4" s="396"/>
      <c r="M4" s="263" t="str">
        <f>Altalanos!$E$10</f>
        <v>Kovács Zoltán</v>
      </c>
      <c r="N4" s="334"/>
      <c r="O4" s="335"/>
      <c r="P4" s="334"/>
      <c r="Q4" s="383" t="s">
        <v>73</v>
      </c>
      <c r="R4" s="384" t="s">
        <v>68</v>
      </c>
      <c r="S4" s="384" t="s">
        <v>69</v>
      </c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28"/>
      <c r="Q5" s="385" t="s">
        <v>74</v>
      </c>
      <c r="R5" s="386" t="s">
        <v>70</v>
      </c>
      <c r="S5" s="386" t="s">
        <v>71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28"/>
      <c r="Q6" s="328"/>
      <c r="R6" s="328"/>
      <c r="S6" s="328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36" t="s">
        <v>52</v>
      </c>
      <c r="B7" s="367"/>
      <c r="C7" s="369" t="str">
        <f>IF($B7="","",VLOOKUP($B7,#REF!,5))</f>
        <v/>
      </c>
      <c r="D7" s="369" t="str">
        <f>IF($B7="","",VLOOKUP($B7,#REF!,15))</f>
        <v/>
      </c>
      <c r="E7" s="504" t="s">
        <v>311</v>
      </c>
      <c r="F7" s="505"/>
      <c r="G7" s="504" t="s">
        <v>158</v>
      </c>
      <c r="H7" s="505"/>
      <c r="I7" s="451" t="s">
        <v>312</v>
      </c>
      <c r="J7" s="297"/>
      <c r="K7" s="401"/>
      <c r="L7" s="395" t="str">
        <f>IF(K7="","",CONCATENATE(VLOOKUP($Y$3,$AB$1:$AK$1,K7)," pont"))</f>
        <v/>
      </c>
      <c r="M7" s="402"/>
      <c r="N7" s="328"/>
      <c r="O7" s="328"/>
      <c r="P7" s="328"/>
      <c r="Q7" s="328"/>
      <c r="R7" s="328"/>
      <c r="S7" s="328"/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68"/>
      <c r="C8" s="370"/>
      <c r="D8" s="370"/>
      <c r="E8" s="370"/>
      <c r="F8" s="370"/>
      <c r="G8" s="370"/>
      <c r="H8" s="370"/>
      <c r="I8" s="370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67"/>
      <c r="C9" s="369" t="str">
        <f>IF($B9="","",VLOOKUP($B9,#REF!,5))</f>
        <v/>
      </c>
      <c r="D9" s="369" t="str">
        <f>IF($B9="","",VLOOKUP($B9,#REF!,15))</f>
        <v/>
      </c>
      <c r="E9" s="504" t="s">
        <v>315</v>
      </c>
      <c r="F9" s="505"/>
      <c r="G9" s="504" t="s">
        <v>204</v>
      </c>
      <c r="H9" s="505"/>
      <c r="I9" s="451" t="s">
        <v>236</v>
      </c>
      <c r="J9" s="297"/>
      <c r="K9" s="488" t="s">
        <v>629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68"/>
      <c r="C10" s="370"/>
      <c r="D10" s="370"/>
      <c r="E10" s="370"/>
      <c r="F10" s="370"/>
      <c r="G10" s="370"/>
      <c r="H10" s="370"/>
      <c r="I10" s="370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67"/>
      <c r="C11" s="369" t="str">
        <f>IF($B11="","",VLOOKUP($B11,#REF!,5))</f>
        <v/>
      </c>
      <c r="D11" s="369" t="str">
        <f>IF($B11="","",VLOOKUP($B11,#REF!,15))</f>
        <v/>
      </c>
      <c r="E11" s="504" t="s">
        <v>313</v>
      </c>
      <c r="F11" s="505"/>
      <c r="G11" s="504" t="s">
        <v>314</v>
      </c>
      <c r="H11" s="505"/>
      <c r="I11" s="451" t="s">
        <v>236</v>
      </c>
      <c r="J11" s="297"/>
      <c r="K11" s="488" t="s">
        <v>630</v>
      </c>
      <c r="L11" s="395" t="e">
        <f>IF(K11="","",CONCATENATE(VLOOKUP($Y$3,$AB$1:$AK$1,K11)," pont"))</f>
        <v>#REF!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336"/>
      <c r="B12" s="368"/>
      <c r="C12" s="370"/>
      <c r="D12" s="370"/>
      <c r="E12" s="370"/>
      <c r="F12" s="370"/>
      <c r="G12" s="370"/>
      <c r="H12" s="370"/>
      <c r="I12" s="370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36" t="s">
        <v>59</v>
      </c>
      <c r="B13" s="367"/>
      <c r="C13" s="369" t="str">
        <f>IF($B13="","",VLOOKUP($B13,#REF!,5))</f>
        <v/>
      </c>
      <c r="D13" s="369" t="str">
        <f>IF($B13="","",VLOOKUP($B13,#REF!,15))</f>
        <v/>
      </c>
      <c r="E13" s="504" t="s">
        <v>156</v>
      </c>
      <c r="F13" s="505"/>
      <c r="G13" s="504" t="s">
        <v>157</v>
      </c>
      <c r="H13" s="505"/>
      <c r="I13" s="451" t="s">
        <v>230</v>
      </c>
      <c r="J13" s="297"/>
      <c r="K13" s="488" t="s">
        <v>155</v>
      </c>
      <c r="L13" s="395" t="e">
        <f>IF(K13="","",CONCATENATE(VLOOKUP($Y$3,$AB$1:$AK$1,K13)," pont"))</f>
        <v>#REF!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297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297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29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ht="18.75" customHeight="1" x14ac:dyDescent="0.25">
      <c r="A18" s="297"/>
      <c r="B18" s="499"/>
      <c r="C18" s="499"/>
      <c r="D18" s="498" t="str">
        <f>E7</f>
        <v xml:space="preserve">Kutasi </v>
      </c>
      <c r="E18" s="498"/>
      <c r="F18" s="498" t="str">
        <f>E9</f>
        <v>Pacsika</v>
      </c>
      <c r="G18" s="498"/>
      <c r="H18" s="498" t="str">
        <f>E11</f>
        <v>Gerzanits</v>
      </c>
      <c r="I18" s="498"/>
      <c r="J18" s="498" t="str">
        <f>E13</f>
        <v>Mihály</v>
      </c>
      <c r="K18" s="498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ht="18.75" customHeight="1" x14ac:dyDescent="0.25">
      <c r="A19" s="371" t="s">
        <v>52</v>
      </c>
      <c r="B19" s="502" t="str">
        <f>E7</f>
        <v xml:space="preserve">Kutasi </v>
      </c>
      <c r="C19" s="502"/>
      <c r="D19" s="497"/>
      <c r="E19" s="497"/>
      <c r="F19" s="494" t="s">
        <v>749</v>
      </c>
      <c r="G19" s="495"/>
      <c r="H19" s="494" t="s">
        <v>749</v>
      </c>
      <c r="I19" s="495"/>
      <c r="J19" s="506" t="s">
        <v>749</v>
      </c>
      <c r="K19" s="498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ht="18.75" customHeight="1" x14ac:dyDescent="0.25">
      <c r="A20" s="371" t="s">
        <v>53</v>
      </c>
      <c r="B20" s="502" t="str">
        <f>E9</f>
        <v>Pacsika</v>
      </c>
      <c r="C20" s="502"/>
      <c r="D20" s="494" t="s">
        <v>652</v>
      </c>
      <c r="E20" s="495"/>
      <c r="F20" s="497"/>
      <c r="G20" s="497"/>
      <c r="H20" s="494" t="s">
        <v>744</v>
      </c>
      <c r="I20" s="495"/>
      <c r="J20" s="494" t="s">
        <v>750</v>
      </c>
      <c r="K20" s="495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ht="18.75" customHeight="1" x14ac:dyDescent="0.25">
      <c r="A21" s="371" t="s">
        <v>54</v>
      </c>
      <c r="B21" s="502" t="str">
        <f>E11</f>
        <v>Gerzanits</v>
      </c>
      <c r="C21" s="502"/>
      <c r="D21" s="494" t="s">
        <v>652</v>
      </c>
      <c r="E21" s="495"/>
      <c r="F21" s="494" t="s">
        <v>745</v>
      </c>
      <c r="G21" s="495"/>
      <c r="H21" s="497"/>
      <c r="I21" s="497"/>
      <c r="J21" s="494" t="s">
        <v>726</v>
      </c>
      <c r="K21" s="495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371" t="s">
        <v>59</v>
      </c>
      <c r="B22" s="502" t="str">
        <f>E13</f>
        <v>Mihály</v>
      </c>
      <c r="C22" s="502"/>
      <c r="D22" s="494" t="s">
        <v>652</v>
      </c>
      <c r="E22" s="495"/>
      <c r="F22" s="494" t="s">
        <v>751</v>
      </c>
      <c r="G22" s="495"/>
      <c r="H22" s="506" t="s">
        <v>725</v>
      </c>
      <c r="I22" s="498"/>
      <c r="J22" s="497"/>
      <c r="K22" s="497"/>
      <c r="L22" s="297"/>
      <c r="M22" s="297"/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x14ac:dyDescent="0.25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x14ac:dyDescent="0.25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x14ac:dyDescent="0.25">
      <c r="A25" s="297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x14ac:dyDescent="0.25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x14ac:dyDescent="0.25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</row>
    <row r="29" spans="1:37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</row>
    <row r="30" spans="1:37" x14ac:dyDescent="0.25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75"/>
      <c r="M32" s="297"/>
      <c r="O32" s="328"/>
      <c r="P32" s="328"/>
      <c r="Q32" s="328"/>
      <c r="R32" s="328"/>
      <c r="S32" s="328"/>
    </row>
    <row r="33" spans="1:19" x14ac:dyDescent="0.25">
      <c r="A33" s="160" t="s">
        <v>32</v>
      </c>
      <c r="B33" s="161"/>
      <c r="C33" s="231"/>
      <c r="D33" s="344" t="s">
        <v>3</v>
      </c>
      <c r="E33" s="345" t="s">
        <v>34</v>
      </c>
      <c r="F33" s="363"/>
      <c r="G33" s="344" t="s">
        <v>3</v>
      </c>
      <c r="H33" s="345" t="s">
        <v>41</v>
      </c>
      <c r="I33" s="198"/>
      <c r="J33" s="345" t="s">
        <v>42</v>
      </c>
      <c r="K33" s="197" t="s">
        <v>43</v>
      </c>
      <c r="L33" s="33"/>
      <c r="M33" s="363"/>
      <c r="O33" s="328"/>
      <c r="P33" s="338"/>
      <c r="Q33" s="338"/>
      <c r="R33" s="339"/>
      <c r="S33" s="328"/>
    </row>
    <row r="34" spans="1:19" x14ac:dyDescent="0.25">
      <c r="A34" s="308" t="s">
        <v>33</v>
      </c>
      <c r="B34" s="309"/>
      <c r="C34" s="311"/>
      <c r="D34" s="346"/>
      <c r="E34" s="501"/>
      <c r="F34" s="501"/>
      <c r="G34" s="357" t="s">
        <v>4</v>
      </c>
      <c r="H34" s="309"/>
      <c r="I34" s="347"/>
      <c r="J34" s="358"/>
      <c r="K34" s="303" t="s">
        <v>35</v>
      </c>
      <c r="L34" s="364"/>
      <c r="M34" s="348"/>
      <c r="O34" s="328"/>
      <c r="P34" s="340"/>
      <c r="Q34" s="340"/>
      <c r="R34" s="341"/>
      <c r="S34" s="328"/>
    </row>
    <row r="35" spans="1:19" x14ac:dyDescent="0.25">
      <c r="A35" s="312" t="s">
        <v>40</v>
      </c>
      <c r="B35" s="196"/>
      <c r="C35" s="314"/>
      <c r="D35" s="349"/>
      <c r="E35" s="496"/>
      <c r="F35" s="496"/>
      <c r="G35" s="359" t="s">
        <v>5</v>
      </c>
      <c r="H35" s="350"/>
      <c r="I35" s="351"/>
      <c r="J35" s="84"/>
      <c r="K35" s="361"/>
      <c r="L35" s="275"/>
      <c r="M35" s="356"/>
      <c r="O35" s="328"/>
      <c r="P35" s="341"/>
      <c r="Q35" s="342"/>
      <c r="R35" s="341"/>
      <c r="S35" s="328"/>
    </row>
    <row r="36" spans="1:19" x14ac:dyDescent="0.25">
      <c r="A36" s="212"/>
      <c r="B36" s="213"/>
      <c r="C36" s="214"/>
      <c r="D36" s="349"/>
      <c r="E36" s="353"/>
      <c r="F36" s="354"/>
      <c r="G36" s="359" t="s">
        <v>6</v>
      </c>
      <c r="H36" s="350"/>
      <c r="I36" s="351"/>
      <c r="J36" s="84"/>
      <c r="K36" s="303" t="s">
        <v>36</v>
      </c>
      <c r="L36" s="364"/>
      <c r="M36" s="348"/>
      <c r="O36" s="328"/>
      <c r="P36" s="340"/>
      <c r="Q36" s="340"/>
      <c r="R36" s="341"/>
      <c r="S36" s="328"/>
    </row>
    <row r="37" spans="1:19" x14ac:dyDescent="0.25">
      <c r="A37" s="186"/>
      <c r="B37" s="224"/>
      <c r="C37" s="187"/>
      <c r="D37" s="349"/>
      <c r="E37" s="353"/>
      <c r="F37" s="354"/>
      <c r="G37" s="359" t="s">
        <v>7</v>
      </c>
      <c r="H37" s="350"/>
      <c r="I37" s="351"/>
      <c r="J37" s="84"/>
      <c r="K37" s="362"/>
      <c r="L37" s="354"/>
      <c r="M37" s="352"/>
      <c r="O37" s="328"/>
      <c r="P37" s="341"/>
      <c r="Q37" s="342"/>
      <c r="R37" s="341"/>
      <c r="S37" s="328"/>
    </row>
    <row r="38" spans="1:19" x14ac:dyDescent="0.25">
      <c r="A38" s="200"/>
      <c r="B38" s="215"/>
      <c r="C38" s="230"/>
      <c r="D38" s="349"/>
      <c r="E38" s="353"/>
      <c r="F38" s="354"/>
      <c r="G38" s="359" t="s">
        <v>8</v>
      </c>
      <c r="H38" s="350"/>
      <c r="I38" s="351"/>
      <c r="J38" s="84"/>
      <c r="K38" s="312"/>
      <c r="L38" s="275"/>
      <c r="M38" s="356"/>
      <c r="O38" s="328"/>
      <c r="P38" s="341"/>
      <c r="Q38" s="342"/>
      <c r="R38" s="341"/>
      <c r="S38" s="328"/>
    </row>
    <row r="39" spans="1:19" x14ac:dyDescent="0.25">
      <c r="A39" s="201"/>
      <c r="B39" s="216"/>
      <c r="C39" s="187"/>
      <c r="D39" s="349"/>
      <c r="E39" s="353"/>
      <c r="F39" s="354"/>
      <c r="G39" s="359" t="s">
        <v>9</v>
      </c>
      <c r="H39" s="350"/>
      <c r="I39" s="351"/>
      <c r="J39" s="84"/>
      <c r="K39" s="303" t="s">
        <v>28</v>
      </c>
      <c r="L39" s="364"/>
      <c r="M39" s="348"/>
      <c r="O39" s="328"/>
      <c r="P39" s="340"/>
      <c r="Q39" s="340"/>
      <c r="R39" s="341"/>
      <c r="S39" s="328"/>
    </row>
    <row r="40" spans="1:19" x14ac:dyDescent="0.25">
      <c r="A40" s="201"/>
      <c r="B40" s="216"/>
      <c r="C40" s="210"/>
      <c r="D40" s="349"/>
      <c r="E40" s="353"/>
      <c r="F40" s="354"/>
      <c r="G40" s="359" t="s">
        <v>10</v>
      </c>
      <c r="H40" s="350"/>
      <c r="I40" s="351"/>
      <c r="J40" s="84"/>
      <c r="K40" s="362"/>
      <c r="L40" s="354"/>
      <c r="M40" s="352"/>
      <c r="O40" s="328"/>
      <c r="P40" s="341"/>
      <c r="Q40" s="342"/>
      <c r="R40" s="341"/>
      <c r="S40" s="328"/>
    </row>
    <row r="41" spans="1:19" x14ac:dyDescent="0.25">
      <c r="A41" s="202"/>
      <c r="B41" s="199"/>
      <c r="C41" s="211"/>
      <c r="D41" s="355"/>
      <c r="E41" s="189"/>
      <c r="F41" s="275"/>
      <c r="G41" s="360" t="s">
        <v>11</v>
      </c>
      <c r="H41" s="196"/>
      <c r="I41" s="305"/>
      <c r="J41" s="191"/>
      <c r="K41" s="312" t="str">
        <f>M4</f>
        <v>Kovács Zoltán</v>
      </c>
      <c r="L41" s="275"/>
      <c r="M41" s="356"/>
      <c r="O41" s="328"/>
      <c r="P41" s="341"/>
      <c r="Q41" s="342"/>
      <c r="R41" s="343"/>
      <c r="S41" s="328"/>
    </row>
    <row r="42" spans="1:19" x14ac:dyDescent="0.25">
      <c r="O42" s="328"/>
      <c r="P42" s="328"/>
      <c r="Q42" s="328"/>
      <c r="R42" s="328"/>
      <c r="S42" s="328"/>
    </row>
    <row r="43" spans="1:19" x14ac:dyDescent="0.25">
      <c r="O43" s="328"/>
      <c r="P43" s="328"/>
      <c r="Q43" s="328"/>
      <c r="R43" s="328"/>
      <c r="S43" s="32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1" priority="2" stopIfTrue="1" operator="equal">
      <formula>"Bye"</formula>
    </cfRule>
  </conditionalFormatting>
  <conditionalFormatting sqref="R41">
    <cfRule type="expression" dxfId="2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indexed="11"/>
  </sheetPr>
  <dimension ref="A1:AK49"/>
  <sheetViews>
    <sheetView workbookViewId="0">
      <selection activeCell="K17" sqref="K1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str">
        <f>IF(Y5=1,CONCATENATE(VLOOKUP(Y3,AA16:AH27,2)),CONCATENATE(VLOOKUP(Y3,AA2:AK13,2)))</f>
        <v>15</v>
      </c>
      <c r="AC1" s="400" t="str">
        <f>IF(Y5=1,CONCATENATE(VLOOKUP(Y3,AA16:AK27,3)),CONCATENATE(VLOOKUP(Y3,AA2:AK13,3)))</f>
        <v>10</v>
      </c>
      <c r="AD1" s="400" t="str">
        <f>IF(Y5=1,CONCATENATE(VLOOKUP(Y3,AA16:AK27,4)),CONCATENATE(VLOOKUP(Y3,AA2:AK13,4)))</f>
        <v>7</v>
      </c>
      <c r="AE1" s="400" t="str">
        <f>IF(Y5=1,CONCATENATE(VLOOKUP(Y3,AA16:AK27,5)),CONCATENATE(VLOOKUP(Y3,AA2:AK13,5)))</f>
        <v>5</v>
      </c>
      <c r="AF1" s="400" t="str">
        <f>IF(Y5=1,CONCATENATE(VLOOKUP(Y3,AA16:AK27,6)),CONCATENATE(VLOOKUP(Y3,AA2:AK13,6)))</f>
        <v>4</v>
      </c>
      <c r="AG1" s="400" t="str">
        <f>IF(Y5=1,CONCATENATE(VLOOKUP(Y3,AA16:AK27,7)),CONCATENATE(VLOOKUP(Y3,AA2:AK13,7)))</f>
        <v>3</v>
      </c>
      <c r="AH1" s="400" t="str">
        <f>IF(Y5=1,CONCATENATE(VLOOKUP(Y3,AA16:AK27,8)),CONCATENATE(VLOOKUP(Y3,AA2:AK13,8)))</f>
        <v>2</v>
      </c>
      <c r="AI1" s="400" t="str">
        <f>IF(Y5=1,CONCATENATE(VLOOKUP(Y3,AA16:AK27,9)),CONCATENATE(VLOOKUP(Y3,AA2:AK13,9)))</f>
        <v>1</v>
      </c>
      <c r="AJ1" s="400" t="str">
        <f>IF(Y5=1,CONCATENATE(VLOOKUP(Y3,AA16:AK27,10)),CONCATENATE(VLOOKUP(Y3,AA2:AK13,10)))</f>
        <v>0</v>
      </c>
      <c r="AK1" s="400" t="str">
        <f>IF(Y5=1,CONCATENATE(VLOOKUP(Y3,AA16:AK27,11)),CONCATENATE(VLOOKUP(Y3,AA2:AK13,11)))</f>
        <v>0</v>
      </c>
    </row>
    <row r="2" spans="1:37" x14ac:dyDescent="0.25">
      <c r="A2" s="252" t="s">
        <v>38</v>
      </c>
      <c r="B2" s="253"/>
      <c r="C2" s="253"/>
      <c r="D2" s="253"/>
      <c r="E2" s="435">
        <f>Altalanos!$C$8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 t="s">
        <v>26</v>
      </c>
      <c r="M3" s="51"/>
      <c r="N3" s="332"/>
      <c r="O3" s="331"/>
      <c r="P3" s="332"/>
      <c r="Y3" s="393" t="str">
        <f>IF(H4="OB","A",IF(H4="IX","W",H4))</f>
        <v>VI.kcs. Fiú "B"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304</v>
      </c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81" t="s">
        <v>66</v>
      </c>
      <c r="P5" s="382" t="s">
        <v>72</v>
      </c>
      <c r="Q5" s="328"/>
      <c r="R5" s="381" t="s">
        <v>66</v>
      </c>
      <c r="S5" s="430" t="s">
        <v>103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83" t="s">
        <v>73</v>
      </c>
      <c r="P6" s="384" t="s">
        <v>68</v>
      </c>
      <c r="Q6" s="328"/>
      <c r="R6" s="383" t="s">
        <v>73</v>
      </c>
      <c r="S6" s="431" t="s">
        <v>104</v>
      </c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72" t="s">
        <v>52</v>
      </c>
      <c r="B7" s="387"/>
      <c r="C7" s="322" t="str">
        <f>IF($B7="","",VLOOKUP($B7,#REF!,5))</f>
        <v/>
      </c>
      <c r="D7" s="322" t="str">
        <f>IF($B7="","",VLOOKUP($B7,#REF!,15))</f>
        <v/>
      </c>
      <c r="E7" s="452" t="s">
        <v>285</v>
      </c>
      <c r="F7" s="321"/>
      <c r="G7" s="452" t="s">
        <v>286</v>
      </c>
      <c r="H7" s="321"/>
      <c r="I7" s="452" t="s">
        <v>287</v>
      </c>
      <c r="J7" s="297"/>
      <c r="K7" s="488" t="s">
        <v>155</v>
      </c>
      <c r="L7" s="395" t="e">
        <f>IF(K7="","",CONCATENATE(VLOOKUP($Y$3,$AB$1:$AK$1,K7)," pont"))</f>
        <v>#REF!</v>
      </c>
      <c r="M7" s="402"/>
      <c r="N7" s="328"/>
      <c r="O7" s="385" t="s">
        <v>74</v>
      </c>
      <c r="P7" s="386" t="s">
        <v>70</v>
      </c>
      <c r="Q7" s="328"/>
      <c r="R7" s="385" t="s">
        <v>74</v>
      </c>
      <c r="S7" s="432" t="s">
        <v>78</v>
      </c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8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89"/>
      <c r="C9" s="322" t="str">
        <f>IF($B9="","",VLOOKUP($B9,#REF!,5))</f>
        <v/>
      </c>
      <c r="D9" s="322" t="str">
        <f>IF($B9="","",VLOOKUP($B9,#REF!,15))</f>
        <v/>
      </c>
      <c r="E9" s="450" t="s">
        <v>237</v>
      </c>
      <c r="F9" s="323"/>
      <c r="G9" s="450" t="s">
        <v>125</v>
      </c>
      <c r="H9" s="323"/>
      <c r="I9" s="450" t="s">
        <v>238</v>
      </c>
      <c r="J9" s="297"/>
      <c r="K9" s="401"/>
      <c r="L9" s="395" t="str">
        <f>IF(K9="","",CONCATENATE(VLOOKUP($Y$3,$AB$1:$AK$1,K9)," pont"))</f>
        <v/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8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89"/>
      <c r="C11" s="322" t="str">
        <f>IF($B11="","",VLOOKUP($B11,#REF!,5))</f>
        <v/>
      </c>
      <c r="D11" s="322" t="str">
        <f>IF($B11="","",VLOOKUP($B11,#REF!,15))</f>
        <v/>
      </c>
      <c r="E11" s="450" t="s">
        <v>289</v>
      </c>
      <c r="F11" s="323"/>
      <c r="G11" s="450" t="s">
        <v>290</v>
      </c>
      <c r="H11" s="323"/>
      <c r="I11" s="450" t="s">
        <v>229</v>
      </c>
      <c r="J11" s="297"/>
      <c r="K11" s="488" t="s">
        <v>630</v>
      </c>
      <c r="L11" s="395" t="e">
        <f>IF(K11="","",CONCATENATE(VLOOKUP($Y$3,$AB$1:$AK$1,K11)," pont"))</f>
        <v>#REF!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372"/>
      <c r="C12" s="365"/>
      <c r="D12" s="297"/>
      <c r="E12" s="297"/>
      <c r="F12" s="297"/>
      <c r="G12" s="297"/>
      <c r="H12" s="297"/>
      <c r="I12" s="297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72" t="s">
        <v>59</v>
      </c>
      <c r="B13" s="387"/>
      <c r="C13" s="322" t="str">
        <f>IF($B13="","",VLOOKUP($B13,#REF!,5))</f>
        <v/>
      </c>
      <c r="D13" s="322" t="str">
        <f>IF($B13="","",VLOOKUP($B13,#REF!,15))</f>
        <v/>
      </c>
      <c r="E13" s="452" t="s">
        <v>288</v>
      </c>
      <c r="F13" s="321"/>
      <c r="G13" s="452" t="s">
        <v>240</v>
      </c>
      <c r="H13" s="321"/>
      <c r="I13" s="452" t="s">
        <v>287</v>
      </c>
      <c r="J13" s="297"/>
      <c r="K13" s="488" t="s">
        <v>629</v>
      </c>
      <c r="L13" s="395" t="e">
        <f>IF(K13="","",CONCATENATE(VLOOKUP($Y$3,$AB$1:$AK$1,K13)," pont"))</f>
        <v>#REF!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88"/>
      <c r="C14" s="337"/>
      <c r="D14" s="337"/>
      <c r="E14" s="337"/>
      <c r="F14" s="337"/>
      <c r="G14" s="337"/>
      <c r="H14" s="337"/>
      <c r="I14" s="337"/>
      <c r="J14" s="297"/>
      <c r="K14" s="336"/>
      <c r="L14" s="336"/>
      <c r="M14" s="40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36" t="s">
        <v>60</v>
      </c>
      <c r="B15" s="389"/>
      <c r="C15" s="322" t="str">
        <f>IF($B15="","",VLOOKUP($B15,#REF!,5))</f>
        <v/>
      </c>
      <c r="D15" s="322" t="str">
        <f>IF($B15="","",VLOOKUP($B15,#REF!,15))</f>
        <v/>
      </c>
      <c r="E15" s="450" t="s">
        <v>239</v>
      </c>
      <c r="F15" s="323"/>
      <c r="G15" s="450" t="s">
        <v>240</v>
      </c>
      <c r="H15" s="323"/>
      <c r="I15" s="450" t="s">
        <v>238</v>
      </c>
      <c r="J15" s="297"/>
      <c r="K15" s="488" t="s">
        <v>645</v>
      </c>
      <c r="L15" s="395" t="e">
        <f>IF(K15="","",CONCATENATE(VLOOKUP($Y$3,$AB$1:$AK$1,K15)," pont"))</f>
        <v>#REF!</v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336"/>
      <c r="B16" s="388"/>
      <c r="C16" s="337"/>
      <c r="D16" s="337"/>
      <c r="E16" s="337"/>
      <c r="F16" s="337"/>
      <c r="G16" s="337"/>
      <c r="H16" s="337"/>
      <c r="I16" s="337"/>
      <c r="J16" s="297"/>
      <c r="K16" s="336"/>
      <c r="L16" s="336"/>
      <c r="M16" s="403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336" t="s">
        <v>61</v>
      </c>
      <c r="B17" s="389"/>
      <c r="C17" s="322" t="str">
        <f>IF($B17="","",VLOOKUP($B17,#REF!,5))</f>
        <v/>
      </c>
      <c r="D17" s="322" t="str">
        <f>IF($B17="","",VLOOKUP($B17,#REF!,15))</f>
        <v/>
      </c>
      <c r="E17" s="450" t="s">
        <v>291</v>
      </c>
      <c r="F17" s="323"/>
      <c r="G17" s="450" t="s">
        <v>292</v>
      </c>
      <c r="H17" s="323"/>
      <c r="I17" s="450" t="s">
        <v>287</v>
      </c>
      <c r="J17" s="297"/>
      <c r="K17" s="488" t="s">
        <v>655</v>
      </c>
      <c r="L17" s="395" t="e">
        <f>IF(K17="","",CONCATENATE(VLOOKUP($Y$3,$AB$1:$AK$1,K17)," pont"))</f>
        <v>#REF!</v>
      </c>
      <c r="M17" s="402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x14ac:dyDescent="0.25">
      <c r="A18" s="297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x14ac:dyDescent="0.25">
      <c r="A19" s="29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x14ac:dyDescent="0.25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x14ac:dyDescent="0.25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297"/>
      <c r="B22" s="499"/>
      <c r="C22" s="499"/>
      <c r="D22" s="498" t="str">
        <f>E7</f>
        <v>Bolla</v>
      </c>
      <c r="E22" s="498"/>
      <c r="F22" s="498" t="str">
        <f>E9</f>
        <v>Peres</v>
      </c>
      <c r="G22" s="498"/>
      <c r="H22" s="498" t="str">
        <f>E11</f>
        <v>Vörös</v>
      </c>
      <c r="I22" s="498"/>
      <c r="J22" s="297"/>
      <c r="K22" s="297"/>
      <c r="L22" s="297"/>
      <c r="M22" s="373" t="s">
        <v>56</v>
      </c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ht="18.75" customHeight="1" x14ac:dyDescent="0.25">
      <c r="A23" s="371" t="s">
        <v>52</v>
      </c>
      <c r="B23" s="502" t="str">
        <f>E7</f>
        <v>Bolla</v>
      </c>
      <c r="C23" s="502"/>
      <c r="D23" s="497"/>
      <c r="E23" s="497"/>
      <c r="F23" s="494" t="s">
        <v>652</v>
      </c>
      <c r="G23" s="495"/>
      <c r="H23" s="494" t="s">
        <v>734</v>
      </c>
      <c r="I23" s="495"/>
      <c r="J23" s="297"/>
      <c r="K23" s="297"/>
      <c r="L23" s="297"/>
      <c r="M23" s="375" t="s">
        <v>155</v>
      </c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ht="18.75" customHeight="1" x14ac:dyDescent="0.25">
      <c r="A24" s="371" t="s">
        <v>53</v>
      </c>
      <c r="B24" s="502" t="str">
        <f>E9</f>
        <v>Peres</v>
      </c>
      <c r="C24" s="502"/>
      <c r="D24" s="494" t="s">
        <v>690</v>
      </c>
      <c r="E24" s="495"/>
      <c r="F24" s="497"/>
      <c r="G24" s="497"/>
      <c r="H24" s="494" t="s">
        <v>690</v>
      </c>
      <c r="I24" s="495"/>
      <c r="J24" s="297"/>
      <c r="K24" s="297"/>
      <c r="L24" s="297"/>
      <c r="M24" s="375"/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ht="18.75" customHeight="1" x14ac:dyDescent="0.25">
      <c r="A25" s="371" t="s">
        <v>54</v>
      </c>
      <c r="B25" s="502" t="str">
        <f>E11</f>
        <v>Vörös</v>
      </c>
      <c r="C25" s="502"/>
      <c r="D25" s="494" t="s">
        <v>764</v>
      </c>
      <c r="E25" s="495"/>
      <c r="F25" s="495"/>
      <c r="G25" s="495"/>
      <c r="H25" s="497"/>
      <c r="I25" s="497"/>
      <c r="J25" s="297"/>
      <c r="K25" s="297"/>
      <c r="L25" s="297"/>
      <c r="M25" s="375" t="s">
        <v>629</v>
      </c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76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ht="18.75" customHeight="1" x14ac:dyDescent="0.25">
      <c r="A27" s="297"/>
      <c r="B27" s="499"/>
      <c r="C27" s="499"/>
      <c r="D27" s="498" t="str">
        <f>E13</f>
        <v xml:space="preserve">Bárdos </v>
      </c>
      <c r="E27" s="498"/>
      <c r="F27" s="498" t="str">
        <f>E15</f>
        <v>Netye</v>
      </c>
      <c r="G27" s="498"/>
      <c r="H27" s="498" t="str">
        <f>E17</f>
        <v>Berényi</v>
      </c>
      <c r="I27" s="498"/>
      <c r="J27" s="297"/>
      <c r="K27" s="297"/>
      <c r="L27" s="297"/>
      <c r="M27" s="376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ht="18.75" customHeight="1" x14ac:dyDescent="0.25">
      <c r="A28" s="371" t="s">
        <v>59</v>
      </c>
      <c r="B28" s="502" t="str">
        <f>E13</f>
        <v xml:space="preserve">Bárdos </v>
      </c>
      <c r="C28" s="502"/>
      <c r="D28" s="497"/>
      <c r="E28" s="497"/>
      <c r="F28" s="494" t="s">
        <v>766</v>
      </c>
      <c r="G28" s="495"/>
      <c r="H28" s="494" t="s">
        <v>725</v>
      </c>
      <c r="I28" s="495"/>
      <c r="J28" s="297"/>
      <c r="K28" s="297"/>
      <c r="L28" s="297"/>
      <c r="M28" s="375" t="s">
        <v>155</v>
      </c>
    </row>
    <row r="29" spans="1:37" ht="18.75" customHeight="1" x14ac:dyDescent="0.25">
      <c r="A29" s="371" t="s">
        <v>60</v>
      </c>
      <c r="B29" s="502" t="str">
        <f>E15</f>
        <v>Netye</v>
      </c>
      <c r="C29" s="502"/>
      <c r="D29" s="494" t="s">
        <v>767</v>
      </c>
      <c r="E29" s="495"/>
      <c r="F29" s="497"/>
      <c r="G29" s="497"/>
      <c r="H29" s="494" t="s">
        <v>768</v>
      </c>
      <c r="I29" s="495"/>
      <c r="J29" s="297"/>
      <c r="K29" s="297"/>
      <c r="L29" s="297"/>
      <c r="M29" s="375" t="s">
        <v>629</v>
      </c>
    </row>
    <row r="30" spans="1:37" ht="18.75" customHeight="1" x14ac:dyDescent="0.25">
      <c r="A30" s="371" t="s">
        <v>61</v>
      </c>
      <c r="B30" s="502" t="str">
        <f>E17</f>
        <v>Berényi</v>
      </c>
      <c r="C30" s="502"/>
      <c r="D30" s="494" t="s">
        <v>726</v>
      </c>
      <c r="E30" s="495"/>
      <c r="F30" s="494" t="s">
        <v>769</v>
      </c>
      <c r="G30" s="495"/>
      <c r="H30" s="497"/>
      <c r="I30" s="497"/>
      <c r="J30" s="297"/>
      <c r="K30" s="297"/>
      <c r="L30" s="297"/>
      <c r="M30" s="375" t="s">
        <v>630</v>
      </c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 t="s">
        <v>45</v>
      </c>
      <c r="B32" s="297"/>
      <c r="C32" s="507" t="s">
        <v>374</v>
      </c>
      <c r="D32" s="507"/>
      <c r="E32" s="336" t="s">
        <v>63</v>
      </c>
      <c r="F32" s="508" t="s">
        <v>375</v>
      </c>
      <c r="G32" s="509"/>
      <c r="H32" s="297"/>
      <c r="I32" s="489" t="s">
        <v>759</v>
      </c>
      <c r="J32" s="297"/>
      <c r="K32" s="297"/>
      <c r="L32" s="297"/>
      <c r="M32" s="297"/>
    </row>
    <row r="33" spans="1:19" x14ac:dyDescent="0.25">
      <c r="A33" s="297"/>
      <c r="B33" s="297"/>
      <c r="C33" s="297"/>
      <c r="D33" s="297"/>
      <c r="E33" s="297"/>
      <c r="F33" s="336"/>
      <c r="G33" s="336"/>
      <c r="H33" s="297"/>
      <c r="I33" s="297"/>
      <c r="J33" s="297"/>
      <c r="K33" s="297"/>
      <c r="L33" s="297"/>
      <c r="M33" s="297"/>
    </row>
    <row r="34" spans="1:19" x14ac:dyDescent="0.25">
      <c r="A34" s="297" t="s">
        <v>62</v>
      </c>
      <c r="B34" s="297"/>
      <c r="C34" s="508" t="s">
        <v>364</v>
      </c>
      <c r="D34" s="509"/>
      <c r="E34" s="336" t="s">
        <v>63</v>
      </c>
      <c r="F34" s="507" t="s">
        <v>363</v>
      </c>
      <c r="G34" s="507"/>
      <c r="H34" s="297"/>
      <c r="I34" s="489" t="s">
        <v>746</v>
      </c>
      <c r="J34" s="297"/>
      <c r="K34" s="297"/>
      <c r="L34" s="297"/>
      <c r="M34" s="297"/>
    </row>
    <row r="35" spans="1:19" x14ac:dyDescent="0.25">
      <c r="A35" s="297"/>
      <c r="B35" s="297"/>
      <c r="C35" s="374"/>
      <c r="D35" s="374"/>
      <c r="E35" s="336"/>
      <c r="F35" s="374"/>
      <c r="G35" s="374"/>
      <c r="H35" s="297"/>
      <c r="I35" s="297"/>
      <c r="J35" s="297"/>
      <c r="K35" s="297"/>
      <c r="L35" s="297"/>
      <c r="M35" s="297"/>
    </row>
    <row r="36" spans="1:19" x14ac:dyDescent="0.25">
      <c r="A36" s="297" t="s">
        <v>64</v>
      </c>
      <c r="B36" s="297"/>
      <c r="C36" s="508" t="s">
        <v>365</v>
      </c>
      <c r="D36" s="509"/>
      <c r="E36" s="336" t="s">
        <v>63</v>
      </c>
      <c r="F36" s="509" t="str">
        <f>IF(M28=3,B28,IF(M29=3,B29,IF(M30=3,B30,"")))</f>
        <v/>
      </c>
      <c r="G36" s="509"/>
      <c r="H36" s="297"/>
      <c r="I36" s="275"/>
      <c r="J36" s="297"/>
      <c r="K36" s="297"/>
      <c r="L36" s="297"/>
      <c r="M36" s="297"/>
    </row>
    <row r="37" spans="1:19" x14ac:dyDescent="0.25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</row>
    <row r="38" spans="1:19" x14ac:dyDescent="0.25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75"/>
      <c r="M38" s="297"/>
      <c r="O38" s="328"/>
      <c r="P38" s="328"/>
      <c r="Q38" s="328"/>
      <c r="R38" s="328"/>
      <c r="S38" s="328"/>
    </row>
    <row r="39" spans="1:19" x14ac:dyDescent="0.25">
      <c r="A39" s="160" t="s">
        <v>32</v>
      </c>
      <c r="B39" s="161"/>
      <c r="C39" s="231"/>
      <c r="D39" s="344" t="s">
        <v>3</v>
      </c>
      <c r="E39" s="345" t="s">
        <v>34</v>
      </c>
      <c r="F39" s="363"/>
      <c r="G39" s="344" t="s">
        <v>3</v>
      </c>
      <c r="H39" s="345" t="s">
        <v>41</v>
      </c>
      <c r="I39" s="198"/>
      <c r="J39" s="345" t="s">
        <v>42</v>
      </c>
      <c r="K39" s="197" t="s">
        <v>43</v>
      </c>
      <c r="L39" s="33"/>
      <c r="M39" s="363"/>
      <c r="O39" s="328"/>
      <c r="P39" s="338"/>
      <c r="Q39" s="338"/>
      <c r="R39" s="339"/>
      <c r="S39" s="328"/>
    </row>
    <row r="40" spans="1:19" x14ac:dyDescent="0.25">
      <c r="A40" s="308" t="s">
        <v>33</v>
      </c>
      <c r="B40" s="309"/>
      <c r="C40" s="311"/>
      <c r="D40" s="346">
        <v>1</v>
      </c>
      <c r="E40" s="501" t="e">
        <f>IF(D40&gt;$R$47,,UPPER(VLOOKUP(D40,#REF!,2)))</f>
        <v>#REF!</v>
      </c>
      <c r="F40" s="501"/>
      <c r="G40" s="357" t="s">
        <v>4</v>
      </c>
      <c r="H40" s="309"/>
      <c r="I40" s="347"/>
      <c r="J40" s="358"/>
      <c r="K40" s="303" t="s">
        <v>35</v>
      </c>
      <c r="L40" s="364"/>
      <c r="M40" s="348"/>
      <c r="O40" s="328"/>
      <c r="P40" s="340"/>
      <c r="Q40" s="340"/>
      <c r="R40" s="341"/>
      <c r="S40" s="328"/>
    </row>
    <row r="41" spans="1:19" x14ac:dyDescent="0.25">
      <c r="A41" s="312" t="s">
        <v>40</v>
      </c>
      <c r="B41" s="196"/>
      <c r="C41" s="314"/>
      <c r="D41" s="349">
        <v>2</v>
      </c>
      <c r="E41" s="496" t="e">
        <f>IF(D41&gt;$R$47,,UPPER(VLOOKUP(D41,#REF!,2)))</f>
        <v>#REF!</v>
      </c>
      <c r="F41" s="496"/>
      <c r="G41" s="359" t="s">
        <v>5</v>
      </c>
      <c r="H41" s="350"/>
      <c r="I41" s="351"/>
      <c r="J41" s="84"/>
      <c r="K41" s="361"/>
      <c r="L41" s="275"/>
      <c r="M41" s="356"/>
      <c r="O41" s="328"/>
      <c r="P41" s="341"/>
      <c r="Q41" s="342"/>
      <c r="R41" s="341"/>
      <c r="S41" s="328"/>
    </row>
    <row r="42" spans="1:19" x14ac:dyDescent="0.25">
      <c r="A42" s="212"/>
      <c r="B42" s="213"/>
      <c r="C42" s="214"/>
      <c r="D42" s="349"/>
      <c r="E42" s="353"/>
      <c r="F42" s="354"/>
      <c r="G42" s="359" t="s">
        <v>6</v>
      </c>
      <c r="H42" s="350"/>
      <c r="I42" s="351"/>
      <c r="J42" s="84"/>
      <c r="K42" s="303" t="s">
        <v>36</v>
      </c>
      <c r="L42" s="364"/>
      <c r="M42" s="348"/>
      <c r="O42" s="328"/>
      <c r="P42" s="340"/>
      <c r="Q42" s="340"/>
      <c r="R42" s="341"/>
      <c r="S42" s="328"/>
    </row>
    <row r="43" spans="1:19" x14ac:dyDescent="0.25">
      <c r="A43" s="186"/>
      <c r="B43" s="224"/>
      <c r="C43" s="187"/>
      <c r="D43" s="349"/>
      <c r="E43" s="353"/>
      <c r="F43" s="354"/>
      <c r="G43" s="359" t="s">
        <v>7</v>
      </c>
      <c r="H43" s="350"/>
      <c r="I43" s="351"/>
      <c r="J43" s="84"/>
      <c r="K43" s="362"/>
      <c r="L43" s="354"/>
      <c r="M43" s="352"/>
      <c r="O43" s="328"/>
      <c r="P43" s="341"/>
      <c r="Q43" s="342"/>
      <c r="R43" s="341"/>
      <c r="S43" s="328"/>
    </row>
    <row r="44" spans="1:19" x14ac:dyDescent="0.25">
      <c r="A44" s="200"/>
      <c r="B44" s="215"/>
      <c r="C44" s="230"/>
      <c r="D44" s="349"/>
      <c r="E44" s="353"/>
      <c r="F44" s="354"/>
      <c r="G44" s="359" t="s">
        <v>8</v>
      </c>
      <c r="H44" s="350"/>
      <c r="I44" s="351"/>
      <c r="J44" s="84"/>
      <c r="K44" s="312"/>
      <c r="L44" s="275"/>
      <c r="M44" s="356"/>
      <c r="O44" s="328"/>
      <c r="P44" s="341"/>
      <c r="Q44" s="342"/>
      <c r="R44" s="341"/>
      <c r="S44" s="328"/>
    </row>
    <row r="45" spans="1:19" x14ac:dyDescent="0.25">
      <c r="A45" s="201"/>
      <c r="B45" s="216"/>
      <c r="C45" s="187"/>
      <c r="D45" s="349"/>
      <c r="E45" s="353"/>
      <c r="F45" s="354"/>
      <c r="G45" s="359" t="s">
        <v>9</v>
      </c>
      <c r="H45" s="350"/>
      <c r="I45" s="351"/>
      <c r="J45" s="84"/>
      <c r="K45" s="303" t="s">
        <v>28</v>
      </c>
      <c r="L45" s="364"/>
      <c r="M45" s="348"/>
      <c r="O45" s="328"/>
      <c r="P45" s="340"/>
      <c r="Q45" s="340"/>
      <c r="R45" s="341"/>
      <c r="S45" s="328"/>
    </row>
    <row r="46" spans="1:19" x14ac:dyDescent="0.25">
      <c r="A46" s="201"/>
      <c r="B46" s="216"/>
      <c r="C46" s="210"/>
      <c r="D46" s="349"/>
      <c r="E46" s="353"/>
      <c r="F46" s="354"/>
      <c r="G46" s="359" t="s">
        <v>10</v>
      </c>
      <c r="H46" s="350"/>
      <c r="I46" s="351"/>
      <c r="J46" s="84"/>
      <c r="K46" s="362"/>
      <c r="L46" s="354"/>
      <c r="M46" s="352"/>
      <c r="O46" s="328"/>
      <c r="P46" s="341"/>
      <c r="Q46" s="342"/>
      <c r="R46" s="341"/>
      <c r="S46" s="328"/>
    </row>
    <row r="47" spans="1:19" x14ac:dyDescent="0.25">
      <c r="A47" s="202"/>
      <c r="B47" s="199"/>
      <c r="C47" s="211"/>
      <c r="D47" s="355"/>
      <c r="E47" s="189"/>
      <c r="F47" s="275"/>
      <c r="G47" s="360" t="s">
        <v>11</v>
      </c>
      <c r="H47" s="196"/>
      <c r="I47" s="305"/>
      <c r="J47" s="191"/>
      <c r="K47" s="312" t="str">
        <f>L4</f>
        <v>Kovács Zoltán</v>
      </c>
      <c r="L47" s="275"/>
      <c r="M47" s="356"/>
      <c r="O47" s="328"/>
      <c r="P47" s="341"/>
      <c r="Q47" s="342"/>
      <c r="R47" s="343" t="e">
        <f>MIN(4,#REF!)</f>
        <v>#REF!</v>
      </c>
      <c r="S47" s="328"/>
    </row>
    <row r="48" spans="1:19" x14ac:dyDescent="0.25">
      <c r="O48" s="328"/>
      <c r="P48" s="328"/>
      <c r="Q48" s="328"/>
      <c r="R48" s="328"/>
      <c r="S48" s="328"/>
    </row>
    <row r="49" spans="15:19" x14ac:dyDescent="0.25">
      <c r="O49" s="328"/>
      <c r="P49" s="328"/>
      <c r="Q49" s="328"/>
      <c r="R49" s="328"/>
      <c r="S49" s="328"/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R47">
    <cfRule type="expression" dxfId="19" priority="2" stopIfTrue="1">
      <formula>$O$1="CU"</formula>
    </cfRule>
  </conditionalFormatting>
  <conditionalFormatting sqref="E7 E9 E11 E13 E15 E17">
    <cfRule type="cellIs" dxfId="18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4">
    <tabColor indexed="11"/>
    <pageSetUpPr fitToPage="1"/>
  </sheetPr>
  <dimension ref="A1:AO57"/>
  <sheetViews>
    <sheetView showGridLines="0" showZeros="0" topLeftCell="A6" workbookViewId="0">
      <selection activeCell="AI27" sqref="AI27"/>
    </sheetView>
  </sheetViews>
  <sheetFormatPr defaultRowHeight="13.2" x14ac:dyDescent="0.25"/>
  <cols>
    <col min="1" max="2" width="3.33203125" customWidth="1"/>
    <col min="3" max="3" width="4.6640625" customWidth="1"/>
    <col min="4" max="4" width="7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93" customWidth="1"/>
    <col min="11" max="11" width="10.6640625" customWidth="1"/>
    <col min="12" max="12" width="1.6640625" style="93" customWidth="1"/>
    <col min="13" max="13" width="10.6640625" customWidth="1"/>
    <col min="14" max="14" width="1.6640625" style="94" customWidth="1"/>
    <col min="15" max="15" width="10.6640625" customWidth="1"/>
    <col min="16" max="16" width="1.6640625" style="93" customWidth="1"/>
    <col min="17" max="17" width="10.6640625" customWidth="1"/>
    <col min="18" max="18" width="1.6640625" style="94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style="392" customWidth="1"/>
  </cols>
  <sheetData>
    <row r="1" spans="1:37" s="95" customFormat="1" ht="21.75" customHeight="1" x14ac:dyDescent="0.25">
      <c r="A1" s="86" t="str">
        <f>Altalanos!$A$6</f>
        <v>Diákolimpia Békés Vármegye</v>
      </c>
      <c r="B1" s="86"/>
      <c r="C1" s="96"/>
      <c r="D1" s="96"/>
      <c r="E1" s="96"/>
      <c r="F1" s="96"/>
      <c r="G1" s="96"/>
      <c r="H1" s="86"/>
      <c r="I1" s="209"/>
      <c r="J1" s="97"/>
      <c r="K1" s="223" t="s">
        <v>39</v>
      </c>
      <c r="L1" s="92"/>
      <c r="M1" s="87"/>
      <c r="N1" s="97"/>
      <c r="O1" s="97" t="s">
        <v>1</v>
      </c>
      <c r="P1" s="97"/>
      <c r="Q1" s="96"/>
      <c r="R1" s="97"/>
      <c r="Y1" s="298"/>
      <c r="Z1" s="298"/>
      <c r="AA1" s="298"/>
      <c r="AB1" s="400" t="str">
        <f>IF($Y$5=1,CONCATENATE(VLOOKUP($Y$3,$AA$2:$AH$14,2)),CONCATENATE(VLOOKUP($Y$3,$AA$16:$AH$25,2)))</f>
        <v>40</v>
      </c>
      <c r="AC1" s="400" t="str">
        <f>IF($Y$5=1,CONCATENATE(VLOOKUP($Y$3,$AA$2:$AH$14,3)),CONCATENATE(VLOOKUP($Y$3,$AA$16:$AH$25,3)))</f>
        <v>25</v>
      </c>
      <c r="AD1" s="400" t="str">
        <f>IF($Y$5=1,CONCATENATE(VLOOKUP($Y$3,$AA$2:$AH$14,4)),CONCATENATE(VLOOKUP($Y$3,$AA$16:$AH$25,4)))</f>
        <v>15</v>
      </c>
      <c r="AE1" s="400" t="str">
        <f>IF($Y$5=1,CONCATENATE(VLOOKUP($Y$3,$AA$2:$AH$14,5)),CONCATENATE(VLOOKUP($Y$3,$AA$16:$AH$25,5)))</f>
        <v>8</v>
      </c>
      <c r="AF1" s="400" t="str">
        <f>IF($Y$5=1,CONCATENATE(VLOOKUP($Y$3,$AA$2:$AH$14,6)),CONCATENATE(VLOOKUP($Y$3,$AA$16:$AH$25,6)))</f>
        <v>4</v>
      </c>
      <c r="AG1" s="400" t="str">
        <f>IF($Y$5=1,CONCATENATE(VLOOKUP($Y$3,$AA$2:$AH$14,7)),CONCATENATE(VLOOKUP($Y$3,$AA$16:$AH$25,7)))</f>
        <v>2</v>
      </c>
      <c r="AH1" s="400" t="str">
        <f>IF($Y$5=1,CONCATENATE(VLOOKUP($Y$3,$AA$2:$AH$14,8)),CONCATENATE(VLOOKUP($Y$3,$AA$16:$AH$25,8)))</f>
        <v>1</v>
      </c>
      <c r="AI1" s="408"/>
      <c r="AJ1" s="408"/>
      <c r="AK1" s="408"/>
    </row>
    <row r="2" spans="1:37" s="90" customFormat="1" x14ac:dyDescent="0.25">
      <c r="A2" s="242" t="s">
        <v>38</v>
      </c>
      <c r="B2" s="88"/>
      <c r="C2" s="88"/>
      <c r="D2" s="88"/>
      <c r="E2" s="240">
        <f>Altalanos!$C$8</f>
        <v>0</v>
      </c>
      <c r="F2" s="88"/>
      <c r="G2" s="98"/>
      <c r="H2" s="91"/>
      <c r="I2" s="91"/>
      <c r="J2" s="99"/>
      <c r="K2" s="92"/>
      <c r="L2" s="92"/>
      <c r="M2" s="92"/>
      <c r="N2" s="99"/>
      <c r="O2" s="91"/>
      <c r="P2" s="99"/>
      <c r="Q2" s="91"/>
      <c r="R2" s="99"/>
      <c r="Y2" s="394"/>
      <c r="Z2" s="393"/>
      <c r="AA2" s="409" t="s">
        <v>52</v>
      </c>
      <c r="AB2" s="410">
        <v>300</v>
      </c>
      <c r="AC2" s="410">
        <v>250</v>
      </c>
      <c r="AD2" s="410">
        <v>200</v>
      </c>
      <c r="AE2" s="410">
        <v>150</v>
      </c>
      <c r="AF2" s="410">
        <v>120</v>
      </c>
      <c r="AG2" s="410">
        <v>90</v>
      </c>
      <c r="AH2" s="410">
        <v>40</v>
      </c>
      <c r="AI2" s="392"/>
      <c r="AJ2" s="392"/>
      <c r="AK2" s="392"/>
    </row>
    <row r="3" spans="1:37" s="19" customFormat="1" ht="11.25" customHeight="1" x14ac:dyDescent="0.25">
      <c r="A3" s="51" t="s">
        <v>20</v>
      </c>
      <c r="B3" s="51"/>
      <c r="C3" s="51"/>
      <c r="D3" s="51"/>
      <c r="E3" s="51"/>
      <c r="F3" s="51"/>
      <c r="G3" s="51" t="s">
        <v>17</v>
      </c>
      <c r="H3" s="51"/>
      <c r="I3" s="51"/>
      <c r="J3" s="100"/>
      <c r="K3" s="51" t="s">
        <v>25</v>
      </c>
      <c r="L3" s="100"/>
      <c r="M3" s="51"/>
      <c r="N3" s="100"/>
      <c r="O3" s="51"/>
      <c r="P3" s="100"/>
      <c r="Q3" s="51"/>
      <c r="R3" s="52" t="s">
        <v>26</v>
      </c>
      <c r="Y3" s="393" t="str">
        <f>IF(K4="OB","A",IF(K4="IX","W",IF(K4="","",K4)))</f>
        <v>IV.kcs. Leány "B"</v>
      </c>
      <c r="Z3" s="393"/>
      <c r="AA3" s="409" t="s">
        <v>53</v>
      </c>
      <c r="AB3" s="410">
        <v>280</v>
      </c>
      <c r="AC3" s="410">
        <v>230</v>
      </c>
      <c r="AD3" s="410">
        <v>180</v>
      </c>
      <c r="AE3" s="410">
        <v>140</v>
      </c>
      <c r="AF3" s="410">
        <v>80</v>
      </c>
      <c r="AG3" s="410">
        <v>0</v>
      </c>
      <c r="AH3" s="410">
        <v>0</v>
      </c>
      <c r="AI3" s="392"/>
      <c r="AJ3" s="392"/>
      <c r="AK3" s="392"/>
    </row>
    <row r="4" spans="1:37" s="28" customFormat="1" ht="11.25" customHeight="1" thickBot="1" x14ac:dyDescent="0.3">
      <c r="A4" s="515">
        <f>Altalanos!$A$10</f>
        <v>45044</v>
      </c>
      <c r="B4" s="515"/>
      <c r="C4" s="515"/>
      <c r="D4" s="219"/>
      <c r="E4" s="101"/>
      <c r="F4" s="101"/>
      <c r="G4" s="101" t="str">
        <f>Altalanos!$C$10</f>
        <v>Gyula</v>
      </c>
      <c r="H4" s="89"/>
      <c r="I4" s="101"/>
      <c r="J4" s="102"/>
      <c r="K4" s="103" t="s">
        <v>305</v>
      </c>
      <c r="L4" s="102"/>
      <c r="M4" s="104"/>
      <c r="N4" s="102"/>
      <c r="O4" s="101"/>
      <c r="P4" s="102"/>
      <c r="Q4" s="101"/>
      <c r="R4" s="82" t="str">
        <f>Altalanos!$E$10</f>
        <v>Kovács Zoltán</v>
      </c>
      <c r="Y4" s="393"/>
      <c r="Z4" s="393"/>
      <c r="AA4" s="409" t="s">
        <v>82</v>
      </c>
      <c r="AB4" s="410">
        <v>250</v>
      </c>
      <c r="AC4" s="410">
        <v>200</v>
      </c>
      <c r="AD4" s="410">
        <v>150</v>
      </c>
      <c r="AE4" s="410">
        <v>120</v>
      </c>
      <c r="AF4" s="410">
        <v>90</v>
      </c>
      <c r="AG4" s="410">
        <v>60</v>
      </c>
      <c r="AH4" s="410">
        <v>25</v>
      </c>
      <c r="AI4" s="392"/>
      <c r="AJ4" s="392"/>
      <c r="AK4" s="392"/>
    </row>
    <row r="5" spans="1:37" s="19" customFormat="1" x14ac:dyDescent="0.25">
      <c r="A5" s="105"/>
      <c r="B5" s="106" t="s">
        <v>2</v>
      </c>
      <c r="C5" s="237" t="s">
        <v>32</v>
      </c>
      <c r="D5" s="106" t="s">
        <v>31</v>
      </c>
      <c r="E5" s="106" t="s">
        <v>29</v>
      </c>
      <c r="F5" s="107" t="s">
        <v>23</v>
      </c>
      <c r="G5" s="107" t="s">
        <v>24</v>
      </c>
      <c r="H5" s="107"/>
      <c r="I5" s="107" t="s">
        <v>27</v>
      </c>
      <c r="J5" s="107"/>
      <c r="K5" s="106" t="s">
        <v>30</v>
      </c>
      <c r="L5" s="108"/>
      <c r="M5" s="106" t="s">
        <v>46</v>
      </c>
      <c r="N5" s="108"/>
      <c r="O5" s="106" t="s">
        <v>45</v>
      </c>
      <c r="P5" s="108"/>
      <c r="Q5" s="106" t="s">
        <v>44</v>
      </c>
      <c r="R5" s="109"/>
      <c r="Y5" s="393">
        <f>IF(OR(Altalanos!$A$8="F1",Altalanos!$A$8="F2",Altalanos!$A$8="N1",Altalanos!$A$8="N2"),1,2)</f>
        <v>2</v>
      </c>
      <c r="Z5" s="393"/>
      <c r="AA5" s="409" t="s">
        <v>83</v>
      </c>
      <c r="AB5" s="410">
        <v>200</v>
      </c>
      <c r="AC5" s="410">
        <v>150</v>
      </c>
      <c r="AD5" s="410">
        <v>120</v>
      </c>
      <c r="AE5" s="410">
        <v>90</v>
      </c>
      <c r="AF5" s="410">
        <v>60</v>
      </c>
      <c r="AG5" s="410">
        <v>40</v>
      </c>
      <c r="AH5" s="410">
        <v>15</v>
      </c>
      <c r="AI5" s="392"/>
      <c r="AJ5" s="392"/>
      <c r="AK5" s="392"/>
    </row>
    <row r="6" spans="1:37" s="438" customFormat="1" ht="11.1" customHeight="1" thickBot="1" x14ac:dyDescent="0.3">
      <c r="A6" s="437"/>
      <c r="B6" s="440"/>
      <c r="C6" s="440"/>
      <c r="D6" s="440"/>
      <c r="E6" s="440"/>
      <c r="F6" s="439" t="str">
        <f>IF(Y3="","",CONCATENATE(AH1," / ",VLOOKUP(Y3,AB1:AH1,5)," pont"))</f>
        <v>1 / 4 pont</v>
      </c>
      <c r="G6" s="441"/>
      <c r="H6" s="442"/>
      <c r="I6" s="441"/>
      <c r="J6" s="443"/>
      <c r="K6" s="440" t="str">
        <f>IF(Y3="","",CONCATENATE(VLOOKUP(Y3,AB1:AH1,4)," pont"))</f>
        <v>8 pont</v>
      </c>
      <c r="L6" s="443"/>
      <c r="M6" s="440" t="str">
        <f>IF(Y3="","",CONCATENATE(VLOOKUP(Y3,AB1:AH1,3)," pont"))</f>
        <v>15 pont</v>
      </c>
      <c r="N6" s="443"/>
      <c r="O6" s="440" t="str">
        <f>IF(Y3="","",CONCATENATE(VLOOKUP(Y3,AB1:AH1,2)," pont"))</f>
        <v>25 pont</v>
      </c>
      <c r="P6" s="443"/>
      <c r="Q6" s="440" t="str">
        <f>IF(Y3="","",CONCATENATE(VLOOKUP(Y3,AB1:AH1,1)," pont"))</f>
        <v>40 pont</v>
      </c>
      <c r="R6" s="444"/>
      <c r="Y6" s="446"/>
      <c r="Z6" s="446"/>
      <c r="AA6" s="446" t="s">
        <v>84</v>
      </c>
      <c r="AB6" s="447">
        <v>150</v>
      </c>
      <c r="AC6" s="447">
        <v>120</v>
      </c>
      <c r="AD6" s="447">
        <v>90</v>
      </c>
      <c r="AE6" s="447">
        <v>60</v>
      </c>
      <c r="AF6" s="447">
        <v>40</v>
      </c>
      <c r="AG6" s="447">
        <v>25</v>
      </c>
      <c r="AH6" s="447">
        <v>10</v>
      </c>
      <c r="AI6" s="449"/>
      <c r="AJ6" s="449"/>
      <c r="AK6" s="449"/>
    </row>
    <row r="7" spans="1:37" s="34" customFormat="1" ht="12.9" customHeight="1" x14ac:dyDescent="0.25">
      <c r="A7" s="110">
        <v>1</v>
      </c>
      <c r="B7" s="217" t="str">
        <f>IF($E7="","",VLOOKUP($E7,#REF!,14))</f>
        <v/>
      </c>
      <c r="C7" s="227" t="str">
        <f>IF($E7="","",VLOOKUP($E7,#REF!,15))</f>
        <v/>
      </c>
      <c r="D7" s="227" t="str">
        <f>IF($E7="","",VLOOKUP($E7,#REF!,5))</f>
        <v/>
      </c>
      <c r="E7" s="111"/>
      <c r="F7" s="112" t="s">
        <v>266</v>
      </c>
      <c r="G7" s="112" t="s">
        <v>150</v>
      </c>
      <c r="H7" s="112"/>
      <c r="I7" s="112" t="s">
        <v>222</v>
      </c>
      <c r="J7" s="114"/>
      <c r="K7" s="113"/>
      <c r="L7" s="113"/>
      <c r="M7" s="113"/>
      <c r="N7" s="113"/>
      <c r="O7" s="116"/>
      <c r="P7" s="117"/>
      <c r="Q7" s="118"/>
      <c r="R7" s="119"/>
      <c r="S7" s="120"/>
      <c r="U7" s="121" t="str">
        <f>Birók!P21</f>
        <v>Bíró</v>
      </c>
      <c r="Y7" s="393"/>
      <c r="Z7" s="393"/>
      <c r="AA7" s="409" t="s">
        <v>85</v>
      </c>
      <c r="AB7" s="410">
        <v>120</v>
      </c>
      <c r="AC7" s="410">
        <v>90</v>
      </c>
      <c r="AD7" s="410">
        <v>60</v>
      </c>
      <c r="AE7" s="410">
        <v>40</v>
      </c>
      <c r="AF7" s="410">
        <v>25</v>
      </c>
      <c r="AG7" s="410">
        <v>10</v>
      </c>
      <c r="AH7" s="410">
        <v>5</v>
      </c>
      <c r="AI7" s="392"/>
      <c r="AJ7" s="392"/>
      <c r="AK7" s="392"/>
    </row>
    <row r="8" spans="1:37" s="34" customFormat="1" ht="12.9" customHeight="1" x14ac:dyDescent="0.25">
      <c r="A8" s="122"/>
      <c r="B8" s="238"/>
      <c r="C8" s="236"/>
      <c r="D8" s="236"/>
      <c r="E8" s="123"/>
      <c r="F8" s="124"/>
      <c r="G8" s="124"/>
      <c r="H8" s="125"/>
      <c r="I8" s="417" t="s">
        <v>0</v>
      </c>
      <c r="J8" s="127"/>
      <c r="K8" s="128" t="s">
        <v>267</v>
      </c>
      <c r="L8" s="128"/>
      <c r="M8" s="113"/>
      <c r="N8" s="113"/>
      <c r="O8" s="116"/>
      <c r="P8" s="117"/>
      <c r="Q8" s="118"/>
      <c r="R8" s="119"/>
      <c r="S8" s="120"/>
      <c r="U8" s="129" t="str">
        <f>Birók!P22</f>
        <v xml:space="preserve">P Petrovits </v>
      </c>
      <c r="Y8" s="393"/>
      <c r="Z8" s="393"/>
      <c r="AA8" s="409" t="s">
        <v>86</v>
      </c>
      <c r="AB8" s="410">
        <v>90</v>
      </c>
      <c r="AC8" s="410">
        <v>60</v>
      </c>
      <c r="AD8" s="410">
        <v>40</v>
      </c>
      <c r="AE8" s="410">
        <v>25</v>
      </c>
      <c r="AF8" s="410">
        <v>10</v>
      </c>
      <c r="AG8" s="410">
        <v>5</v>
      </c>
      <c r="AH8" s="410">
        <v>2</v>
      </c>
      <c r="AI8" s="392"/>
      <c r="AJ8" s="392"/>
      <c r="AK8" s="392"/>
    </row>
    <row r="9" spans="1:37" s="34" customFormat="1" ht="12.9" customHeight="1" x14ac:dyDescent="0.25">
      <c r="A9" s="122">
        <v>2</v>
      </c>
      <c r="B9" s="217" t="str">
        <f>IF($E9="","",VLOOKUP($E9,#REF!,14))</f>
        <v/>
      </c>
      <c r="C9" s="227" t="str">
        <f>IF($E9="","",VLOOKUP($E9,#REF!,15))</f>
        <v/>
      </c>
      <c r="D9" s="227" t="str">
        <f>IF($E9="","",VLOOKUP($E9,#REF!,5))</f>
        <v/>
      </c>
      <c r="E9" s="111"/>
      <c r="F9" s="130" t="s">
        <v>267</v>
      </c>
      <c r="G9" s="130" t="s">
        <v>268</v>
      </c>
      <c r="H9" s="130"/>
      <c r="I9" s="112" t="s">
        <v>222</v>
      </c>
      <c r="J9" s="131"/>
      <c r="K9" s="113" t="s">
        <v>747</v>
      </c>
      <c r="L9" s="132"/>
      <c r="M9" s="113"/>
      <c r="N9" s="113"/>
      <c r="O9" s="116"/>
      <c r="P9" s="117"/>
      <c r="Q9" s="118"/>
      <c r="R9" s="119"/>
      <c r="S9" s="120"/>
      <c r="U9" s="129" t="str">
        <f>Birók!P23</f>
        <v xml:space="preserve">S Dávid </v>
      </c>
      <c r="Y9" s="393"/>
      <c r="Z9" s="393"/>
      <c r="AA9" s="409" t="s">
        <v>87</v>
      </c>
      <c r="AB9" s="410">
        <v>60</v>
      </c>
      <c r="AC9" s="410">
        <v>40</v>
      </c>
      <c r="AD9" s="410">
        <v>25</v>
      </c>
      <c r="AE9" s="410">
        <v>10</v>
      </c>
      <c r="AF9" s="410">
        <v>5</v>
      </c>
      <c r="AG9" s="410">
        <v>2</v>
      </c>
      <c r="AH9" s="410">
        <v>1</v>
      </c>
      <c r="AI9" s="392"/>
      <c r="AJ9" s="392"/>
      <c r="AK9" s="392"/>
    </row>
    <row r="10" spans="1:37" s="34" customFormat="1" ht="12.9" customHeight="1" x14ac:dyDescent="0.25">
      <c r="A10" s="122"/>
      <c r="B10" s="238"/>
      <c r="C10" s="236"/>
      <c r="D10" s="236"/>
      <c r="E10" s="133"/>
      <c r="F10" s="124"/>
      <c r="G10" s="124"/>
      <c r="H10" s="125"/>
      <c r="I10" s="113"/>
      <c r="J10" s="134"/>
      <c r="K10" s="126" t="s">
        <v>0</v>
      </c>
      <c r="L10" s="135"/>
      <c r="M10" s="128" t="s">
        <v>260</v>
      </c>
      <c r="N10" s="136"/>
      <c r="O10" s="137"/>
      <c r="P10" s="137"/>
      <c r="Q10" s="118"/>
      <c r="R10" s="119"/>
      <c r="S10" s="120"/>
      <c r="U10" s="129" t="str">
        <f>Birók!P24</f>
        <v>K Kovács</v>
      </c>
      <c r="Y10" s="393"/>
      <c r="Z10" s="393"/>
      <c r="AA10" s="409" t="s">
        <v>88</v>
      </c>
      <c r="AB10" s="410">
        <v>40</v>
      </c>
      <c r="AC10" s="410">
        <v>25</v>
      </c>
      <c r="AD10" s="410">
        <v>15</v>
      </c>
      <c r="AE10" s="410">
        <v>7</v>
      </c>
      <c r="AF10" s="410">
        <v>4</v>
      </c>
      <c r="AG10" s="410">
        <v>1</v>
      </c>
      <c r="AH10" s="410">
        <v>0</v>
      </c>
      <c r="AI10" s="392"/>
      <c r="AJ10" s="392"/>
      <c r="AK10" s="392"/>
    </row>
    <row r="11" spans="1:37" s="34" customFormat="1" ht="12.9" customHeight="1" x14ac:dyDescent="0.25">
      <c r="A11" s="122">
        <v>3</v>
      </c>
      <c r="B11" s="217" t="str">
        <f>IF($E11="","",VLOOKUP($E11,#REF!,14))</f>
        <v/>
      </c>
      <c r="C11" s="227" t="str">
        <f>IF($E11="","",VLOOKUP($E11,#REF!,15))</f>
        <v/>
      </c>
      <c r="D11" s="227" t="str">
        <f>IF($E11="","",VLOOKUP($E11,#REF!,5))</f>
        <v/>
      </c>
      <c r="E11" s="111"/>
      <c r="F11" s="130" t="s">
        <v>217</v>
      </c>
      <c r="G11" s="130" t="str">
        <f>IF($E11="","",VLOOKUP($E11,#REF!,3))</f>
        <v/>
      </c>
      <c r="H11" s="130"/>
      <c r="I11" s="130" t="str">
        <f>IF($E11="","",VLOOKUP($E11,#REF!,4))</f>
        <v/>
      </c>
      <c r="J11" s="114"/>
      <c r="K11" s="113"/>
      <c r="L11" s="138"/>
      <c r="M11" s="113" t="s">
        <v>733</v>
      </c>
      <c r="N11" s="139"/>
      <c r="O11" s="137"/>
      <c r="P11" s="137"/>
      <c r="Q11" s="118"/>
      <c r="R11" s="119"/>
      <c r="S11" s="120"/>
      <c r="U11" s="129" t="str">
        <f>Birók!P25</f>
        <v>K Székács</v>
      </c>
      <c r="Y11" s="393"/>
      <c r="Z11" s="393"/>
      <c r="AA11" s="409" t="s">
        <v>89</v>
      </c>
      <c r="AB11" s="410">
        <v>25</v>
      </c>
      <c r="AC11" s="410">
        <v>15</v>
      </c>
      <c r="AD11" s="410">
        <v>10</v>
      </c>
      <c r="AE11" s="410">
        <v>6</v>
      </c>
      <c r="AF11" s="410">
        <v>3</v>
      </c>
      <c r="AG11" s="410">
        <v>1</v>
      </c>
      <c r="AH11" s="410">
        <v>0</v>
      </c>
      <c r="AI11" s="392"/>
      <c r="AJ11" s="392"/>
      <c r="AK11" s="392"/>
    </row>
    <row r="12" spans="1:37" s="34" customFormat="1" ht="12.9" customHeight="1" x14ac:dyDescent="0.25">
      <c r="A12" s="122"/>
      <c r="B12" s="238"/>
      <c r="C12" s="236"/>
      <c r="D12" s="236"/>
      <c r="E12" s="133"/>
      <c r="F12" s="124"/>
      <c r="G12" s="124"/>
      <c r="H12" s="125"/>
      <c r="I12" s="417" t="s">
        <v>0</v>
      </c>
      <c r="J12" s="127"/>
      <c r="K12" s="128" t="s">
        <v>260</v>
      </c>
      <c r="L12" s="140"/>
      <c r="M12" s="113"/>
      <c r="N12" s="139"/>
      <c r="O12" s="137"/>
      <c r="P12" s="137"/>
      <c r="Q12" s="118"/>
      <c r="R12" s="119"/>
      <c r="S12" s="120"/>
      <c r="U12" s="129" t="str">
        <f>Birók!P26</f>
        <v>C dr. Regős</v>
      </c>
      <c r="Y12" s="393"/>
      <c r="Z12" s="393"/>
      <c r="AA12" s="409" t="s">
        <v>94</v>
      </c>
      <c r="AB12" s="410">
        <v>15</v>
      </c>
      <c r="AC12" s="410">
        <v>10</v>
      </c>
      <c r="AD12" s="410">
        <v>6</v>
      </c>
      <c r="AE12" s="410">
        <v>3</v>
      </c>
      <c r="AF12" s="410">
        <v>1</v>
      </c>
      <c r="AG12" s="410">
        <v>0</v>
      </c>
      <c r="AH12" s="410">
        <v>0</v>
      </c>
      <c r="AI12" s="392"/>
      <c r="AJ12" s="392"/>
      <c r="AK12" s="392"/>
    </row>
    <row r="13" spans="1:37" s="34" customFormat="1" ht="12.9" customHeight="1" x14ac:dyDescent="0.25">
      <c r="A13" s="122">
        <v>4</v>
      </c>
      <c r="B13" s="217" t="str">
        <f>IF($E13="","",VLOOKUP($E13,#REF!,14))</f>
        <v/>
      </c>
      <c r="C13" s="227" t="str">
        <f>IF($E13="","",VLOOKUP($E13,#REF!,15))</f>
        <v/>
      </c>
      <c r="D13" s="227" t="str">
        <f>IF($E13="","",VLOOKUP($E13,#REF!,5))</f>
        <v/>
      </c>
      <c r="E13" s="111"/>
      <c r="F13" s="130" t="s">
        <v>260</v>
      </c>
      <c r="G13" s="130" t="s">
        <v>261</v>
      </c>
      <c r="H13" s="130"/>
      <c r="I13" s="130" t="s">
        <v>222</v>
      </c>
      <c r="J13" s="141"/>
      <c r="K13" s="113"/>
      <c r="L13" s="113"/>
      <c r="M13" s="113"/>
      <c r="N13" s="139"/>
      <c r="O13" s="137"/>
      <c r="P13" s="137"/>
      <c r="Q13" s="118"/>
      <c r="R13" s="119"/>
      <c r="S13" s="120"/>
      <c r="U13" s="129" t="str">
        <f>Birók!P27</f>
        <v>I Csernus</v>
      </c>
      <c r="Y13" s="393"/>
      <c r="Z13" s="393"/>
      <c r="AA13" s="409" t="s">
        <v>90</v>
      </c>
      <c r="AB13" s="410">
        <v>10</v>
      </c>
      <c r="AC13" s="410">
        <v>6</v>
      </c>
      <c r="AD13" s="410">
        <v>3</v>
      </c>
      <c r="AE13" s="410">
        <v>1</v>
      </c>
      <c r="AF13" s="410">
        <v>0</v>
      </c>
      <c r="AG13" s="410">
        <v>0</v>
      </c>
      <c r="AH13" s="410">
        <v>0</v>
      </c>
      <c r="AI13" s="392"/>
      <c r="AJ13" s="392"/>
      <c r="AK13" s="392"/>
    </row>
    <row r="14" spans="1:37" s="34" customFormat="1" ht="12.9" customHeight="1" x14ac:dyDescent="0.25">
      <c r="A14" s="122"/>
      <c r="B14" s="238"/>
      <c r="C14" s="236"/>
      <c r="D14" s="236"/>
      <c r="E14" s="133"/>
      <c r="F14" s="113"/>
      <c r="G14" s="113"/>
      <c r="H14" s="66"/>
      <c r="I14" s="142"/>
      <c r="J14" s="134"/>
      <c r="K14" s="113"/>
      <c r="L14" s="113"/>
      <c r="M14" s="126" t="s">
        <v>0</v>
      </c>
      <c r="N14" s="135"/>
      <c r="O14" s="128" t="s">
        <v>260</v>
      </c>
      <c r="P14" s="136"/>
      <c r="Q14" s="118"/>
      <c r="R14" s="119"/>
      <c r="S14" s="120"/>
      <c r="U14" s="129" t="str">
        <f>Birók!P28</f>
        <v xml:space="preserve">L Mihály </v>
      </c>
      <c r="Y14" s="393"/>
      <c r="Z14" s="393"/>
      <c r="AA14" s="409" t="s">
        <v>91</v>
      </c>
      <c r="AB14" s="410">
        <v>3</v>
      </c>
      <c r="AC14" s="410">
        <v>2</v>
      </c>
      <c r="AD14" s="410">
        <v>1</v>
      </c>
      <c r="AE14" s="410">
        <v>0</v>
      </c>
      <c r="AF14" s="410">
        <v>0</v>
      </c>
      <c r="AG14" s="410">
        <v>0</v>
      </c>
      <c r="AH14" s="410">
        <v>0</v>
      </c>
      <c r="AI14" s="392"/>
      <c r="AJ14" s="392"/>
      <c r="AK14" s="392"/>
    </row>
    <row r="15" spans="1:37" s="34" customFormat="1" ht="12.9" customHeight="1" x14ac:dyDescent="0.25">
      <c r="A15" s="110">
        <v>5</v>
      </c>
      <c r="B15" s="217" t="str">
        <f>IF($E15="","",VLOOKUP($E15,#REF!,14))</f>
        <v/>
      </c>
      <c r="C15" s="227" t="str">
        <f>IF($E15="","",VLOOKUP($E15,#REF!,15))</f>
        <v/>
      </c>
      <c r="D15" s="227" t="str">
        <f>IF($E15="","",VLOOKUP($E15,#REF!,5))</f>
        <v/>
      </c>
      <c r="E15" s="111"/>
      <c r="F15" s="112" t="s">
        <v>269</v>
      </c>
      <c r="G15" s="112" t="s">
        <v>270</v>
      </c>
      <c r="H15" s="112"/>
      <c r="I15" s="112" t="s">
        <v>222</v>
      </c>
      <c r="J15" s="143"/>
      <c r="K15" s="113"/>
      <c r="L15" s="113"/>
      <c r="M15" s="113"/>
      <c r="N15" s="139"/>
      <c r="O15" s="113" t="s">
        <v>752</v>
      </c>
      <c r="P15" s="139"/>
      <c r="Q15" s="118"/>
      <c r="R15" s="119"/>
      <c r="S15" s="120"/>
      <c r="U15" s="129" t="str">
        <f>Birók!P29</f>
        <v xml:space="preserve">D Mihály </v>
      </c>
      <c r="Y15" s="393"/>
      <c r="Z15" s="393"/>
      <c r="AA15" s="409"/>
      <c r="AB15" s="409"/>
      <c r="AC15" s="409"/>
      <c r="AD15" s="409"/>
      <c r="AE15" s="409"/>
      <c r="AF15" s="409"/>
      <c r="AG15" s="409"/>
      <c r="AH15" s="409"/>
      <c r="AI15" s="392"/>
      <c r="AJ15" s="392"/>
      <c r="AK15" s="392"/>
    </row>
    <row r="16" spans="1:37" s="34" customFormat="1" ht="12.9" customHeight="1" thickBot="1" x14ac:dyDescent="0.3">
      <c r="A16" s="122"/>
      <c r="B16" s="238"/>
      <c r="C16" s="236"/>
      <c r="D16" s="236"/>
      <c r="E16" s="133"/>
      <c r="F16" s="124"/>
      <c r="G16" s="124"/>
      <c r="H16" s="125"/>
      <c r="I16" s="417" t="s">
        <v>0</v>
      </c>
      <c r="J16" s="127"/>
      <c r="K16" s="128" t="s">
        <v>269</v>
      </c>
      <c r="L16" s="128"/>
      <c r="M16" s="113"/>
      <c r="N16" s="139"/>
      <c r="O16" s="137"/>
      <c r="P16" s="139"/>
      <c r="Q16" s="118"/>
      <c r="R16" s="119"/>
      <c r="S16" s="120"/>
      <c r="U16" s="144" t="str">
        <f>Birók!P30</f>
        <v>Egyik sem</v>
      </c>
      <c r="Y16" s="393"/>
      <c r="Z16" s="393"/>
      <c r="AA16" s="409" t="s">
        <v>52</v>
      </c>
      <c r="AB16" s="410">
        <v>150</v>
      </c>
      <c r="AC16" s="410">
        <v>120</v>
      </c>
      <c r="AD16" s="410">
        <v>90</v>
      </c>
      <c r="AE16" s="410">
        <v>60</v>
      </c>
      <c r="AF16" s="410">
        <v>40</v>
      </c>
      <c r="AG16" s="410">
        <v>25</v>
      </c>
      <c r="AH16" s="410">
        <v>15</v>
      </c>
      <c r="AI16" s="392"/>
      <c r="AJ16" s="392"/>
      <c r="AK16" s="392"/>
    </row>
    <row r="17" spans="1:41" s="34" customFormat="1" ht="12.9" customHeight="1" x14ac:dyDescent="0.25">
      <c r="A17" s="122">
        <v>6</v>
      </c>
      <c r="B17" s="217" t="str">
        <f>IF($E17="","",VLOOKUP($E17,#REF!,14))</f>
        <v/>
      </c>
      <c r="C17" s="227" t="str">
        <f>IF($E17="","",VLOOKUP($E17,#REF!,15))</f>
        <v/>
      </c>
      <c r="D17" s="227" t="str">
        <f>IF($E17="","",VLOOKUP($E17,#REF!,5))</f>
        <v/>
      </c>
      <c r="E17" s="111"/>
      <c r="F17" s="130" t="s">
        <v>271</v>
      </c>
      <c r="G17" s="130" t="s">
        <v>272</v>
      </c>
      <c r="H17" s="130"/>
      <c r="I17" s="130" t="s">
        <v>222</v>
      </c>
      <c r="J17" s="131"/>
      <c r="K17" s="113" t="s">
        <v>744</v>
      </c>
      <c r="L17" s="132"/>
      <c r="M17" s="113"/>
      <c r="N17" s="139"/>
      <c r="O17" s="137"/>
      <c r="P17" s="139"/>
      <c r="Q17" s="118"/>
      <c r="R17" s="119"/>
      <c r="S17" s="120"/>
      <c r="Y17" s="393"/>
      <c r="Z17" s="393"/>
      <c r="AA17" s="409" t="s">
        <v>82</v>
      </c>
      <c r="AB17" s="410">
        <v>120</v>
      </c>
      <c r="AC17" s="410">
        <v>90</v>
      </c>
      <c r="AD17" s="410">
        <v>60</v>
      </c>
      <c r="AE17" s="410">
        <v>40</v>
      </c>
      <c r="AF17" s="410">
        <v>25</v>
      </c>
      <c r="AG17" s="410">
        <v>15</v>
      </c>
      <c r="AH17" s="410">
        <v>8</v>
      </c>
      <c r="AI17" s="392"/>
      <c r="AJ17" s="392"/>
      <c r="AK17" s="392"/>
    </row>
    <row r="18" spans="1:41" s="34" customFormat="1" ht="12.9" customHeight="1" x14ac:dyDescent="0.25">
      <c r="A18" s="122"/>
      <c r="B18" s="238"/>
      <c r="C18" s="236"/>
      <c r="D18" s="236"/>
      <c r="E18" s="133"/>
      <c r="F18" s="124"/>
      <c r="G18" s="124"/>
      <c r="H18" s="125"/>
      <c r="I18" s="113"/>
      <c r="J18" s="134"/>
      <c r="K18" s="126" t="s">
        <v>0</v>
      </c>
      <c r="L18" s="135"/>
      <c r="M18" s="128" t="s">
        <v>265</v>
      </c>
      <c r="N18" s="145"/>
      <c r="O18" s="137"/>
      <c r="P18" s="139"/>
      <c r="Q18" s="118"/>
      <c r="R18" s="119"/>
      <c r="S18" s="120"/>
      <c r="Y18" s="393"/>
      <c r="Z18" s="393"/>
      <c r="AA18" s="409" t="s">
        <v>83</v>
      </c>
      <c r="AB18" s="410">
        <v>90</v>
      </c>
      <c r="AC18" s="410">
        <v>60</v>
      </c>
      <c r="AD18" s="410">
        <v>40</v>
      </c>
      <c r="AE18" s="410">
        <v>25</v>
      </c>
      <c r="AF18" s="410">
        <v>15</v>
      </c>
      <c r="AG18" s="410">
        <v>8</v>
      </c>
      <c r="AH18" s="410">
        <v>4</v>
      </c>
      <c r="AI18" s="392"/>
      <c r="AJ18" s="392"/>
      <c r="AK18" s="392"/>
    </row>
    <row r="19" spans="1:41" s="34" customFormat="1" ht="12.9" customHeight="1" x14ac:dyDescent="0.25">
      <c r="A19" s="122">
        <v>7</v>
      </c>
      <c r="B19" s="217" t="str">
        <f>IF($E19="","",VLOOKUP($E19,#REF!,14))</f>
        <v/>
      </c>
      <c r="C19" s="227" t="str">
        <f>IF($E19="","",VLOOKUP($E19,#REF!,15))</f>
        <v/>
      </c>
      <c r="D19" s="227" t="str">
        <f>IF($E19="","",VLOOKUP($E19,#REF!,5))</f>
        <v/>
      </c>
      <c r="E19" s="111"/>
      <c r="F19" s="130" t="s">
        <v>217</v>
      </c>
      <c r="G19" s="130" t="str">
        <f>IF($E19="","",VLOOKUP($E19,#REF!,3))</f>
        <v/>
      </c>
      <c r="H19" s="130"/>
      <c r="I19" s="130" t="str">
        <f>IF($E19="","",VLOOKUP($E19,#REF!,4))</f>
        <v/>
      </c>
      <c r="J19" s="114"/>
      <c r="K19" s="113"/>
      <c r="L19" s="138"/>
      <c r="M19" s="113" t="s">
        <v>746</v>
      </c>
      <c r="N19" s="137"/>
      <c r="O19" s="137"/>
      <c r="P19" s="139"/>
      <c r="Q19" s="118"/>
      <c r="R19" s="119"/>
      <c r="S19" s="120"/>
      <c r="Y19" s="393"/>
      <c r="Z19" s="393"/>
      <c r="AA19" s="409" t="s">
        <v>84</v>
      </c>
      <c r="AB19" s="410">
        <v>60</v>
      </c>
      <c r="AC19" s="410">
        <v>40</v>
      </c>
      <c r="AD19" s="410">
        <v>25</v>
      </c>
      <c r="AE19" s="410">
        <v>15</v>
      </c>
      <c r="AF19" s="410">
        <v>8</v>
      </c>
      <c r="AG19" s="410">
        <v>4</v>
      </c>
      <c r="AH19" s="410">
        <v>2</v>
      </c>
      <c r="AI19" s="392"/>
      <c r="AJ19" s="392"/>
      <c r="AK19" s="392"/>
    </row>
    <row r="20" spans="1:41" s="34" customFormat="1" ht="12.9" customHeight="1" x14ac:dyDescent="0.25">
      <c r="A20" s="122"/>
      <c r="B20" s="238"/>
      <c r="C20" s="236"/>
      <c r="D20" s="236"/>
      <c r="E20" s="123"/>
      <c r="F20" s="124"/>
      <c r="G20" s="124"/>
      <c r="H20" s="125"/>
      <c r="I20" s="417" t="s">
        <v>0</v>
      </c>
      <c r="J20" s="127"/>
      <c r="K20" s="128" t="s">
        <v>265</v>
      </c>
      <c r="L20" s="140"/>
      <c r="M20" s="113"/>
      <c r="N20" s="137"/>
      <c r="O20" s="137"/>
      <c r="P20" s="139"/>
      <c r="Q20" s="118"/>
      <c r="R20" s="119"/>
      <c r="S20" s="120"/>
      <c r="Y20" s="393"/>
      <c r="Z20" s="393"/>
      <c r="AA20" s="409" t="s">
        <v>85</v>
      </c>
      <c r="AB20" s="410">
        <v>40</v>
      </c>
      <c r="AC20" s="410">
        <v>25</v>
      </c>
      <c r="AD20" s="410">
        <v>15</v>
      </c>
      <c r="AE20" s="410">
        <v>8</v>
      </c>
      <c r="AF20" s="410">
        <v>4</v>
      </c>
      <c r="AG20" s="410">
        <v>2</v>
      </c>
      <c r="AH20" s="410">
        <v>1</v>
      </c>
      <c r="AI20" s="392"/>
      <c r="AJ20" s="392"/>
      <c r="AK20" s="392"/>
    </row>
    <row r="21" spans="1:41" s="34" customFormat="1" ht="12.9" customHeight="1" x14ac:dyDescent="0.25">
      <c r="A21" s="122">
        <v>8</v>
      </c>
      <c r="B21" s="217" t="str">
        <f>IF($E21="","",VLOOKUP($E21,#REF!,14))</f>
        <v/>
      </c>
      <c r="C21" s="227" t="str">
        <f>IF($E21="","",VLOOKUP($E21,#REF!,15))</f>
        <v/>
      </c>
      <c r="D21" s="227" t="str">
        <f>IF($E21="","",VLOOKUP($E21,#REF!,5))</f>
        <v/>
      </c>
      <c r="E21" s="111"/>
      <c r="F21" s="130" t="s">
        <v>265</v>
      </c>
      <c r="G21" s="130" t="s">
        <v>150</v>
      </c>
      <c r="H21" s="130"/>
      <c r="I21" s="130" t="s">
        <v>222</v>
      </c>
      <c r="J21" s="141"/>
      <c r="K21" s="113"/>
      <c r="L21" s="113"/>
      <c r="M21" s="113"/>
      <c r="N21" s="137"/>
      <c r="O21" s="137"/>
      <c r="P21" s="139"/>
      <c r="Q21" s="118"/>
      <c r="R21" s="119"/>
      <c r="S21" s="120"/>
      <c r="Y21" s="393"/>
      <c r="Z21" s="393"/>
      <c r="AA21" s="409" t="s">
        <v>86</v>
      </c>
      <c r="AB21" s="410">
        <v>25</v>
      </c>
      <c r="AC21" s="410">
        <v>15</v>
      </c>
      <c r="AD21" s="410">
        <v>10</v>
      </c>
      <c r="AE21" s="410">
        <v>6</v>
      </c>
      <c r="AF21" s="410">
        <v>3</v>
      </c>
      <c r="AG21" s="410">
        <v>1</v>
      </c>
      <c r="AH21" s="410">
        <v>0</v>
      </c>
      <c r="AI21" s="392"/>
      <c r="AJ21" s="392"/>
      <c r="AK21" s="392"/>
    </row>
    <row r="22" spans="1:41" s="34" customFormat="1" ht="12.9" customHeight="1" x14ac:dyDescent="0.25">
      <c r="A22" s="122"/>
      <c r="B22" s="238"/>
      <c r="C22" s="236"/>
      <c r="D22" s="236"/>
      <c r="E22" s="123"/>
      <c r="F22" s="142"/>
      <c r="G22" s="142"/>
      <c r="H22" s="146"/>
      <c r="I22" s="142"/>
      <c r="J22" s="134"/>
      <c r="K22" s="113"/>
      <c r="L22" s="113"/>
      <c r="M22" s="113"/>
      <c r="N22" s="137"/>
      <c r="O22" s="126" t="s">
        <v>0</v>
      </c>
      <c r="P22" s="135"/>
      <c r="Q22" s="128" t="s">
        <v>258</v>
      </c>
      <c r="R22" s="136"/>
      <c r="S22" s="120"/>
      <c r="Y22" s="393"/>
      <c r="Z22" s="393"/>
      <c r="AA22" s="409" t="s">
        <v>87</v>
      </c>
      <c r="AB22" s="410">
        <v>15</v>
      </c>
      <c r="AC22" s="410">
        <v>10</v>
      </c>
      <c r="AD22" s="410">
        <v>6</v>
      </c>
      <c r="AE22" s="410">
        <v>3</v>
      </c>
      <c r="AF22" s="410">
        <v>1</v>
      </c>
      <c r="AG22" s="410">
        <v>0</v>
      </c>
      <c r="AH22" s="410">
        <v>0</v>
      </c>
      <c r="AI22" s="392"/>
      <c r="AJ22" s="392"/>
      <c r="AK22" s="392"/>
    </row>
    <row r="23" spans="1:41" s="34" customFormat="1" ht="12.9" customHeight="1" x14ac:dyDescent="0.25">
      <c r="A23" s="122">
        <v>9</v>
      </c>
      <c r="B23" s="217" t="str">
        <f>IF($E23="","",VLOOKUP($E23,#REF!,14))</f>
        <v/>
      </c>
      <c r="C23" s="227" t="str">
        <f>IF($E23="","",VLOOKUP($E23,#REF!,15))</f>
        <v/>
      </c>
      <c r="D23" s="227" t="str">
        <f>IF($E23="","",VLOOKUP($E23,#REF!,5))</f>
        <v/>
      </c>
      <c r="E23" s="111"/>
      <c r="F23" s="130" t="s">
        <v>273</v>
      </c>
      <c r="G23" s="130" t="s">
        <v>274</v>
      </c>
      <c r="H23" s="130"/>
      <c r="I23" s="130" t="s">
        <v>222</v>
      </c>
      <c r="J23" s="114"/>
      <c r="K23" s="113"/>
      <c r="L23" s="113"/>
      <c r="M23" s="113"/>
      <c r="N23" s="137"/>
      <c r="O23" s="113"/>
      <c r="P23" s="139"/>
      <c r="Q23" s="113" t="s">
        <v>739</v>
      </c>
      <c r="R23" s="137"/>
      <c r="S23" s="120"/>
      <c r="Y23" s="393"/>
      <c r="Z23" s="393"/>
      <c r="AA23" s="409" t="s">
        <v>88</v>
      </c>
      <c r="AB23" s="410">
        <v>10</v>
      </c>
      <c r="AC23" s="410">
        <v>6</v>
      </c>
      <c r="AD23" s="410">
        <v>3</v>
      </c>
      <c r="AE23" s="410">
        <v>1</v>
      </c>
      <c r="AF23" s="410">
        <v>0</v>
      </c>
      <c r="AG23" s="410">
        <v>0</v>
      </c>
      <c r="AH23" s="410">
        <v>0</v>
      </c>
      <c r="AI23" s="392"/>
      <c r="AJ23" s="392"/>
      <c r="AK23" s="392"/>
    </row>
    <row r="24" spans="1:41" s="34" customFormat="1" ht="12.9" customHeight="1" x14ac:dyDescent="0.25">
      <c r="A24" s="122"/>
      <c r="B24" s="238"/>
      <c r="C24" s="236"/>
      <c r="D24" s="236"/>
      <c r="E24" s="123"/>
      <c r="F24" s="124"/>
      <c r="G24" s="124"/>
      <c r="H24" s="125"/>
      <c r="I24" s="417" t="s">
        <v>0</v>
      </c>
      <c r="J24" s="127"/>
      <c r="K24" s="128" t="s">
        <v>753</v>
      </c>
      <c r="L24" s="128"/>
      <c r="M24" s="113"/>
      <c r="N24" s="137"/>
      <c r="O24" s="137"/>
      <c r="P24" s="139"/>
      <c r="Q24" s="118"/>
      <c r="R24" s="119"/>
      <c r="S24" s="120"/>
      <c r="Y24" s="393"/>
      <c r="Z24" s="393"/>
      <c r="AA24" s="409" t="s">
        <v>89</v>
      </c>
      <c r="AB24" s="410">
        <v>6</v>
      </c>
      <c r="AC24" s="410">
        <v>3</v>
      </c>
      <c r="AD24" s="410">
        <v>1</v>
      </c>
      <c r="AE24" s="410">
        <v>0</v>
      </c>
      <c r="AF24" s="410">
        <v>0</v>
      </c>
      <c r="AG24" s="410">
        <v>0</v>
      </c>
      <c r="AH24" s="410">
        <v>0</v>
      </c>
      <c r="AI24" s="392"/>
      <c r="AJ24" s="392"/>
      <c r="AK24" s="392"/>
    </row>
    <row r="25" spans="1:41" s="34" customFormat="1" ht="12.9" customHeight="1" x14ac:dyDescent="0.25">
      <c r="A25" s="122">
        <v>10</v>
      </c>
      <c r="B25" s="217" t="str">
        <f>IF($E25="","",VLOOKUP($E25,#REF!,14))</f>
        <v/>
      </c>
      <c r="C25" s="227" t="str">
        <f>IF($E25="","",VLOOKUP($E25,#REF!,15))</f>
        <v/>
      </c>
      <c r="D25" s="227" t="str">
        <f>IF($E25="","",VLOOKUP($E25,#REF!,5))</f>
        <v/>
      </c>
      <c r="E25" s="111"/>
      <c r="F25" s="130" t="s">
        <v>275</v>
      </c>
      <c r="G25" s="130" t="s">
        <v>276</v>
      </c>
      <c r="H25" s="130"/>
      <c r="I25" s="130" t="s">
        <v>222</v>
      </c>
      <c r="J25" s="131"/>
      <c r="K25" s="113" t="s">
        <v>739</v>
      </c>
      <c r="L25" s="132"/>
      <c r="M25" s="113"/>
      <c r="N25" s="137"/>
      <c r="O25" s="137"/>
      <c r="P25" s="139"/>
      <c r="Q25" s="118"/>
      <c r="R25" s="119"/>
      <c r="S25" s="120"/>
      <c r="Y25" s="393"/>
      <c r="Z25" s="393"/>
      <c r="AA25" s="409" t="s">
        <v>94</v>
      </c>
      <c r="AB25" s="410">
        <v>3</v>
      </c>
      <c r="AC25" s="410">
        <v>2</v>
      </c>
      <c r="AD25" s="410">
        <v>1</v>
      </c>
      <c r="AE25" s="410">
        <v>0</v>
      </c>
      <c r="AF25" s="410">
        <v>0</v>
      </c>
      <c r="AG25" s="410">
        <v>0</v>
      </c>
      <c r="AH25" s="410">
        <v>0</v>
      </c>
      <c r="AI25" s="392"/>
      <c r="AJ25" s="392"/>
      <c r="AK25" s="392"/>
    </row>
    <row r="26" spans="1:41" s="34" customFormat="1" ht="12.9" customHeight="1" x14ac:dyDescent="0.25">
      <c r="A26" s="122"/>
      <c r="B26" s="238"/>
      <c r="C26" s="236"/>
      <c r="D26" s="236"/>
      <c r="E26" s="133"/>
      <c r="F26" s="124"/>
      <c r="G26" s="124"/>
      <c r="H26" s="125"/>
      <c r="I26" s="113"/>
      <c r="J26" s="134"/>
      <c r="K26" s="126" t="s">
        <v>0</v>
      </c>
      <c r="L26" s="135"/>
      <c r="M26" s="128" t="s">
        <v>258</v>
      </c>
      <c r="N26" s="136"/>
      <c r="O26" s="137"/>
      <c r="P26" s="139"/>
      <c r="Q26" s="118"/>
      <c r="R26" s="119"/>
      <c r="S26" s="120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405"/>
      <c r="AM26" s="405"/>
      <c r="AN26" s="405"/>
      <c r="AO26" s="405"/>
    </row>
    <row r="27" spans="1:41" s="34" customFormat="1" ht="12.9" customHeight="1" x14ac:dyDescent="0.25">
      <c r="A27" s="122">
        <v>11</v>
      </c>
      <c r="B27" s="217" t="str">
        <f>IF($E27="","",VLOOKUP($E27,#REF!,14))</f>
        <v/>
      </c>
      <c r="C27" s="227" t="str">
        <f>IF($E27="","",VLOOKUP($E27,#REF!,15))</f>
        <v/>
      </c>
      <c r="D27" s="227" t="str">
        <f>IF($E27="","",VLOOKUP($E27,#REF!,5))</f>
        <v/>
      </c>
      <c r="E27" s="111"/>
      <c r="F27" s="130" t="s">
        <v>217</v>
      </c>
      <c r="G27" s="130" t="str">
        <f>IF($E27="","",VLOOKUP($E27,#REF!,3))</f>
        <v/>
      </c>
      <c r="H27" s="130"/>
      <c r="I27" s="130" t="str">
        <f>IF($E27="","",VLOOKUP($E27,#REF!,4))</f>
        <v/>
      </c>
      <c r="J27" s="114"/>
      <c r="K27" s="113"/>
      <c r="L27" s="138"/>
      <c r="M27" s="113" t="s">
        <v>725</v>
      </c>
      <c r="N27" s="139"/>
      <c r="O27" s="137"/>
      <c r="P27" s="139"/>
      <c r="Q27" s="118"/>
      <c r="R27" s="119"/>
      <c r="S27" s="120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405"/>
      <c r="AM27" s="405"/>
      <c r="AN27" s="405"/>
      <c r="AO27" s="405"/>
    </row>
    <row r="28" spans="1:41" s="34" customFormat="1" ht="12.9" customHeight="1" x14ac:dyDescent="0.25">
      <c r="A28" s="147"/>
      <c r="B28" s="238"/>
      <c r="C28" s="236"/>
      <c r="D28" s="236"/>
      <c r="E28" s="133"/>
      <c r="F28" s="124"/>
      <c r="G28" s="124"/>
      <c r="H28" s="125"/>
      <c r="I28" s="417" t="s">
        <v>0</v>
      </c>
      <c r="J28" s="127"/>
      <c r="K28" s="128" t="s">
        <v>258</v>
      </c>
      <c r="L28" s="140"/>
      <c r="M28" s="113"/>
      <c r="N28" s="139"/>
      <c r="O28" s="137"/>
      <c r="P28" s="139"/>
      <c r="Q28" s="118"/>
      <c r="R28" s="119"/>
      <c r="S28" s="120"/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05"/>
      <c r="AJ28" s="405"/>
      <c r="AK28" s="405"/>
      <c r="AL28" s="405"/>
      <c r="AM28" s="405"/>
      <c r="AN28" s="405"/>
      <c r="AO28" s="405"/>
    </row>
    <row r="29" spans="1:41" s="34" customFormat="1" ht="12.9" customHeight="1" x14ac:dyDescent="0.25">
      <c r="A29" s="110">
        <v>12</v>
      </c>
      <c r="B29" s="217" t="str">
        <f>IF($E29="","",VLOOKUP($E29,#REF!,14))</f>
        <v/>
      </c>
      <c r="C29" s="227" t="str">
        <f>IF($E29="","",VLOOKUP($E29,#REF!,15))</f>
        <v/>
      </c>
      <c r="D29" s="227" t="str">
        <f>IF($E29="","",VLOOKUP($E29,#REF!,5))</f>
        <v/>
      </c>
      <c r="E29" s="111"/>
      <c r="F29" s="112" t="s">
        <v>258</v>
      </c>
      <c r="G29" s="112" t="s">
        <v>259</v>
      </c>
      <c r="H29" s="112"/>
      <c r="I29" s="112" t="s">
        <v>222</v>
      </c>
      <c r="J29" s="141"/>
      <c r="K29" s="113"/>
      <c r="L29" s="113"/>
      <c r="M29" s="113"/>
      <c r="N29" s="139"/>
      <c r="O29" s="137"/>
      <c r="P29" s="139"/>
      <c r="Q29" s="118"/>
      <c r="R29" s="119"/>
      <c r="S29" s="120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5"/>
      <c r="AM29" s="405"/>
      <c r="AN29" s="405"/>
      <c r="AO29" s="405"/>
    </row>
    <row r="30" spans="1:41" s="34" customFormat="1" ht="12.9" customHeight="1" x14ac:dyDescent="0.25">
      <c r="A30" s="122"/>
      <c r="B30" s="238"/>
      <c r="C30" s="236"/>
      <c r="D30" s="236"/>
      <c r="E30" s="133"/>
      <c r="F30" s="113"/>
      <c r="G30" s="113"/>
      <c r="H30" s="66"/>
      <c r="I30" s="142"/>
      <c r="J30" s="134"/>
      <c r="K30" s="113"/>
      <c r="L30" s="113"/>
      <c r="M30" s="126" t="s">
        <v>0</v>
      </c>
      <c r="N30" s="135"/>
      <c r="O30" s="128" t="s">
        <v>258</v>
      </c>
      <c r="P30" s="145"/>
      <c r="Q30" s="118"/>
      <c r="R30" s="119"/>
      <c r="S30" s="120"/>
      <c r="AI30" s="405"/>
      <c r="AJ30" s="405"/>
      <c r="AK30" s="405"/>
    </row>
    <row r="31" spans="1:41" s="34" customFormat="1" ht="12.9" customHeight="1" x14ac:dyDescent="0.25">
      <c r="A31" s="122">
        <v>13</v>
      </c>
      <c r="B31" s="217" t="str">
        <f>IF($E31="","",VLOOKUP($E31,#REF!,14))</f>
        <v/>
      </c>
      <c r="C31" s="227" t="str">
        <f>IF($E31="","",VLOOKUP($E31,#REF!,15))</f>
        <v/>
      </c>
      <c r="D31" s="227" t="str">
        <f>IF($E31="","",VLOOKUP($E31,#REF!,5))</f>
        <v/>
      </c>
      <c r="E31" s="111"/>
      <c r="F31" s="130" t="s">
        <v>264</v>
      </c>
      <c r="G31" s="130" t="s">
        <v>150</v>
      </c>
      <c r="H31" s="130"/>
      <c r="I31" s="130" t="s">
        <v>222</v>
      </c>
      <c r="J31" s="143"/>
      <c r="K31" s="113"/>
      <c r="L31" s="113"/>
      <c r="M31" s="113"/>
      <c r="N31" s="139"/>
      <c r="O31" s="113" t="s">
        <v>739</v>
      </c>
      <c r="P31" s="137"/>
      <c r="Q31" s="118"/>
      <c r="R31" s="119"/>
      <c r="S31" s="120"/>
      <c r="AI31" s="405"/>
      <c r="AJ31" s="405"/>
      <c r="AK31" s="405"/>
    </row>
    <row r="32" spans="1:41" s="34" customFormat="1" ht="12.9" customHeight="1" x14ac:dyDescent="0.25">
      <c r="A32" s="122"/>
      <c r="B32" s="238"/>
      <c r="C32" s="236"/>
      <c r="D32" s="236"/>
      <c r="E32" s="133"/>
      <c r="F32" s="124"/>
      <c r="G32" s="124"/>
      <c r="H32" s="125"/>
      <c r="I32" s="126" t="s">
        <v>0</v>
      </c>
      <c r="J32" s="127"/>
      <c r="K32" s="128" t="s">
        <v>264</v>
      </c>
      <c r="L32" s="128"/>
      <c r="M32" s="113"/>
      <c r="N32" s="139"/>
      <c r="O32" s="137"/>
      <c r="P32" s="137"/>
      <c r="Q32" s="118"/>
      <c r="R32" s="119"/>
      <c r="S32" s="120"/>
      <c r="AI32" s="405"/>
      <c r="AJ32" s="405"/>
      <c r="AK32" s="405"/>
    </row>
    <row r="33" spans="1:37" s="34" customFormat="1" ht="12.9" customHeight="1" x14ac:dyDescent="0.25">
      <c r="A33" s="122">
        <v>14</v>
      </c>
      <c r="B33" s="217" t="str">
        <f>IF($E33="","",VLOOKUP($E33,#REF!,14))</f>
        <v/>
      </c>
      <c r="C33" s="227" t="str">
        <f>IF($E33="","",VLOOKUP($E33,#REF!,15))</f>
        <v/>
      </c>
      <c r="D33" s="227" t="str">
        <f>IF($E33="","",VLOOKUP($E33,#REF!,5))</f>
        <v/>
      </c>
      <c r="E33" s="111"/>
      <c r="F33" s="130" t="s">
        <v>217</v>
      </c>
      <c r="G33" s="130" t="str">
        <f>IF($E33="","",VLOOKUP($E33,#REF!,3))</f>
        <v/>
      </c>
      <c r="H33" s="130"/>
      <c r="I33" s="130" t="str">
        <f>IF($E33="","",VLOOKUP($E33,#REF!,4))</f>
        <v/>
      </c>
      <c r="J33" s="131"/>
      <c r="K33" s="113"/>
      <c r="L33" s="132"/>
      <c r="M33" s="113"/>
      <c r="N33" s="139"/>
      <c r="O33" s="137"/>
      <c r="P33" s="137"/>
      <c r="Q33" s="118"/>
      <c r="R33" s="119"/>
      <c r="S33" s="120"/>
      <c r="AI33" s="405"/>
      <c r="AJ33" s="405"/>
      <c r="AK33" s="405"/>
    </row>
    <row r="34" spans="1:37" s="34" customFormat="1" ht="12.9" customHeight="1" x14ac:dyDescent="0.25">
      <c r="A34" s="122"/>
      <c r="B34" s="238"/>
      <c r="C34" s="236"/>
      <c r="D34" s="236"/>
      <c r="E34" s="133"/>
      <c r="F34" s="124"/>
      <c r="G34" s="124"/>
      <c r="H34" s="125"/>
      <c r="I34" s="113"/>
      <c r="J34" s="134"/>
      <c r="K34" s="126" t="s">
        <v>0</v>
      </c>
      <c r="L34" s="135"/>
      <c r="M34" s="128" t="s">
        <v>262</v>
      </c>
      <c r="N34" s="145"/>
      <c r="O34" s="137"/>
      <c r="P34" s="137"/>
      <c r="Q34" s="118"/>
      <c r="R34" s="119"/>
      <c r="S34" s="120"/>
      <c r="AI34" s="405"/>
      <c r="AJ34" s="405"/>
      <c r="AK34" s="405"/>
    </row>
    <row r="35" spans="1:37" s="34" customFormat="1" ht="12.9" customHeight="1" x14ac:dyDescent="0.25">
      <c r="A35" s="122">
        <v>15</v>
      </c>
      <c r="B35" s="217" t="str">
        <f>IF($E35="","",VLOOKUP($E35,#REF!,14))</f>
        <v/>
      </c>
      <c r="C35" s="227" t="str">
        <f>IF($E35="","",VLOOKUP($E35,#REF!,15))</f>
        <v/>
      </c>
      <c r="D35" s="227" t="str">
        <f>IF($E35="","",VLOOKUP($E35,#REF!,5))</f>
        <v/>
      </c>
      <c r="E35" s="111"/>
      <c r="F35" s="130" t="s">
        <v>217</v>
      </c>
      <c r="G35" s="130" t="str">
        <f>IF($E35="","",VLOOKUP($E35,#REF!,3))</f>
        <v/>
      </c>
      <c r="H35" s="130"/>
      <c r="I35" s="130" t="str">
        <f>IF($E35="","",VLOOKUP($E35,#REF!,4))</f>
        <v/>
      </c>
      <c r="J35" s="114"/>
      <c r="K35" s="113"/>
      <c r="L35" s="138"/>
      <c r="M35" s="113" t="s">
        <v>652</v>
      </c>
      <c r="N35" s="137"/>
      <c r="O35" s="137"/>
      <c r="P35" s="137"/>
      <c r="Q35" s="118"/>
      <c r="R35" s="119"/>
      <c r="S35" s="120"/>
      <c r="AI35" s="405"/>
      <c r="AJ35" s="405"/>
      <c r="AK35" s="405"/>
    </row>
    <row r="36" spans="1:37" s="34" customFormat="1" ht="12.9" customHeight="1" x14ac:dyDescent="0.25">
      <c r="A36" s="122"/>
      <c r="B36" s="238"/>
      <c r="C36" s="236"/>
      <c r="D36" s="236"/>
      <c r="E36" s="123"/>
      <c r="F36" s="124"/>
      <c r="G36" s="124"/>
      <c r="H36" s="125"/>
      <c r="I36" s="126" t="s">
        <v>0</v>
      </c>
      <c r="J36" s="127"/>
      <c r="K36" s="128" t="s">
        <v>262</v>
      </c>
      <c r="L36" s="140"/>
      <c r="M36" s="113"/>
      <c r="N36" s="137"/>
      <c r="O36" s="137"/>
      <c r="P36" s="137"/>
      <c r="Q36" s="118"/>
      <c r="R36" s="119"/>
      <c r="S36" s="120"/>
      <c r="AI36" s="405"/>
      <c r="AJ36" s="405"/>
      <c r="AK36" s="405"/>
    </row>
    <row r="37" spans="1:37" s="34" customFormat="1" ht="12.9" customHeight="1" x14ac:dyDescent="0.25">
      <c r="A37" s="110">
        <v>16</v>
      </c>
      <c r="B37" s="217" t="str">
        <f>IF($E37="","",VLOOKUP($E37,#REF!,14))</f>
        <v/>
      </c>
      <c r="C37" s="227" t="str">
        <f>IF($E37="","",VLOOKUP($E37,#REF!,15))</f>
        <v/>
      </c>
      <c r="D37" s="227" t="str">
        <f>IF($E37="","",VLOOKUP($E37,#REF!,5))</f>
        <v/>
      </c>
      <c r="E37" s="111"/>
      <c r="F37" s="112" t="s">
        <v>262</v>
      </c>
      <c r="G37" s="112" t="s">
        <v>263</v>
      </c>
      <c r="H37" s="130"/>
      <c r="I37" s="112" t="s">
        <v>181</v>
      </c>
      <c r="J37" s="141"/>
      <c r="K37" s="113"/>
      <c r="L37" s="113"/>
      <c r="M37" s="113"/>
      <c r="N37" s="137"/>
      <c r="O37" s="137"/>
      <c r="P37" s="137"/>
      <c r="Q37" s="118"/>
      <c r="R37" s="119"/>
      <c r="S37" s="120"/>
      <c r="AI37" s="405"/>
      <c r="AJ37" s="405"/>
      <c r="AK37" s="405"/>
    </row>
    <row r="38" spans="1:37" s="34" customFormat="1" ht="9.6" customHeight="1" x14ac:dyDescent="0.25">
      <c r="A38" s="148"/>
      <c r="B38" s="123"/>
      <c r="C38" s="123"/>
      <c r="D38" s="123"/>
      <c r="E38" s="123"/>
      <c r="F38" s="142"/>
      <c r="G38" s="142"/>
      <c r="H38" s="146"/>
      <c r="I38" s="113"/>
      <c r="J38" s="134"/>
      <c r="K38" s="113"/>
      <c r="L38" s="113"/>
      <c r="M38" s="113"/>
      <c r="N38" s="137"/>
      <c r="O38" s="137"/>
      <c r="P38" s="137"/>
      <c r="Q38" s="118"/>
      <c r="R38" s="119"/>
      <c r="S38" s="120"/>
      <c r="AI38" s="405"/>
      <c r="AJ38" s="405"/>
      <c r="AK38" s="405"/>
    </row>
    <row r="39" spans="1:37" s="34" customFormat="1" ht="9.6" customHeight="1" x14ac:dyDescent="0.25">
      <c r="A39" s="149"/>
      <c r="B39" s="115"/>
      <c r="C39" s="115"/>
      <c r="D39" s="115"/>
      <c r="E39" s="123"/>
      <c r="F39" s="115"/>
      <c r="G39" s="115"/>
      <c r="H39" s="115"/>
      <c r="I39" s="115"/>
      <c r="J39" s="123"/>
      <c r="K39" s="115"/>
      <c r="L39" s="115"/>
      <c r="M39" s="115"/>
      <c r="N39" s="150"/>
      <c r="O39" s="150"/>
      <c r="P39" s="150"/>
      <c r="Q39" s="118"/>
      <c r="R39" s="119"/>
      <c r="S39" s="120"/>
      <c r="AI39" s="405"/>
      <c r="AJ39" s="405"/>
      <c r="AK39" s="405"/>
    </row>
    <row r="40" spans="1:37" s="34" customFormat="1" ht="9.6" customHeight="1" x14ac:dyDescent="0.25">
      <c r="A40" s="148"/>
      <c r="B40" s="123"/>
      <c r="C40" s="123"/>
      <c r="D40" s="123"/>
      <c r="E40" s="123"/>
      <c r="F40" s="115"/>
      <c r="G40" s="115"/>
      <c r="I40" s="115"/>
      <c r="J40" s="123"/>
      <c r="K40" s="115"/>
      <c r="L40" s="115"/>
      <c r="M40" s="151"/>
      <c r="N40" s="123"/>
      <c r="O40" s="115"/>
      <c r="P40" s="150"/>
      <c r="Q40" s="118"/>
      <c r="R40" s="119"/>
      <c r="S40" s="120"/>
      <c r="AI40" s="405"/>
      <c r="AJ40" s="405"/>
      <c r="AK40" s="405"/>
    </row>
    <row r="41" spans="1:37" s="34" customFormat="1" ht="9.6" customHeight="1" x14ac:dyDescent="0.25">
      <c r="A41" s="148"/>
      <c r="B41" s="115"/>
      <c r="C41" s="115"/>
      <c r="D41" s="115"/>
      <c r="E41" s="123"/>
      <c r="F41" s="115"/>
      <c r="G41" s="115"/>
      <c r="H41" s="115"/>
      <c r="I41" s="115"/>
      <c r="J41" s="123"/>
      <c r="K41" s="115"/>
      <c r="L41" s="115"/>
      <c r="M41" s="115"/>
      <c r="N41" s="150"/>
      <c r="O41" s="115"/>
      <c r="P41" s="150"/>
      <c r="Q41" s="118"/>
      <c r="R41" s="119"/>
      <c r="S41" s="120"/>
      <c r="AI41" s="405"/>
      <c r="AJ41" s="405"/>
      <c r="AK41" s="405"/>
    </row>
    <row r="42" spans="1:37" s="34" customFormat="1" ht="9.6" customHeight="1" x14ac:dyDescent="0.25">
      <c r="A42" s="148"/>
      <c r="B42" s="123"/>
      <c r="C42" s="123"/>
      <c r="D42" s="123"/>
      <c r="E42" s="123"/>
      <c r="F42" s="115"/>
      <c r="G42" s="115"/>
      <c r="I42" s="151"/>
      <c r="J42" s="123"/>
      <c r="K42" s="115"/>
      <c r="L42" s="115"/>
      <c r="M42" s="115"/>
      <c r="N42" s="150"/>
      <c r="O42" s="150"/>
      <c r="P42" s="150"/>
      <c r="Q42" s="118"/>
      <c r="R42" s="119"/>
      <c r="S42" s="120"/>
      <c r="AI42" s="405"/>
      <c r="AJ42" s="405"/>
      <c r="AK42" s="405"/>
    </row>
    <row r="43" spans="1:37" s="34" customFormat="1" ht="9.6" customHeight="1" x14ac:dyDescent="0.25">
      <c r="A43" s="148"/>
      <c r="B43" s="115"/>
      <c r="C43" s="115"/>
      <c r="D43" s="115"/>
      <c r="E43" s="123"/>
      <c r="F43" s="115"/>
      <c r="G43" s="115"/>
      <c r="H43" s="115"/>
      <c r="I43" s="115"/>
      <c r="J43" s="123"/>
      <c r="K43" s="115"/>
      <c r="L43" s="152"/>
      <c r="M43" s="115"/>
      <c r="N43" s="150"/>
      <c r="O43" s="150"/>
      <c r="P43" s="150"/>
      <c r="Q43" s="118"/>
      <c r="R43" s="119"/>
      <c r="S43" s="120"/>
      <c r="AI43" s="405"/>
      <c r="AJ43" s="405"/>
      <c r="AK43" s="405"/>
    </row>
    <row r="44" spans="1:37" s="34" customFormat="1" ht="9.6" customHeight="1" x14ac:dyDescent="0.25">
      <c r="A44" s="148"/>
      <c r="B44" s="123"/>
      <c r="C44" s="123"/>
      <c r="D44" s="123"/>
      <c r="E44" s="123"/>
      <c r="F44" s="115"/>
      <c r="G44" s="115"/>
      <c r="I44" s="115"/>
      <c r="J44" s="123"/>
      <c r="K44" s="151"/>
      <c r="L44" s="123"/>
      <c r="M44" s="115"/>
      <c r="N44" s="150"/>
      <c r="O44" s="150"/>
      <c r="P44" s="150"/>
      <c r="Q44" s="118"/>
      <c r="R44" s="119"/>
      <c r="S44" s="120"/>
      <c r="AI44" s="405"/>
      <c r="AJ44" s="405"/>
      <c r="AK44" s="405"/>
    </row>
    <row r="45" spans="1:37" s="34" customFormat="1" ht="9.6" customHeight="1" x14ac:dyDescent="0.25">
      <c r="A45" s="148"/>
      <c r="B45" s="115"/>
      <c r="C45" s="115"/>
      <c r="D45" s="115"/>
      <c r="E45" s="123"/>
      <c r="F45" s="115"/>
      <c r="G45" s="115"/>
      <c r="H45" s="115"/>
      <c r="I45" s="115"/>
      <c r="J45" s="123"/>
      <c r="K45" s="115"/>
      <c r="L45" s="115"/>
      <c r="M45" s="115"/>
      <c r="N45" s="150"/>
      <c r="O45" s="150"/>
      <c r="P45" s="150"/>
      <c r="Q45" s="118"/>
      <c r="R45" s="119"/>
      <c r="S45" s="120"/>
      <c r="AI45" s="405"/>
      <c r="AJ45" s="405"/>
      <c r="AK45" s="405"/>
    </row>
    <row r="46" spans="1:37" s="34" customFormat="1" ht="9.6" customHeight="1" x14ac:dyDescent="0.25">
      <c r="A46" s="148"/>
      <c r="B46" s="123"/>
      <c r="C46" s="123"/>
      <c r="D46" s="123"/>
      <c r="E46" s="123"/>
      <c r="F46" s="115"/>
      <c r="G46" s="115"/>
      <c r="I46" s="151"/>
      <c r="J46" s="123"/>
      <c r="K46" s="115"/>
      <c r="L46" s="115"/>
      <c r="M46" s="115"/>
      <c r="N46" s="150"/>
      <c r="O46" s="150"/>
      <c r="P46" s="150"/>
      <c r="Q46" s="118"/>
      <c r="R46" s="119"/>
      <c r="S46" s="120"/>
      <c r="AI46" s="405"/>
      <c r="AJ46" s="405"/>
      <c r="AK46" s="405"/>
    </row>
    <row r="47" spans="1:37" s="34" customFormat="1" ht="9.6" customHeight="1" x14ac:dyDescent="0.25">
      <c r="A47" s="149"/>
      <c r="B47" s="115"/>
      <c r="C47" s="115"/>
      <c r="D47" s="115"/>
      <c r="E47" s="123"/>
      <c r="F47" s="115"/>
      <c r="G47" s="115"/>
      <c r="H47" s="115"/>
      <c r="I47" s="115"/>
      <c r="J47" s="123"/>
      <c r="K47" s="115"/>
      <c r="L47" s="115"/>
      <c r="M47" s="115"/>
      <c r="N47" s="115"/>
      <c r="O47" s="116"/>
      <c r="P47" s="116"/>
      <c r="Q47" s="118"/>
      <c r="R47" s="119"/>
      <c r="S47" s="120"/>
      <c r="AI47" s="405"/>
      <c r="AJ47" s="405"/>
      <c r="AK47" s="405"/>
    </row>
    <row r="48" spans="1:37" s="2" customFormat="1" ht="6.75" customHeight="1" x14ac:dyDescent="0.25">
      <c r="A48" s="154"/>
      <c r="B48" s="154"/>
      <c r="C48" s="154"/>
      <c r="D48" s="154"/>
      <c r="E48" s="154"/>
      <c r="F48" s="155"/>
      <c r="G48" s="155"/>
      <c r="H48" s="155"/>
      <c r="I48" s="155"/>
      <c r="J48" s="156"/>
      <c r="K48" s="157"/>
      <c r="L48" s="158"/>
      <c r="M48" s="157"/>
      <c r="N48" s="158"/>
      <c r="O48" s="157"/>
      <c r="P48" s="158"/>
      <c r="Q48" s="157"/>
      <c r="R48" s="158"/>
      <c r="S48" s="159"/>
      <c r="AI48" s="406"/>
      <c r="AJ48" s="406"/>
      <c r="AK48" s="406"/>
    </row>
    <row r="49" spans="1:37" s="18" customFormat="1" ht="10.5" customHeight="1" x14ac:dyDescent="0.25">
      <c r="A49" s="160" t="s">
        <v>32</v>
      </c>
      <c r="B49" s="161"/>
      <c r="C49" s="161"/>
      <c r="D49" s="231"/>
      <c r="E49" s="162" t="s">
        <v>3</v>
      </c>
      <c r="F49" s="163" t="s">
        <v>34</v>
      </c>
      <c r="G49" s="162"/>
      <c r="H49" s="164"/>
      <c r="I49" s="165"/>
      <c r="J49" s="162" t="s">
        <v>3</v>
      </c>
      <c r="K49" s="163" t="s">
        <v>41</v>
      </c>
      <c r="L49" s="166"/>
      <c r="M49" s="163" t="s">
        <v>42</v>
      </c>
      <c r="N49" s="167"/>
      <c r="O49" s="168" t="s">
        <v>43</v>
      </c>
      <c r="P49" s="168"/>
      <c r="Q49" s="169"/>
      <c r="R49" s="170"/>
      <c r="AI49" s="407"/>
      <c r="AJ49" s="407"/>
      <c r="AK49" s="407"/>
    </row>
    <row r="50" spans="1:37" s="18" customFormat="1" ht="9" customHeight="1" x14ac:dyDescent="0.25">
      <c r="A50" s="232" t="s">
        <v>33</v>
      </c>
      <c r="B50" s="233"/>
      <c r="C50" s="234"/>
      <c r="D50" s="235"/>
      <c r="E50" s="172">
        <v>1</v>
      </c>
      <c r="F50" s="85" t="e">
        <f>IF(E50&gt;$R$57,,UPPER(VLOOKUP(E50,#REF!,2)))</f>
        <v>#REF!</v>
      </c>
      <c r="G50" s="173"/>
      <c r="H50" s="85"/>
      <c r="I50" s="84"/>
      <c r="J50" s="174" t="s">
        <v>4</v>
      </c>
      <c r="K50" s="171"/>
      <c r="L50" s="175"/>
      <c r="M50" s="171"/>
      <c r="N50" s="176"/>
      <c r="O50" s="177" t="s">
        <v>35</v>
      </c>
      <c r="P50" s="178"/>
      <c r="Q50" s="178"/>
      <c r="R50" s="179"/>
      <c r="AI50" s="407"/>
      <c r="AJ50" s="407"/>
      <c r="AK50" s="407"/>
    </row>
    <row r="51" spans="1:37" s="18" customFormat="1" ht="9" customHeight="1" x14ac:dyDescent="0.25">
      <c r="A51" s="184" t="s">
        <v>40</v>
      </c>
      <c r="B51" s="182"/>
      <c r="C51" s="228"/>
      <c r="D51" s="185"/>
      <c r="E51" s="172">
        <v>2</v>
      </c>
      <c r="F51" s="85" t="e">
        <f>IF(E51&gt;$R$57,,UPPER(VLOOKUP(E51,#REF!,2)))</f>
        <v>#REF!</v>
      </c>
      <c r="G51" s="173"/>
      <c r="H51" s="85"/>
      <c r="I51" s="84"/>
      <c r="J51" s="174" t="s">
        <v>5</v>
      </c>
      <c r="K51" s="171"/>
      <c r="L51" s="175"/>
      <c r="M51" s="171"/>
      <c r="N51" s="176"/>
      <c r="O51" s="180"/>
      <c r="P51" s="181"/>
      <c r="Q51" s="182"/>
      <c r="R51" s="183"/>
      <c r="AI51" s="407"/>
      <c r="AJ51" s="407"/>
      <c r="AK51" s="407"/>
    </row>
    <row r="52" spans="1:37" s="18" customFormat="1" ht="9" customHeight="1" x14ac:dyDescent="0.25">
      <c r="A52" s="212"/>
      <c r="B52" s="213"/>
      <c r="C52" s="229"/>
      <c r="D52" s="214"/>
      <c r="E52" s="172">
        <v>3</v>
      </c>
      <c r="F52" s="85" t="e">
        <f>IF(E52&gt;$R$57,,UPPER(VLOOKUP(E52,#REF!,2)))</f>
        <v>#REF!</v>
      </c>
      <c r="G52" s="173"/>
      <c r="H52" s="85"/>
      <c r="I52" s="84"/>
      <c r="J52" s="174" t="s">
        <v>6</v>
      </c>
      <c r="K52" s="171"/>
      <c r="L52" s="175"/>
      <c r="M52" s="171"/>
      <c r="N52" s="176"/>
      <c r="O52" s="177" t="s">
        <v>36</v>
      </c>
      <c r="P52" s="178"/>
      <c r="Q52" s="178"/>
      <c r="R52" s="179"/>
      <c r="AI52" s="407"/>
      <c r="AJ52" s="407"/>
      <c r="AK52" s="407"/>
    </row>
    <row r="53" spans="1:37" s="18" customFormat="1" ht="9" customHeight="1" x14ac:dyDescent="0.25">
      <c r="A53" s="186"/>
      <c r="B53" s="224"/>
      <c r="C53" s="224"/>
      <c r="D53" s="187"/>
      <c r="E53" s="172">
        <v>4</v>
      </c>
      <c r="F53" s="85" t="e">
        <f>IF(E53&gt;$R$57,,UPPER(VLOOKUP(E53,#REF!,2)))</f>
        <v>#REF!</v>
      </c>
      <c r="G53" s="173"/>
      <c r="H53" s="85"/>
      <c r="I53" s="84"/>
      <c r="J53" s="174" t="s">
        <v>7</v>
      </c>
      <c r="K53" s="171"/>
      <c r="L53" s="175"/>
      <c r="M53" s="171"/>
      <c r="N53" s="176"/>
      <c r="O53" s="171"/>
      <c r="P53" s="175"/>
      <c r="Q53" s="171"/>
      <c r="R53" s="176"/>
      <c r="AI53" s="407"/>
      <c r="AJ53" s="407"/>
      <c r="AK53" s="407"/>
    </row>
    <row r="54" spans="1:37" s="18" customFormat="1" ht="9" customHeight="1" x14ac:dyDescent="0.25">
      <c r="A54" s="200"/>
      <c r="B54" s="215"/>
      <c r="C54" s="215"/>
      <c r="D54" s="230"/>
      <c r="E54" s="172"/>
      <c r="F54" s="85"/>
      <c r="G54" s="173"/>
      <c r="H54" s="85"/>
      <c r="I54" s="84"/>
      <c r="J54" s="174" t="s">
        <v>8</v>
      </c>
      <c r="K54" s="171"/>
      <c r="L54" s="175"/>
      <c r="M54" s="171"/>
      <c r="N54" s="176"/>
      <c r="O54" s="182"/>
      <c r="P54" s="181"/>
      <c r="Q54" s="182"/>
      <c r="R54" s="183"/>
      <c r="AI54" s="407"/>
      <c r="AJ54" s="407"/>
      <c r="AK54" s="407"/>
    </row>
    <row r="55" spans="1:37" s="18" customFormat="1" ht="9" customHeight="1" x14ac:dyDescent="0.25">
      <c r="A55" s="201"/>
      <c r="B55" s="216"/>
      <c r="C55" s="224"/>
      <c r="D55" s="187"/>
      <c r="E55" s="172"/>
      <c r="F55" s="85"/>
      <c r="G55" s="173"/>
      <c r="H55" s="85"/>
      <c r="I55" s="84"/>
      <c r="J55" s="174" t="s">
        <v>9</v>
      </c>
      <c r="K55" s="171"/>
      <c r="L55" s="175"/>
      <c r="M55" s="171"/>
      <c r="N55" s="176"/>
      <c r="O55" s="177" t="s">
        <v>28</v>
      </c>
      <c r="P55" s="178"/>
      <c r="Q55" s="178"/>
      <c r="R55" s="179"/>
      <c r="AI55" s="407"/>
      <c r="AJ55" s="407"/>
      <c r="AK55" s="407"/>
    </row>
    <row r="56" spans="1:37" s="18" customFormat="1" ht="9" customHeight="1" x14ac:dyDescent="0.25">
      <c r="A56" s="201"/>
      <c r="B56" s="216"/>
      <c r="C56" s="225"/>
      <c r="D56" s="210"/>
      <c r="E56" s="172"/>
      <c r="F56" s="85"/>
      <c r="G56" s="173"/>
      <c r="H56" s="85"/>
      <c r="I56" s="84"/>
      <c r="J56" s="174" t="s">
        <v>10</v>
      </c>
      <c r="K56" s="171"/>
      <c r="L56" s="175"/>
      <c r="M56" s="171"/>
      <c r="N56" s="176"/>
      <c r="O56" s="171"/>
      <c r="P56" s="175"/>
      <c r="Q56" s="171"/>
      <c r="R56" s="176"/>
      <c r="AI56" s="407"/>
      <c r="AJ56" s="407"/>
      <c r="AK56" s="407"/>
    </row>
    <row r="57" spans="1:37" s="18" customFormat="1" ht="9" customHeight="1" x14ac:dyDescent="0.25">
      <c r="A57" s="202"/>
      <c r="B57" s="199"/>
      <c r="C57" s="226"/>
      <c r="D57" s="211"/>
      <c r="E57" s="188"/>
      <c r="F57" s="189"/>
      <c r="G57" s="190"/>
      <c r="H57" s="189"/>
      <c r="I57" s="191"/>
      <c r="J57" s="192" t="s">
        <v>11</v>
      </c>
      <c r="K57" s="182"/>
      <c r="L57" s="181"/>
      <c r="M57" s="182"/>
      <c r="N57" s="183"/>
      <c r="O57" s="182" t="str">
        <f>R4</f>
        <v>Kovács Zoltán</v>
      </c>
      <c r="P57" s="181"/>
      <c r="Q57" s="182"/>
      <c r="R57" s="193" t="e">
        <f>MIN(4,#REF!)</f>
        <v>#REF!</v>
      </c>
      <c r="AI57" s="407"/>
      <c r="AJ57" s="407"/>
      <c r="AK57" s="407"/>
    </row>
  </sheetData>
  <mergeCells count="1">
    <mergeCell ref="A4:C4"/>
  </mergeCells>
  <conditionalFormatting sqref="G45:I45 G39:I39 H23 H25 H27 H29 H31 H33 H35 H37 G47:I47 G41:I41 G43:I43 H7 H9 H11 H13 H15 H17 H19 H21">
    <cfRule type="expression" dxfId="17" priority="14" stopIfTrue="1">
      <formula>AND($E7&lt;9,$C7&gt;0)</formula>
    </cfRule>
  </conditionalFormatting>
  <conditionalFormatting sqref="I32 I46 I36 K44 I42 K10 M14 K18 K26 K34 M30 M40 O22 I8 I12 I16 I20 I24 I28">
    <cfRule type="expression" dxfId="16" priority="11" stopIfTrue="1">
      <formula>AND($O$1="CU",I8="Umpire")</formula>
    </cfRule>
    <cfRule type="expression" dxfId="15" priority="12" stopIfTrue="1">
      <formula>AND($O$1="CU",I8&lt;&gt;"Umpire",J8&lt;&gt;"")</formula>
    </cfRule>
    <cfRule type="expression" dxfId="14" priority="13" stopIfTrue="1">
      <formula>AND($O$1="CU",I8&lt;&gt;"Umpire")</formula>
    </cfRule>
  </conditionalFormatting>
  <conditionalFormatting sqref="E39 E47 E45 E43 E41">
    <cfRule type="expression" dxfId="13" priority="10" stopIfTrue="1">
      <formula>AND($E39&lt;9,$C39&gt;0)</formula>
    </cfRule>
  </conditionalFormatting>
  <conditionalFormatting sqref="F41 F43 F45 F47 F39">
    <cfRule type="cellIs" dxfId="12" priority="8" stopIfTrue="1" operator="equal">
      <formula>"Bye"</formula>
    </cfRule>
    <cfRule type="expression" dxfId="11" priority="9" stopIfTrue="1">
      <formula>AND($E39&lt;9,$C39&gt;0)</formula>
    </cfRule>
  </conditionalFormatting>
  <conditionalFormatting sqref="M10 M18 M26 M34 O30 O40 M44 O14 Q22 K8 K12 K16 K20 K24 K28 K32 K36 K42 K46">
    <cfRule type="expression" dxfId="10" priority="6" stopIfTrue="1">
      <formula>J8="as"</formula>
    </cfRule>
    <cfRule type="expression" dxfId="9" priority="7" stopIfTrue="1">
      <formula>J8="bs"</formula>
    </cfRule>
  </conditionalFormatting>
  <conditionalFormatting sqref="B41 B43 B45 B47 B39">
    <cfRule type="cellIs" dxfId="8" priority="4" stopIfTrue="1" operator="equal">
      <formula>"QA"</formula>
    </cfRule>
    <cfRule type="cellIs" dxfId="7" priority="5" stopIfTrue="1" operator="equal">
      <formula>"DA"</formula>
    </cfRule>
  </conditionalFormatting>
  <conditionalFormatting sqref="R57 J8 J12 J16 J20 J24 J28 J32 J36 N30 N14 L10 L34 L18 L26 P22">
    <cfRule type="expression" dxfId="6" priority="3" stopIfTrue="1">
      <formula>$O$1="CU"</formula>
    </cfRule>
  </conditionalFormatting>
  <conditionalFormatting sqref="E9 E7 E11 E13 E15 E17 E19 E21 E23 E25 E27 E29 E31 E33 E35 E37">
    <cfRule type="expression" dxfId="5" priority="2" stopIfTrue="1">
      <formula>$E7&lt;5</formula>
    </cfRule>
  </conditionalFormatting>
  <conditionalFormatting sqref="F35 F37 F25 F33 F31 F29 F27 F23 F19 F21 F9 F17 F15 F13 F11 F7">
    <cfRule type="cellIs" dxfId="4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01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1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B29" sqref="B29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1" customWidth="1"/>
    <col min="15" max="15" width="8.5546875" customWidth="1"/>
    <col min="16" max="16" width="11.5546875" hidden="1" customWidth="1"/>
  </cols>
  <sheetData>
    <row r="1" spans="1:14" ht="24.6" x14ac:dyDescent="0.3">
      <c r="A1" s="42" t="str">
        <f>Altalanos!$A$6</f>
        <v>Diákolimpia Békés Vármegye</v>
      </c>
      <c r="B1" s="43"/>
      <c r="C1" s="43"/>
      <c r="D1" s="33"/>
      <c r="E1" s="33"/>
      <c r="F1" s="44"/>
      <c r="G1" s="33"/>
      <c r="H1" s="33"/>
      <c r="I1" s="33"/>
      <c r="J1" s="33"/>
      <c r="K1" s="33"/>
      <c r="L1" s="33"/>
      <c r="M1" s="33"/>
      <c r="N1" s="45"/>
    </row>
    <row r="2" spans="1:14" x14ac:dyDescent="0.25">
      <c r="A2" s="46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4"/>
    </row>
    <row r="3" spans="1:14" s="2" customFormat="1" ht="39.75" customHeight="1" thickBot="1" x14ac:dyDescent="0.3">
      <c r="A3" s="47"/>
      <c r="B3" s="48" t="s">
        <v>19</v>
      </c>
      <c r="C3" s="49"/>
      <c r="D3" s="50"/>
      <c r="E3" s="50"/>
      <c r="F3" s="51"/>
      <c r="G3" s="50"/>
      <c r="H3" s="52"/>
      <c r="I3" s="51"/>
      <c r="J3" s="50"/>
      <c r="K3" s="50"/>
      <c r="L3" s="50"/>
      <c r="M3" s="50"/>
      <c r="N3" s="52"/>
    </row>
    <row r="4" spans="1:14" s="18" customFormat="1" ht="9.6" x14ac:dyDescent="0.25">
      <c r="A4" s="51" t="s">
        <v>20</v>
      </c>
      <c r="B4" s="49" t="s">
        <v>17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34" customFormat="1" ht="12.75" customHeight="1" x14ac:dyDescent="0.25">
      <c r="A5" s="54">
        <f>Altalanos!$A$10</f>
        <v>45044</v>
      </c>
      <c r="B5" s="55" t="str">
        <f>Altalanos!$C$10</f>
        <v>Gyula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7"/>
    </row>
    <row r="6" spans="1:14" s="2" customFormat="1" ht="60" customHeight="1" thickBot="1" x14ac:dyDescent="0.3">
      <c r="A6" s="490" t="s">
        <v>21</v>
      </c>
      <c r="B6" s="490"/>
      <c r="C6" s="58"/>
      <c r="D6" s="58"/>
      <c r="E6" s="58"/>
      <c r="F6" s="59"/>
      <c r="G6" s="60"/>
      <c r="H6" s="58"/>
      <c r="I6" s="59"/>
      <c r="J6" s="58"/>
      <c r="K6" s="58"/>
      <c r="L6" s="58"/>
      <c r="M6" s="58"/>
      <c r="N6" s="61"/>
    </row>
    <row r="7" spans="1:14" s="18" customFormat="1" ht="13.5" hidden="1" customHeight="1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3"/>
    </row>
    <row r="8" spans="1:14" s="11" customFormat="1" ht="12.75" hidden="1" customHeight="1" x14ac:dyDescent="0.25">
      <c r="A8" s="6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6"/>
    </row>
    <row r="9" spans="1:14" s="18" customFormat="1" hidden="1" x14ac:dyDescent="0.25">
      <c r="A9" s="65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9"/>
    </row>
    <row r="10" spans="1:14" s="18" customFormat="1" ht="9.6" hidden="1" x14ac:dyDescent="0.25">
      <c r="A10" s="62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34" customFormat="1" ht="12.75" hidden="1" customHeight="1" x14ac:dyDescent="0.25">
      <c r="A11" s="70"/>
      <c r="B11" s="3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53"/>
    </row>
    <row r="12" spans="1:14" s="18" customFormat="1" ht="9.6" hidden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3"/>
    </row>
    <row r="13" spans="1:14" s="11" customFormat="1" ht="12.75" hidden="1" customHeight="1" x14ac:dyDescent="0.25">
      <c r="A13" s="6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5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9"/>
    </row>
    <row r="15" spans="1:14" s="18" customFormat="1" ht="9.6" hidden="1" x14ac:dyDescent="0.25">
      <c r="A15" s="62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18" customFormat="1" hidden="1" x14ac:dyDescent="0.25">
      <c r="A16" s="70"/>
      <c r="B16" s="3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3"/>
    </row>
    <row r="17" spans="1:16" s="18" customFormat="1" ht="9.6" hidden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3"/>
    </row>
    <row r="18" spans="1:16" s="11" customFormat="1" ht="12.75" hidden="1" customHeight="1" x14ac:dyDescent="0.25">
      <c r="A18" s="6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1"/>
      <c r="B19" s="7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07" t="s">
        <v>22</v>
      </c>
      <c r="B20" s="208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9"/>
    </row>
    <row r="21" spans="1:16" s="18" customFormat="1" ht="9.6" x14ac:dyDescent="0.25">
      <c r="A21" s="72" t="s">
        <v>23</v>
      </c>
      <c r="B21" s="73" t="s">
        <v>24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 s="74" t="s">
        <v>47</v>
      </c>
    </row>
    <row r="22" spans="1:16" s="18" customFormat="1" ht="19.5" customHeight="1" x14ac:dyDescent="0.25">
      <c r="A22" s="75" t="s">
        <v>116</v>
      </c>
      <c r="B22" s="76" t="s">
        <v>117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3"/>
      <c r="P22" s="77" t="str">
        <f t="shared" ref="P22:P29" si="0">LEFT(B22,1)&amp;" "&amp;A22</f>
        <v xml:space="preserve">P Petrovits </v>
      </c>
    </row>
    <row r="23" spans="1:16" s="18" customFormat="1" ht="19.5" customHeight="1" x14ac:dyDescent="0.25">
      <c r="A23" s="75" t="s">
        <v>118</v>
      </c>
      <c r="B23" s="76" t="s">
        <v>119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3"/>
      <c r="P23" s="77" t="str">
        <f t="shared" si="0"/>
        <v xml:space="preserve">S Dávid </v>
      </c>
    </row>
    <row r="24" spans="1:16" s="18" customFormat="1" ht="19.5" customHeight="1" x14ac:dyDescent="0.25">
      <c r="A24" s="75" t="s">
        <v>120</v>
      </c>
      <c r="B24" s="76" t="s">
        <v>121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3"/>
      <c r="P24" s="77" t="str">
        <f t="shared" si="0"/>
        <v>K Kovács</v>
      </c>
    </row>
    <row r="25" spans="1:16" s="2" customFormat="1" ht="19.5" customHeight="1" x14ac:dyDescent="0.25">
      <c r="A25" s="75" t="s">
        <v>122</v>
      </c>
      <c r="B25" s="76" t="s">
        <v>123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3"/>
      <c r="P25" s="77" t="str">
        <f t="shared" si="0"/>
        <v>K Székács</v>
      </c>
    </row>
    <row r="26" spans="1:16" s="2" customFormat="1" ht="19.5" customHeight="1" x14ac:dyDescent="0.25">
      <c r="A26" s="75" t="s">
        <v>622</v>
      </c>
      <c r="B26" s="76" t="s">
        <v>623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3"/>
      <c r="P26" s="77" t="str">
        <f t="shared" si="0"/>
        <v>C dr. Regős</v>
      </c>
    </row>
    <row r="27" spans="1:16" s="2" customFormat="1" ht="19.5" customHeight="1" x14ac:dyDescent="0.25">
      <c r="A27" s="75" t="s">
        <v>124</v>
      </c>
      <c r="B27" s="76" t="s">
        <v>125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3"/>
      <c r="P27" s="77" t="str">
        <f t="shared" si="0"/>
        <v>I Csernus</v>
      </c>
    </row>
    <row r="28" spans="1:16" s="2" customFormat="1" ht="19.5" customHeight="1" x14ac:dyDescent="0.25">
      <c r="A28" s="75" t="s">
        <v>624</v>
      </c>
      <c r="B28" s="76" t="s">
        <v>157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3"/>
      <c r="P28" s="77" t="str">
        <f t="shared" si="0"/>
        <v xml:space="preserve">L Mihály </v>
      </c>
    </row>
    <row r="29" spans="1:16" s="2" customFormat="1" ht="19.5" customHeight="1" thickBot="1" x14ac:dyDescent="0.3">
      <c r="A29" s="78" t="s">
        <v>624</v>
      </c>
      <c r="B29" s="79" t="s">
        <v>166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3"/>
      <c r="P29" s="77" t="str">
        <f t="shared" si="0"/>
        <v xml:space="preserve">D Mihály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80"/>
      <c r="P30" s="81" t="s">
        <v>48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80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80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80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80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80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80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80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80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80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0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</row>
  </sheetData>
  <mergeCells count="1">
    <mergeCell ref="A6:B6"/>
  </mergeCells>
  <phoneticPr fontId="56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indexed="11"/>
  </sheetPr>
  <dimension ref="A1:AK49"/>
  <sheetViews>
    <sheetView topLeftCell="A2" workbookViewId="0">
      <selection activeCell="K17" sqref="K1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str">
        <f>IF(Y5=1,CONCATENATE(VLOOKUP(Y3,AA16:AH27,2)),CONCATENATE(VLOOKUP(Y3,AA2:AK13,2)))</f>
        <v>25</v>
      </c>
      <c r="AC1" s="400" t="str">
        <f>IF(Y5=1,CONCATENATE(VLOOKUP(Y3,AA16:AK27,3)),CONCATENATE(VLOOKUP(Y3,AA2:AK13,3)))</f>
        <v>15</v>
      </c>
      <c r="AD1" s="400" t="str">
        <f>IF(Y5=1,CONCATENATE(VLOOKUP(Y3,AA16:AK27,4)),CONCATENATE(VLOOKUP(Y3,AA2:AK13,4)))</f>
        <v>13</v>
      </c>
      <c r="AE1" s="400" t="str">
        <f>IF(Y5=1,CONCATENATE(VLOOKUP(Y3,AA16:AK27,5)),CONCATENATE(VLOOKUP(Y3,AA2:AK13,5)))</f>
        <v>8</v>
      </c>
      <c r="AF1" s="400" t="str">
        <f>IF(Y5=1,CONCATENATE(VLOOKUP(Y3,AA16:AK27,6)),CONCATENATE(VLOOKUP(Y3,AA2:AK13,6)))</f>
        <v>6</v>
      </c>
      <c r="AG1" s="400" t="str">
        <f>IF(Y5=1,CONCATENATE(VLOOKUP(Y3,AA16:AK27,7)),CONCATENATE(VLOOKUP(Y3,AA2:AK13,7)))</f>
        <v>4</v>
      </c>
      <c r="AH1" s="400" t="str">
        <f>IF(Y5=1,CONCATENATE(VLOOKUP(Y3,AA16:AK27,8)),CONCATENATE(VLOOKUP(Y3,AA2:AK13,8)))</f>
        <v>3</v>
      </c>
      <c r="AI1" s="400" t="str">
        <f>IF(Y5=1,CONCATENATE(VLOOKUP(Y3,AA16:AK27,9)),CONCATENATE(VLOOKUP(Y3,AA2:AK13,9)))</f>
        <v>2</v>
      </c>
      <c r="AJ1" s="400" t="str">
        <f>IF(Y5=1,CONCATENATE(VLOOKUP(Y3,AA16:AK27,10)),CONCATENATE(VLOOKUP(Y3,AA2:AK13,10)))</f>
        <v>1</v>
      </c>
      <c r="AK1" s="400" t="str">
        <f>IF(Y5=1,CONCATENATE(VLOOKUP(Y3,AA16:AK27,11)),CONCATENATE(VLOOKUP(Y3,AA2:AK13,11)))</f>
        <v>0</v>
      </c>
    </row>
    <row r="2" spans="1:37" x14ac:dyDescent="0.25">
      <c r="A2" s="252" t="s">
        <v>38</v>
      </c>
      <c r="B2" s="253"/>
      <c r="C2" s="253"/>
      <c r="D2" s="253"/>
      <c r="E2" s="435">
        <f>Altalanos!$D$8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 t="s">
        <v>26</v>
      </c>
      <c r="M3" s="51"/>
      <c r="N3" s="332"/>
      <c r="O3" s="331"/>
      <c r="P3" s="332"/>
      <c r="Y3" s="393" t="str">
        <f>IF(H4="OB","A",IF(H4="IX","W",H4))</f>
        <v>V.kcs. Fiú "A"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306</v>
      </c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81" t="s">
        <v>66</v>
      </c>
      <c r="P5" s="382" t="s">
        <v>72</v>
      </c>
      <c r="Q5" s="328"/>
      <c r="R5" s="381" t="s">
        <v>66</v>
      </c>
      <c r="S5" s="430" t="s">
        <v>103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83" t="s">
        <v>73</v>
      </c>
      <c r="P6" s="384" t="s">
        <v>68</v>
      </c>
      <c r="Q6" s="328"/>
      <c r="R6" s="383" t="s">
        <v>73</v>
      </c>
      <c r="S6" s="431" t="s">
        <v>104</v>
      </c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72" t="s">
        <v>52</v>
      </c>
      <c r="B7" s="387"/>
      <c r="C7" s="322" t="str">
        <f>IF($B7="","",VLOOKUP($B7,#REF!,5))</f>
        <v/>
      </c>
      <c r="D7" s="322">
        <v>65</v>
      </c>
      <c r="E7" s="452" t="s">
        <v>277</v>
      </c>
      <c r="F7" s="321"/>
      <c r="G7" s="452" t="s">
        <v>200</v>
      </c>
      <c r="H7" s="321"/>
      <c r="I7" s="452" t="s">
        <v>174</v>
      </c>
      <c r="J7" s="297"/>
      <c r="K7" s="488" t="s">
        <v>155</v>
      </c>
      <c r="L7" s="395" t="e">
        <f>IF(K7="","",CONCATENATE(VLOOKUP($Y$3,$AB$1:$AK$1,K7)," pont"))</f>
        <v>#REF!</v>
      </c>
      <c r="M7" s="402"/>
      <c r="N7" s="328"/>
      <c r="O7" s="385" t="s">
        <v>74</v>
      </c>
      <c r="P7" s="386" t="s">
        <v>70</v>
      </c>
      <c r="Q7" s="328"/>
      <c r="R7" s="385" t="s">
        <v>74</v>
      </c>
      <c r="S7" s="432" t="s">
        <v>78</v>
      </c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8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89"/>
      <c r="C9" s="322" t="str">
        <f>IF($B9="","",VLOOKUP($B9,#REF!,5))</f>
        <v/>
      </c>
      <c r="D9" s="322" t="str">
        <f>IF($B9="","",VLOOKUP($B9,#REF!,15))</f>
        <v/>
      </c>
      <c r="E9" s="450" t="s">
        <v>283</v>
      </c>
      <c r="F9" s="323"/>
      <c r="G9" s="450" t="s">
        <v>284</v>
      </c>
      <c r="H9" s="323"/>
      <c r="I9" s="450" t="s">
        <v>234</v>
      </c>
      <c r="J9" s="297"/>
      <c r="K9" s="488" t="s">
        <v>645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8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89"/>
      <c r="C11" s="322" t="str">
        <f>IF($B11="","",VLOOKUP($B11,#REF!,5))</f>
        <v/>
      </c>
      <c r="D11" s="322" t="str">
        <f>IF($B11="","",VLOOKUP($B11,#REF!,15))</f>
        <v/>
      </c>
      <c r="E11" s="317" t="str">
        <f>UPPER(IF($B11="","",VLOOKUP($B11,#REF!,2)))</f>
        <v/>
      </c>
      <c r="F11" s="323"/>
      <c r="G11" s="317" t="str">
        <f>IF($B11="","",VLOOKUP($B11,#REF!,3))</f>
        <v/>
      </c>
      <c r="H11" s="323"/>
      <c r="I11" s="317" t="str">
        <f>IF($B11="","",VLOOKUP($B11,#REF!,4))</f>
        <v/>
      </c>
      <c r="J11" s="297"/>
      <c r="K11" s="401"/>
      <c r="L11" s="395" t="str">
        <f>IF(K11="","",CONCATENATE(VLOOKUP($Y$3,$AB$1:$AK$1,K11)," pont"))</f>
        <v/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372"/>
      <c r="C12" s="365"/>
      <c r="D12" s="297"/>
      <c r="E12" s="297"/>
      <c r="F12" s="297"/>
      <c r="G12" s="297"/>
      <c r="H12" s="297"/>
      <c r="I12" s="297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72" t="s">
        <v>59</v>
      </c>
      <c r="B13" s="387"/>
      <c r="C13" s="322" t="str">
        <f>IF($B13="","",VLOOKUP($B13,#REF!,5))</f>
        <v/>
      </c>
      <c r="D13" s="322">
        <v>115</v>
      </c>
      <c r="E13" s="452" t="s">
        <v>278</v>
      </c>
      <c r="F13" s="321"/>
      <c r="G13" s="452" t="s">
        <v>125</v>
      </c>
      <c r="H13" s="321"/>
      <c r="I13" s="452" t="s">
        <v>174</v>
      </c>
      <c r="J13" s="297"/>
      <c r="K13" s="488" t="s">
        <v>629</v>
      </c>
      <c r="L13" s="395" t="e">
        <f>IF(K13="","",CONCATENATE(VLOOKUP($Y$3,$AB$1:$AK$1,K13)," pont"))</f>
        <v>#REF!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88"/>
      <c r="C14" s="337"/>
      <c r="D14" s="337"/>
      <c r="E14" s="337"/>
      <c r="F14" s="337"/>
      <c r="G14" s="337"/>
      <c r="H14" s="337"/>
      <c r="I14" s="337"/>
      <c r="J14" s="297"/>
      <c r="K14" s="336"/>
      <c r="L14" s="336"/>
      <c r="M14" s="40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36" t="s">
        <v>60</v>
      </c>
      <c r="B15" s="389"/>
      <c r="C15" s="322" t="str">
        <f>IF($B15="","",VLOOKUP($B15,#REF!,5))</f>
        <v/>
      </c>
      <c r="D15" s="322" t="str">
        <f>IF($B15="","",VLOOKUP($B15,#REF!,15))</f>
        <v/>
      </c>
      <c r="E15" s="450" t="s">
        <v>279</v>
      </c>
      <c r="F15" s="323"/>
      <c r="G15" s="450" t="s">
        <v>156</v>
      </c>
      <c r="H15" s="323"/>
      <c r="I15" s="450" t="s">
        <v>280</v>
      </c>
      <c r="J15" s="297"/>
      <c r="K15" s="488" t="s">
        <v>630</v>
      </c>
      <c r="L15" s="395" t="e">
        <f>IF(K15="","",CONCATENATE(VLOOKUP($Y$3,$AB$1:$AK$1,K15)," pont"))</f>
        <v>#REF!</v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336"/>
      <c r="B16" s="388"/>
      <c r="C16" s="337"/>
      <c r="D16" s="337"/>
      <c r="E16" s="337"/>
      <c r="F16" s="337"/>
      <c r="G16" s="337"/>
      <c r="H16" s="337"/>
      <c r="I16" s="337"/>
      <c r="J16" s="297"/>
      <c r="K16" s="336"/>
      <c r="L16" s="336"/>
      <c r="M16" s="403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336" t="s">
        <v>61</v>
      </c>
      <c r="B17" s="389"/>
      <c r="C17" s="322" t="str">
        <f>IF($B17="","",VLOOKUP($B17,#REF!,5))</f>
        <v/>
      </c>
      <c r="D17" s="322" t="str">
        <f>IF($B17="","",VLOOKUP($B17,#REF!,15))</f>
        <v/>
      </c>
      <c r="E17" s="450" t="s">
        <v>281</v>
      </c>
      <c r="F17" s="323"/>
      <c r="G17" s="450" t="s">
        <v>282</v>
      </c>
      <c r="H17" s="323"/>
      <c r="I17" s="450" t="s">
        <v>230</v>
      </c>
      <c r="J17" s="297"/>
      <c r="K17" s="488" t="s">
        <v>655</v>
      </c>
      <c r="L17" s="395" t="e">
        <f>IF(K17="","",CONCATENATE(VLOOKUP($Y$3,$AB$1:$AK$1,K17)," pont"))</f>
        <v>#REF!</v>
      </c>
      <c r="M17" s="402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x14ac:dyDescent="0.25">
      <c r="A18" s="297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x14ac:dyDescent="0.25">
      <c r="A19" s="29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x14ac:dyDescent="0.25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x14ac:dyDescent="0.25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297"/>
      <c r="B22" s="499"/>
      <c r="C22" s="499"/>
      <c r="D22" s="498" t="str">
        <f>E7</f>
        <v>Alt</v>
      </c>
      <c r="E22" s="498"/>
      <c r="F22" s="498" t="str">
        <f>E9</f>
        <v>Csikós-Nagy</v>
      </c>
      <c r="G22" s="498"/>
      <c r="H22" s="498" t="str">
        <f>E11</f>
        <v/>
      </c>
      <c r="I22" s="498"/>
      <c r="J22" s="297"/>
      <c r="K22" s="297"/>
      <c r="L22" s="297"/>
      <c r="M22" s="373" t="s">
        <v>56</v>
      </c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ht="18.75" customHeight="1" x14ac:dyDescent="0.25">
      <c r="A23" s="371" t="s">
        <v>52</v>
      </c>
      <c r="B23" s="502" t="str">
        <f>E7</f>
        <v>Alt</v>
      </c>
      <c r="C23" s="502"/>
      <c r="D23" s="497"/>
      <c r="E23" s="497"/>
      <c r="F23" s="494" t="s">
        <v>754</v>
      </c>
      <c r="G23" s="495"/>
      <c r="H23" s="495"/>
      <c r="I23" s="495"/>
      <c r="J23" s="297"/>
      <c r="K23" s="297"/>
      <c r="L23" s="297"/>
      <c r="M23" s="375" t="s">
        <v>155</v>
      </c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ht="18.75" customHeight="1" x14ac:dyDescent="0.25">
      <c r="A24" s="371" t="s">
        <v>53</v>
      </c>
      <c r="B24" s="502" t="str">
        <f>E9</f>
        <v>Csikós-Nagy</v>
      </c>
      <c r="C24" s="502"/>
      <c r="D24" s="494" t="s">
        <v>755</v>
      </c>
      <c r="E24" s="495"/>
      <c r="F24" s="497"/>
      <c r="G24" s="497"/>
      <c r="H24" s="495"/>
      <c r="I24" s="495"/>
      <c r="J24" s="297"/>
      <c r="K24" s="297"/>
      <c r="L24" s="297"/>
      <c r="M24" s="375" t="s">
        <v>629</v>
      </c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ht="18.75" customHeight="1" x14ac:dyDescent="0.25">
      <c r="A25" s="371" t="s">
        <v>54</v>
      </c>
      <c r="B25" s="502" t="str">
        <f>E11</f>
        <v/>
      </c>
      <c r="C25" s="502"/>
      <c r="D25" s="495"/>
      <c r="E25" s="495"/>
      <c r="F25" s="495"/>
      <c r="G25" s="495"/>
      <c r="H25" s="497"/>
      <c r="I25" s="497"/>
      <c r="J25" s="297"/>
      <c r="K25" s="297"/>
      <c r="L25" s="297"/>
      <c r="M25" s="375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76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ht="18.75" customHeight="1" x14ac:dyDescent="0.25">
      <c r="A27" s="297"/>
      <c r="B27" s="499"/>
      <c r="C27" s="499"/>
      <c r="D27" s="498" t="str">
        <f>E13</f>
        <v>Havas</v>
      </c>
      <c r="E27" s="498"/>
      <c r="F27" s="498" t="str">
        <f>E15</f>
        <v>Galbács</v>
      </c>
      <c r="G27" s="498"/>
      <c r="H27" s="498" t="str">
        <f>E17</f>
        <v>Kátay</v>
      </c>
      <c r="I27" s="498"/>
      <c r="J27" s="297"/>
      <c r="K27" s="297"/>
      <c r="L27" s="297"/>
      <c r="M27" s="376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ht="18.75" customHeight="1" x14ac:dyDescent="0.25">
      <c r="A28" s="371" t="s">
        <v>59</v>
      </c>
      <c r="B28" s="502" t="str">
        <f>E13</f>
        <v>Havas</v>
      </c>
      <c r="C28" s="502"/>
      <c r="D28" s="497"/>
      <c r="E28" s="497"/>
      <c r="F28" s="494" t="s">
        <v>756</v>
      </c>
      <c r="G28" s="495"/>
      <c r="H28" s="494" t="s">
        <v>757</v>
      </c>
      <c r="I28" s="495"/>
      <c r="J28" s="297"/>
      <c r="K28" s="297"/>
      <c r="L28" s="297"/>
      <c r="M28" s="375" t="s">
        <v>155</v>
      </c>
    </row>
    <row r="29" spans="1:37" ht="18.75" customHeight="1" x14ac:dyDescent="0.25">
      <c r="A29" s="371" t="s">
        <v>60</v>
      </c>
      <c r="B29" s="502" t="str">
        <f>E15</f>
        <v>Galbács</v>
      </c>
      <c r="C29" s="502"/>
      <c r="D29" s="494" t="s">
        <v>758</v>
      </c>
      <c r="E29" s="495"/>
      <c r="F29" s="497"/>
      <c r="G29" s="497"/>
      <c r="H29" s="494" t="s">
        <v>759</v>
      </c>
      <c r="I29" s="495"/>
      <c r="J29" s="297"/>
      <c r="K29" s="297"/>
      <c r="L29" s="297"/>
      <c r="M29" s="375" t="s">
        <v>629</v>
      </c>
    </row>
    <row r="30" spans="1:37" ht="18.75" customHeight="1" x14ac:dyDescent="0.25">
      <c r="A30" s="371" t="s">
        <v>61</v>
      </c>
      <c r="B30" s="502" t="str">
        <f>E17</f>
        <v>Kátay</v>
      </c>
      <c r="C30" s="502"/>
      <c r="D30" s="494" t="s">
        <v>760</v>
      </c>
      <c r="E30" s="495"/>
      <c r="F30" s="494" t="s">
        <v>761</v>
      </c>
      <c r="G30" s="495"/>
      <c r="H30" s="497"/>
      <c r="I30" s="497"/>
      <c r="J30" s="297"/>
      <c r="K30" s="297"/>
      <c r="L30" s="297"/>
      <c r="M30" s="375" t="s">
        <v>630</v>
      </c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 t="s">
        <v>45</v>
      </c>
      <c r="B32" s="297"/>
      <c r="C32" s="508" t="s">
        <v>409</v>
      </c>
      <c r="D32" s="509"/>
      <c r="E32" s="336" t="s">
        <v>63</v>
      </c>
      <c r="F32" s="508" t="s">
        <v>428</v>
      </c>
      <c r="G32" s="509"/>
      <c r="H32" s="297"/>
      <c r="I32" s="489" t="s">
        <v>746</v>
      </c>
      <c r="J32" s="297"/>
      <c r="K32" s="297"/>
      <c r="L32" s="297"/>
      <c r="M32" s="297"/>
    </row>
    <row r="33" spans="1:19" x14ac:dyDescent="0.25">
      <c r="A33" s="297"/>
      <c r="B33" s="297"/>
      <c r="C33" s="297"/>
      <c r="D33" s="297"/>
      <c r="E33" s="297"/>
      <c r="F33" s="336"/>
      <c r="G33" s="336"/>
      <c r="H33" s="297"/>
      <c r="I33" s="297"/>
      <c r="J33" s="297"/>
      <c r="K33" s="297"/>
      <c r="L33" s="297"/>
      <c r="M33" s="297"/>
    </row>
    <row r="34" spans="1:19" x14ac:dyDescent="0.25">
      <c r="A34" s="297" t="s">
        <v>62</v>
      </c>
      <c r="B34" s="297"/>
      <c r="C34" s="508" t="s">
        <v>410</v>
      </c>
      <c r="D34" s="509"/>
      <c r="E34" s="336" t="s">
        <v>63</v>
      </c>
      <c r="F34" s="507" t="s">
        <v>411</v>
      </c>
      <c r="G34" s="507"/>
      <c r="H34" s="297"/>
      <c r="I34" s="489" t="s">
        <v>652</v>
      </c>
      <c r="J34" s="297"/>
      <c r="K34" s="297"/>
      <c r="L34" s="297"/>
      <c r="M34" s="297"/>
    </row>
    <row r="35" spans="1:19" x14ac:dyDescent="0.25">
      <c r="A35" s="297"/>
      <c r="B35" s="297"/>
      <c r="C35" s="374"/>
      <c r="D35" s="374"/>
      <c r="E35" s="336"/>
      <c r="F35" s="374"/>
      <c r="G35" s="374"/>
      <c r="H35" s="297"/>
      <c r="I35" s="297"/>
      <c r="J35" s="297"/>
      <c r="K35" s="297"/>
      <c r="L35" s="297"/>
      <c r="M35" s="297"/>
    </row>
    <row r="36" spans="1:19" x14ac:dyDescent="0.25">
      <c r="A36" s="297" t="s">
        <v>64</v>
      </c>
      <c r="B36" s="297"/>
      <c r="C36" s="508" t="s">
        <v>412</v>
      </c>
      <c r="D36" s="509"/>
      <c r="E36" s="336" t="s">
        <v>63</v>
      </c>
      <c r="F36" s="509" t="str">
        <f>IF(M28=3,B28,IF(M29=3,B29,IF(M30=3,B30,"")))</f>
        <v/>
      </c>
      <c r="G36" s="509"/>
      <c r="H36" s="297"/>
      <c r="I36" s="275"/>
      <c r="J36" s="297"/>
      <c r="K36" s="297"/>
      <c r="L36" s="297"/>
      <c r="M36" s="297"/>
    </row>
    <row r="37" spans="1:19" x14ac:dyDescent="0.25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</row>
    <row r="38" spans="1:19" x14ac:dyDescent="0.25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75"/>
      <c r="M38" s="297"/>
      <c r="O38" s="328"/>
      <c r="P38" s="328"/>
      <c r="Q38" s="328"/>
      <c r="R38" s="328"/>
      <c r="S38" s="328"/>
    </row>
    <row r="39" spans="1:19" x14ac:dyDescent="0.25">
      <c r="A39" s="160" t="s">
        <v>32</v>
      </c>
      <c r="B39" s="161"/>
      <c r="C39" s="231"/>
      <c r="D39" s="344" t="s">
        <v>3</v>
      </c>
      <c r="E39" s="345" t="s">
        <v>34</v>
      </c>
      <c r="F39" s="363"/>
      <c r="G39" s="344" t="s">
        <v>3</v>
      </c>
      <c r="H39" s="345" t="s">
        <v>41</v>
      </c>
      <c r="I39" s="198"/>
      <c r="J39" s="345" t="s">
        <v>42</v>
      </c>
      <c r="K39" s="197" t="s">
        <v>43</v>
      </c>
      <c r="L39" s="33"/>
      <c r="M39" s="363"/>
      <c r="O39" s="328"/>
      <c r="P39" s="338"/>
      <c r="Q39" s="338"/>
      <c r="R39" s="339"/>
      <c r="S39" s="328"/>
    </row>
    <row r="40" spans="1:19" x14ac:dyDescent="0.25">
      <c r="A40" s="308" t="s">
        <v>33</v>
      </c>
      <c r="B40" s="309"/>
      <c r="C40" s="311"/>
      <c r="D40" s="346">
        <v>1</v>
      </c>
      <c r="E40" s="501" t="e">
        <f>IF(D40&gt;$R$47,,UPPER(VLOOKUP(D40,#REF!,2)))</f>
        <v>#REF!</v>
      </c>
      <c r="F40" s="501"/>
      <c r="G40" s="357" t="s">
        <v>4</v>
      </c>
      <c r="H40" s="309"/>
      <c r="I40" s="347"/>
      <c r="J40" s="358"/>
      <c r="K40" s="303" t="s">
        <v>35</v>
      </c>
      <c r="L40" s="364"/>
      <c r="M40" s="348"/>
      <c r="O40" s="328"/>
      <c r="P40" s="340"/>
      <c r="Q40" s="340"/>
      <c r="R40" s="341"/>
      <c r="S40" s="328"/>
    </row>
    <row r="41" spans="1:19" x14ac:dyDescent="0.25">
      <c r="A41" s="312" t="s">
        <v>40</v>
      </c>
      <c r="B41" s="196"/>
      <c r="C41" s="314"/>
      <c r="D41" s="349">
        <v>2</v>
      </c>
      <c r="E41" s="496" t="e">
        <f>IF(D41&gt;$R$47,,UPPER(VLOOKUP(D41,#REF!,2)))</f>
        <v>#REF!</v>
      </c>
      <c r="F41" s="496"/>
      <c r="G41" s="359" t="s">
        <v>5</v>
      </c>
      <c r="H41" s="350"/>
      <c r="I41" s="351"/>
      <c r="J41" s="84"/>
      <c r="K41" s="361"/>
      <c r="L41" s="275"/>
      <c r="M41" s="356"/>
      <c r="O41" s="328"/>
      <c r="P41" s="341"/>
      <c r="Q41" s="342"/>
      <c r="R41" s="341"/>
      <c r="S41" s="328"/>
    </row>
    <row r="42" spans="1:19" x14ac:dyDescent="0.25">
      <c r="A42" s="212"/>
      <c r="B42" s="213"/>
      <c r="C42" s="214"/>
      <c r="D42" s="349"/>
      <c r="E42" s="353"/>
      <c r="F42" s="354"/>
      <c r="G42" s="359" t="s">
        <v>6</v>
      </c>
      <c r="H42" s="350"/>
      <c r="I42" s="351"/>
      <c r="J42" s="84"/>
      <c r="K42" s="303" t="s">
        <v>36</v>
      </c>
      <c r="L42" s="364"/>
      <c r="M42" s="348"/>
      <c r="O42" s="328"/>
      <c r="P42" s="340"/>
      <c r="Q42" s="340"/>
      <c r="R42" s="341"/>
      <c r="S42" s="328"/>
    </row>
    <row r="43" spans="1:19" x14ac:dyDescent="0.25">
      <c r="A43" s="186"/>
      <c r="B43" s="224"/>
      <c r="C43" s="187"/>
      <c r="D43" s="349"/>
      <c r="E43" s="353"/>
      <c r="F43" s="354"/>
      <c r="G43" s="359" t="s">
        <v>7</v>
      </c>
      <c r="H43" s="350"/>
      <c r="I43" s="351"/>
      <c r="J43" s="84"/>
      <c r="K43" s="362"/>
      <c r="L43" s="354"/>
      <c r="M43" s="352"/>
      <c r="O43" s="328"/>
      <c r="P43" s="341"/>
      <c r="Q43" s="342"/>
      <c r="R43" s="341"/>
      <c r="S43" s="328"/>
    </row>
    <row r="44" spans="1:19" x14ac:dyDescent="0.25">
      <c r="A44" s="200"/>
      <c r="B44" s="215"/>
      <c r="C44" s="230"/>
      <c r="D44" s="349"/>
      <c r="E44" s="353"/>
      <c r="F44" s="354"/>
      <c r="G44" s="359" t="s">
        <v>8</v>
      </c>
      <c r="H44" s="350"/>
      <c r="I44" s="351"/>
      <c r="J44" s="84"/>
      <c r="K44" s="312"/>
      <c r="L44" s="275"/>
      <c r="M44" s="356"/>
      <c r="O44" s="328"/>
      <c r="P44" s="341"/>
      <c r="Q44" s="342"/>
      <c r="R44" s="341"/>
      <c r="S44" s="328"/>
    </row>
    <row r="45" spans="1:19" x14ac:dyDescent="0.25">
      <c r="A45" s="201"/>
      <c r="B45" s="216"/>
      <c r="C45" s="187"/>
      <c r="D45" s="349"/>
      <c r="E45" s="353"/>
      <c r="F45" s="354"/>
      <c r="G45" s="359" t="s">
        <v>9</v>
      </c>
      <c r="H45" s="350"/>
      <c r="I45" s="351"/>
      <c r="J45" s="84"/>
      <c r="K45" s="303" t="s">
        <v>28</v>
      </c>
      <c r="L45" s="364"/>
      <c r="M45" s="348"/>
      <c r="O45" s="328"/>
      <c r="P45" s="340"/>
      <c r="Q45" s="340"/>
      <c r="R45" s="341"/>
      <c r="S45" s="328"/>
    </row>
    <row r="46" spans="1:19" x14ac:dyDescent="0.25">
      <c r="A46" s="201"/>
      <c r="B46" s="216"/>
      <c r="C46" s="210"/>
      <c r="D46" s="349"/>
      <c r="E46" s="353"/>
      <c r="F46" s="354"/>
      <c r="G46" s="359" t="s">
        <v>10</v>
      </c>
      <c r="H46" s="350"/>
      <c r="I46" s="351"/>
      <c r="J46" s="84"/>
      <c r="K46" s="362"/>
      <c r="L46" s="354"/>
      <c r="M46" s="352"/>
      <c r="O46" s="328"/>
      <c r="P46" s="341"/>
      <c r="Q46" s="342"/>
      <c r="R46" s="341"/>
      <c r="S46" s="328"/>
    </row>
    <row r="47" spans="1:19" x14ac:dyDescent="0.25">
      <c r="A47" s="202"/>
      <c r="B47" s="199"/>
      <c r="C47" s="211"/>
      <c r="D47" s="355"/>
      <c r="E47" s="189"/>
      <c r="F47" s="275"/>
      <c r="G47" s="360" t="s">
        <v>11</v>
      </c>
      <c r="H47" s="196"/>
      <c r="I47" s="305"/>
      <c r="J47" s="191"/>
      <c r="K47" s="312" t="str">
        <f>L4</f>
        <v>Kovács Zoltán</v>
      </c>
      <c r="L47" s="275"/>
      <c r="M47" s="356"/>
      <c r="O47" s="328"/>
      <c r="P47" s="341"/>
      <c r="Q47" s="342"/>
      <c r="R47" s="343" t="e">
        <f>MIN(4,#REF!)</f>
        <v>#REF!</v>
      </c>
      <c r="S47" s="328"/>
    </row>
    <row r="48" spans="1:19" x14ac:dyDescent="0.25">
      <c r="O48" s="328"/>
      <c r="P48" s="328"/>
      <c r="Q48" s="328"/>
      <c r="R48" s="328"/>
      <c r="S48" s="328"/>
    </row>
    <row r="49" spans="15:19" x14ac:dyDescent="0.25">
      <c r="O49" s="328"/>
      <c r="P49" s="328"/>
      <c r="Q49" s="328"/>
      <c r="R49" s="328"/>
      <c r="S49" s="328"/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R47">
    <cfRule type="expression" dxfId="3" priority="2" stopIfTrue="1">
      <formula>$O$1="CU"</formula>
    </cfRule>
  </conditionalFormatting>
  <conditionalFormatting sqref="E7 E9 E11 E13 E15 E17">
    <cfRule type="cellIs" dxfId="2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>
    <tabColor indexed="11"/>
  </sheetPr>
  <dimension ref="A1:AK49"/>
  <sheetViews>
    <sheetView tabSelected="1" topLeftCell="A2" workbookViewId="0">
      <selection activeCell="M29" sqref="M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str">
        <f>IF(Y5=1,CONCATENATE(VLOOKUP(Y3,AA16:AH27,2)),CONCATENATE(VLOOKUP(Y3,AA2:AK13,2)))</f>
        <v>60</v>
      </c>
      <c r="AC1" s="400" t="str">
        <f>IF(Y5=1,CONCATENATE(VLOOKUP(Y3,AA16:AK27,3)),CONCATENATE(VLOOKUP(Y3,AA2:AK13,3)))</f>
        <v>40</v>
      </c>
      <c r="AD1" s="400" t="str">
        <f>IF(Y5=1,CONCATENATE(VLOOKUP(Y3,AA16:AK27,4)),CONCATENATE(VLOOKUP(Y3,AA2:AK13,4)))</f>
        <v>30</v>
      </c>
      <c r="AE1" s="400" t="str">
        <f>IF(Y5=1,CONCATENATE(VLOOKUP(Y3,AA16:AK27,5)),CONCATENATE(VLOOKUP(Y3,AA2:AK13,5)))</f>
        <v>20</v>
      </c>
      <c r="AF1" s="400" t="str">
        <f>IF(Y5=1,CONCATENATE(VLOOKUP(Y3,AA16:AK27,6)),CONCATENATE(VLOOKUP(Y3,AA2:AK13,6)))</f>
        <v>18</v>
      </c>
      <c r="AG1" s="400" t="str">
        <f>IF(Y5=1,CONCATENATE(VLOOKUP(Y3,AA16:AK27,7)),CONCATENATE(VLOOKUP(Y3,AA2:AK13,7)))</f>
        <v>15</v>
      </c>
      <c r="AH1" s="400" t="str">
        <f>IF(Y5=1,CONCATENATE(VLOOKUP(Y3,AA16:AK27,8)),CONCATENATE(VLOOKUP(Y3,AA2:AK13,8)))</f>
        <v>12</v>
      </c>
      <c r="AI1" s="400" t="str">
        <f>IF(Y5=1,CONCATENATE(VLOOKUP(Y3,AA16:AK27,9)),CONCATENATE(VLOOKUP(Y3,AA2:AK13,9)))</f>
        <v>10</v>
      </c>
      <c r="AJ1" s="400" t="str">
        <f>IF(Y5=1,CONCATENATE(VLOOKUP(Y3,AA16:AK27,10)),CONCATENATE(VLOOKUP(Y3,AA2:AK13,10)))</f>
        <v>8</v>
      </c>
      <c r="AK1" s="400" t="str">
        <f>IF(Y5=1,CONCATENATE(VLOOKUP(Y3,AA16:AK27,11)),CONCATENATE(VLOOKUP(Y3,AA2:AK13,11)))</f>
        <v>6</v>
      </c>
    </row>
    <row r="2" spans="1:37" x14ac:dyDescent="0.25">
      <c r="A2" s="252" t="s">
        <v>38</v>
      </c>
      <c r="B2" s="253"/>
      <c r="C2" s="253"/>
      <c r="D2" s="253"/>
      <c r="E2" s="241">
        <f>Altalanos!$E$8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 t="s">
        <v>26</v>
      </c>
      <c r="M3" s="51"/>
      <c r="N3" s="332"/>
      <c r="O3" s="331"/>
      <c r="P3" s="332"/>
      <c r="Y3" s="393" t="str">
        <f>IF(H4="OB","A",IF(H4="IX","W",H4))</f>
        <v>III.kcs. Fiú "A"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318</v>
      </c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81" t="s">
        <v>66</v>
      </c>
      <c r="P5" s="382" t="s">
        <v>72</v>
      </c>
      <c r="Q5" s="328"/>
      <c r="R5" s="381" t="s">
        <v>66</v>
      </c>
      <c r="S5" s="430" t="s">
        <v>103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83" t="s">
        <v>73</v>
      </c>
      <c r="P6" s="384" t="s">
        <v>68</v>
      </c>
      <c r="Q6" s="328"/>
      <c r="R6" s="383" t="s">
        <v>73</v>
      </c>
      <c r="S6" s="431" t="s">
        <v>104</v>
      </c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72" t="s">
        <v>52</v>
      </c>
      <c r="B7" s="387"/>
      <c r="C7" s="322" t="str">
        <f>IF($B7="","",VLOOKUP($B7,#REF!,5))</f>
        <v/>
      </c>
      <c r="D7" s="322" t="str">
        <f>IF($B7="","",VLOOKUP($B7,#REF!,15))</f>
        <v/>
      </c>
      <c r="E7" s="452" t="s">
        <v>172</v>
      </c>
      <c r="F7" s="321"/>
      <c r="G7" s="452" t="s">
        <v>158</v>
      </c>
      <c r="H7" s="321"/>
      <c r="I7" s="452" t="s">
        <v>174</v>
      </c>
      <c r="J7" s="297"/>
      <c r="K7" s="488" t="s">
        <v>629</v>
      </c>
      <c r="L7" s="395" t="e">
        <f>IF(K7="","",CONCATENATE(VLOOKUP($Y$3,$AB$1:$AK$1,K7)," pont"))</f>
        <v>#REF!</v>
      </c>
      <c r="M7" s="402"/>
      <c r="N7" s="328"/>
      <c r="O7" s="385" t="s">
        <v>74</v>
      </c>
      <c r="P7" s="386" t="s">
        <v>70</v>
      </c>
      <c r="Q7" s="328"/>
      <c r="R7" s="385" t="s">
        <v>74</v>
      </c>
      <c r="S7" s="432" t="s">
        <v>78</v>
      </c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8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89"/>
      <c r="C9" s="322" t="str">
        <f>IF($B9="","",VLOOKUP($B9,#REF!,5))</f>
        <v/>
      </c>
      <c r="D9" s="322" t="str">
        <f>IF($B9="","",VLOOKUP($B9,#REF!,15))</f>
        <v/>
      </c>
      <c r="E9" s="450" t="s">
        <v>310</v>
      </c>
      <c r="F9" s="323"/>
      <c r="G9" s="450" t="s">
        <v>207</v>
      </c>
      <c r="H9" s="323"/>
      <c r="I9" s="450" t="s">
        <v>174</v>
      </c>
      <c r="J9" s="297"/>
      <c r="K9" s="488" t="s">
        <v>645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8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89"/>
      <c r="C11" s="322" t="str">
        <f>IF($B11="","",VLOOKUP($B11,#REF!,5))</f>
        <v/>
      </c>
      <c r="D11" s="322" t="str">
        <f>IF($B11="","",VLOOKUP($B11,#REF!,15))</f>
        <v/>
      </c>
      <c r="E11" s="450" t="s">
        <v>131</v>
      </c>
      <c r="F11" s="323"/>
      <c r="G11" s="450" t="s">
        <v>207</v>
      </c>
      <c r="H11" s="323"/>
      <c r="I11" s="450" t="s">
        <v>174</v>
      </c>
      <c r="J11" s="297"/>
      <c r="K11" s="401"/>
      <c r="L11" s="395" t="str">
        <f>IF(K11="","",CONCATENATE(VLOOKUP($Y$3,$AB$1:$AK$1,K11)," pont"))</f>
        <v/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372"/>
      <c r="C12" s="365"/>
      <c r="D12" s="297"/>
      <c r="E12" s="297"/>
      <c r="F12" s="297"/>
      <c r="G12" s="297"/>
      <c r="H12" s="297"/>
      <c r="I12" s="297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72" t="s">
        <v>59</v>
      </c>
      <c r="B13" s="387"/>
      <c r="C13" s="322" t="str">
        <f>IF($B13="","",VLOOKUP($B13,#REF!,5))</f>
        <v/>
      </c>
      <c r="D13" s="322" t="str">
        <f>IF($B13="","",VLOOKUP($B13,#REF!,15))</f>
        <v/>
      </c>
      <c r="E13" s="452" t="s">
        <v>308</v>
      </c>
      <c r="F13" s="321"/>
      <c r="G13" s="452" t="s">
        <v>184</v>
      </c>
      <c r="H13" s="321"/>
      <c r="I13" s="452" t="s">
        <v>174</v>
      </c>
      <c r="J13" s="297"/>
      <c r="K13" s="488" t="s">
        <v>155</v>
      </c>
      <c r="L13" s="395" t="e">
        <f>IF(K13="","",CONCATENATE(VLOOKUP($Y$3,$AB$1:$AK$1,K13)," pont"))</f>
        <v>#REF!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88"/>
      <c r="C14" s="337"/>
      <c r="D14" s="337"/>
      <c r="E14" s="337"/>
      <c r="F14" s="337"/>
      <c r="G14" s="337"/>
      <c r="H14" s="337"/>
      <c r="I14" s="337"/>
      <c r="J14" s="297"/>
      <c r="K14" s="336"/>
      <c r="L14" s="336"/>
      <c r="M14" s="40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36" t="s">
        <v>60</v>
      </c>
      <c r="B15" s="389"/>
      <c r="C15" s="322" t="str">
        <f>IF($B15="","",VLOOKUP($B15,#REF!,5))</f>
        <v/>
      </c>
      <c r="D15" s="322" t="str">
        <f>IF($B15="","",VLOOKUP($B15,#REF!,15))</f>
        <v/>
      </c>
      <c r="E15" s="450" t="s">
        <v>309</v>
      </c>
      <c r="F15" s="323"/>
      <c r="G15" s="450" t="s">
        <v>184</v>
      </c>
      <c r="H15" s="323"/>
      <c r="I15" s="450" t="s">
        <v>201</v>
      </c>
      <c r="J15" s="297"/>
      <c r="K15" s="488" t="s">
        <v>630</v>
      </c>
      <c r="L15" s="395" t="e">
        <f>IF(K15="","",CONCATENATE(VLOOKUP($Y$3,$AB$1:$AK$1,K15)," pont"))</f>
        <v>#REF!</v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336"/>
      <c r="B16" s="388"/>
      <c r="C16" s="337"/>
      <c r="D16" s="337"/>
      <c r="E16" s="337"/>
      <c r="F16" s="337"/>
      <c r="G16" s="337"/>
      <c r="H16" s="337"/>
      <c r="I16" s="337"/>
      <c r="J16" s="297"/>
      <c r="K16" s="336"/>
      <c r="L16" s="336"/>
      <c r="M16" s="403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336" t="s">
        <v>61</v>
      </c>
      <c r="B17" s="389"/>
      <c r="C17" s="322" t="str">
        <f>IF($B17="","",VLOOKUP($B17,#REF!,5))</f>
        <v/>
      </c>
      <c r="D17" s="322" t="str">
        <f>IF($B17="","",VLOOKUP($B17,#REF!,15))</f>
        <v/>
      </c>
      <c r="E17" s="317" t="str">
        <f>UPPER(IF($B17="","",VLOOKUP($B17,#REF!,2)))</f>
        <v/>
      </c>
      <c r="F17" s="323"/>
      <c r="G17" s="317" t="str">
        <f>IF($B17="","",VLOOKUP($B17,#REF!,3))</f>
        <v/>
      </c>
      <c r="H17" s="323"/>
      <c r="I17" s="317" t="str">
        <f>IF($B17="","",VLOOKUP($B17,#REF!,4))</f>
        <v/>
      </c>
      <c r="J17" s="297"/>
      <c r="K17" s="401"/>
      <c r="L17" s="395" t="str">
        <f>IF(K17="","",CONCATENATE(VLOOKUP($Y$3,$AB$1:$AK$1,K17)," pont"))</f>
        <v/>
      </c>
      <c r="M17" s="402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x14ac:dyDescent="0.25">
      <c r="A18" s="297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x14ac:dyDescent="0.25">
      <c r="A19" s="29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x14ac:dyDescent="0.25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x14ac:dyDescent="0.25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297"/>
      <c r="B22" s="499"/>
      <c r="C22" s="499"/>
      <c r="D22" s="498" t="str">
        <f>E7</f>
        <v>Bagdi</v>
      </c>
      <c r="E22" s="498"/>
      <c r="F22" s="498" t="str">
        <f>E9</f>
        <v>Kocsár</v>
      </c>
      <c r="G22" s="498"/>
      <c r="H22" s="498" t="str">
        <f>E11</f>
        <v>Sebestyén</v>
      </c>
      <c r="I22" s="498"/>
      <c r="J22" s="297"/>
      <c r="K22" s="297"/>
      <c r="L22" s="297"/>
      <c r="M22" s="373" t="s">
        <v>56</v>
      </c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ht="18.75" customHeight="1" x14ac:dyDescent="0.25">
      <c r="A23" s="371" t="s">
        <v>52</v>
      </c>
      <c r="B23" s="502" t="str">
        <f>E7</f>
        <v>Bagdi</v>
      </c>
      <c r="C23" s="502"/>
      <c r="D23" s="497"/>
      <c r="E23" s="497"/>
      <c r="F23" s="494" t="s">
        <v>762</v>
      </c>
      <c r="G23" s="495"/>
      <c r="H23" s="494" t="s">
        <v>652</v>
      </c>
      <c r="I23" s="495"/>
      <c r="J23" s="297"/>
      <c r="K23" s="297"/>
      <c r="L23" s="297"/>
      <c r="M23" s="375" t="s">
        <v>155</v>
      </c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ht="18.75" customHeight="1" x14ac:dyDescent="0.25">
      <c r="A24" s="371" t="s">
        <v>53</v>
      </c>
      <c r="B24" s="502" t="str">
        <f>E9</f>
        <v>Kocsár</v>
      </c>
      <c r="C24" s="502"/>
      <c r="D24" s="494" t="s">
        <v>763</v>
      </c>
      <c r="E24" s="495"/>
      <c r="F24" s="497"/>
      <c r="G24" s="497"/>
      <c r="H24" s="494" t="s">
        <v>652</v>
      </c>
      <c r="I24" s="495"/>
      <c r="J24" s="297"/>
      <c r="K24" s="297"/>
      <c r="L24" s="297"/>
      <c r="M24" s="375" t="s">
        <v>629</v>
      </c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ht="18.75" customHeight="1" x14ac:dyDescent="0.25">
      <c r="A25" s="371" t="s">
        <v>54</v>
      </c>
      <c r="B25" s="502" t="str">
        <f>E11</f>
        <v>Sebestyén</v>
      </c>
      <c r="C25" s="502"/>
      <c r="D25" s="494" t="s">
        <v>690</v>
      </c>
      <c r="E25" s="495"/>
      <c r="F25" s="494" t="s">
        <v>690</v>
      </c>
      <c r="G25" s="495"/>
      <c r="H25" s="497"/>
      <c r="I25" s="497"/>
      <c r="J25" s="297"/>
      <c r="K25" s="297"/>
      <c r="L25" s="297"/>
      <c r="M25" s="375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76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ht="18.75" customHeight="1" x14ac:dyDescent="0.25">
      <c r="A27" s="297"/>
      <c r="B27" s="499"/>
      <c r="C27" s="499"/>
      <c r="D27" s="498" t="str">
        <f>E13</f>
        <v>Hidvégi</v>
      </c>
      <c r="E27" s="498"/>
      <c r="F27" s="498" t="str">
        <f>E15</f>
        <v>Major</v>
      </c>
      <c r="G27" s="498"/>
      <c r="H27" s="498" t="str">
        <f>E17</f>
        <v/>
      </c>
      <c r="I27" s="498"/>
      <c r="J27" s="297"/>
      <c r="K27" s="297"/>
      <c r="L27" s="297"/>
      <c r="M27" s="376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ht="18.75" customHeight="1" x14ac:dyDescent="0.25">
      <c r="A28" s="371" t="s">
        <v>59</v>
      </c>
      <c r="B28" s="502" t="str">
        <f>E13</f>
        <v>Hidvégi</v>
      </c>
      <c r="C28" s="502"/>
      <c r="D28" s="497"/>
      <c r="E28" s="497"/>
      <c r="F28" s="494" t="s">
        <v>734</v>
      </c>
      <c r="G28" s="495"/>
      <c r="H28" s="495"/>
      <c r="I28" s="495"/>
      <c r="J28" s="297"/>
      <c r="K28" s="297"/>
      <c r="L28" s="297"/>
      <c r="M28" s="375" t="s">
        <v>155</v>
      </c>
    </row>
    <row r="29" spans="1:37" ht="18.75" customHeight="1" x14ac:dyDescent="0.25">
      <c r="A29" s="371" t="s">
        <v>60</v>
      </c>
      <c r="B29" s="502" t="str">
        <f>E15</f>
        <v>Major</v>
      </c>
      <c r="C29" s="502"/>
      <c r="D29" s="494" t="s">
        <v>764</v>
      </c>
      <c r="E29" s="495"/>
      <c r="F29" s="497"/>
      <c r="G29" s="497"/>
      <c r="H29" s="495"/>
      <c r="I29" s="495"/>
      <c r="J29" s="297"/>
      <c r="K29" s="297"/>
      <c r="L29" s="297"/>
      <c r="M29" s="375" t="s">
        <v>629</v>
      </c>
    </row>
    <row r="30" spans="1:37" ht="18.75" customHeight="1" x14ac:dyDescent="0.25">
      <c r="A30" s="371" t="s">
        <v>61</v>
      </c>
      <c r="B30" s="502" t="str">
        <f>E17</f>
        <v/>
      </c>
      <c r="C30" s="502"/>
      <c r="D30" s="495"/>
      <c r="E30" s="495"/>
      <c r="F30" s="495"/>
      <c r="G30" s="495"/>
      <c r="H30" s="497"/>
      <c r="I30" s="497"/>
      <c r="J30" s="297"/>
      <c r="K30" s="297"/>
      <c r="L30" s="297"/>
      <c r="M30" s="375"/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 t="s">
        <v>45</v>
      </c>
      <c r="B32" s="297"/>
      <c r="C32" s="508" t="s">
        <v>461</v>
      </c>
      <c r="D32" s="509"/>
      <c r="E32" s="336" t="s">
        <v>63</v>
      </c>
      <c r="F32" s="507" t="s">
        <v>459</v>
      </c>
      <c r="G32" s="507"/>
      <c r="H32" s="297"/>
      <c r="I32" s="489" t="s">
        <v>747</v>
      </c>
      <c r="J32" s="297"/>
      <c r="K32" s="297"/>
      <c r="L32" s="297"/>
      <c r="M32" s="297"/>
    </row>
    <row r="33" spans="1:19" x14ac:dyDescent="0.25">
      <c r="A33" s="297"/>
      <c r="B33" s="297"/>
      <c r="C33" s="297"/>
      <c r="D33" s="297"/>
      <c r="E33" s="297"/>
      <c r="F33" s="336"/>
      <c r="G33" s="336"/>
      <c r="H33" s="297"/>
      <c r="I33" s="297"/>
      <c r="J33" s="297"/>
      <c r="K33" s="297"/>
      <c r="L33" s="297"/>
      <c r="M33" s="297"/>
    </row>
    <row r="34" spans="1:19" x14ac:dyDescent="0.25">
      <c r="A34" s="297" t="s">
        <v>62</v>
      </c>
      <c r="B34" s="297"/>
      <c r="C34" s="507" t="s">
        <v>460</v>
      </c>
      <c r="D34" s="507"/>
      <c r="E34" s="336" t="s">
        <v>63</v>
      </c>
      <c r="F34" s="508" t="s">
        <v>442</v>
      </c>
      <c r="G34" s="509"/>
      <c r="H34" s="297"/>
      <c r="I34" s="489" t="s">
        <v>765</v>
      </c>
      <c r="J34" s="297"/>
      <c r="K34" s="297"/>
      <c r="L34" s="297"/>
      <c r="M34" s="297"/>
    </row>
    <row r="35" spans="1:19" x14ac:dyDescent="0.25">
      <c r="A35" s="297"/>
      <c r="B35" s="297"/>
      <c r="C35" s="374"/>
      <c r="D35" s="374"/>
      <c r="E35" s="336"/>
      <c r="F35" s="374"/>
      <c r="G35" s="374"/>
      <c r="H35" s="297"/>
      <c r="I35" s="297"/>
      <c r="J35" s="297"/>
      <c r="K35" s="297"/>
      <c r="L35" s="297"/>
      <c r="M35" s="297"/>
    </row>
    <row r="36" spans="1:19" x14ac:dyDescent="0.25">
      <c r="A36" s="297" t="s">
        <v>64</v>
      </c>
      <c r="B36" s="297"/>
      <c r="C36" s="509" t="str">
        <f>IF(M23=3,B23,IF(M24=3,B24,IF(M25=3,B25,"")))</f>
        <v/>
      </c>
      <c r="D36" s="509"/>
      <c r="E36" s="336" t="s">
        <v>63</v>
      </c>
      <c r="F36" s="509" t="str">
        <f>IF(M28=3,B28,IF(M29=3,B29,IF(M30=3,B30,"")))</f>
        <v/>
      </c>
      <c r="G36" s="509"/>
      <c r="H36" s="297"/>
      <c r="I36" s="275"/>
      <c r="J36" s="297"/>
      <c r="K36" s="297"/>
      <c r="L36" s="297"/>
      <c r="M36" s="297"/>
    </row>
    <row r="37" spans="1:19" x14ac:dyDescent="0.25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</row>
    <row r="38" spans="1:19" x14ac:dyDescent="0.25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75"/>
      <c r="M38" s="297"/>
      <c r="O38" s="328"/>
      <c r="P38" s="328"/>
      <c r="Q38" s="328"/>
      <c r="R38" s="328"/>
      <c r="S38" s="328"/>
    </row>
    <row r="39" spans="1:19" x14ac:dyDescent="0.25">
      <c r="A39" s="160" t="s">
        <v>32</v>
      </c>
      <c r="B39" s="161"/>
      <c r="C39" s="231"/>
      <c r="D39" s="344" t="s">
        <v>3</v>
      </c>
      <c r="E39" s="345" t="s">
        <v>34</v>
      </c>
      <c r="F39" s="363"/>
      <c r="G39" s="344" t="s">
        <v>3</v>
      </c>
      <c r="H39" s="345" t="s">
        <v>41</v>
      </c>
      <c r="I39" s="198"/>
      <c r="J39" s="345" t="s">
        <v>42</v>
      </c>
      <c r="K39" s="197" t="s">
        <v>43</v>
      </c>
      <c r="L39" s="33"/>
      <c r="M39" s="363"/>
      <c r="O39" s="328"/>
      <c r="P39" s="338"/>
      <c r="Q39" s="338"/>
      <c r="R39" s="339"/>
      <c r="S39" s="328"/>
    </row>
    <row r="40" spans="1:19" x14ac:dyDescent="0.25">
      <c r="A40" s="308" t="s">
        <v>33</v>
      </c>
      <c r="B40" s="309"/>
      <c r="C40" s="311"/>
      <c r="D40" s="346">
        <v>1</v>
      </c>
      <c r="E40" s="501" t="e">
        <f>IF(D40&gt;$R$47,,UPPER(VLOOKUP(D40,#REF!,2)))</f>
        <v>#REF!</v>
      </c>
      <c r="F40" s="501"/>
      <c r="G40" s="357" t="s">
        <v>4</v>
      </c>
      <c r="H40" s="309"/>
      <c r="I40" s="347"/>
      <c r="J40" s="358"/>
      <c r="K40" s="303" t="s">
        <v>35</v>
      </c>
      <c r="L40" s="364"/>
      <c r="M40" s="348"/>
      <c r="O40" s="328"/>
      <c r="P40" s="340"/>
      <c r="Q40" s="340"/>
      <c r="R40" s="341"/>
      <c r="S40" s="328"/>
    </row>
    <row r="41" spans="1:19" x14ac:dyDescent="0.25">
      <c r="A41" s="312" t="s">
        <v>40</v>
      </c>
      <c r="B41" s="196"/>
      <c r="C41" s="314"/>
      <c r="D41" s="349">
        <v>2</v>
      </c>
      <c r="E41" s="496" t="e">
        <f>IF(D41&gt;$R$47,,UPPER(VLOOKUP(D41,#REF!,2)))</f>
        <v>#REF!</v>
      </c>
      <c r="F41" s="496"/>
      <c r="G41" s="359" t="s">
        <v>5</v>
      </c>
      <c r="H41" s="350"/>
      <c r="I41" s="351"/>
      <c r="J41" s="84"/>
      <c r="K41" s="361"/>
      <c r="L41" s="275"/>
      <c r="M41" s="356"/>
      <c r="O41" s="328"/>
      <c r="P41" s="341"/>
      <c r="Q41" s="342"/>
      <c r="R41" s="341"/>
      <c r="S41" s="328"/>
    </row>
    <row r="42" spans="1:19" x14ac:dyDescent="0.25">
      <c r="A42" s="212"/>
      <c r="B42" s="213"/>
      <c r="C42" s="214"/>
      <c r="D42" s="349"/>
      <c r="E42" s="353"/>
      <c r="F42" s="354"/>
      <c r="G42" s="359" t="s">
        <v>6</v>
      </c>
      <c r="H42" s="350"/>
      <c r="I42" s="351"/>
      <c r="J42" s="84"/>
      <c r="K42" s="303" t="s">
        <v>36</v>
      </c>
      <c r="L42" s="364"/>
      <c r="M42" s="348"/>
      <c r="O42" s="328"/>
      <c r="P42" s="340"/>
      <c r="Q42" s="340"/>
      <c r="R42" s="341"/>
      <c r="S42" s="328"/>
    </row>
    <row r="43" spans="1:19" x14ac:dyDescent="0.25">
      <c r="A43" s="186"/>
      <c r="B43" s="224"/>
      <c r="C43" s="187"/>
      <c r="D43" s="349"/>
      <c r="E43" s="353"/>
      <c r="F43" s="354"/>
      <c r="G43" s="359" t="s">
        <v>7</v>
      </c>
      <c r="H43" s="350"/>
      <c r="I43" s="351"/>
      <c r="J43" s="84"/>
      <c r="K43" s="362"/>
      <c r="L43" s="354"/>
      <c r="M43" s="352"/>
      <c r="O43" s="328"/>
      <c r="P43" s="341"/>
      <c r="Q43" s="342"/>
      <c r="R43" s="341"/>
      <c r="S43" s="328"/>
    </row>
    <row r="44" spans="1:19" x14ac:dyDescent="0.25">
      <c r="A44" s="200"/>
      <c r="B44" s="215"/>
      <c r="C44" s="230"/>
      <c r="D44" s="349"/>
      <c r="E44" s="353"/>
      <c r="F44" s="354"/>
      <c r="G44" s="359" t="s">
        <v>8</v>
      </c>
      <c r="H44" s="350"/>
      <c r="I44" s="351"/>
      <c r="J44" s="84"/>
      <c r="K44" s="312"/>
      <c r="L44" s="275"/>
      <c r="M44" s="356"/>
      <c r="O44" s="328"/>
      <c r="P44" s="341"/>
      <c r="Q44" s="342"/>
      <c r="R44" s="341"/>
      <c r="S44" s="328"/>
    </row>
    <row r="45" spans="1:19" x14ac:dyDescent="0.25">
      <c r="A45" s="201"/>
      <c r="B45" s="216"/>
      <c r="C45" s="187"/>
      <c r="D45" s="349"/>
      <c r="E45" s="353"/>
      <c r="F45" s="354"/>
      <c r="G45" s="359" t="s">
        <v>9</v>
      </c>
      <c r="H45" s="350"/>
      <c r="I45" s="351"/>
      <c r="J45" s="84"/>
      <c r="K45" s="303" t="s">
        <v>28</v>
      </c>
      <c r="L45" s="364"/>
      <c r="M45" s="348"/>
      <c r="O45" s="328"/>
      <c r="P45" s="340"/>
      <c r="Q45" s="340"/>
      <c r="R45" s="341"/>
      <c r="S45" s="328"/>
    </row>
    <row r="46" spans="1:19" x14ac:dyDescent="0.25">
      <c r="A46" s="201"/>
      <c r="B46" s="216"/>
      <c r="C46" s="210"/>
      <c r="D46" s="349"/>
      <c r="E46" s="353"/>
      <c r="F46" s="354"/>
      <c r="G46" s="359" t="s">
        <v>10</v>
      </c>
      <c r="H46" s="350"/>
      <c r="I46" s="351"/>
      <c r="J46" s="84"/>
      <c r="K46" s="362"/>
      <c r="L46" s="354"/>
      <c r="M46" s="352"/>
      <c r="O46" s="328"/>
      <c r="P46" s="341"/>
      <c r="Q46" s="342"/>
      <c r="R46" s="341"/>
      <c r="S46" s="328"/>
    </row>
    <row r="47" spans="1:19" x14ac:dyDescent="0.25">
      <c r="A47" s="202"/>
      <c r="B47" s="199"/>
      <c r="C47" s="211"/>
      <c r="D47" s="355"/>
      <c r="E47" s="189"/>
      <c r="F47" s="275"/>
      <c r="G47" s="360" t="s">
        <v>11</v>
      </c>
      <c r="H47" s="196"/>
      <c r="I47" s="305"/>
      <c r="J47" s="191"/>
      <c r="K47" s="312" t="str">
        <f>L4</f>
        <v>Kovács Zoltán</v>
      </c>
      <c r="L47" s="275"/>
      <c r="M47" s="356"/>
      <c r="O47" s="328"/>
      <c r="P47" s="341"/>
      <c r="Q47" s="342"/>
      <c r="R47" s="343" t="e">
        <f>MIN(4,#REF!)</f>
        <v>#REF!</v>
      </c>
      <c r="S47" s="328"/>
    </row>
    <row r="48" spans="1:19" x14ac:dyDescent="0.25">
      <c r="O48" s="328"/>
      <c r="P48" s="328"/>
      <c r="Q48" s="328"/>
      <c r="R48" s="328"/>
      <c r="S48" s="328"/>
    </row>
    <row r="49" spans="15:19" x14ac:dyDescent="0.25">
      <c r="O49" s="328"/>
      <c r="P49" s="328"/>
      <c r="Q49" s="328"/>
      <c r="R49" s="328"/>
      <c r="S49" s="328"/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R47">
    <cfRule type="expression" dxfId="1" priority="2" stopIfTrue="1">
      <formula>$O$1="CU"</formula>
    </cfRule>
  </conditionalFormatting>
  <conditionalFormatting sqref="E7 E9 E11 E13 E15 E17">
    <cfRule type="cellIs" dxfId="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15"/>
  <sheetViews>
    <sheetView topLeftCell="D1" workbookViewId="0">
      <selection activeCell="H72" sqref="H72"/>
    </sheetView>
  </sheetViews>
  <sheetFormatPr defaultRowHeight="13.2" x14ac:dyDescent="0.25"/>
  <cols>
    <col min="1" max="1" width="29.6640625" bestFit="1" customWidth="1"/>
    <col min="2" max="2" width="24.44140625" bestFit="1" customWidth="1"/>
    <col min="3" max="3" width="16.33203125" bestFit="1" customWidth="1"/>
    <col min="4" max="4" width="7.5546875" bestFit="1" customWidth="1"/>
    <col min="5" max="5" width="12.44140625" bestFit="1" customWidth="1"/>
    <col min="6" max="6" width="5" bestFit="1" customWidth="1"/>
    <col min="7" max="7" width="5.5546875" bestFit="1" customWidth="1"/>
    <col min="8" max="8" width="10" customWidth="1"/>
    <col min="9" max="9" width="120.44140625" bestFit="1" customWidth="1"/>
    <col min="10" max="10" width="11" bestFit="1" customWidth="1"/>
    <col min="11" max="11" width="26.33203125" customWidth="1"/>
    <col min="12" max="12" width="30.6640625" bestFit="1" customWidth="1"/>
    <col min="13" max="13" width="16.88671875" bestFit="1" customWidth="1"/>
  </cols>
  <sheetData>
    <row r="1" spans="1:13" ht="14.4" x14ac:dyDescent="0.3">
      <c r="A1" s="486" t="s">
        <v>503</v>
      </c>
      <c r="B1" s="486" t="s">
        <v>504</v>
      </c>
      <c r="C1" s="486" t="s">
        <v>505</v>
      </c>
      <c r="D1" s="486" t="s">
        <v>506</v>
      </c>
      <c r="E1" s="486" t="s">
        <v>507</v>
      </c>
      <c r="F1" s="486" t="s">
        <v>508</v>
      </c>
      <c r="G1" s="486" t="s">
        <v>509</v>
      </c>
      <c r="H1" s="486" t="s">
        <v>25</v>
      </c>
      <c r="I1" s="486" t="s">
        <v>510</v>
      </c>
      <c r="J1" s="486" t="s">
        <v>511</v>
      </c>
      <c r="K1" s="486" t="s">
        <v>512</v>
      </c>
      <c r="L1" s="486" t="s">
        <v>513</v>
      </c>
      <c r="M1" s="486" t="s">
        <v>514</v>
      </c>
    </row>
    <row r="2" spans="1:13" x14ac:dyDescent="0.25">
      <c r="A2" t="s">
        <v>515</v>
      </c>
      <c r="B2" t="s">
        <v>516</v>
      </c>
      <c r="C2" t="s">
        <v>517</v>
      </c>
      <c r="D2" t="s">
        <v>518</v>
      </c>
      <c r="E2" t="s">
        <v>519</v>
      </c>
      <c r="F2" t="s">
        <v>520</v>
      </c>
      <c r="G2" t="s">
        <v>60</v>
      </c>
      <c r="H2" t="s">
        <v>53</v>
      </c>
      <c r="I2" t="s">
        <v>521</v>
      </c>
      <c r="J2" t="s">
        <v>144</v>
      </c>
      <c r="K2" t="s">
        <v>522</v>
      </c>
      <c r="L2" t="s">
        <v>523</v>
      </c>
      <c r="M2" t="s">
        <v>523</v>
      </c>
    </row>
    <row r="3" spans="1:13" x14ac:dyDescent="0.25">
      <c r="A3" t="s">
        <v>515</v>
      </c>
      <c r="B3" t="s">
        <v>516</v>
      </c>
      <c r="C3" t="s">
        <v>517</v>
      </c>
      <c r="D3" t="s">
        <v>518</v>
      </c>
      <c r="E3" t="s">
        <v>519</v>
      </c>
      <c r="F3" t="s">
        <v>61</v>
      </c>
      <c r="G3" t="s">
        <v>60</v>
      </c>
      <c r="H3" t="s">
        <v>53</v>
      </c>
      <c r="I3" t="s">
        <v>521</v>
      </c>
      <c r="J3" t="s">
        <v>144</v>
      </c>
      <c r="K3" t="s">
        <v>524</v>
      </c>
      <c r="L3" t="s">
        <v>523</v>
      </c>
      <c r="M3" t="s">
        <v>12</v>
      </c>
    </row>
    <row r="4" spans="1:13" x14ac:dyDescent="0.25">
      <c r="A4" t="s">
        <v>515</v>
      </c>
      <c r="B4" t="s">
        <v>525</v>
      </c>
      <c r="C4" t="s">
        <v>517</v>
      </c>
      <c r="D4" t="s">
        <v>518</v>
      </c>
      <c r="E4" t="s">
        <v>519</v>
      </c>
      <c r="F4" t="s">
        <v>61</v>
      </c>
      <c r="G4" t="s">
        <v>60</v>
      </c>
      <c r="H4" t="s">
        <v>52</v>
      </c>
      <c r="I4" t="s">
        <v>526</v>
      </c>
      <c r="J4" t="s">
        <v>527</v>
      </c>
      <c r="K4" t="s">
        <v>528</v>
      </c>
      <c r="L4" t="s">
        <v>529</v>
      </c>
      <c r="M4" t="s">
        <v>12</v>
      </c>
    </row>
    <row r="5" spans="1:13" x14ac:dyDescent="0.25">
      <c r="A5" t="s">
        <v>515</v>
      </c>
      <c r="B5" t="s">
        <v>525</v>
      </c>
      <c r="C5" t="s">
        <v>517</v>
      </c>
      <c r="D5" t="s">
        <v>518</v>
      </c>
      <c r="E5" t="s">
        <v>519</v>
      </c>
      <c r="F5" t="s">
        <v>61</v>
      </c>
      <c r="G5" t="s">
        <v>60</v>
      </c>
      <c r="H5" t="s">
        <v>52</v>
      </c>
      <c r="I5" t="s">
        <v>530</v>
      </c>
      <c r="J5" t="s">
        <v>527</v>
      </c>
      <c r="K5" t="s">
        <v>531</v>
      </c>
      <c r="L5" t="s">
        <v>532</v>
      </c>
      <c r="M5" t="s">
        <v>12</v>
      </c>
    </row>
    <row r="6" spans="1:13" x14ac:dyDescent="0.25">
      <c r="A6" t="s">
        <v>515</v>
      </c>
      <c r="B6" t="s">
        <v>525</v>
      </c>
      <c r="C6" t="s">
        <v>517</v>
      </c>
      <c r="D6" t="s">
        <v>518</v>
      </c>
      <c r="E6" t="s">
        <v>519</v>
      </c>
      <c r="F6" t="s">
        <v>61</v>
      </c>
      <c r="G6" t="s">
        <v>60</v>
      </c>
      <c r="H6" t="s">
        <v>52</v>
      </c>
      <c r="I6" t="s">
        <v>530</v>
      </c>
      <c r="J6" t="s">
        <v>527</v>
      </c>
      <c r="K6" t="s">
        <v>533</v>
      </c>
      <c r="L6" t="s">
        <v>532</v>
      </c>
      <c r="M6" t="s">
        <v>12</v>
      </c>
    </row>
    <row r="7" spans="1:13" x14ac:dyDescent="0.25">
      <c r="A7" t="s">
        <v>515</v>
      </c>
      <c r="B7" t="s">
        <v>534</v>
      </c>
      <c r="C7" t="s">
        <v>517</v>
      </c>
      <c r="D7" t="s">
        <v>518</v>
      </c>
      <c r="E7" t="s">
        <v>519</v>
      </c>
      <c r="F7" t="s">
        <v>61</v>
      </c>
      <c r="G7" t="s">
        <v>60</v>
      </c>
      <c r="H7" t="s">
        <v>52</v>
      </c>
      <c r="I7" t="s">
        <v>535</v>
      </c>
      <c r="J7" t="s">
        <v>113</v>
      </c>
      <c r="K7" t="s">
        <v>445</v>
      </c>
      <c r="L7" t="s">
        <v>536</v>
      </c>
      <c r="M7" t="s">
        <v>12</v>
      </c>
    </row>
    <row r="8" spans="1:13" x14ac:dyDescent="0.25">
      <c r="A8" t="s">
        <v>515</v>
      </c>
      <c r="B8" t="s">
        <v>525</v>
      </c>
      <c r="C8" t="s">
        <v>517</v>
      </c>
      <c r="D8" t="s">
        <v>518</v>
      </c>
      <c r="E8" t="s">
        <v>537</v>
      </c>
      <c r="F8" t="s">
        <v>520</v>
      </c>
      <c r="G8" t="s">
        <v>60</v>
      </c>
      <c r="H8" t="s">
        <v>53</v>
      </c>
      <c r="I8" t="s">
        <v>538</v>
      </c>
      <c r="J8" t="s">
        <v>527</v>
      </c>
      <c r="K8" t="s">
        <v>438</v>
      </c>
      <c r="L8" t="s">
        <v>539</v>
      </c>
      <c r="M8" t="s">
        <v>12</v>
      </c>
    </row>
    <row r="9" spans="1:13" x14ac:dyDescent="0.25">
      <c r="A9" t="s">
        <v>515</v>
      </c>
      <c r="B9" t="s">
        <v>525</v>
      </c>
      <c r="C9" t="s">
        <v>517</v>
      </c>
      <c r="D9" t="s">
        <v>518</v>
      </c>
      <c r="E9" t="s">
        <v>537</v>
      </c>
      <c r="F9" t="s">
        <v>520</v>
      </c>
      <c r="G9" t="s">
        <v>60</v>
      </c>
      <c r="H9" t="s">
        <v>53</v>
      </c>
      <c r="I9" t="s">
        <v>540</v>
      </c>
      <c r="J9" t="s">
        <v>527</v>
      </c>
      <c r="K9" t="s">
        <v>455</v>
      </c>
      <c r="L9" t="s">
        <v>541</v>
      </c>
      <c r="M9" t="s">
        <v>12</v>
      </c>
    </row>
    <row r="10" spans="1:13" x14ac:dyDescent="0.25">
      <c r="A10" t="s">
        <v>515</v>
      </c>
      <c r="B10" t="s">
        <v>525</v>
      </c>
      <c r="C10" t="s">
        <v>517</v>
      </c>
      <c r="D10" t="s">
        <v>518</v>
      </c>
      <c r="E10" t="s">
        <v>537</v>
      </c>
      <c r="F10" t="s">
        <v>520</v>
      </c>
      <c r="G10" t="s">
        <v>60</v>
      </c>
      <c r="H10" t="s">
        <v>53</v>
      </c>
      <c r="I10" t="s">
        <v>526</v>
      </c>
      <c r="J10" t="s">
        <v>527</v>
      </c>
      <c r="K10" t="s">
        <v>437</v>
      </c>
      <c r="L10" t="s">
        <v>529</v>
      </c>
      <c r="M10" t="s">
        <v>12</v>
      </c>
    </row>
    <row r="11" spans="1:13" x14ac:dyDescent="0.25">
      <c r="A11" t="s">
        <v>515</v>
      </c>
      <c r="B11" t="s">
        <v>534</v>
      </c>
      <c r="C11" t="s">
        <v>517</v>
      </c>
      <c r="D11" t="s">
        <v>518</v>
      </c>
      <c r="E11" t="s">
        <v>537</v>
      </c>
      <c r="F11" t="s">
        <v>520</v>
      </c>
      <c r="G11" t="s">
        <v>60</v>
      </c>
      <c r="H11" t="s">
        <v>52</v>
      </c>
      <c r="I11" t="s">
        <v>535</v>
      </c>
      <c r="J11" t="s">
        <v>113</v>
      </c>
      <c r="K11" t="s">
        <v>542</v>
      </c>
      <c r="L11" t="s">
        <v>536</v>
      </c>
      <c r="M11" t="s">
        <v>12</v>
      </c>
    </row>
    <row r="12" spans="1:13" x14ac:dyDescent="0.25">
      <c r="A12" t="s">
        <v>515</v>
      </c>
      <c r="B12" t="s">
        <v>534</v>
      </c>
      <c r="C12" t="s">
        <v>517</v>
      </c>
      <c r="D12" t="s">
        <v>518</v>
      </c>
      <c r="E12" t="s">
        <v>537</v>
      </c>
      <c r="F12" t="s">
        <v>61</v>
      </c>
      <c r="G12" t="s">
        <v>60</v>
      </c>
      <c r="H12" t="s">
        <v>53</v>
      </c>
      <c r="I12" t="s">
        <v>543</v>
      </c>
      <c r="J12" t="s">
        <v>113</v>
      </c>
      <c r="K12" t="s">
        <v>364</v>
      </c>
      <c r="L12" t="s">
        <v>544</v>
      </c>
      <c r="M12" t="s">
        <v>12</v>
      </c>
    </row>
    <row r="13" spans="1:13" x14ac:dyDescent="0.25">
      <c r="A13" t="s">
        <v>515</v>
      </c>
      <c r="B13" t="s">
        <v>534</v>
      </c>
      <c r="C13" t="s">
        <v>517</v>
      </c>
      <c r="D13" t="s">
        <v>518</v>
      </c>
      <c r="E13" t="s">
        <v>537</v>
      </c>
      <c r="F13" t="s">
        <v>61</v>
      </c>
      <c r="G13" t="s">
        <v>60</v>
      </c>
      <c r="H13" t="s">
        <v>53</v>
      </c>
      <c r="I13" t="s">
        <v>543</v>
      </c>
      <c r="J13" t="s">
        <v>113</v>
      </c>
      <c r="K13" t="s">
        <v>545</v>
      </c>
      <c r="L13" t="s">
        <v>544</v>
      </c>
      <c r="M13" t="s">
        <v>12</v>
      </c>
    </row>
    <row r="14" spans="1:13" x14ac:dyDescent="0.25">
      <c r="A14" t="s">
        <v>515</v>
      </c>
      <c r="B14" t="s">
        <v>516</v>
      </c>
      <c r="C14" t="s">
        <v>517</v>
      </c>
      <c r="D14" t="s">
        <v>518</v>
      </c>
      <c r="E14" t="s">
        <v>537</v>
      </c>
      <c r="F14" t="s">
        <v>61</v>
      </c>
      <c r="G14" t="s">
        <v>60</v>
      </c>
      <c r="H14" t="s">
        <v>53</v>
      </c>
      <c r="I14" t="s">
        <v>521</v>
      </c>
      <c r="J14" t="s">
        <v>144</v>
      </c>
      <c r="K14" t="s">
        <v>375</v>
      </c>
      <c r="L14" t="s">
        <v>523</v>
      </c>
      <c r="M14" t="s">
        <v>523</v>
      </c>
    </row>
    <row r="15" spans="1:13" x14ac:dyDescent="0.25">
      <c r="A15" t="s">
        <v>515</v>
      </c>
      <c r="B15" t="s">
        <v>516</v>
      </c>
      <c r="C15" t="s">
        <v>517</v>
      </c>
      <c r="D15" t="s">
        <v>518</v>
      </c>
      <c r="E15" t="s">
        <v>537</v>
      </c>
      <c r="F15" t="s">
        <v>61</v>
      </c>
      <c r="G15" t="s">
        <v>60</v>
      </c>
      <c r="H15" t="s">
        <v>53</v>
      </c>
      <c r="I15" t="s">
        <v>521</v>
      </c>
      <c r="J15" t="s">
        <v>144</v>
      </c>
      <c r="K15" t="s">
        <v>365</v>
      </c>
      <c r="L15" t="s">
        <v>523</v>
      </c>
      <c r="M15" t="s">
        <v>546</v>
      </c>
    </row>
    <row r="16" spans="1:13" x14ac:dyDescent="0.25">
      <c r="A16" t="s">
        <v>515</v>
      </c>
      <c r="B16" t="s">
        <v>516</v>
      </c>
      <c r="C16" t="s">
        <v>517</v>
      </c>
      <c r="D16" t="s">
        <v>518</v>
      </c>
      <c r="E16" t="s">
        <v>537</v>
      </c>
      <c r="F16" t="s">
        <v>61</v>
      </c>
      <c r="G16" t="s">
        <v>60</v>
      </c>
      <c r="H16" t="s">
        <v>53</v>
      </c>
      <c r="I16" t="s">
        <v>521</v>
      </c>
      <c r="J16" t="s">
        <v>144</v>
      </c>
      <c r="K16" t="s">
        <v>547</v>
      </c>
      <c r="L16" t="s">
        <v>523</v>
      </c>
      <c r="M16" t="s">
        <v>523</v>
      </c>
    </row>
    <row r="17" spans="1:13" x14ac:dyDescent="0.25">
      <c r="A17" t="s">
        <v>515</v>
      </c>
      <c r="B17" t="s">
        <v>516</v>
      </c>
      <c r="C17" t="s">
        <v>517</v>
      </c>
      <c r="D17" t="s">
        <v>518</v>
      </c>
      <c r="E17" t="s">
        <v>537</v>
      </c>
      <c r="F17" t="s">
        <v>61</v>
      </c>
      <c r="G17" t="s">
        <v>60</v>
      </c>
      <c r="H17" t="s">
        <v>53</v>
      </c>
      <c r="I17" t="s">
        <v>521</v>
      </c>
      <c r="J17" t="s">
        <v>144</v>
      </c>
      <c r="K17" t="s">
        <v>363</v>
      </c>
      <c r="L17" t="s">
        <v>523</v>
      </c>
      <c r="M17" t="s">
        <v>546</v>
      </c>
    </row>
    <row r="18" spans="1:13" x14ac:dyDescent="0.25">
      <c r="A18" t="s">
        <v>515</v>
      </c>
      <c r="B18" t="s">
        <v>516</v>
      </c>
      <c r="C18" t="s">
        <v>517</v>
      </c>
      <c r="D18" t="s">
        <v>518</v>
      </c>
      <c r="E18" t="s">
        <v>537</v>
      </c>
      <c r="F18" t="s">
        <v>61</v>
      </c>
      <c r="G18" t="s">
        <v>60</v>
      </c>
      <c r="H18" t="s">
        <v>52</v>
      </c>
      <c r="I18" t="s">
        <v>521</v>
      </c>
      <c r="J18" t="s">
        <v>144</v>
      </c>
      <c r="K18" t="s">
        <v>426</v>
      </c>
      <c r="L18" t="s">
        <v>523</v>
      </c>
      <c r="M18" t="s">
        <v>523</v>
      </c>
    </row>
    <row r="19" spans="1:13" x14ac:dyDescent="0.25">
      <c r="A19" t="s">
        <v>515</v>
      </c>
      <c r="B19" t="s">
        <v>525</v>
      </c>
      <c r="C19" t="s">
        <v>517</v>
      </c>
      <c r="D19" t="s">
        <v>518</v>
      </c>
      <c r="E19" t="s">
        <v>537</v>
      </c>
      <c r="F19" t="s">
        <v>61</v>
      </c>
      <c r="G19" t="s">
        <v>60</v>
      </c>
      <c r="H19" t="s">
        <v>52</v>
      </c>
      <c r="I19" t="s">
        <v>526</v>
      </c>
      <c r="J19" t="s">
        <v>527</v>
      </c>
      <c r="K19" t="s">
        <v>427</v>
      </c>
      <c r="L19" t="s">
        <v>529</v>
      </c>
      <c r="M19" t="s">
        <v>12</v>
      </c>
    </row>
    <row r="20" spans="1:13" x14ac:dyDescent="0.25">
      <c r="A20" t="s">
        <v>515</v>
      </c>
      <c r="B20" t="s">
        <v>525</v>
      </c>
      <c r="C20" t="s">
        <v>517</v>
      </c>
      <c r="D20" t="s">
        <v>518</v>
      </c>
      <c r="E20" t="s">
        <v>537</v>
      </c>
      <c r="F20" t="s">
        <v>61</v>
      </c>
      <c r="G20" t="s">
        <v>60</v>
      </c>
      <c r="H20" t="s">
        <v>52</v>
      </c>
      <c r="I20" t="s">
        <v>526</v>
      </c>
      <c r="J20" t="s">
        <v>527</v>
      </c>
      <c r="K20" t="s">
        <v>405</v>
      </c>
      <c r="L20" t="s">
        <v>529</v>
      </c>
      <c r="M20" t="s">
        <v>12</v>
      </c>
    </row>
    <row r="21" spans="1:13" x14ac:dyDescent="0.25">
      <c r="A21" t="s">
        <v>515</v>
      </c>
      <c r="B21" t="s">
        <v>525</v>
      </c>
      <c r="C21" t="s">
        <v>517</v>
      </c>
      <c r="D21" t="s">
        <v>518</v>
      </c>
      <c r="E21" t="s">
        <v>537</v>
      </c>
      <c r="F21" t="s">
        <v>61</v>
      </c>
      <c r="G21" t="s">
        <v>60</v>
      </c>
      <c r="H21" t="s">
        <v>52</v>
      </c>
      <c r="I21" t="s">
        <v>540</v>
      </c>
      <c r="J21" t="s">
        <v>527</v>
      </c>
      <c r="K21" t="s">
        <v>406</v>
      </c>
      <c r="L21" t="s">
        <v>541</v>
      </c>
      <c r="M21" t="s">
        <v>12</v>
      </c>
    </row>
    <row r="22" spans="1:13" x14ac:dyDescent="0.25">
      <c r="A22" t="s">
        <v>515</v>
      </c>
      <c r="B22" t="s">
        <v>525</v>
      </c>
      <c r="C22" t="s">
        <v>517</v>
      </c>
      <c r="D22" t="s">
        <v>518</v>
      </c>
      <c r="E22" t="s">
        <v>537</v>
      </c>
      <c r="F22" t="s">
        <v>61</v>
      </c>
      <c r="G22" t="s">
        <v>60</v>
      </c>
      <c r="H22" t="s">
        <v>52</v>
      </c>
      <c r="I22" t="s">
        <v>540</v>
      </c>
      <c r="J22" t="s">
        <v>527</v>
      </c>
      <c r="K22" t="s">
        <v>407</v>
      </c>
      <c r="L22" t="s">
        <v>541</v>
      </c>
      <c r="M22" t="s">
        <v>12</v>
      </c>
    </row>
    <row r="23" spans="1:13" x14ac:dyDescent="0.25">
      <c r="A23" t="s">
        <v>515</v>
      </c>
      <c r="B23" t="s">
        <v>525</v>
      </c>
      <c r="C23" t="s">
        <v>517</v>
      </c>
      <c r="D23" t="s">
        <v>518</v>
      </c>
      <c r="E23" t="s">
        <v>537</v>
      </c>
      <c r="F23" t="s">
        <v>61</v>
      </c>
      <c r="G23" t="s">
        <v>60</v>
      </c>
      <c r="H23" t="s">
        <v>52</v>
      </c>
      <c r="I23" t="s">
        <v>530</v>
      </c>
      <c r="J23" t="s">
        <v>527</v>
      </c>
      <c r="K23" t="s">
        <v>329</v>
      </c>
      <c r="L23" t="s">
        <v>532</v>
      </c>
      <c r="M23" t="s">
        <v>12</v>
      </c>
    </row>
    <row r="24" spans="1:13" x14ac:dyDescent="0.25">
      <c r="A24" t="s">
        <v>515</v>
      </c>
      <c r="B24" t="s">
        <v>534</v>
      </c>
      <c r="C24" t="s">
        <v>517</v>
      </c>
      <c r="D24" t="s">
        <v>518</v>
      </c>
      <c r="E24" t="s">
        <v>548</v>
      </c>
      <c r="F24" t="s">
        <v>520</v>
      </c>
      <c r="G24" t="s">
        <v>60</v>
      </c>
      <c r="H24" t="s">
        <v>53</v>
      </c>
      <c r="I24" t="s">
        <v>543</v>
      </c>
      <c r="J24" t="s">
        <v>113</v>
      </c>
      <c r="K24" t="s">
        <v>381</v>
      </c>
      <c r="L24" t="s">
        <v>544</v>
      </c>
      <c r="M24" t="s">
        <v>12</v>
      </c>
    </row>
    <row r="25" spans="1:13" x14ac:dyDescent="0.25">
      <c r="A25" t="s">
        <v>515</v>
      </c>
      <c r="B25" t="s">
        <v>534</v>
      </c>
      <c r="C25" t="s">
        <v>517</v>
      </c>
      <c r="D25" t="s">
        <v>518</v>
      </c>
      <c r="E25" t="s">
        <v>548</v>
      </c>
      <c r="F25" t="s">
        <v>520</v>
      </c>
      <c r="G25" t="s">
        <v>60</v>
      </c>
      <c r="H25" t="s">
        <v>53</v>
      </c>
      <c r="I25" t="s">
        <v>549</v>
      </c>
      <c r="J25" t="s">
        <v>113</v>
      </c>
      <c r="K25" t="s">
        <v>550</v>
      </c>
      <c r="L25" t="s">
        <v>551</v>
      </c>
      <c r="M25" t="s">
        <v>12</v>
      </c>
    </row>
    <row r="26" spans="1:13" x14ac:dyDescent="0.25">
      <c r="A26" t="s">
        <v>515</v>
      </c>
      <c r="B26" t="s">
        <v>534</v>
      </c>
      <c r="C26" t="s">
        <v>517</v>
      </c>
      <c r="D26" t="s">
        <v>518</v>
      </c>
      <c r="E26" t="s">
        <v>548</v>
      </c>
      <c r="F26" t="s">
        <v>520</v>
      </c>
      <c r="G26" t="s">
        <v>60</v>
      </c>
      <c r="H26" t="s">
        <v>53</v>
      </c>
      <c r="I26" t="s">
        <v>549</v>
      </c>
      <c r="J26" t="s">
        <v>113</v>
      </c>
      <c r="K26" t="s">
        <v>378</v>
      </c>
      <c r="L26" t="s">
        <v>551</v>
      </c>
      <c r="M26" t="s">
        <v>12</v>
      </c>
    </row>
    <row r="27" spans="1:13" x14ac:dyDescent="0.25">
      <c r="A27" t="s">
        <v>515</v>
      </c>
      <c r="B27" t="s">
        <v>534</v>
      </c>
      <c r="C27" t="s">
        <v>517</v>
      </c>
      <c r="D27" t="s">
        <v>518</v>
      </c>
      <c r="E27" t="s">
        <v>548</v>
      </c>
      <c r="F27" t="s">
        <v>520</v>
      </c>
      <c r="G27" t="s">
        <v>60</v>
      </c>
      <c r="H27" t="s">
        <v>53</v>
      </c>
      <c r="I27" t="s">
        <v>549</v>
      </c>
      <c r="J27" t="s">
        <v>113</v>
      </c>
      <c r="K27" t="s">
        <v>552</v>
      </c>
      <c r="L27" t="s">
        <v>551</v>
      </c>
      <c r="M27" t="s">
        <v>12</v>
      </c>
    </row>
    <row r="28" spans="1:13" x14ac:dyDescent="0.25">
      <c r="A28" t="s">
        <v>515</v>
      </c>
      <c r="B28" t="s">
        <v>534</v>
      </c>
      <c r="C28" t="s">
        <v>517</v>
      </c>
      <c r="D28" t="s">
        <v>518</v>
      </c>
      <c r="E28" t="s">
        <v>548</v>
      </c>
      <c r="F28" t="s">
        <v>520</v>
      </c>
      <c r="G28" t="s">
        <v>60</v>
      </c>
      <c r="H28" t="s">
        <v>53</v>
      </c>
      <c r="I28" t="s">
        <v>549</v>
      </c>
      <c r="J28" t="s">
        <v>113</v>
      </c>
      <c r="K28" t="s">
        <v>379</v>
      </c>
      <c r="L28" t="s">
        <v>551</v>
      </c>
      <c r="M28" t="s">
        <v>12</v>
      </c>
    </row>
    <row r="29" spans="1:13" x14ac:dyDescent="0.25">
      <c r="A29" t="s">
        <v>515</v>
      </c>
      <c r="B29" t="s">
        <v>516</v>
      </c>
      <c r="C29" t="s">
        <v>517</v>
      </c>
      <c r="D29" t="s">
        <v>518</v>
      </c>
      <c r="E29" t="s">
        <v>548</v>
      </c>
      <c r="F29" t="s">
        <v>520</v>
      </c>
      <c r="G29" t="s">
        <v>60</v>
      </c>
      <c r="H29" t="s">
        <v>53</v>
      </c>
      <c r="I29" t="s">
        <v>553</v>
      </c>
      <c r="J29" t="s">
        <v>144</v>
      </c>
      <c r="K29" t="s">
        <v>389</v>
      </c>
      <c r="L29" t="s">
        <v>554</v>
      </c>
      <c r="M29" t="s">
        <v>555</v>
      </c>
    </row>
    <row r="30" spans="1:13" x14ac:dyDescent="0.25">
      <c r="A30" t="s">
        <v>515</v>
      </c>
      <c r="B30" t="s">
        <v>534</v>
      </c>
      <c r="C30" t="s">
        <v>517</v>
      </c>
      <c r="D30" t="s">
        <v>518</v>
      </c>
      <c r="E30" t="s">
        <v>548</v>
      </c>
      <c r="F30" t="s">
        <v>520</v>
      </c>
      <c r="G30" t="s">
        <v>60</v>
      </c>
      <c r="H30" t="s">
        <v>52</v>
      </c>
      <c r="I30" t="s">
        <v>549</v>
      </c>
      <c r="J30" t="s">
        <v>113</v>
      </c>
      <c r="K30" t="s">
        <v>556</v>
      </c>
      <c r="L30" t="s">
        <v>551</v>
      </c>
      <c r="M30" t="s">
        <v>12</v>
      </c>
    </row>
    <row r="31" spans="1:13" x14ac:dyDescent="0.25">
      <c r="A31" t="s">
        <v>515</v>
      </c>
      <c r="B31" t="s">
        <v>534</v>
      </c>
      <c r="C31" t="s">
        <v>517</v>
      </c>
      <c r="D31" t="s">
        <v>518</v>
      </c>
      <c r="E31" t="s">
        <v>548</v>
      </c>
      <c r="F31" t="s">
        <v>520</v>
      </c>
      <c r="G31" t="s">
        <v>60</v>
      </c>
      <c r="H31" t="s">
        <v>52</v>
      </c>
      <c r="I31" t="s">
        <v>557</v>
      </c>
      <c r="J31" t="s">
        <v>113</v>
      </c>
      <c r="K31" t="s">
        <v>440</v>
      </c>
      <c r="L31" t="s">
        <v>558</v>
      </c>
      <c r="M31" t="s">
        <v>12</v>
      </c>
    </row>
    <row r="32" spans="1:13" x14ac:dyDescent="0.25">
      <c r="A32" t="s">
        <v>515</v>
      </c>
      <c r="B32" t="s">
        <v>534</v>
      </c>
      <c r="C32" t="s">
        <v>517</v>
      </c>
      <c r="D32" t="s">
        <v>518</v>
      </c>
      <c r="E32" t="s">
        <v>548</v>
      </c>
      <c r="F32" t="s">
        <v>520</v>
      </c>
      <c r="G32" t="s">
        <v>60</v>
      </c>
      <c r="H32" t="s">
        <v>52</v>
      </c>
      <c r="I32" t="s">
        <v>557</v>
      </c>
      <c r="J32" t="s">
        <v>113</v>
      </c>
      <c r="K32" t="s">
        <v>559</v>
      </c>
      <c r="L32" t="s">
        <v>560</v>
      </c>
      <c r="M32" t="s">
        <v>12</v>
      </c>
    </row>
    <row r="33" spans="1:13" x14ac:dyDescent="0.25">
      <c r="A33" t="s">
        <v>515</v>
      </c>
      <c r="B33" t="s">
        <v>534</v>
      </c>
      <c r="C33" t="s">
        <v>517</v>
      </c>
      <c r="D33" t="s">
        <v>518</v>
      </c>
      <c r="E33" t="s">
        <v>548</v>
      </c>
      <c r="F33" t="s">
        <v>61</v>
      </c>
      <c r="G33" t="s">
        <v>60</v>
      </c>
      <c r="H33" t="s">
        <v>53</v>
      </c>
      <c r="I33" t="s">
        <v>535</v>
      </c>
      <c r="J33" t="s">
        <v>113</v>
      </c>
      <c r="K33" t="s">
        <v>561</v>
      </c>
      <c r="L33" t="s">
        <v>536</v>
      </c>
      <c r="M33" t="s">
        <v>12</v>
      </c>
    </row>
    <row r="34" spans="1:13" x14ac:dyDescent="0.25">
      <c r="A34" t="s">
        <v>515</v>
      </c>
      <c r="B34" t="s">
        <v>534</v>
      </c>
      <c r="C34" t="s">
        <v>517</v>
      </c>
      <c r="D34" t="s">
        <v>518</v>
      </c>
      <c r="E34" t="s">
        <v>548</v>
      </c>
      <c r="F34" t="s">
        <v>61</v>
      </c>
      <c r="G34" t="s">
        <v>60</v>
      </c>
      <c r="H34" t="s">
        <v>52</v>
      </c>
      <c r="I34" t="s">
        <v>562</v>
      </c>
      <c r="J34" t="s">
        <v>113</v>
      </c>
      <c r="K34" t="s">
        <v>411</v>
      </c>
      <c r="L34" t="s">
        <v>563</v>
      </c>
      <c r="M34" t="s">
        <v>12</v>
      </c>
    </row>
    <row r="35" spans="1:13" x14ac:dyDescent="0.25">
      <c r="A35" t="s">
        <v>515</v>
      </c>
      <c r="B35" t="s">
        <v>525</v>
      </c>
      <c r="C35" t="s">
        <v>517</v>
      </c>
      <c r="D35" t="s">
        <v>518</v>
      </c>
      <c r="E35" t="s">
        <v>548</v>
      </c>
      <c r="F35" t="s">
        <v>61</v>
      </c>
      <c r="G35" t="s">
        <v>60</v>
      </c>
      <c r="H35" t="s">
        <v>52</v>
      </c>
      <c r="I35" t="s">
        <v>526</v>
      </c>
      <c r="J35" t="s">
        <v>527</v>
      </c>
      <c r="K35" t="s">
        <v>412</v>
      </c>
      <c r="L35" t="s">
        <v>564</v>
      </c>
      <c r="M35" t="s">
        <v>12</v>
      </c>
    </row>
    <row r="36" spans="1:13" x14ac:dyDescent="0.25">
      <c r="A36" t="s">
        <v>515</v>
      </c>
      <c r="B36" t="s">
        <v>525</v>
      </c>
      <c r="C36" t="s">
        <v>517</v>
      </c>
      <c r="D36" t="s">
        <v>518</v>
      </c>
      <c r="E36" t="s">
        <v>548</v>
      </c>
      <c r="F36" t="s">
        <v>61</v>
      </c>
      <c r="G36" t="s">
        <v>60</v>
      </c>
      <c r="H36" t="s">
        <v>52</v>
      </c>
      <c r="I36" t="s">
        <v>540</v>
      </c>
      <c r="J36" t="s">
        <v>527</v>
      </c>
      <c r="K36" t="s">
        <v>410</v>
      </c>
      <c r="L36" t="s">
        <v>541</v>
      </c>
      <c r="M36" t="s">
        <v>12</v>
      </c>
    </row>
    <row r="37" spans="1:13" x14ac:dyDescent="0.25">
      <c r="A37" t="s">
        <v>515</v>
      </c>
      <c r="B37" t="s">
        <v>534</v>
      </c>
      <c r="C37" t="s">
        <v>517</v>
      </c>
      <c r="D37" t="s">
        <v>518</v>
      </c>
      <c r="E37" t="s">
        <v>548</v>
      </c>
      <c r="F37" t="s">
        <v>61</v>
      </c>
      <c r="G37" t="s">
        <v>60</v>
      </c>
      <c r="H37" t="s">
        <v>52</v>
      </c>
      <c r="I37" t="s">
        <v>557</v>
      </c>
      <c r="J37" t="s">
        <v>113</v>
      </c>
      <c r="K37" t="s">
        <v>409</v>
      </c>
      <c r="L37" t="s">
        <v>558</v>
      </c>
      <c r="M37" t="s">
        <v>12</v>
      </c>
    </row>
    <row r="38" spans="1:13" x14ac:dyDescent="0.25">
      <c r="A38" t="s">
        <v>515</v>
      </c>
      <c r="B38" t="s">
        <v>534</v>
      </c>
      <c r="C38" t="s">
        <v>517</v>
      </c>
      <c r="D38" t="s">
        <v>518</v>
      </c>
      <c r="E38" t="s">
        <v>548</v>
      </c>
      <c r="F38" t="s">
        <v>61</v>
      </c>
      <c r="G38" t="s">
        <v>60</v>
      </c>
      <c r="H38" t="s">
        <v>52</v>
      </c>
      <c r="I38" t="s">
        <v>557</v>
      </c>
      <c r="J38" t="s">
        <v>113</v>
      </c>
      <c r="K38" t="s">
        <v>428</v>
      </c>
      <c r="L38" t="s">
        <v>558</v>
      </c>
      <c r="M38" t="s">
        <v>12</v>
      </c>
    </row>
    <row r="39" spans="1:13" x14ac:dyDescent="0.25">
      <c r="A39" t="s">
        <v>515</v>
      </c>
      <c r="B39" t="s">
        <v>534</v>
      </c>
      <c r="C39" t="s">
        <v>517</v>
      </c>
      <c r="D39" t="s">
        <v>518</v>
      </c>
      <c r="E39" t="s">
        <v>565</v>
      </c>
      <c r="F39" t="s">
        <v>520</v>
      </c>
      <c r="G39" t="s">
        <v>60</v>
      </c>
      <c r="H39" t="s">
        <v>53</v>
      </c>
      <c r="I39" t="s">
        <v>549</v>
      </c>
      <c r="J39" t="s">
        <v>113</v>
      </c>
      <c r="K39" t="s">
        <v>566</v>
      </c>
      <c r="L39" t="s">
        <v>551</v>
      </c>
      <c r="M39" t="s">
        <v>12</v>
      </c>
    </row>
    <row r="40" spans="1:13" x14ac:dyDescent="0.25">
      <c r="A40" t="s">
        <v>515</v>
      </c>
      <c r="B40" t="s">
        <v>534</v>
      </c>
      <c r="C40" t="s">
        <v>517</v>
      </c>
      <c r="D40" t="s">
        <v>518</v>
      </c>
      <c r="E40" t="s">
        <v>565</v>
      </c>
      <c r="F40" t="s">
        <v>520</v>
      </c>
      <c r="G40" t="s">
        <v>60</v>
      </c>
      <c r="H40" t="s">
        <v>53</v>
      </c>
      <c r="I40" t="s">
        <v>549</v>
      </c>
      <c r="J40" t="s">
        <v>113</v>
      </c>
      <c r="K40" t="s">
        <v>567</v>
      </c>
      <c r="L40" t="s">
        <v>551</v>
      </c>
      <c r="M40" t="s">
        <v>12</v>
      </c>
    </row>
    <row r="41" spans="1:13" x14ac:dyDescent="0.25">
      <c r="A41" t="s">
        <v>515</v>
      </c>
      <c r="B41" t="s">
        <v>534</v>
      </c>
      <c r="C41" t="s">
        <v>517</v>
      </c>
      <c r="D41" t="s">
        <v>518</v>
      </c>
      <c r="E41" t="s">
        <v>565</v>
      </c>
      <c r="F41" t="s">
        <v>520</v>
      </c>
      <c r="G41" t="s">
        <v>60</v>
      </c>
      <c r="H41" t="s">
        <v>53</v>
      </c>
      <c r="I41" t="s">
        <v>549</v>
      </c>
      <c r="J41" t="s">
        <v>113</v>
      </c>
      <c r="K41" t="s">
        <v>451</v>
      </c>
      <c r="L41" t="s">
        <v>551</v>
      </c>
      <c r="M41" t="s">
        <v>12</v>
      </c>
    </row>
    <row r="42" spans="1:13" x14ac:dyDescent="0.25">
      <c r="A42" t="s">
        <v>515</v>
      </c>
      <c r="B42" t="s">
        <v>534</v>
      </c>
      <c r="C42" t="s">
        <v>517</v>
      </c>
      <c r="D42" t="s">
        <v>518</v>
      </c>
      <c r="E42" t="s">
        <v>565</v>
      </c>
      <c r="F42" t="s">
        <v>520</v>
      </c>
      <c r="G42" t="s">
        <v>60</v>
      </c>
      <c r="H42" t="s">
        <v>53</v>
      </c>
      <c r="I42" t="s">
        <v>549</v>
      </c>
      <c r="J42" t="s">
        <v>113</v>
      </c>
      <c r="K42" t="s">
        <v>467</v>
      </c>
      <c r="L42" t="s">
        <v>551</v>
      </c>
      <c r="M42" t="s">
        <v>12</v>
      </c>
    </row>
    <row r="43" spans="1:13" x14ac:dyDescent="0.25">
      <c r="A43" t="s">
        <v>515</v>
      </c>
      <c r="B43" t="s">
        <v>534</v>
      </c>
      <c r="C43" t="s">
        <v>517</v>
      </c>
      <c r="D43" t="s">
        <v>518</v>
      </c>
      <c r="E43" t="s">
        <v>565</v>
      </c>
      <c r="F43" t="s">
        <v>520</v>
      </c>
      <c r="G43" t="s">
        <v>60</v>
      </c>
      <c r="H43" t="s">
        <v>53</v>
      </c>
      <c r="I43" t="s">
        <v>549</v>
      </c>
      <c r="J43" t="s">
        <v>113</v>
      </c>
      <c r="K43" t="s">
        <v>465</v>
      </c>
      <c r="L43" t="s">
        <v>551</v>
      </c>
      <c r="M43" t="s">
        <v>12</v>
      </c>
    </row>
    <row r="44" spans="1:13" x14ac:dyDescent="0.25">
      <c r="A44" t="s">
        <v>515</v>
      </c>
      <c r="B44" t="s">
        <v>534</v>
      </c>
      <c r="C44" t="s">
        <v>517</v>
      </c>
      <c r="D44" t="s">
        <v>518</v>
      </c>
      <c r="E44" t="s">
        <v>565</v>
      </c>
      <c r="F44" t="s">
        <v>520</v>
      </c>
      <c r="G44" t="s">
        <v>60</v>
      </c>
      <c r="H44" t="s">
        <v>53</v>
      </c>
      <c r="I44" t="s">
        <v>549</v>
      </c>
      <c r="J44" t="s">
        <v>113</v>
      </c>
      <c r="K44" t="s">
        <v>454</v>
      </c>
      <c r="L44" t="s">
        <v>551</v>
      </c>
      <c r="M44" t="s">
        <v>12</v>
      </c>
    </row>
    <row r="45" spans="1:13" x14ac:dyDescent="0.25">
      <c r="A45" t="s">
        <v>515</v>
      </c>
      <c r="B45" t="s">
        <v>534</v>
      </c>
      <c r="C45" t="s">
        <v>517</v>
      </c>
      <c r="D45" t="s">
        <v>518</v>
      </c>
      <c r="E45" t="s">
        <v>565</v>
      </c>
      <c r="F45" t="s">
        <v>520</v>
      </c>
      <c r="G45" t="s">
        <v>60</v>
      </c>
      <c r="H45" t="s">
        <v>53</v>
      </c>
      <c r="I45" t="s">
        <v>549</v>
      </c>
      <c r="J45" t="s">
        <v>113</v>
      </c>
      <c r="K45" t="s">
        <v>469</v>
      </c>
      <c r="L45" t="s">
        <v>551</v>
      </c>
      <c r="M45" t="s">
        <v>12</v>
      </c>
    </row>
    <row r="46" spans="1:13" x14ac:dyDescent="0.25">
      <c r="A46" t="s">
        <v>515</v>
      </c>
      <c r="B46" t="s">
        <v>534</v>
      </c>
      <c r="C46" t="s">
        <v>517</v>
      </c>
      <c r="D46" t="s">
        <v>518</v>
      </c>
      <c r="E46" t="s">
        <v>565</v>
      </c>
      <c r="F46" t="s">
        <v>520</v>
      </c>
      <c r="G46" t="s">
        <v>60</v>
      </c>
      <c r="H46" t="s">
        <v>53</v>
      </c>
      <c r="I46" t="s">
        <v>549</v>
      </c>
      <c r="J46" t="s">
        <v>113</v>
      </c>
      <c r="K46" t="s">
        <v>450</v>
      </c>
      <c r="L46" t="s">
        <v>551</v>
      </c>
      <c r="M46" t="s">
        <v>12</v>
      </c>
    </row>
    <row r="47" spans="1:13" x14ac:dyDescent="0.25">
      <c r="A47" t="s">
        <v>515</v>
      </c>
      <c r="B47" t="s">
        <v>534</v>
      </c>
      <c r="C47" t="s">
        <v>517</v>
      </c>
      <c r="D47" t="s">
        <v>518</v>
      </c>
      <c r="E47" t="s">
        <v>565</v>
      </c>
      <c r="F47" t="s">
        <v>520</v>
      </c>
      <c r="G47" t="s">
        <v>60</v>
      </c>
      <c r="H47" t="s">
        <v>53</v>
      </c>
      <c r="I47" t="s">
        <v>549</v>
      </c>
      <c r="J47" t="s">
        <v>113</v>
      </c>
      <c r="K47" t="s">
        <v>449</v>
      </c>
      <c r="L47" t="s">
        <v>551</v>
      </c>
      <c r="M47" t="s">
        <v>12</v>
      </c>
    </row>
    <row r="48" spans="1:13" x14ac:dyDescent="0.25">
      <c r="A48" t="s">
        <v>515</v>
      </c>
      <c r="B48" t="s">
        <v>534</v>
      </c>
      <c r="C48" t="s">
        <v>517</v>
      </c>
      <c r="D48" t="s">
        <v>518</v>
      </c>
      <c r="E48" t="s">
        <v>565</v>
      </c>
      <c r="F48" t="s">
        <v>520</v>
      </c>
      <c r="G48" t="s">
        <v>60</v>
      </c>
      <c r="H48" t="s">
        <v>53</v>
      </c>
      <c r="I48" t="s">
        <v>549</v>
      </c>
      <c r="J48" t="s">
        <v>113</v>
      </c>
      <c r="K48" t="s">
        <v>568</v>
      </c>
      <c r="L48" t="s">
        <v>551</v>
      </c>
      <c r="M48" t="s">
        <v>12</v>
      </c>
    </row>
    <row r="49" spans="1:13" x14ac:dyDescent="0.25">
      <c r="A49" t="s">
        <v>515</v>
      </c>
      <c r="B49" t="s">
        <v>525</v>
      </c>
      <c r="C49" t="s">
        <v>517</v>
      </c>
      <c r="D49" t="s">
        <v>518</v>
      </c>
      <c r="E49" t="s">
        <v>565</v>
      </c>
      <c r="F49" t="s">
        <v>520</v>
      </c>
      <c r="G49" t="s">
        <v>60</v>
      </c>
      <c r="H49" t="s">
        <v>53</v>
      </c>
      <c r="I49" t="s">
        <v>569</v>
      </c>
      <c r="J49" t="s">
        <v>527</v>
      </c>
      <c r="K49" t="s">
        <v>472</v>
      </c>
      <c r="L49" t="s">
        <v>570</v>
      </c>
      <c r="M49" t="s">
        <v>12</v>
      </c>
    </row>
    <row r="50" spans="1:13" x14ac:dyDescent="0.25">
      <c r="A50" t="s">
        <v>515</v>
      </c>
      <c r="B50" t="s">
        <v>534</v>
      </c>
      <c r="C50" t="s">
        <v>517</v>
      </c>
      <c r="D50" t="s">
        <v>518</v>
      </c>
      <c r="E50" t="s">
        <v>565</v>
      </c>
      <c r="F50" t="s">
        <v>520</v>
      </c>
      <c r="G50" t="s">
        <v>60</v>
      </c>
      <c r="H50" t="s">
        <v>52</v>
      </c>
      <c r="I50" t="s">
        <v>571</v>
      </c>
      <c r="J50" t="s">
        <v>201</v>
      </c>
      <c r="K50" t="s">
        <v>572</v>
      </c>
      <c r="L50" t="s">
        <v>573</v>
      </c>
      <c r="M50" t="s">
        <v>12</v>
      </c>
    </row>
    <row r="51" spans="1:13" x14ac:dyDescent="0.25">
      <c r="A51" t="s">
        <v>515</v>
      </c>
      <c r="B51" t="s">
        <v>534</v>
      </c>
      <c r="C51" t="s">
        <v>517</v>
      </c>
      <c r="D51" t="s">
        <v>518</v>
      </c>
      <c r="E51" t="s">
        <v>565</v>
      </c>
      <c r="F51" t="s">
        <v>61</v>
      </c>
      <c r="G51" t="s">
        <v>60</v>
      </c>
      <c r="H51" t="s">
        <v>53</v>
      </c>
      <c r="I51" t="s">
        <v>549</v>
      </c>
      <c r="J51" t="s">
        <v>113</v>
      </c>
      <c r="K51" t="s">
        <v>432</v>
      </c>
      <c r="L51" t="s">
        <v>551</v>
      </c>
      <c r="M51" t="s">
        <v>12</v>
      </c>
    </row>
    <row r="52" spans="1:13" x14ac:dyDescent="0.25">
      <c r="A52" t="s">
        <v>515</v>
      </c>
      <c r="B52" t="s">
        <v>534</v>
      </c>
      <c r="C52" t="s">
        <v>517</v>
      </c>
      <c r="D52" t="s">
        <v>518</v>
      </c>
      <c r="E52" t="s">
        <v>565</v>
      </c>
      <c r="F52" t="s">
        <v>61</v>
      </c>
      <c r="G52" t="s">
        <v>60</v>
      </c>
      <c r="H52" t="s">
        <v>53</v>
      </c>
      <c r="I52" t="s">
        <v>549</v>
      </c>
      <c r="J52" t="s">
        <v>113</v>
      </c>
      <c r="K52" t="s">
        <v>574</v>
      </c>
      <c r="L52" t="s">
        <v>551</v>
      </c>
      <c r="M52" t="s">
        <v>12</v>
      </c>
    </row>
    <row r="53" spans="1:13" x14ac:dyDescent="0.25">
      <c r="A53" t="s">
        <v>515</v>
      </c>
      <c r="B53" t="s">
        <v>534</v>
      </c>
      <c r="C53" t="s">
        <v>517</v>
      </c>
      <c r="D53" t="s">
        <v>518</v>
      </c>
      <c r="E53" t="s">
        <v>565</v>
      </c>
      <c r="F53" t="s">
        <v>61</v>
      </c>
      <c r="G53" t="s">
        <v>60</v>
      </c>
      <c r="H53" t="s">
        <v>53</v>
      </c>
      <c r="I53" t="s">
        <v>549</v>
      </c>
      <c r="J53" t="s">
        <v>113</v>
      </c>
      <c r="K53" t="s">
        <v>575</v>
      </c>
      <c r="L53" t="s">
        <v>551</v>
      </c>
      <c r="M53" t="s">
        <v>12</v>
      </c>
    </row>
    <row r="54" spans="1:13" x14ac:dyDescent="0.25">
      <c r="A54" t="s">
        <v>515</v>
      </c>
      <c r="B54" t="s">
        <v>534</v>
      </c>
      <c r="C54" t="s">
        <v>517</v>
      </c>
      <c r="D54" t="s">
        <v>518</v>
      </c>
      <c r="E54" t="s">
        <v>565</v>
      </c>
      <c r="F54" t="s">
        <v>61</v>
      </c>
      <c r="G54" t="s">
        <v>60</v>
      </c>
      <c r="H54" t="s">
        <v>53</v>
      </c>
      <c r="I54" t="s">
        <v>549</v>
      </c>
      <c r="J54" t="s">
        <v>113</v>
      </c>
      <c r="K54" t="s">
        <v>576</v>
      </c>
      <c r="L54" t="s">
        <v>551</v>
      </c>
      <c r="M54" t="s">
        <v>12</v>
      </c>
    </row>
    <row r="55" spans="1:13" x14ac:dyDescent="0.25">
      <c r="A55" t="s">
        <v>515</v>
      </c>
      <c r="B55" t="s">
        <v>516</v>
      </c>
      <c r="C55" t="s">
        <v>517</v>
      </c>
      <c r="D55" t="s">
        <v>518</v>
      </c>
      <c r="E55" t="s">
        <v>565</v>
      </c>
      <c r="F55" t="s">
        <v>61</v>
      </c>
      <c r="G55" t="s">
        <v>60</v>
      </c>
      <c r="H55" t="s">
        <v>53</v>
      </c>
      <c r="I55" t="s">
        <v>577</v>
      </c>
      <c r="J55" t="s">
        <v>144</v>
      </c>
      <c r="K55" t="s">
        <v>578</v>
      </c>
      <c r="L55" t="s">
        <v>579</v>
      </c>
      <c r="M55" t="s">
        <v>12</v>
      </c>
    </row>
    <row r="56" spans="1:13" x14ac:dyDescent="0.25">
      <c r="A56" t="s">
        <v>515</v>
      </c>
      <c r="B56" t="s">
        <v>516</v>
      </c>
      <c r="C56" t="s">
        <v>517</v>
      </c>
      <c r="D56" t="s">
        <v>518</v>
      </c>
      <c r="E56" t="s">
        <v>565</v>
      </c>
      <c r="F56" t="s">
        <v>61</v>
      </c>
      <c r="G56" t="s">
        <v>60</v>
      </c>
      <c r="H56" t="s">
        <v>53</v>
      </c>
      <c r="I56" t="s">
        <v>580</v>
      </c>
      <c r="J56" t="s">
        <v>144</v>
      </c>
      <c r="K56" t="s">
        <v>581</v>
      </c>
      <c r="L56" t="s">
        <v>582</v>
      </c>
      <c r="M56" t="s">
        <v>523</v>
      </c>
    </row>
    <row r="57" spans="1:13" x14ac:dyDescent="0.25">
      <c r="A57" t="s">
        <v>515</v>
      </c>
      <c r="B57" t="s">
        <v>534</v>
      </c>
      <c r="C57" t="s">
        <v>517</v>
      </c>
      <c r="D57" t="s">
        <v>518</v>
      </c>
      <c r="E57" t="s">
        <v>565</v>
      </c>
      <c r="F57" t="s">
        <v>61</v>
      </c>
      <c r="G57" t="s">
        <v>60</v>
      </c>
      <c r="H57" t="s">
        <v>53</v>
      </c>
      <c r="I57" t="s">
        <v>557</v>
      </c>
      <c r="J57" t="s">
        <v>113</v>
      </c>
      <c r="K57" t="s">
        <v>429</v>
      </c>
      <c r="L57" t="s">
        <v>558</v>
      </c>
      <c r="M57" t="s">
        <v>12</v>
      </c>
    </row>
    <row r="58" spans="1:13" x14ac:dyDescent="0.25">
      <c r="A58" t="s">
        <v>515</v>
      </c>
      <c r="B58" t="s">
        <v>534</v>
      </c>
      <c r="C58" t="s">
        <v>517</v>
      </c>
      <c r="D58" t="s">
        <v>518</v>
      </c>
      <c r="E58" t="s">
        <v>565</v>
      </c>
      <c r="F58" t="s">
        <v>61</v>
      </c>
      <c r="G58" t="s">
        <v>60</v>
      </c>
      <c r="H58" t="s">
        <v>53</v>
      </c>
      <c r="I58" t="s">
        <v>557</v>
      </c>
      <c r="J58" t="s">
        <v>113</v>
      </c>
      <c r="K58" t="s">
        <v>583</v>
      </c>
      <c r="L58" t="s">
        <v>558</v>
      </c>
      <c r="M58" t="s">
        <v>12</v>
      </c>
    </row>
    <row r="59" spans="1:13" x14ac:dyDescent="0.25">
      <c r="A59" t="s">
        <v>515</v>
      </c>
      <c r="B59" t="s">
        <v>534</v>
      </c>
      <c r="C59" t="s">
        <v>517</v>
      </c>
      <c r="D59" t="s">
        <v>518</v>
      </c>
      <c r="E59" t="s">
        <v>565</v>
      </c>
      <c r="F59" t="s">
        <v>61</v>
      </c>
      <c r="G59" t="s">
        <v>60</v>
      </c>
      <c r="H59" t="s">
        <v>53</v>
      </c>
      <c r="I59" t="s">
        <v>571</v>
      </c>
      <c r="J59" t="s">
        <v>201</v>
      </c>
      <c r="K59" t="s">
        <v>431</v>
      </c>
      <c r="L59" t="s">
        <v>573</v>
      </c>
      <c r="M59" t="s">
        <v>12</v>
      </c>
    </row>
    <row r="60" spans="1:13" x14ac:dyDescent="0.25">
      <c r="A60" t="s">
        <v>515</v>
      </c>
      <c r="B60" t="s">
        <v>516</v>
      </c>
      <c r="C60" t="s">
        <v>517</v>
      </c>
      <c r="D60" t="s">
        <v>518</v>
      </c>
      <c r="E60" t="s">
        <v>565</v>
      </c>
      <c r="F60" t="s">
        <v>61</v>
      </c>
      <c r="G60" t="s">
        <v>60</v>
      </c>
      <c r="H60" t="s">
        <v>52</v>
      </c>
      <c r="I60" t="s">
        <v>521</v>
      </c>
      <c r="J60" t="s">
        <v>144</v>
      </c>
      <c r="K60" t="s">
        <v>402</v>
      </c>
      <c r="L60" t="s">
        <v>523</v>
      </c>
      <c r="M60" t="s">
        <v>12</v>
      </c>
    </row>
    <row r="61" spans="1:13" x14ac:dyDescent="0.25">
      <c r="A61" t="s">
        <v>515</v>
      </c>
      <c r="B61" t="s">
        <v>516</v>
      </c>
      <c r="C61" t="s">
        <v>517</v>
      </c>
      <c r="D61" t="s">
        <v>518</v>
      </c>
      <c r="E61" t="s">
        <v>565</v>
      </c>
      <c r="F61" t="s">
        <v>61</v>
      </c>
      <c r="G61" t="s">
        <v>60</v>
      </c>
      <c r="H61" t="s">
        <v>52</v>
      </c>
      <c r="I61" t="s">
        <v>577</v>
      </c>
      <c r="J61" t="s">
        <v>144</v>
      </c>
      <c r="K61" t="s">
        <v>398</v>
      </c>
      <c r="L61" t="s">
        <v>579</v>
      </c>
      <c r="M61" t="s">
        <v>12</v>
      </c>
    </row>
    <row r="62" spans="1:13" x14ac:dyDescent="0.25">
      <c r="A62" t="s">
        <v>515</v>
      </c>
      <c r="B62" t="s">
        <v>534</v>
      </c>
      <c r="C62" t="s">
        <v>517</v>
      </c>
      <c r="D62" t="s">
        <v>518</v>
      </c>
      <c r="E62" t="s">
        <v>565</v>
      </c>
      <c r="F62" t="s">
        <v>61</v>
      </c>
      <c r="G62" t="s">
        <v>60</v>
      </c>
      <c r="H62" t="s">
        <v>52</v>
      </c>
      <c r="I62" t="s">
        <v>557</v>
      </c>
      <c r="J62" t="s">
        <v>113</v>
      </c>
      <c r="K62" t="s">
        <v>397</v>
      </c>
      <c r="L62" t="s">
        <v>558</v>
      </c>
      <c r="M62" t="s">
        <v>12</v>
      </c>
    </row>
    <row r="63" spans="1:13" x14ac:dyDescent="0.25">
      <c r="A63" t="s">
        <v>515</v>
      </c>
      <c r="B63" t="s">
        <v>525</v>
      </c>
      <c r="C63" t="s">
        <v>517</v>
      </c>
      <c r="D63" t="s">
        <v>518</v>
      </c>
      <c r="E63" t="s">
        <v>565</v>
      </c>
      <c r="F63" t="s">
        <v>61</v>
      </c>
      <c r="G63" t="s">
        <v>60</v>
      </c>
      <c r="H63" t="s">
        <v>52</v>
      </c>
      <c r="I63" t="s">
        <v>569</v>
      </c>
      <c r="J63" t="s">
        <v>527</v>
      </c>
      <c r="K63" t="s">
        <v>584</v>
      </c>
      <c r="L63" t="s">
        <v>570</v>
      </c>
      <c r="M63" t="s">
        <v>12</v>
      </c>
    </row>
    <row r="64" spans="1:13" x14ac:dyDescent="0.25">
      <c r="A64" t="s">
        <v>515</v>
      </c>
      <c r="B64" t="s">
        <v>525</v>
      </c>
      <c r="C64" t="s">
        <v>517</v>
      </c>
      <c r="D64" t="s">
        <v>518</v>
      </c>
      <c r="E64" t="s">
        <v>565</v>
      </c>
      <c r="F64" t="s">
        <v>61</v>
      </c>
      <c r="G64" t="s">
        <v>60</v>
      </c>
      <c r="H64" t="s">
        <v>52</v>
      </c>
      <c r="I64" t="s">
        <v>569</v>
      </c>
      <c r="J64" t="s">
        <v>527</v>
      </c>
      <c r="K64" t="s">
        <v>400</v>
      </c>
      <c r="L64" t="s">
        <v>570</v>
      </c>
      <c r="M64" t="s">
        <v>12</v>
      </c>
    </row>
    <row r="65" spans="1:13" x14ac:dyDescent="0.25">
      <c r="A65" t="s">
        <v>515</v>
      </c>
      <c r="B65" t="s">
        <v>525</v>
      </c>
      <c r="C65" t="s">
        <v>517</v>
      </c>
      <c r="D65" t="s">
        <v>518</v>
      </c>
      <c r="E65" t="s">
        <v>565</v>
      </c>
      <c r="F65" t="s">
        <v>61</v>
      </c>
      <c r="G65" t="s">
        <v>60</v>
      </c>
      <c r="H65" t="s">
        <v>52</v>
      </c>
      <c r="I65" t="s">
        <v>569</v>
      </c>
      <c r="J65" t="s">
        <v>527</v>
      </c>
      <c r="K65" t="s">
        <v>401</v>
      </c>
      <c r="L65" t="s">
        <v>570</v>
      </c>
      <c r="M65" t="s">
        <v>12</v>
      </c>
    </row>
    <row r="66" spans="1:13" x14ac:dyDescent="0.25">
      <c r="A66" t="s">
        <v>515</v>
      </c>
      <c r="B66" t="s">
        <v>534</v>
      </c>
      <c r="C66" t="s">
        <v>517</v>
      </c>
      <c r="D66" t="s">
        <v>518</v>
      </c>
      <c r="E66" t="s">
        <v>565</v>
      </c>
      <c r="F66" t="s">
        <v>61</v>
      </c>
      <c r="G66" t="s">
        <v>60</v>
      </c>
      <c r="H66" t="s">
        <v>52</v>
      </c>
      <c r="I66" t="s">
        <v>557</v>
      </c>
      <c r="J66" t="s">
        <v>113</v>
      </c>
      <c r="K66" t="s">
        <v>395</v>
      </c>
      <c r="L66" t="s">
        <v>560</v>
      </c>
      <c r="M66" t="s">
        <v>12</v>
      </c>
    </row>
    <row r="67" spans="1:13" x14ac:dyDescent="0.25">
      <c r="A67" t="s">
        <v>515</v>
      </c>
      <c r="B67" t="s">
        <v>525</v>
      </c>
      <c r="C67" t="s">
        <v>517</v>
      </c>
      <c r="D67" t="s">
        <v>518</v>
      </c>
      <c r="E67" t="s">
        <v>565</v>
      </c>
      <c r="F67" t="s">
        <v>61</v>
      </c>
      <c r="G67" t="s">
        <v>60</v>
      </c>
      <c r="H67" t="s">
        <v>52</v>
      </c>
      <c r="I67" t="s">
        <v>585</v>
      </c>
      <c r="J67" t="s">
        <v>527</v>
      </c>
      <c r="K67" t="s">
        <v>399</v>
      </c>
      <c r="L67" t="s">
        <v>586</v>
      </c>
      <c r="M67" t="s">
        <v>12</v>
      </c>
    </row>
    <row r="68" spans="1:13" x14ac:dyDescent="0.25">
      <c r="A68" t="s">
        <v>515</v>
      </c>
      <c r="B68" t="s">
        <v>534</v>
      </c>
      <c r="C68" t="s">
        <v>517</v>
      </c>
      <c r="D68" t="s">
        <v>518</v>
      </c>
      <c r="E68" t="s">
        <v>587</v>
      </c>
      <c r="F68" t="s">
        <v>520</v>
      </c>
      <c r="G68" t="s">
        <v>60</v>
      </c>
      <c r="H68" t="s">
        <v>53</v>
      </c>
      <c r="I68" t="s">
        <v>557</v>
      </c>
      <c r="J68" t="s">
        <v>113</v>
      </c>
      <c r="K68" t="s">
        <v>588</v>
      </c>
      <c r="L68" t="s">
        <v>558</v>
      </c>
      <c r="M68" t="s">
        <v>12</v>
      </c>
    </row>
    <row r="69" spans="1:13" x14ac:dyDescent="0.25">
      <c r="A69" t="s">
        <v>515</v>
      </c>
      <c r="B69" t="s">
        <v>534</v>
      </c>
      <c r="C69" t="s">
        <v>517</v>
      </c>
      <c r="D69" t="s">
        <v>518</v>
      </c>
      <c r="E69" t="s">
        <v>587</v>
      </c>
      <c r="F69" t="s">
        <v>520</v>
      </c>
      <c r="G69" t="s">
        <v>60</v>
      </c>
      <c r="H69" t="s">
        <v>53</v>
      </c>
      <c r="I69" t="s">
        <v>557</v>
      </c>
      <c r="J69" t="s">
        <v>113</v>
      </c>
      <c r="K69" t="s">
        <v>352</v>
      </c>
      <c r="L69" t="s">
        <v>558</v>
      </c>
      <c r="M69" t="s">
        <v>12</v>
      </c>
    </row>
    <row r="70" spans="1:13" x14ac:dyDescent="0.25">
      <c r="A70" t="s">
        <v>515</v>
      </c>
      <c r="B70" t="s">
        <v>534</v>
      </c>
      <c r="C70" t="s">
        <v>517</v>
      </c>
      <c r="D70" t="s">
        <v>518</v>
      </c>
      <c r="E70" t="s">
        <v>587</v>
      </c>
      <c r="F70" t="s">
        <v>520</v>
      </c>
      <c r="G70" t="s">
        <v>60</v>
      </c>
      <c r="H70" t="s">
        <v>53</v>
      </c>
      <c r="I70" t="s">
        <v>557</v>
      </c>
      <c r="J70" t="s">
        <v>113</v>
      </c>
      <c r="K70" t="s">
        <v>589</v>
      </c>
      <c r="L70" t="s">
        <v>558</v>
      </c>
      <c r="M70" t="s">
        <v>12</v>
      </c>
    </row>
    <row r="71" spans="1:13" x14ac:dyDescent="0.25">
      <c r="A71" t="s">
        <v>515</v>
      </c>
      <c r="B71" t="s">
        <v>534</v>
      </c>
      <c r="C71" t="s">
        <v>517</v>
      </c>
      <c r="D71" t="s">
        <v>518</v>
      </c>
      <c r="E71" t="s">
        <v>587</v>
      </c>
      <c r="F71" t="s">
        <v>520</v>
      </c>
      <c r="G71" t="s">
        <v>60</v>
      </c>
      <c r="H71" t="s">
        <v>53</v>
      </c>
      <c r="I71" t="s">
        <v>557</v>
      </c>
      <c r="J71" t="s">
        <v>113</v>
      </c>
      <c r="K71" t="s">
        <v>355</v>
      </c>
      <c r="L71" t="s">
        <v>558</v>
      </c>
      <c r="M71" t="s">
        <v>12</v>
      </c>
    </row>
    <row r="72" spans="1:13" x14ac:dyDescent="0.25">
      <c r="A72" t="s">
        <v>515</v>
      </c>
      <c r="B72" t="s">
        <v>534</v>
      </c>
      <c r="C72" t="s">
        <v>517</v>
      </c>
      <c r="D72" t="s">
        <v>518</v>
      </c>
      <c r="E72" t="s">
        <v>587</v>
      </c>
      <c r="F72" t="s">
        <v>520</v>
      </c>
      <c r="G72" t="s">
        <v>60</v>
      </c>
      <c r="H72" t="s">
        <v>52</v>
      </c>
      <c r="I72" t="s">
        <v>562</v>
      </c>
      <c r="J72" t="s">
        <v>113</v>
      </c>
      <c r="K72" t="s">
        <v>590</v>
      </c>
      <c r="L72" t="s">
        <v>563</v>
      </c>
      <c r="M72" t="s">
        <v>12</v>
      </c>
    </row>
    <row r="73" spans="1:13" x14ac:dyDescent="0.25">
      <c r="A73" t="s">
        <v>515</v>
      </c>
      <c r="B73" t="s">
        <v>534</v>
      </c>
      <c r="C73" t="s">
        <v>517</v>
      </c>
      <c r="D73" t="s">
        <v>518</v>
      </c>
      <c r="E73" t="s">
        <v>587</v>
      </c>
      <c r="F73" t="s">
        <v>61</v>
      </c>
      <c r="G73" t="s">
        <v>60</v>
      </c>
      <c r="H73" t="s">
        <v>53</v>
      </c>
      <c r="I73" t="s">
        <v>549</v>
      </c>
      <c r="J73" t="s">
        <v>113</v>
      </c>
      <c r="K73" t="s">
        <v>486</v>
      </c>
      <c r="L73" t="s">
        <v>551</v>
      </c>
      <c r="M73" t="s">
        <v>12</v>
      </c>
    </row>
    <row r="74" spans="1:13" x14ac:dyDescent="0.25">
      <c r="A74" t="s">
        <v>515</v>
      </c>
      <c r="B74" t="s">
        <v>516</v>
      </c>
      <c r="C74" t="s">
        <v>517</v>
      </c>
      <c r="D74" t="s">
        <v>518</v>
      </c>
      <c r="E74" t="s">
        <v>587</v>
      </c>
      <c r="F74" t="s">
        <v>61</v>
      </c>
      <c r="G74" t="s">
        <v>60</v>
      </c>
      <c r="H74" t="s">
        <v>53</v>
      </c>
      <c r="I74" t="s">
        <v>577</v>
      </c>
      <c r="J74" t="s">
        <v>144</v>
      </c>
      <c r="K74" t="s">
        <v>483</v>
      </c>
      <c r="L74" t="s">
        <v>579</v>
      </c>
      <c r="M74" t="s">
        <v>12</v>
      </c>
    </row>
    <row r="75" spans="1:13" x14ac:dyDescent="0.25">
      <c r="A75" t="s">
        <v>515</v>
      </c>
      <c r="B75" t="s">
        <v>516</v>
      </c>
      <c r="C75" t="s">
        <v>517</v>
      </c>
      <c r="D75" t="s">
        <v>518</v>
      </c>
      <c r="E75" t="s">
        <v>587</v>
      </c>
      <c r="F75" t="s">
        <v>61</v>
      </c>
      <c r="G75" t="s">
        <v>60</v>
      </c>
      <c r="H75" t="s">
        <v>53</v>
      </c>
      <c r="I75" t="s">
        <v>577</v>
      </c>
      <c r="J75" t="s">
        <v>144</v>
      </c>
      <c r="K75" t="s">
        <v>485</v>
      </c>
      <c r="L75" t="s">
        <v>579</v>
      </c>
      <c r="M75" t="s">
        <v>12</v>
      </c>
    </row>
    <row r="76" spans="1:13" x14ac:dyDescent="0.25">
      <c r="A76" t="s">
        <v>515</v>
      </c>
      <c r="B76" t="s">
        <v>516</v>
      </c>
      <c r="C76" t="s">
        <v>517</v>
      </c>
      <c r="D76" t="s">
        <v>518</v>
      </c>
      <c r="E76" t="s">
        <v>587</v>
      </c>
      <c r="F76" t="s">
        <v>61</v>
      </c>
      <c r="G76" t="s">
        <v>60</v>
      </c>
      <c r="H76" t="s">
        <v>53</v>
      </c>
      <c r="I76" t="s">
        <v>553</v>
      </c>
      <c r="J76" t="s">
        <v>144</v>
      </c>
      <c r="K76" t="s">
        <v>488</v>
      </c>
      <c r="L76" t="s">
        <v>591</v>
      </c>
      <c r="M76" t="s">
        <v>523</v>
      </c>
    </row>
    <row r="77" spans="1:13" x14ac:dyDescent="0.25">
      <c r="A77" t="s">
        <v>515</v>
      </c>
      <c r="B77" t="s">
        <v>516</v>
      </c>
      <c r="C77" t="s">
        <v>517</v>
      </c>
      <c r="D77" t="s">
        <v>518</v>
      </c>
      <c r="E77" t="s">
        <v>587</v>
      </c>
      <c r="F77" t="s">
        <v>61</v>
      </c>
      <c r="G77" t="s">
        <v>60</v>
      </c>
      <c r="H77" t="s">
        <v>53</v>
      </c>
      <c r="I77" t="s">
        <v>580</v>
      </c>
      <c r="J77" t="s">
        <v>144</v>
      </c>
      <c r="K77" t="s">
        <v>592</v>
      </c>
      <c r="L77" t="s">
        <v>582</v>
      </c>
      <c r="M77" t="s">
        <v>523</v>
      </c>
    </row>
    <row r="78" spans="1:13" x14ac:dyDescent="0.25">
      <c r="A78" t="s">
        <v>515</v>
      </c>
      <c r="B78" t="s">
        <v>534</v>
      </c>
      <c r="C78" t="s">
        <v>517</v>
      </c>
      <c r="D78" t="s">
        <v>518</v>
      </c>
      <c r="E78" t="s">
        <v>587</v>
      </c>
      <c r="F78" t="s">
        <v>61</v>
      </c>
      <c r="G78" t="s">
        <v>60</v>
      </c>
      <c r="H78" t="s">
        <v>53</v>
      </c>
      <c r="I78" t="s">
        <v>557</v>
      </c>
      <c r="J78" t="s">
        <v>113</v>
      </c>
      <c r="K78" t="s">
        <v>474</v>
      </c>
      <c r="L78" t="s">
        <v>558</v>
      </c>
      <c r="M78" t="s">
        <v>12</v>
      </c>
    </row>
    <row r="79" spans="1:13" x14ac:dyDescent="0.25">
      <c r="A79" t="s">
        <v>515</v>
      </c>
      <c r="B79" t="s">
        <v>534</v>
      </c>
      <c r="C79" t="s">
        <v>517</v>
      </c>
      <c r="D79" t="s">
        <v>518</v>
      </c>
      <c r="E79" t="s">
        <v>587</v>
      </c>
      <c r="F79" t="s">
        <v>61</v>
      </c>
      <c r="G79" t="s">
        <v>60</v>
      </c>
      <c r="H79" t="s">
        <v>53</v>
      </c>
      <c r="I79" t="s">
        <v>557</v>
      </c>
      <c r="J79" t="s">
        <v>113</v>
      </c>
      <c r="K79" t="s">
        <v>593</v>
      </c>
      <c r="L79" t="s">
        <v>558</v>
      </c>
      <c r="M79" t="s">
        <v>12</v>
      </c>
    </row>
    <row r="80" spans="1:13" x14ac:dyDescent="0.25">
      <c r="A80" t="s">
        <v>515</v>
      </c>
      <c r="B80" t="s">
        <v>534</v>
      </c>
      <c r="C80" t="s">
        <v>517</v>
      </c>
      <c r="D80" t="s">
        <v>518</v>
      </c>
      <c r="E80" t="s">
        <v>587</v>
      </c>
      <c r="F80" t="s">
        <v>61</v>
      </c>
      <c r="G80" t="s">
        <v>60</v>
      </c>
      <c r="H80" t="s">
        <v>53</v>
      </c>
      <c r="I80" t="s">
        <v>557</v>
      </c>
      <c r="J80" t="s">
        <v>113</v>
      </c>
      <c r="K80" t="s">
        <v>487</v>
      </c>
      <c r="L80" t="s">
        <v>558</v>
      </c>
      <c r="M80" t="s">
        <v>12</v>
      </c>
    </row>
    <row r="81" spans="1:13" x14ac:dyDescent="0.25">
      <c r="A81" t="s">
        <v>515</v>
      </c>
      <c r="B81" t="s">
        <v>534</v>
      </c>
      <c r="C81" t="s">
        <v>517</v>
      </c>
      <c r="D81" t="s">
        <v>518</v>
      </c>
      <c r="E81" t="s">
        <v>587</v>
      </c>
      <c r="F81" t="s">
        <v>61</v>
      </c>
      <c r="G81" t="s">
        <v>60</v>
      </c>
      <c r="H81" t="s">
        <v>53</v>
      </c>
      <c r="I81" t="s">
        <v>557</v>
      </c>
      <c r="J81" t="s">
        <v>113</v>
      </c>
      <c r="K81" t="s">
        <v>484</v>
      </c>
      <c r="L81" t="s">
        <v>560</v>
      </c>
      <c r="M81" t="s">
        <v>12</v>
      </c>
    </row>
    <row r="82" spans="1:13" x14ac:dyDescent="0.25">
      <c r="A82" t="s">
        <v>515</v>
      </c>
      <c r="B82" t="s">
        <v>534</v>
      </c>
      <c r="C82" t="s">
        <v>517</v>
      </c>
      <c r="D82" t="s">
        <v>518</v>
      </c>
      <c r="E82" t="s">
        <v>587</v>
      </c>
      <c r="F82" t="s">
        <v>61</v>
      </c>
      <c r="G82" t="s">
        <v>60</v>
      </c>
      <c r="H82" t="s">
        <v>52</v>
      </c>
      <c r="I82" t="s">
        <v>557</v>
      </c>
      <c r="J82" t="s">
        <v>113</v>
      </c>
      <c r="K82" t="s">
        <v>594</v>
      </c>
      <c r="L82" t="s">
        <v>558</v>
      </c>
      <c r="M82" t="s">
        <v>12</v>
      </c>
    </row>
    <row r="83" spans="1:13" x14ac:dyDescent="0.25">
      <c r="A83" t="s">
        <v>515</v>
      </c>
      <c r="B83" t="s">
        <v>534</v>
      </c>
      <c r="C83" t="s">
        <v>517</v>
      </c>
      <c r="D83" t="s">
        <v>518</v>
      </c>
      <c r="E83" t="s">
        <v>587</v>
      </c>
      <c r="F83" t="s">
        <v>61</v>
      </c>
      <c r="G83" t="s">
        <v>60</v>
      </c>
      <c r="H83" t="s">
        <v>52</v>
      </c>
      <c r="I83" t="s">
        <v>557</v>
      </c>
      <c r="J83" t="s">
        <v>113</v>
      </c>
      <c r="K83" t="s">
        <v>459</v>
      </c>
      <c r="L83" t="s">
        <v>558</v>
      </c>
      <c r="M83" t="s">
        <v>12</v>
      </c>
    </row>
    <row r="84" spans="1:13" x14ac:dyDescent="0.25">
      <c r="A84" t="s">
        <v>515</v>
      </c>
      <c r="B84" t="s">
        <v>534</v>
      </c>
      <c r="C84" t="s">
        <v>517</v>
      </c>
      <c r="D84" t="s">
        <v>518</v>
      </c>
      <c r="E84" t="s">
        <v>587</v>
      </c>
      <c r="F84" t="s">
        <v>61</v>
      </c>
      <c r="G84" t="s">
        <v>60</v>
      </c>
      <c r="H84" t="s">
        <v>52</v>
      </c>
      <c r="I84" t="s">
        <v>557</v>
      </c>
      <c r="J84" t="s">
        <v>113</v>
      </c>
      <c r="K84" t="s">
        <v>595</v>
      </c>
      <c r="L84" t="s">
        <v>558</v>
      </c>
      <c r="M84" t="s">
        <v>12</v>
      </c>
    </row>
    <row r="85" spans="1:13" x14ac:dyDescent="0.25">
      <c r="A85" t="s">
        <v>515</v>
      </c>
      <c r="B85" t="s">
        <v>534</v>
      </c>
      <c r="C85" t="s">
        <v>517</v>
      </c>
      <c r="D85" t="s">
        <v>518</v>
      </c>
      <c r="E85" t="s">
        <v>587</v>
      </c>
      <c r="F85" t="s">
        <v>61</v>
      </c>
      <c r="G85" t="s">
        <v>60</v>
      </c>
      <c r="H85" t="s">
        <v>52</v>
      </c>
      <c r="I85" t="s">
        <v>571</v>
      </c>
      <c r="J85" t="s">
        <v>201</v>
      </c>
      <c r="K85" t="s">
        <v>460</v>
      </c>
      <c r="L85" t="s">
        <v>573</v>
      </c>
      <c r="M85" t="s">
        <v>12</v>
      </c>
    </row>
    <row r="86" spans="1:13" x14ac:dyDescent="0.25">
      <c r="A86" t="s">
        <v>515</v>
      </c>
      <c r="B86" t="s">
        <v>534</v>
      </c>
      <c r="C86" t="s">
        <v>517</v>
      </c>
      <c r="D86" t="s">
        <v>518</v>
      </c>
      <c r="E86" t="s">
        <v>587</v>
      </c>
      <c r="F86" t="s">
        <v>61</v>
      </c>
      <c r="G86" t="s">
        <v>60</v>
      </c>
      <c r="H86" t="s">
        <v>52</v>
      </c>
      <c r="I86" t="s">
        <v>557</v>
      </c>
      <c r="J86" t="s">
        <v>113</v>
      </c>
      <c r="K86" t="s">
        <v>596</v>
      </c>
      <c r="L86" t="s">
        <v>560</v>
      </c>
      <c r="M86" t="s">
        <v>12</v>
      </c>
    </row>
    <row r="87" spans="1:13" x14ac:dyDescent="0.25">
      <c r="A87" t="s">
        <v>515</v>
      </c>
      <c r="B87" t="s">
        <v>534</v>
      </c>
      <c r="C87" t="s">
        <v>517</v>
      </c>
      <c r="D87" t="s">
        <v>518</v>
      </c>
      <c r="E87" t="s">
        <v>597</v>
      </c>
      <c r="F87" t="s">
        <v>520</v>
      </c>
      <c r="G87" t="s">
        <v>60</v>
      </c>
      <c r="H87" t="s">
        <v>53</v>
      </c>
      <c r="I87" t="s">
        <v>549</v>
      </c>
      <c r="J87" t="s">
        <v>113</v>
      </c>
      <c r="K87" t="s">
        <v>387</v>
      </c>
      <c r="L87" t="s">
        <v>551</v>
      </c>
      <c r="M87" t="s">
        <v>12</v>
      </c>
    </row>
    <row r="88" spans="1:13" x14ac:dyDescent="0.25">
      <c r="A88" t="s">
        <v>515</v>
      </c>
      <c r="B88" t="s">
        <v>534</v>
      </c>
      <c r="C88" t="s">
        <v>517</v>
      </c>
      <c r="D88" t="s">
        <v>518</v>
      </c>
      <c r="E88" t="s">
        <v>597</v>
      </c>
      <c r="F88" t="s">
        <v>520</v>
      </c>
      <c r="G88" t="s">
        <v>60</v>
      </c>
      <c r="H88" t="s">
        <v>53</v>
      </c>
      <c r="I88" t="s">
        <v>549</v>
      </c>
      <c r="J88" t="s">
        <v>113</v>
      </c>
      <c r="K88" t="s">
        <v>598</v>
      </c>
      <c r="L88" t="s">
        <v>551</v>
      </c>
      <c r="M88" t="s">
        <v>12</v>
      </c>
    </row>
    <row r="89" spans="1:13" x14ac:dyDescent="0.25">
      <c r="A89" t="s">
        <v>515</v>
      </c>
      <c r="B89" t="s">
        <v>534</v>
      </c>
      <c r="C89" t="s">
        <v>517</v>
      </c>
      <c r="D89" t="s">
        <v>518</v>
      </c>
      <c r="E89" t="s">
        <v>597</v>
      </c>
      <c r="F89" t="s">
        <v>520</v>
      </c>
      <c r="G89" t="s">
        <v>60</v>
      </c>
      <c r="H89" t="s">
        <v>53</v>
      </c>
      <c r="I89" t="s">
        <v>549</v>
      </c>
      <c r="J89" t="s">
        <v>113</v>
      </c>
      <c r="K89" t="s">
        <v>599</v>
      </c>
      <c r="L89" t="s">
        <v>551</v>
      </c>
      <c r="M89" t="s">
        <v>12</v>
      </c>
    </row>
    <row r="90" spans="1:13" x14ac:dyDescent="0.25">
      <c r="A90" t="s">
        <v>515</v>
      </c>
      <c r="B90" t="s">
        <v>516</v>
      </c>
      <c r="C90" t="s">
        <v>517</v>
      </c>
      <c r="D90" t="s">
        <v>518</v>
      </c>
      <c r="E90" t="s">
        <v>597</v>
      </c>
      <c r="F90" t="s">
        <v>520</v>
      </c>
      <c r="G90" t="s">
        <v>60</v>
      </c>
      <c r="H90" t="s">
        <v>53</v>
      </c>
      <c r="I90" t="s">
        <v>553</v>
      </c>
      <c r="J90" t="s">
        <v>144</v>
      </c>
      <c r="K90" t="s">
        <v>600</v>
      </c>
      <c r="L90" t="s">
        <v>554</v>
      </c>
      <c r="M90" t="s">
        <v>523</v>
      </c>
    </row>
    <row r="91" spans="1:13" x14ac:dyDescent="0.25">
      <c r="A91" t="s">
        <v>515</v>
      </c>
      <c r="B91" t="s">
        <v>534</v>
      </c>
      <c r="C91" t="s">
        <v>517</v>
      </c>
      <c r="D91" t="s">
        <v>518</v>
      </c>
      <c r="E91" t="s">
        <v>597</v>
      </c>
      <c r="F91" t="s">
        <v>61</v>
      </c>
      <c r="G91" t="s">
        <v>60</v>
      </c>
      <c r="H91" t="s">
        <v>53</v>
      </c>
      <c r="I91" t="s">
        <v>549</v>
      </c>
      <c r="J91" t="s">
        <v>113</v>
      </c>
      <c r="K91" t="s">
        <v>345</v>
      </c>
      <c r="L91" t="s">
        <v>551</v>
      </c>
      <c r="M91" t="s">
        <v>12</v>
      </c>
    </row>
    <row r="92" spans="1:13" x14ac:dyDescent="0.25">
      <c r="A92" t="s">
        <v>515</v>
      </c>
      <c r="B92" t="s">
        <v>534</v>
      </c>
      <c r="C92" t="s">
        <v>517</v>
      </c>
      <c r="D92" t="s">
        <v>518</v>
      </c>
      <c r="E92" t="s">
        <v>597</v>
      </c>
      <c r="F92" t="s">
        <v>61</v>
      </c>
      <c r="G92" t="s">
        <v>60</v>
      </c>
      <c r="H92" t="s">
        <v>53</v>
      </c>
      <c r="I92" t="s">
        <v>549</v>
      </c>
      <c r="J92" t="s">
        <v>113</v>
      </c>
      <c r="K92" t="s">
        <v>344</v>
      </c>
      <c r="L92" t="s">
        <v>551</v>
      </c>
      <c r="M92" t="s">
        <v>12</v>
      </c>
    </row>
    <row r="93" spans="1:13" x14ac:dyDescent="0.25">
      <c r="A93" t="s">
        <v>515</v>
      </c>
      <c r="B93" t="s">
        <v>525</v>
      </c>
      <c r="C93" t="s">
        <v>517</v>
      </c>
      <c r="D93" t="s">
        <v>518</v>
      </c>
      <c r="E93" t="s">
        <v>597</v>
      </c>
      <c r="F93" t="s">
        <v>61</v>
      </c>
      <c r="G93" t="s">
        <v>60</v>
      </c>
      <c r="H93" t="s">
        <v>53</v>
      </c>
      <c r="I93" t="s">
        <v>601</v>
      </c>
      <c r="J93" t="s">
        <v>527</v>
      </c>
      <c r="K93" t="s">
        <v>602</v>
      </c>
      <c r="L93" t="s">
        <v>603</v>
      </c>
      <c r="M93" t="s">
        <v>12</v>
      </c>
    </row>
    <row r="94" spans="1:13" x14ac:dyDescent="0.25">
      <c r="A94" t="s">
        <v>515</v>
      </c>
      <c r="B94" t="s">
        <v>534</v>
      </c>
      <c r="C94" t="s">
        <v>517</v>
      </c>
      <c r="D94" t="s">
        <v>518</v>
      </c>
      <c r="E94" t="s">
        <v>597</v>
      </c>
      <c r="F94" t="s">
        <v>61</v>
      </c>
      <c r="G94" t="s">
        <v>60</v>
      </c>
      <c r="H94" t="s">
        <v>53</v>
      </c>
      <c r="I94" t="s">
        <v>557</v>
      </c>
      <c r="J94" t="s">
        <v>113</v>
      </c>
      <c r="K94" t="s">
        <v>342</v>
      </c>
      <c r="L94" t="s">
        <v>558</v>
      </c>
      <c r="M94" t="s">
        <v>12</v>
      </c>
    </row>
    <row r="95" spans="1:13" x14ac:dyDescent="0.25">
      <c r="A95" t="s">
        <v>515</v>
      </c>
      <c r="B95" t="s">
        <v>534</v>
      </c>
      <c r="C95" t="s">
        <v>517</v>
      </c>
      <c r="D95" t="s">
        <v>518</v>
      </c>
      <c r="E95" t="s">
        <v>597</v>
      </c>
      <c r="F95" t="s">
        <v>61</v>
      </c>
      <c r="G95" t="s">
        <v>60</v>
      </c>
      <c r="H95" t="s">
        <v>53</v>
      </c>
      <c r="I95" t="s">
        <v>557</v>
      </c>
      <c r="J95" t="s">
        <v>113</v>
      </c>
      <c r="K95" t="s">
        <v>343</v>
      </c>
      <c r="L95" t="s">
        <v>558</v>
      </c>
      <c r="M95" t="s">
        <v>12</v>
      </c>
    </row>
    <row r="96" spans="1:13" x14ac:dyDescent="0.25">
      <c r="A96" t="s">
        <v>515</v>
      </c>
      <c r="B96" t="s">
        <v>604</v>
      </c>
      <c r="C96" t="s">
        <v>517</v>
      </c>
      <c r="D96" t="s">
        <v>518</v>
      </c>
      <c r="E96" t="s">
        <v>597</v>
      </c>
      <c r="F96" t="s">
        <v>61</v>
      </c>
      <c r="G96" t="s">
        <v>60</v>
      </c>
      <c r="H96" t="s">
        <v>52</v>
      </c>
      <c r="I96" t="s">
        <v>605</v>
      </c>
      <c r="J96" t="s">
        <v>179</v>
      </c>
      <c r="K96" t="s">
        <v>359</v>
      </c>
      <c r="L96" t="s">
        <v>606</v>
      </c>
      <c r="M96" t="s">
        <v>607</v>
      </c>
    </row>
    <row r="97" spans="1:13" x14ac:dyDescent="0.25">
      <c r="A97" t="s">
        <v>515</v>
      </c>
      <c r="B97" t="s">
        <v>604</v>
      </c>
      <c r="C97" t="s">
        <v>517</v>
      </c>
      <c r="D97" t="s">
        <v>518</v>
      </c>
      <c r="E97" t="s">
        <v>597</v>
      </c>
      <c r="F97" t="s">
        <v>61</v>
      </c>
      <c r="G97" t="s">
        <v>60</v>
      </c>
      <c r="H97" t="s">
        <v>52</v>
      </c>
      <c r="I97" t="s">
        <v>605</v>
      </c>
      <c r="J97" t="s">
        <v>179</v>
      </c>
      <c r="K97" t="s">
        <v>348</v>
      </c>
      <c r="L97" t="s">
        <v>606</v>
      </c>
      <c r="M97" t="s">
        <v>607</v>
      </c>
    </row>
    <row r="98" spans="1:13" x14ac:dyDescent="0.25">
      <c r="A98" t="s">
        <v>515</v>
      </c>
      <c r="B98" t="s">
        <v>525</v>
      </c>
      <c r="C98" t="s">
        <v>517</v>
      </c>
      <c r="D98" t="s">
        <v>518</v>
      </c>
      <c r="E98" t="s">
        <v>597</v>
      </c>
      <c r="F98" t="s">
        <v>61</v>
      </c>
      <c r="G98" t="s">
        <v>60</v>
      </c>
      <c r="H98" t="s">
        <v>52</v>
      </c>
      <c r="I98" t="s">
        <v>601</v>
      </c>
      <c r="J98" t="s">
        <v>527</v>
      </c>
      <c r="K98" t="s">
        <v>360</v>
      </c>
      <c r="L98" t="s">
        <v>603</v>
      </c>
      <c r="M98" t="s">
        <v>12</v>
      </c>
    </row>
    <row r="99" spans="1:13" x14ac:dyDescent="0.25">
      <c r="A99" t="s">
        <v>515</v>
      </c>
      <c r="B99" t="s">
        <v>534</v>
      </c>
      <c r="C99" t="s">
        <v>517</v>
      </c>
      <c r="D99" t="s">
        <v>518</v>
      </c>
      <c r="E99" t="s">
        <v>597</v>
      </c>
      <c r="F99" t="s">
        <v>61</v>
      </c>
      <c r="G99" t="s">
        <v>60</v>
      </c>
      <c r="H99" t="s">
        <v>52</v>
      </c>
      <c r="I99" t="s">
        <v>557</v>
      </c>
      <c r="J99" t="s">
        <v>113</v>
      </c>
      <c r="K99" t="s">
        <v>608</v>
      </c>
      <c r="L99" t="s">
        <v>558</v>
      </c>
      <c r="M99" t="s">
        <v>12</v>
      </c>
    </row>
    <row r="100" spans="1:13" x14ac:dyDescent="0.25">
      <c r="A100" t="s">
        <v>515</v>
      </c>
      <c r="B100" t="s">
        <v>534</v>
      </c>
      <c r="C100" t="s">
        <v>517</v>
      </c>
      <c r="D100" t="s">
        <v>518</v>
      </c>
      <c r="E100" t="s">
        <v>597</v>
      </c>
      <c r="F100" t="s">
        <v>61</v>
      </c>
      <c r="G100" t="s">
        <v>60</v>
      </c>
      <c r="H100" t="s">
        <v>52</v>
      </c>
      <c r="I100" t="s">
        <v>557</v>
      </c>
      <c r="J100" t="s">
        <v>113</v>
      </c>
      <c r="K100" t="s">
        <v>609</v>
      </c>
      <c r="L100" t="s">
        <v>558</v>
      </c>
      <c r="M100" t="s">
        <v>12</v>
      </c>
    </row>
    <row r="101" spans="1:13" x14ac:dyDescent="0.25">
      <c r="A101" t="s">
        <v>515</v>
      </c>
      <c r="B101" t="s">
        <v>525</v>
      </c>
      <c r="C101" t="s">
        <v>517</v>
      </c>
      <c r="D101" t="s">
        <v>518</v>
      </c>
      <c r="E101" t="s">
        <v>597</v>
      </c>
      <c r="F101" t="s">
        <v>61</v>
      </c>
      <c r="G101" t="s">
        <v>60</v>
      </c>
      <c r="H101" t="s">
        <v>52</v>
      </c>
      <c r="I101" t="s">
        <v>569</v>
      </c>
      <c r="J101" t="s">
        <v>527</v>
      </c>
      <c r="K101" t="s">
        <v>347</v>
      </c>
      <c r="L101" t="s">
        <v>610</v>
      </c>
      <c r="M101" t="s">
        <v>12</v>
      </c>
    </row>
    <row r="102" spans="1:13" x14ac:dyDescent="0.25">
      <c r="A102" t="s">
        <v>515</v>
      </c>
      <c r="B102" t="s">
        <v>534</v>
      </c>
      <c r="C102" t="s">
        <v>517</v>
      </c>
      <c r="D102" t="s">
        <v>518</v>
      </c>
      <c r="E102" t="s">
        <v>597</v>
      </c>
      <c r="F102" t="s">
        <v>61</v>
      </c>
      <c r="G102" t="s">
        <v>60</v>
      </c>
      <c r="H102" t="s">
        <v>52</v>
      </c>
      <c r="I102" t="s">
        <v>571</v>
      </c>
      <c r="J102" t="s">
        <v>201</v>
      </c>
      <c r="K102" t="s">
        <v>350</v>
      </c>
      <c r="L102" t="s">
        <v>573</v>
      </c>
      <c r="M102" t="s">
        <v>12</v>
      </c>
    </row>
    <row r="103" spans="1:13" x14ac:dyDescent="0.25">
      <c r="A103" t="s">
        <v>515</v>
      </c>
      <c r="B103" t="s">
        <v>516</v>
      </c>
      <c r="C103" t="s">
        <v>517</v>
      </c>
      <c r="D103" t="s">
        <v>518</v>
      </c>
      <c r="E103" t="s">
        <v>611</v>
      </c>
      <c r="F103" t="s">
        <v>520</v>
      </c>
      <c r="G103" t="s">
        <v>60</v>
      </c>
      <c r="H103" t="s">
        <v>53</v>
      </c>
      <c r="I103" t="s">
        <v>577</v>
      </c>
      <c r="J103" t="s">
        <v>144</v>
      </c>
      <c r="K103" t="s">
        <v>612</v>
      </c>
      <c r="L103" t="s">
        <v>579</v>
      </c>
      <c r="M103" t="s">
        <v>12</v>
      </c>
    </row>
    <row r="104" spans="1:13" x14ac:dyDescent="0.25">
      <c r="A104" t="s">
        <v>515</v>
      </c>
      <c r="B104" t="s">
        <v>534</v>
      </c>
      <c r="C104" t="s">
        <v>517</v>
      </c>
      <c r="D104" t="s">
        <v>518</v>
      </c>
      <c r="E104" t="s">
        <v>611</v>
      </c>
      <c r="F104" t="s">
        <v>520</v>
      </c>
      <c r="G104" t="s">
        <v>60</v>
      </c>
      <c r="H104" t="s">
        <v>53</v>
      </c>
      <c r="I104" t="s">
        <v>557</v>
      </c>
      <c r="J104" t="s">
        <v>113</v>
      </c>
      <c r="K104" t="s">
        <v>613</v>
      </c>
      <c r="L104" t="s">
        <v>558</v>
      </c>
      <c r="M104" t="s">
        <v>12</v>
      </c>
    </row>
    <row r="105" spans="1:13" x14ac:dyDescent="0.25">
      <c r="A105" t="s">
        <v>515</v>
      </c>
      <c r="B105" t="s">
        <v>534</v>
      </c>
      <c r="C105" t="s">
        <v>517</v>
      </c>
      <c r="D105" t="s">
        <v>518</v>
      </c>
      <c r="E105" t="s">
        <v>611</v>
      </c>
      <c r="F105" t="s">
        <v>520</v>
      </c>
      <c r="G105" t="s">
        <v>60</v>
      </c>
      <c r="H105" t="s">
        <v>52</v>
      </c>
      <c r="I105" t="s">
        <v>557</v>
      </c>
      <c r="J105" t="s">
        <v>113</v>
      </c>
      <c r="K105" t="s">
        <v>614</v>
      </c>
      <c r="L105" t="s">
        <v>558</v>
      </c>
      <c r="M105" t="s">
        <v>12</v>
      </c>
    </row>
    <row r="106" spans="1:13" x14ac:dyDescent="0.25">
      <c r="A106" t="s">
        <v>515</v>
      </c>
      <c r="B106" t="s">
        <v>534</v>
      </c>
      <c r="C106" t="s">
        <v>517</v>
      </c>
      <c r="D106" t="s">
        <v>518</v>
      </c>
      <c r="E106" t="s">
        <v>611</v>
      </c>
      <c r="F106" t="s">
        <v>61</v>
      </c>
      <c r="G106" t="s">
        <v>60</v>
      </c>
      <c r="H106" t="s">
        <v>53</v>
      </c>
      <c r="I106" t="s">
        <v>557</v>
      </c>
      <c r="J106" t="s">
        <v>113</v>
      </c>
      <c r="K106" t="s">
        <v>615</v>
      </c>
      <c r="L106" t="s">
        <v>558</v>
      </c>
      <c r="M106" t="s">
        <v>12</v>
      </c>
    </row>
    <row r="107" spans="1:13" x14ac:dyDescent="0.25">
      <c r="A107" t="s">
        <v>515</v>
      </c>
      <c r="B107" t="s">
        <v>534</v>
      </c>
      <c r="C107" t="s">
        <v>517</v>
      </c>
      <c r="D107" t="s">
        <v>518</v>
      </c>
      <c r="E107" t="s">
        <v>611</v>
      </c>
      <c r="F107" t="s">
        <v>61</v>
      </c>
      <c r="G107" t="s">
        <v>60</v>
      </c>
      <c r="H107" t="s">
        <v>53</v>
      </c>
      <c r="I107" t="s">
        <v>557</v>
      </c>
      <c r="J107" t="s">
        <v>113</v>
      </c>
      <c r="K107" t="s">
        <v>616</v>
      </c>
      <c r="L107" t="s">
        <v>560</v>
      </c>
      <c r="M107" t="s">
        <v>12</v>
      </c>
    </row>
    <row r="108" spans="1:13" x14ac:dyDescent="0.25">
      <c r="A108" t="s">
        <v>515</v>
      </c>
      <c r="B108" t="s">
        <v>525</v>
      </c>
      <c r="C108" t="s">
        <v>517</v>
      </c>
      <c r="D108" t="s">
        <v>518</v>
      </c>
      <c r="E108" t="s">
        <v>611</v>
      </c>
      <c r="F108" t="s">
        <v>61</v>
      </c>
      <c r="G108" t="s">
        <v>60</v>
      </c>
      <c r="H108" t="s">
        <v>52</v>
      </c>
      <c r="I108" t="s">
        <v>569</v>
      </c>
      <c r="J108" t="s">
        <v>527</v>
      </c>
      <c r="K108" t="s">
        <v>339</v>
      </c>
      <c r="L108" t="s">
        <v>610</v>
      </c>
      <c r="M108" t="s">
        <v>12</v>
      </c>
    </row>
    <row r="109" spans="1:13" x14ac:dyDescent="0.25">
      <c r="A109" t="s">
        <v>515</v>
      </c>
      <c r="B109" t="s">
        <v>525</v>
      </c>
      <c r="C109" t="s">
        <v>517</v>
      </c>
      <c r="D109" t="s">
        <v>518</v>
      </c>
      <c r="E109" t="s">
        <v>611</v>
      </c>
      <c r="F109" t="s">
        <v>61</v>
      </c>
      <c r="G109" t="s">
        <v>60</v>
      </c>
      <c r="H109" t="s">
        <v>52</v>
      </c>
      <c r="I109" t="s">
        <v>569</v>
      </c>
      <c r="J109" t="s">
        <v>527</v>
      </c>
      <c r="K109" t="s">
        <v>340</v>
      </c>
      <c r="L109" t="s">
        <v>610</v>
      </c>
      <c r="M109" t="s">
        <v>12</v>
      </c>
    </row>
    <row r="110" spans="1:13" x14ac:dyDescent="0.25">
      <c r="A110" t="s">
        <v>515</v>
      </c>
      <c r="B110" t="s">
        <v>525</v>
      </c>
      <c r="C110" t="s">
        <v>517</v>
      </c>
      <c r="D110" t="s">
        <v>518</v>
      </c>
      <c r="E110" t="s">
        <v>611</v>
      </c>
      <c r="F110" t="s">
        <v>61</v>
      </c>
      <c r="G110" t="s">
        <v>60</v>
      </c>
      <c r="H110" t="s">
        <v>52</v>
      </c>
      <c r="I110" t="s">
        <v>569</v>
      </c>
      <c r="J110" t="s">
        <v>527</v>
      </c>
      <c r="K110" t="s">
        <v>617</v>
      </c>
      <c r="L110" t="s">
        <v>610</v>
      </c>
      <c r="M110" t="s">
        <v>12</v>
      </c>
    </row>
    <row r="111" spans="1:13" x14ac:dyDescent="0.25">
      <c r="A111" t="s">
        <v>515</v>
      </c>
      <c r="B111" t="s">
        <v>604</v>
      </c>
      <c r="C111" t="s">
        <v>517</v>
      </c>
      <c r="D111" t="s">
        <v>518</v>
      </c>
      <c r="E111" t="s">
        <v>611</v>
      </c>
      <c r="F111" t="s">
        <v>61</v>
      </c>
      <c r="G111" t="s">
        <v>60</v>
      </c>
      <c r="H111" t="s">
        <v>52</v>
      </c>
      <c r="I111" t="s">
        <v>605</v>
      </c>
      <c r="J111" t="s">
        <v>179</v>
      </c>
      <c r="K111" t="s">
        <v>333</v>
      </c>
      <c r="L111" t="s">
        <v>606</v>
      </c>
      <c r="M111" t="s">
        <v>607</v>
      </c>
    </row>
    <row r="112" spans="1:13" x14ac:dyDescent="0.25">
      <c r="A112" t="s">
        <v>515</v>
      </c>
      <c r="B112" t="s">
        <v>604</v>
      </c>
      <c r="C112" t="s">
        <v>517</v>
      </c>
      <c r="D112" t="s">
        <v>518</v>
      </c>
      <c r="E112" t="s">
        <v>611</v>
      </c>
      <c r="F112" t="s">
        <v>61</v>
      </c>
      <c r="G112" t="s">
        <v>60</v>
      </c>
      <c r="H112" t="s">
        <v>52</v>
      </c>
      <c r="I112" t="s">
        <v>605</v>
      </c>
      <c r="J112" t="s">
        <v>179</v>
      </c>
      <c r="K112" t="s">
        <v>334</v>
      </c>
      <c r="L112" t="s">
        <v>606</v>
      </c>
      <c r="M112" t="s">
        <v>607</v>
      </c>
    </row>
    <row r="113" spans="1:13" x14ac:dyDescent="0.25">
      <c r="A113" t="s">
        <v>515</v>
      </c>
      <c r="B113" t="s">
        <v>604</v>
      </c>
      <c r="C113" t="s">
        <v>517</v>
      </c>
      <c r="D113" t="s">
        <v>518</v>
      </c>
      <c r="E113" t="s">
        <v>611</v>
      </c>
      <c r="F113" t="s">
        <v>61</v>
      </c>
      <c r="G113" t="s">
        <v>60</v>
      </c>
      <c r="H113" t="s">
        <v>52</v>
      </c>
      <c r="I113" t="s">
        <v>605</v>
      </c>
      <c r="J113" t="s">
        <v>179</v>
      </c>
      <c r="K113" t="s">
        <v>618</v>
      </c>
      <c r="L113" t="s">
        <v>606</v>
      </c>
      <c r="M113" t="s">
        <v>607</v>
      </c>
    </row>
    <row r="114" spans="1:13" x14ac:dyDescent="0.25">
      <c r="A114" t="s">
        <v>515</v>
      </c>
      <c r="B114" t="s">
        <v>525</v>
      </c>
      <c r="C114" t="s">
        <v>517</v>
      </c>
      <c r="D114" t="s">
        <v>518</v>
      </c>
      <c r="E114" t="s">
        <v>611</v>
      </c>
      <c r="F114" t="s">
        <v>61</v>
      </c>
      <c r="G114" t="s">
        <v>60</v>
      </c>
      <c r="H114" t="s">
        <v>52</v>
      </c>
      <c r="I114" t="s">
        <v>619</v>
      </c>
      <c r="J114" t="s">
        <v>527</v>
      </c>
      <c r="K114" t="s">
        <v>337</v>
      </c>
      <c r="L114" t="s">
        <v>620</v>
      </c>
      <c r="M114" t="s">
        <v>12</v>
      </c>
    </row>
    <row r="115" spans="1:13" x14ac:dyDescent="0.25">
      <c r="A115" t="s">
        <v>515</v>
      </c>
      <c r="B115" t="s">
        <v>534</v>
      </c>
      <c r="C115" t="s">
        <v>517</v>
      </c>
      <c r="D115" t="s">
        <v>518</v>
      </c>
      <c r="E115" t="s">
        <v>611</v>
      </c>
      <c r="F115" t="s">
        <v>61</v>
      </c>
      <c r="G115" t="s">
        <v>60</v>
      </c>
      <c r="H115" t="s">
        <v>52</v>
      </c>
      <c r="I115" t="s">
        <v>557</v>
      </c>
      <c r="J115" t="s">
        <v>113</v>
      </c>
      <c r="K115" t="s">
        <v>330</v>
      </c>
      <c r="L115" t="s">
        <v>558</v>
      </c>
      <c r="M115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50"/>
  <sheetViews>
    <sheetView topLeftCell="A49" workbookViewId="0">
      <selection activeCell="J64" sqref="J64"/>
    </sheetView>
  </sheetViews>
  <sheetFormatPr defaultRowHeight="13.2" x14ac:dyDescent="0.25"/>
  <cols>
    <col min="1" max="1" width="8.44140625" customWidth="1"/>
    <col min="4" max="4" width="3.5546875" bestFit="1" customWidth="1"/>
    <col min="5" max="5" width="26.88671875" customWidth="1"/>
    <col min="6" max="6" width="21.44140625" customWidth="1"/>
    <col min="7" max="7" width="9.109375" bestFit="1" customWidth="1"/>
  </cols>
  <sheetData>
    <row r="1" spans="1:7" ht="25.8" x14ac:dyDescent="0.25">
      <c r="A1" s="491" t="s">
        <v>319</v>
      </c>
      <c r="B1" s="491"/>
      <c r="C1" s="491"/>
      <c r="D1" s="491"/>
      <c r="E1" s="491"/>
      <c r="F1" s="491"/>
      <c r="G1" s="491"/>
    </row>
    <row r="2" spans="1:7" ht="21" x14ac:dyDescent="0.25">
      <c r="A2" s="492" t="s">
        <v>320</v>
      </c>
      <c r="B2" s="492"/>
      <c r="C2" s="492"/>
      <c r="D2" s="492"/>
      <c r="E2" s="492"/>
      <c r="F2" s="492"/>
      <c r="G2" s="492"/>
    </row>
    <row r="3" spans="1:7" ht="21" x14ac:dyDescent="0.25">
      <c r="A3" s="493"/>
      <c r="B3" s="493"/>
      <c r="C3" s="493"/>
      <c r="D3" s="493"/>
      <c r="E3" s="493"/>
      <c r="F3" s="493"/>
      <c r="G3" s="493"/>
    </row>
    <row r="4" spans="1:7" ht="27.6" x14ac:dyDescent="0.25">
      <c r="A4" s="454" t="s">
        <v>321</v>
      </c>
      <c r="B4" s="454" t="s">
        <v>322</v>
      </c>
      <c r="C4" s="454" t="s">
        <v>323</v>
      </c>
      <c r="D4" s="455" t="s">
        <v>324</v>
      </c>
      <c r="E4" s="456"/>
      <c r="F4" s="456"/>
      <c r="G4" s="457" t="s">
        <v>325</v>
      </c>
    </row>
    <row r="5" spans="1:7" ht="14.4" x14ac:dyDescent="0.3">
      <c r="A5" s="458" t="s">
        <v>326</v>
      </c>
      <c r="B5" s="459"/>
      <c r="C5" s="458" t="s">
        <v>327</v>
      </c>
      <c r="D5" s="460" t="s">
        <v>328</v>
      </c>
      <c r="E5" s="461" t="s">
        <v>329</v>
      </c>
      <c r="F5" s="453" t="s">
        <v>330</v>
      </c>
      <c r="G5" s="462"/>
    </row>
    <row r="6" spans="1:7" ht="14.4" x14ac:dyDescent="0.3">
      <c r="A6" s="458"/>
      <c r="B6" s="459"/>
      <c r="C6" s="458" t="s">
        <v>331</v>
      </c>
      <c r="D6" s="460" t="s">
        <v>332</v>
      </c>
      <c r="E6" s="463" t="s">
        <v>333</v>
      </c>
      <c r="F6" s="464" t="s">
        <v>334</v>
      </c>
      <c r="G6" s="462"/>
    </row>
    <row r="7" spans="1:7" ht="14.4" x14ac:dyDescent="0.3">
      <c r="A7" s="458"/>
      <c r="B7" s="459"/>
      <c r="C7" s="458" t="s">
        <v>331</v>
      </c>
      <c r="D7" s="460" t="s">
        <v>335</v>
      </c>
      <c r="E7" s="463" t="s">
        <v>336</v>
      </c>
      <c r="F7" s="464" t="s">
        <v>337</v>
      </c>
      <c r="G7" s="462"/>
    </row>
    <row r="8" spans="1:7" ht="14.4" x14ac:dyDescent="0.3">
      <c r="A8" s="458"/>
      <c r="B8" s="459"/>
      <c r="C8" s="458" t="s">
        <v>331</v>
      </c>
      <c r="D8" s="460" t="s">
        <v>338</v>
      </c>
      <c r="E8" s="463" t="s">
        <v>339</v>
      </c>
      <c r="F8" s="464" t="s">
        <v>340</v>
      </c>
      <c r="G8" s="462"/>
    </row>
    <row r="9" spans="1:7" ht="14.4" x14ac:dyDescent="0.3">
      <c r="A9" s="458"/>
      <c r="B9" s="459"/>
      <c r="C9" s="458" t="s">
        <v>341</v>
      </c>
      <c r="D9" s="460" t="s">
        <v>6</v>
      </c>
      <c r="E9" s="463" t="s">
        <v>342</v>
      </c>
      <c r="F9" s="464" t="s">
        <v>343</v>
      </c>
      <c r="G9" s="462"/>
    </row>
    <row r="10" spans="1:7" ht="14.4" x14ac:dyDescent="0.3">
      <c r="A10" s="458"/>
      <c r="B10" s="459"/>
      <c r="C10" s="458" t="s">
        <v>341</v>
      </c>
      <c r="D10" s="460" t="s">
        <v>7</v>
      </c>
      <c r="E10" s="463" t="s">
        <v>344</v>
      </c>
      <c r="F10" s="464" t="s">
        <v>345</v>
      </c>
      <c r="G10" s="462"/>
    </row>
    <row r="11" spans="1:7" ht="14.4" x14ac:dyDescent="0.3">
      <c r="A11" s="458"/>
      <c r="B11" s="459"/>
      <c r="C11" s="458" t="s">
        <v>346</v>
      </c>
      <c r="D11" s="460" t="s">
        <v>8</v>
      </c>
      <c r="E11" s="453" t="s">
        <v>347</v>
      </c>
      <c r="F11" s="461" t="s">
        <v>348</v>
      </c>
      <c r="G11" s="462"/>
    </row>
    <row r="12" spans="1:7" ht="14.4" x14ac:dyDescent="0.3">
      <c r="A12" s="458"/>
      <c r="B12" s="459"/>
      <c r="C12" s="458" t="s">
        <v>346</v>
      </c>
      <c r="D12" s="460" t="s">
        <v>9</v>
      </c>
      <c r="E12" s="461" t="s">
        <v>349</v>
      </c>
      <c r="F12" s="453" t="s">
        <v>350</v>
      </c>
      <c r="G12" s="462"/>
    </row>
    <row r="13" spans="1:7" ht="14.4" x14ac:dyDescent="0.3">
      <c r="A13" s="458"/>
      <c r="B13" s="459"/>
      <c r="C13" s="458" t="s">
        <v>351</v>
      </c>
      <c r="D13" s="460" t="s">
        <v>4</v>
      </c>
      <c r="E13" s="453" t="s">
        <v>352</v>
      </c>
      <c r="F13" s="461" t="s">
        <v>353</v>
      </c>
      <c r="G13" s="462"/>
    </row>
    <row r="14" spans="1:7" ht="14.4" x14ac:dyDescent="0.3">
      <c r="A14" s="458"/>
      <c r="B14" s="459"/>
      <c r="C14" s="458" t="s">
        <v>351</v>
      </c>
      <c r="D14" s="460" t="s">
        <v>5</v>
      </c>
      <c r="E14" s="461" t="s">
        <v>354</v>
      </c>
      <c r="F14" s="453" t="s">
        <v>355</v>
      </c>
      <c r="G14" s="462"/>
    </row>
    <row r="15" spans="1:7" ht="14.4" x14ac:dyDescent="0.3">
      <c r="A15" s="458" t="s">
        <v>356</v>
      </c>
      <c r="B15" s="459"/>
      <c r="C15" s="458" t="s">
        <v>331</v>
      </c>
      <c r="D15" s="460" t="s">
        <v>328</v>
      </c>
      <c r="E15" s="453" t="s">
        <v>330</v>
      </c>
      <c r="F15" s="461" t="s">
        <v>333</v>
      </c>
      <c r="G15" s="462"/>
    </row>
    <row r="16" spans="1:7" ht="14.4" x14ac:dyDescent="0.3">
      <c r="A16" s="458"/>
      <c r="B16" s="459"/>
      <c r="C16" s="458" t="s">
        <v>331</v>
      </c>
      <c r="D16" s="460" t="s">
        <v>332</v>
      </c>
      <c r="E16" s="453" t="s">
        <v>334</v>
      </c>
      <c r="F16" s="461" t="s">
        <v>329</v>
      </c>
      <c r="G16" s="462"/>
    </row>
    <row r="17" spans="1:7" ht="14.4" x14ac:dyDescent="0.3">
      <c r="A17" s="458"/>
      <c r="B17" s="459"/>
      <c r="C17" s="458" t="s">
        <v>331</v>
      </c>
      <c r="D17" s="460" t="s">
        <v>335</v>
      </c>
      <c r="E17" s="453" t="s">
        <v>337</v>
      </c>
      <c r="F17" s="461" t="s">
        <v>339</v>
      </c>
      <c r="G17" s="462"/>
    </row>
    <row r="18" spans="1:7" ht="14.4" x14ac:dyDescent="0.3">
      <c r="A18" s="458"/>
      <c r="B18" s="459"/>
      <c r="C18" s="458" t="s">
        <v>331</v>
      </c>
      <c r="D18" s="460" t="s">
        <v>338</v>
      </c>
      <c r="E18" s="461" t="s">
        <v>357</v>
      </c>
      <c r="F18" s="453" t="s">
        <v>336</v>
      </c>
      <c r="G18" s="462"/>
    </row>
    <row r="19" spans="1:7" ht="14.4" x14ac:dyDescent="0.3">
      <c r="A19" s="458"/>
      <c r="B19" s="459"/>
      <c r="C19" s="458" t="s">
        <v>341</v>
      </c>
      <c r="D19" s="460" t="s">
        <v>6</v>
      </c>
      <c r="E19" s="464" t="s">
        <v>345</v>
      </c>
      <c r="F19" s="463" t="s">
        <v>342</v>
      </c>
      <c r="G19" s="462"/>
    </row>
    <row r="20" spans="1:7" ht="14.4" x14ac:dyDescent="0.3">
      <c r="A20" s="458"/>
      <c r="B20" s="459"/>
      <c r="C20" s="458" t="s">
        <v>341</v>
      </c>
      <c r="D20" s="460" t="s">
        <v>7</v>
      </c>
      <c r="E20" s="463" t="s">
        <v>343</v>
      </c>
      <c r="F20" s="464" t="s">
        <v>358</v>
      </c>
      <c r="G20" s="462"/>
    </row>
    <row r="21" spans="1:7" ht="14.4" x14ac:dyDescent="0.3">
      <c r="A21" s="458"/>
      <c r="B21" s="459"/>
      <c r="C21" s="458" t="s">
        <v>346</v>
      </c>
      <c r="D21" s="460" t="s">
        <v>8</v>
      </c>
      <c r="E21" s="453" t="s">
        <v>348</v>
      </c>
      <c r="F21" s="461" t="s">
        <v>349</v>
      </c>
      <c r="G21" s="462"/>
    </row>
    <row r="22" spans="1:7" ht="14.4" x14ac:dyDescent="0.3">
      <c r="A22" s="458"/>
      <c r="B22" s="459"/>
      <c r="C22" s="458" t="s">
        <v>346</v>
      </c>
      <c r="D22" s="460" t="s">
        <v>9</v>
      </c>
      <c r="E22" s="464" t="s">
        <v>359</v>
      </c>
      <c r="F22" s="461" t="s">
        <v>360</v>
      </c>
      <c r="G22" s="462"/>
    </row>
    <row r="23" spans="1:7" ht="14.4" x14ac:dyDescent="0.3">
      <c r="A23" s="458"/>
      <c r="B23" s="459"/>
      <c r="C23" s="458" t="s">
        <v>361</v>
      </c>
      <c r="D23" s="460" t="s">
        <v>4</v>
      </c>
      <c r="E23" s="461" t="s">
        <v>362</v>
      </c>
      <c r="F23" s="453" t="s">
        <v>363</v>
      </c>
      <c r="G23" s="462"/>
    </row>
    <row r="24" spans="1:7" ht="14.4" x14ac:dyDescent="0.3">
      <c r="A24" s="458"/>
      <c r="B24" s="459"/>
      <c r="C24" s="458" t="s">
        <v>361</v>
      </c>
      <c r="D24" s="460" t="s">
        <v>5</v>
      </c>
      <c r="E24" s="462" t="s">
        <v>364</v>
      </c>
      <c r="F24" s="461" t="s">
        <v>365</v>
      </c>
      <c r="G24" s="462"/>
    </row>
    <row r="25" spans="1:7" ht="14.4" x14ac:dyDescent="0.3">
      <c r="A25" s="458" t="s">
        <v>366</v>
      </c>
      <c r="B25" s="459"/>
      <c r="C25" s="458" t="s">
        <v>331</v>
      </c>
      <c r="D25" s="460" t="s">
        <v>328</v>
      </c>
      <c r="E25" s="453" t="s">
        <v>333</v>
      </c>
      <c r="F25" s="461" t="s">
        <v>329</v>
      </c>
      <c r="G25" s="462"/>
    </row>
    <row r="26" spans="1:7" ht="14.4" x14ac:dyDescent="0.3">
      <c r="A26" s="458"/>
      <c r="B26" s="459"/>
      <c r="C26" s="458" t="s">
        <v>331</v>
      </c>
      <c r="D26" s="460" t="s">
        <v>332</v>
      </c>
      <c r="E26" s="453" t="s">
        <v>330</v>
      </c>
      <c r="F26" s="461" t="s">
        <v>334</v>
      </c>
      <c r="G26" s="462"/>
    </row>
    <row r="27" spans="1:7" ht="14.4" x14ac:dyDescent="0.3">
      <c r="A27" s="458"/>
      <c r="B27" s="459"/>
      <c r="C27" s="458" t="s">
        <v>331</v>
      </c>
      <c r="D27" s="460" t="s">
        <v>335</v>
      </c>
      <c r="E27" s="462" t="s">
        <v>339</v>
      </c>
      <c r="F27" s="465" t="s">
        <v>336</v>
      </c>
      <c r="G27" s="462"/>
    </row>
    <row r="28" spans="1:7" ht="14.4" x14ac:dyDescent="0.3">
      <c r="A28" s="458"/>
      <c r="B28" s="459"/>
      <c r="C28" s="458" t="s">
        <v>331</v>
      </c>
      <c r="D28" s="460" t="s">
        <v>338</v>
      </c>
      <c r="E28" s="461" t="s">
        <v>337</v>
      </c>
      <c r="F28" s="453" t="s">
        <v>340</v>
      </c>
      <c r="G28" s="462"/>
    </row>
    <row r="29" spans="1:7" ht="14.4" x14ac:dyDescent="0.3">
      <c r="A29" s="458"/>
      <c r="B29" s="459"/>
      <c r="C29" s="458" t="s">
        <v>341</v>
      </c>
      <c r="D29" s="460" t="s">
        <v>6</v>
      </c>
      <c r="E29" s="462" t="s">
        <v>358</v>
      </c>
      <c r="F29" s="465" t="s">
        <v>345</v>
      </c>
      <c r="G29" s="462"/>
    </row>
    <row r="30" spans="1:7" ht="14.4" x14ac:dyDescent="0.3">
      <c r="A30" s="458"/>
      <c r="B30" s="459"/>
      <c r="C30" s="458" t="s">
        <v>341</v>
      </c>
      <c r="D30" s="460" t="s">
        <v>7</v>
      </c>
      <c r="E30" s="465" t="s">
        <v>342</v>
      </c>
      <c r="F30" s="462" t="s">
        <v>344</v>
      </c>
      <c r="G30" s="462"/>
    </row>
    <row r="31" spans="1:7" ht="14.4" x14ac:dyDescent="0.3">
      <c r="A31" s="458"/>
      <c r="B31" s="459"/>
      <c r="C31" s="458" t="s">
        <v>346</v>
      </c>
      <c r="D31" s="460" t="s">
        <v>8</v>
      </c>
      <c r="E31" s="462" t="s">
        <v>347</v>
      </c>
      <c r="F31" s="465" t="s">
        <v>350</v>
      </c>
      <c r="G31" s="462"/>
    </row>
    <row r="32" spans="1:7" ht="14.4" x14ac:dyDescent="0.3">
      <c r="A32" s="458"/>
      <c r="B32" s="459"/>
      <c r="C32" s="458" t="s">
        <v>346</v>
      </c>
      <c r="D32" s="460" t="s">
        <v>9</v>
      </c>
      <c r="E32" s="465" t="s">
        <v>360</v>
      </c>
      <c r="F32" s="462" t="s">
        <v>367</v>
      </c>
      <c r="G32" s="462"/>
    </row>
    <row r="33" spans="1:7" ht="14.4" x14ac:dyDescent="0.3">
      <c r="A33" s="458"/>
      <c r="B33" s="459"/>
      <c r="C33" s="458" t="s">
        <v>351</v>
      </c>
      <c r="D33" s="460" t="s">
        <v>4</v>
      </c>
      <c r="E33" s="462" t="s">
        <v>368</v>
      </c>
      <c r="F33" s="465" t="s">
        <v>354</v>
      </c>
      <c r="G33" s="462"/>
    </row>
    <row r="34" spans="1:7" ht="14.4" x14ac:dyDescent="0.3">
      <c r="A34" s="458"/>
      <c r="B34" s="459"/>
      <c r="C34" s="458" t="s">
        <v>351</v>
      </c>
      <c r="D34" s="460" t="s">
        <v>5</v>
      </c>
      <c r="E34" s="462" t="s">
        <v>352</v>
      </c>
      <c r="F34" s="462" t="s">
        <v>355</v>
      </c>
      <c r="G34" s="462"/>
    </row>
    <row r="35" spans="1:7" ht="14.4" x14ac:dyDescent="0.3">
      <c r="A35" s="458" t="s">
        <v>369</v>
      </c>
      <c r="B35" s="459"/>
      <c r="C35" s="458"/>
      <c r="D35" s="460" t="s">
        <v>328</v>
      </c>
      <c r="E35" s="462" t="s">
        <v>370</v>
      </c>
      <c r="F35" s="462"/>
      <c r="G35" s="462"/>
    </row>
    <row r="36" spans="1:7" ht="14.4" x14ac:dyDescent="0.3">
      <c r="A36" s="458"/>
      <c r="B36" s="459"/>
      <c r="C36" s="458"/>
      <c r="D36" s="460" t="s">
        <v>332</v>
      </c>
      <c r="E36" s="462" t="s">
        <v>371</v>
      </c>
      <c r="F36" s="462"/>
      <c r="G36" s="462"/>
    </row>
    <row r="37" spans="1:7" ht="14.4" x14ac:dyDescent="0.3">
      <c r="A37" s="458"/>
      <c r="B37" s="459"/>
      <c r="C37" s="458"/>
      <c r="D37" s="460" t="s">
        <v>335</v>
      </c>
      <c r="E37" s="462" t="s">
        <v>372</v>
      </c>
      <c r="F37" s="462"/>
      <c r="G37" s="462"/>
    </row>
    <row r="38" spans="1:7" ht="14.4" x14ac:dyDescent="0.3">
      <c r="A38" s="458"/>
      <c r="B38" s="459"/>
      <c r="C38" s="458"/>
      <c r="D38" s="460" t="s">
        <v>338</v>
      </c>
      <c r="E38" s="462" t="s">
        <v>373</v>
      </c>
      <c r="F38" s="462"/>
      <c r="G38" s="462"/>
    </row>
    <row r="39" spans="1:7" ht="14.4" x14ac:dyDescent="0.3">
      <c r="A39" s="458"/>
      <c r="B39" s="459"/>
      <c r="C39" s="458" t="s">
        <v>341</v>
      </c>
      <c r="D39" s="460" t="s">
        <v>6</v>
      </c>
      <c r="E39" s="462" t="s">
        <v>344</v>
      </c>
      <c r="F39" s="462" t="s">
        <v>358</v>
      </c>
      <c r="G39" s="462"/>
    </row>
    <row r="40" spans="1:7" ht="14.4" x14ac:dyDescent="0.3">
      <c r="A40" s="458"/>
      <c r="B40" s="459"/>
      <c r="C40" s="458" t="s">
        <v>341</v>
      </c>
      <c r="D40" s="460" t="s">
        <v>7</v>
      </c>
      <c r="E40" s="462" t="s">
        <v>345</v>
      </c>
      <c r="F40" s="462" t="s">
        <v>343</v>
      </c>
      <c r="G40" s="462"/>
    </row>
    <row r="41" spans="1:7" ht="14.4" x14ac:dyDescent="0.3">
      <c r="A41" s="458"/>
      <c r="B41" s="459"/>
      <c r="C41" s="458" t="s">
        <v>346</v>
      </c>
      <c r="D41" s="460" t="s">
        <v>8</v>
      </c>
      <c r="E41" s="462" t="s">
        <v>349</v>
      </c>
      <c r="F41" s="462" t="s">
        <v>347</v>
      </c>
      <c r="G41" s="462"/>
    </row>
    <row r="42" spans="1:7" ht="14.4" x14ac:dyDescent="0.3">
      <c r="A42" s="458"/>
      <c r="B42" s="459"/>
      <c r="C42" s="458" t="s">
        <v>346</v>
      </c>
      <c r="D42" s="460" t="s">
        <v>9</v>
      </c>
      <c r="E42" s="462" t="s">
        <v>359</v>
      </c>
      <c r="F42" s="462" t="s">
        <v>367</v>
      </c>
      <c r="G42" s="462"/>
    </row>
    <row r="43" spans="1:7" ht="14.4" x14ac:dyDescent="0.3">
      <c r="A43" s="458"/>
      <c r="B43" s="459"/>
      <c r="C43" s="458" t="s">
        <v>361</v>
      </c>
      <c r="D43" s="460" t="s">
        <v>4</v>
      </c>
      <c r="E43" s="462" t="s">
        <v>374</v>
      </c>
      <c r="F43" s="462" t="s">
        <v>363</v>
      </c>
      <c r="G43" s="462"/>
    </row>
    <row r="44" spans="1:7" ht="14.4" x14ac:dyDescent="0.3">
      <c r="A44" s="458"/>
      <c r="B44" s="459"/>
      <c r="C44" s="458" t="s">
        <v>361</v>
      </c>
      <c r="D44" s="460" t="s">
        <v>5</v>
      </c>
      <c r="E44" s="462" t="s">
        <v>365</v>
      </c>
      <c r="F44" s="462" t="s">
        <v>375</v>
      </c>
      <c r="G44" s="462"/>
    </row>
    <row r="45" spans="1:7" ht="14.4" x14ac:dyDescent="0.3">
      <c r="A45" s="458" t="s">
        <v>376</v>
      </c>
      <c r="B45" s="459"/>
      <c r="C45" s="458" t="s">
        <v>351</v>
      </c>
      <c r="D45" s="460" t="s">
        <v>4</v>
      </c>
      <c r="E45" s="462" t="s">
        <v>354</v>
      </c>
      <c r="F45" s="462" t="s">
        <v>352</v>
      </c>
      <c r="G45" s="462"/>
    </row>
    <row r="46" spans="1:7" ht="14.4" x14ac:dyDescent="0.3">
      <c r="A46" s="458"/>
      <c r="B46" s="459"/>
      <c r="C46" s="458" t="s">
        <v>351</v>
      </c>
      <c r="D46" s="460" t="s">
        <v>5</v>
      </c>
      <c r="E46" s="462" t="s">
        <v>368</v>
      </c>
      <c r="F46" s="462" t="s">
        <v>355</v>
      </c>
      <c r="G46" s="462"/>
    </row>
    <row r="47" spans="1:7" ht="14.4" x14ac:dyDescent="0.3">
      <c r="A47" s="458"/>
      <c r="B47" s="459"/>
      <c r="C47" s="458" t="s">
        <v>341</v>
      </c>
      <c r="D47" s="460" t="s">
        <v>6</v>
      </c>
      <c r="E47" s="462" t="s">
        <v>358</v>
      </c>
      <c r="F47" s="462" t="s">
        <v>342</v>
      </c>
      <c r="G47" s="462"/>
    </row>
    <row r="48" spans="1:7" ht="14.4" x14ac:dyDescent="0.3">
      <c r="A48" s="458"/>
      <c r="B48" s="459"/>
      <c r="C48" s="458" t="s">
        <v>341</v>
      </c>
      <c r="D48" s="460" t="s">
        <v>7</v>
      </c>
      <c r="E48" s="462" t="s">
        <v>343</v>
      </c>
      <c r="F48" s="462" t="s">
        <v>344</v>
      </c>
      <c r="G48" s="462"/>
    </row>
    <row r="49" spans="1:7" ht="14.4" x14ac:dyDescent="0.3">
      <c r="A49" s="458"/>
      <c r="B49" s="459"/>
      <c r="C49" s="458" t="s">
        <v>346</v>
      </c>
      <c r="D49" s="460" t="s">
        <v>8</v>
      </c>
      <c r="E49" s="462" t="s">
        <v>348</v>
      </c>
      <c r="F49" s="462" t="s">
        <v>350</v>
      </c>
      <c r="G49" s="462"/>
    </row>
    <row r="50" spans="1:7" ht="14.4" x14ac:dyDescent="0.3">
      <c r="A50" s="458"/>
      <c r="B50" s="459"/>
      <c r="C50" s="458"/>
      <c r="D50" s="460" t="s">
        <v>9</v>
      </c>
      <c r="E50" s="462"/>
      <c r="F50" s="462"/>
      <c r="G50" s="462"/>
    </row>
    <row r="51" spans="1:7" ht="14.4" x14ac:dyDescent="0.3">
      <c r="A51" s="458"/>
      <c r="B51" s="459"/>
      <c r="C51" s="458" t="s">
        <v>377</v>
      </c>
      <c r="D51" s="460" t="s">
        <v>10</v>
      </c>
      <c r="E51" s="462" t="s">
        <v>378</v>
      </c>
      <c r="F51" s="462" t="s">
        <v>379</v>
      </c>
      <c r="G51" s="462"/>
    </row>
    <row r="52" spans="1:7" ht="14.4" x14ac:dyDescent="0.3">
      <c r="A52" s="458"/>
      <c r="B52" s="459"/>
      <c r="C52" s="458" t="s">
        <v>377</v>
      </c>
      <c r="D52" s="460" t="s">
        <v>11</v>
      </c>
      <c r="E52" s="462" t="s">
        <v>380</v>
      </c>
      <c r="F52" s="462" t="s">
        <v>381</v>
      </c>
      <c r="G52" s="462"/>
    </row>
    <row r="53" spans="1:7" ht="14.4" x14ac:dyDescent="0.3">
      <c r="A53" s="458" t="s">
        <v>382</v>
      </c>
      <c r="B53" s="459"/>
      <c r="C53" s="458" t="s">
        <v>361</v>
      </c>
      <c r="D53" s="460" t="s">
        <v>4</v>
      </c>
      <c r="E53" s="462" t="s">
        <v>374</v>
      </c>
      <c r="F53" s="462" t="s">
        <v>362</v>
      </c>
      <c r="G53" s="462"/>
    </row>
    <row r="54" spans="1:7" ht="14.4" x14ac:dyDescent="0.3">
      <c r="A54" s="458"/>
      <c r="B54" s="459"/>
      <c r="C54" s="458" t="s">
        <v>361</v>
      </c>
      <c r="D54" s="460" t="s">
        <v>5</v>
      </c>
      <c r="E54" s="462" t="s">
        <v>375</v>
      </c>
      <c r="F54" s="462" t="s">
        <v>364</v>
      </c>
      <c r="G54" s="462"/>
    </row>
    <row r="55" spans="1:7" ht="14.4" x14ac:dyDescent="0.3">
      <c r="A55" s="458"/>
      <c r="B55" s="459"/>
      <c r="C55" s="458"/>
      <c r="D55" s="460" t="s">
        <v>6</v>
      </c>
      <c r="E55" s="462" t="s">
        <v>383</v>
      </c>
      <c r="F55" s="462"/>
      <c r="G55" s="462"/>
    </row>
    <row r="56" spans="1:7" ht="14.4" x14ac:dyDescent="0.3">
      <c r="A56" s="458"/>
      <c r="B56" s="459"/>
      <c r="C56" s="458"/>
      <c r="D56" s="460" t="s">
        <v>7</v>
      </c>
      <c r="E56" s="462" t="s">
        <v>384</v>
      </c>
      <c r="F56" s="462"/>
      <c r="G56" s="462"/>
    </row>
    <row r="57" spans="1:7" ht="14.4" x14ac:dyDescent="0.3">
      <c r="A57" s="458"/>
      <c r="B57" s="459"/>
      <c r="C57" s="458" t="s">
        <v>341</v>
      </c>
      <c r="D57" s="460" t="s">
        <v>8</v>
      </c>
      <c r="E57" s="462" t="s">
        <v>385</v>
      </c>
      <c r="F57" s="462" t="s">
        <v>386</v>
      </c>
      <c r="G57" s="462"/>
    </row>
    <row r="58" spans="1:7" x14ac:dyDescent="0.25">
      <c r="A58" s="458"/>
      <c r="B58" s="458"/>
      <c r="C58" s="458" t="s">
        <v>341</v>
      </c>
      <c r="D58" s="460" t="s">
        <v>9</v>
      </c>
      <c r="E58" s="462" t="s">
        <v>387</v>
      </c>
      <c r="F58" s="462" t="s">
        <v>388</v>
      </c>
      <c r="G58" s="462"/>
    </row>
    <row r="59" spans="1:7" x14ac:dyDescent="0.25">
      <c r="A59" s="458"/>
      <c r="B59" s="458"/>
      <c r="C59" s="458" t="s">
        <v>377</v>
      </c>
      <c r="D59" s="460" t="s">
        <v>10</v>
      </c>
      <c r="E59" s="462" t="s">
        <v>379</v>
      </c>
      <c r="F59" s="462" t="s">
        <v>389</v>
      </c>
      <c r="G59" s="462"/>
    </row>
    <row r="60" spans="1:7" x14ac:dyDescent="0.25">
      <c r="A60" s="458"/>
      <c r="B60" s="458"/>
      <c r="C60" s="458" t="s">
        <v>377</v>
      </c>
      <c r="D60" s="460" t="s">
        <v>11</v>
      </c>
      <c r="E60" s="462" t="s">
        <v>390</v>
      </c>
      <c r="F60" s="462" t="s">
        <v>381</v>
      </c>
      <c r="G60" s="462"/>
    </row>
    <row r="61" spans="1:7" x14ac:dyDescent="0.25">
      <c r="A61" s="458" t="s">
        <v>391</v>
      </c>
      <c r="B61" s="458"/>
      <c r="C61" s="458"/>
      <c r="D61" s="460" t="s">
        <v>4</v>
      </c>
      <c r="E61" s="462" t="s">
        <v>392</v>
      </c>
      <c r="F61" s="462"/>
      <c r="G61" s="462"/>
    </row>
    <row r="62" spans="1:7" x14ac:dyDescent="0.25">
      <c r="A62" s="458"/>
      <c r="B62" s="458"/>
      <c r="C62" s="458"/>
      <c r="D62" s="460" t="s">
        <v>5</v>
      </c>
      <c r="E62" s="462" t="s">
        <v>393</v>
      </c>
      <c r="F62" s="462"/>
      <c r="G62" s="462"/>
    </row>
    <row r="63" spans="1:7" x14ac:dyDescent="0.25">
      <c r="A63" s="458"/>
      <c r="B63" s="458"/>
      <c r="C63" s="458" t="s">
        <v>394</v>
      </c>
      <c r="D63" s="460" t="s">
        <v>6</v>
      </c>
      <c r="E63" s="462" t="s">
        <v>395</v>
      </c>
      <c r="F63" s="462" t="s">
        <v>396</v>
      </c>
      <c r="G63" s="462"/>
    </row>
    <row r="64" spans="1:7" x14ac:dyDescent="0.25">
      <c r="A64" s="458"/>
      <c r="B64" s="458"/>
      <c r="C64" s="458" t="s">
        <v>394</v>
      </c>
      <c r="D64" s="460" t="s">
        <v>7</v>
      </c>
      <c r="E64" s="462" t="s">
        <v>397</v>
      </c>
      <c r="F64" s="487" t="s">
        <v>402</v>
      </c>
      <c r="G64" s="462"/>
    </row>
    <row r="65" spans="1:7" x14ac:dyDescent="0.25">
      <c r="A65" s="458"/>
      <c r="B65" s="458"/>
      <c r="C65" s="458" t="s">
        <v>341</v>
      </c>
      <c r="D65" s="460" t="s">
        <v>8</v>
      </c>
      <c r="E65" s="462" t="s">
        <v>386</v>
      </c>
      <c r="F65" s="462" t="s">
        <v>387</v>
      </c>
      <c r="G65" s="462"/>
    </row>
    <row r="66" spans="1:7" x14ac:dyDescent="0.25">
      <c r="A66" s="458"/>
      <c r="B66" s="458"/>
      <c r="C66" s="458" t="s">
        <v>341</v>
      </c>
      <c r="D66" s="460" t="s">
        <v>9</v>
      </c>
      <c r="E66" s="462" t="s">
        <v>388</v>
      </c>
      <c r="F66" s="462" t="s">
        <v>385</v>
      </c>
      <c r="G66" s="462"/>
    </row>
    <row r="67" spans="1:7" x14ac:dyDescent="0.25">
      <c r="A67" s="458"/>
      <c r="B67" s="458"/>
      <c r="C67" s="458" t="s">
        <v>394</v>
      </c>
      <c r="D67" s="460" t="s">
        <v>10</v>
      </c>
      <c r="E67" s="462" t="s">
        <v>399</v>
      </c>
      <c r="F67" s="462" t="s">
        <v>400</v>
      </c>
      <c r="G67" s="462"/>
    </row>
    <row r="68" spans="1:7" x14ac:dyDescent="0.25">
      <c r="A68" s="458"/>
      <c r="B68" s="458"/>
      <c r="C68" s="458" t="s">
        <v>394</v>
      </c>
      <c r="D68" s="460" t="s">
        <v>11</v>
      </c>
      <c r="E68" s="462" t="s">
        <v>401</v>
      </c>
      <c r="F68" s="487" t="s">
        <v>398</v>
      </c>
      <c r="G68" s="462"/>
    </row>
    <row r="69" spans="1:7" x14ac:dyDescent="0.25">
      <c r="A69" s="458" t="s">
        <v>403</v>
      </c>
      <c r="B69" s="458"/>
      <c r="C69" s="458" t="s">
        <v>404</v>
      </c>
      <c r="D69" s="460" t="s">
        <v>4</v>
      </c>
      <c r="E69" s="462" t="s">
        <v>405</v>
      </c>
      <c r="F69" s="462" t="s">
        <v>406</v>
      </c>
      <c r="G69" s="462"/>
    </row>
    <row r="70" spans="1:7" x14ac:dyDescent="0.25">
      <c r="A70" s="458"/>
      <c r="B70" s="458"/>
      <c r="C70" s="458" t="s">
        <v>404</v>
      </c>
      <c r="D70" s="460" t="s">
        <v>5</v>
      </c>
      <c r="E70" s="462" t="s">
        <v>407</v>
      </c>
      <c r="F70" s="462" t="s">
        <v>329</v>
      </c>
      <c r="G70" s="462"/>
    </row>
    <row r="71" spans="1:7" x14ac:dyDescent="0.25">
      <c r="A71" s="458"/>
      <c r="B71" s="458"/>
      <c r="C71" s="458" t="s">
        <v>408</v>
      </c>
      <c r="D71" s="460" t="s">
        <v>6</v>
      </c>
      <c r="E71" s="462" t="s">
        <v>409</v>
      </c>
      <c r="F71" s="462" t="s">
        <v>410</v>
      </c>
      <c r="G71" s="462"/>
    </row>
    <row r="72" spans="1:7" x14ac:dyDescent="0.25">
      <c r="A72" s="458"/>
      <c r="B72" s="458"/>
      <c r="C72" s="458" t="s">
        <v>408</v>
      </c>
      <c r="D72" s="460" t="s">
        <v>7</v>
      </c>
      <c r="E72" s="462" t="s">
        <v>411</v>
      </c>
      <c r="F72" s="462" t="s">
        <v>412</v>
      </c>
      <c r="G72" s="462"/>
    </row>
    <row r="73" spans="1:7" x14ac:dyDescent="0.25">
      <c r="A73" s="458"/>
      <c r="B73" s="458"/>
      <c r="C73" s="458" t="s">
        <v>341</v>
      </c>
      <c r="D73" s="460" t="s">
        <v>8</v>
      </c>
      <c r="E73" s="462" t="s">
        <v>387</v>
      </c>
      <c r="F73" s="462" t="s">
        <v>385</v>
      </c>
      <c r="G73" s="462"/>
    </row>
    <row r="74" spans="1:7" x14ac:dyDescent="0.25">
      <c r="A74" s="458"/>
      <c r="B74" s="458"/>
      <c r="C74" s="458" t="s">
        <v>341</v>
      </c>
      <c r="D74" s="460" t="s">
        <v>9</v>
      </c>
      <c r="E74" s="462" t="s">
        <v>386</v>
      </c>
      <c r="F74" s="462" t="s">
        <v>388</v>
      </c>
      <c r="G74" s="462"/>
    </row>
    <row r="75" spans="1:7" x14ac:dyDescent="0.25">
      <c r="A75" s="458"/>
      <c r="B75" s="458"/>
      <c r="C75" s="458" t="s">
        <v>377</v>
      </c>
      <c r="D75" s="460" t="s">
        <v>10</v>
      </c>
      <c r="E75" s="462" t="s">
        <v>389</v>
      </c>
      <c r="F75" s="462" t="s">
        <v>378</v>
      </c>
      <c r="G75" s="462"/>
    </row>
    <row r="76" spans="1:7" x14ac:dyDescent="0.25">
      <c r="A76" s="458"/>
      <c r="B76" s="458"/>
      <c r="C76" s="458" t="s">
        <v>377</v>
      </c>
      <c r="D76" s="460" t="s">
        <v>11</v>
      </c>
      <c r="E76" s="462" t="s">
        <v>413</v>
      </c>
      <c r="F76" s="462" t="s">
        <v>380</v>
      </c>
      <c r="G76" s="462"/>
    </row>
    <row r="77" spans="1:7" x14ac:dyDescent="0.25">
      <c r="A77" s="458"/>
      <c r="B77" s="458"/>
      <c r="C77" s="458"/>
      <c r="D77" s="460"/>
      <c r="E77" s="462"/>
      <c r="F77" s="462"/>
      <c r="G77" s="462"/>
    </row>
    <row r="78" spans="1:7" ht="14.4" x14ac:dyDescent="0.3">
      <c r="A78" s="466" t="s">
        <v>414</v>
      </c>
      <c r="B78" s="468"/>
      <c r="C78" s="466" t="s">
        <v>408</v>
      </c>
      <c r="D78" s="472" t="s">
        <v>4</v>
      </c>
      <c r="E78" s="471" t="s">
        <v>415</v>
      </c>
      <c r="F78" s="469" t="s">
        <v>416</v>
      </c>
      <c r="G78" s="474"/>
    </row>
    <row r="79" spans="1:7" ht="14.4" x14ac:dyDescent="0.3">
      <c r="A79" s="466"/>
      <c r="B79" s="468"/>
      <c r="C79" s="466" t="s">
        <v>417</v>
      </c>
      <c r="D79" s="472" t="s">
        <v>5</v>
      </c>
      <c r="E79" s="476" t="s">
        <v>418</v>
      </c>
      <c r="F79" s="470" t="s">
        <v>419</v>
      </c>
      <c r="G79" s="474"/>
    </row>
    <row r="80" spans="1:7" ht="14.4" x14ac:dyDescent="0.3">
      <c r="A80" s="466"/>
      <c r="B80" s="468"/>
      <c r="C80" s="466"/>
      <c r="D80" s="472" t="s">
        <v>6</v>
      </c>
      <c r="E80" s="476" t="s">
        <v>420</v>
      </c>
      <c r="F80" s="470"/>
      <c r="G80" s="474"/>
    </row>
    <row r="81" spans="1:7" ht="14.4" x14ac:dyDescent="0.3">
      <c r="A81" s="466"/>
      <c r="B81" s="468"/>
      <c r="C81" s="466"/>
      <c r="D81" s="472" t="s">
        <v>7</v>
      </c>
      <c r="E81" s="476" t="s">
        <v>421</v>
      </c>
      <c r="F81" s="470"/>
      <c r="G81" s="474"/>
    </row>
    <row r="82" spans="1:7" ht="14.4" x14ac:dyDescent="0.3">
      <c r="A82" s="466"/>
      <c r="B82" s="468"/>
      <c r="C82" s="466"/>
      <c r="D82" s="472" t="s">
        <v>8</v>
      </c>
      <c r="E82" s="476" t="s">
        <v>422</v>
      </c>
      <c r="F82" s="470"/>
      <c r="G82" s="474"/>
    </row>
    <row r="83" spans="1:7" ht="14.4" x14ac:dyDescent="0.3">
      <c r="A83" s="466"/>
      <c r="B83" s="468"/>
      <c r="C83" s="466"/>
      <c r="D83" s="472" t="s">
        <v>9</v>
      </c>
      <c r="E83" s="476" t="s">
        <v>422</v>
      </c>
      <c r="F83" s="470"/>
      <c r="G83" s="474"/>
    </row>
    <row r="84" spans="1:7" ht="14.4" x14ac:dyDescent="0.3">
      <c r="A84" s="466"/>
      <c r="B84" s="468"/>
      <c r="C84" s="466"/>
      <c r="D84" s="472" t="s">
        <v>10</v>
      </c>
      <c r="E84" s="469" t="s">
        <v>423</v>
      </c>
      <c r="F84" s="471"/>
      <c r="G84" s="474"/>
    </row>
    <row r="85" spans="1:7" ht="14.4" x14ac:dyDescent="0.3">
      <c r="A85" s="466"/>
      <c r="B85" s="468"/>
      <c r="C85" s="466"/>
      <c r="D85" s="472" t="s">
        <v>11</v>
      </c>
      <c r="E85" s="471" t="s">
        <v>424</v>
      </c>
      <c r="F85" s="469"/>
      <c r="G85" s="474"/>
    </row>
    <row r="86" spans="1:7" ht="14.4" x14ac:dyDescent="0.3">
      <c r="A86" s="466" t="s">
        <v>425</v>
      </c>
      <c r="B86" s="468"/>
      <c r="C86" s="466" t="s">
        <v>404</v>
      </c>
      <c r="D86" s="472" t="s">
        <v>4</v>
      </c>
      <c r="E86" s="469" t="s">
        <v>426</v>
      </c>
      <c r="F86" s="471" t="s">
        <v>406</v>
      </c>
      <c r="G86" s="474"/>
    </row>
    <row r="87" spans="1:7" ht="14.4" x14ac:dyDescent="0.3">
      <c r="A87" s="466"/>
      <c r="B87" s="468"/>
      <c r="C87" s="466" t="s">
        <v>404</v>
      </c>
      <c r="D87" s="472" t="s">
        <v>5</v>
      </c>
      <c r="E87" s="471" t="s">
        <v>329</v>
      </c>
      <c r="F87" s="469" t="s">
        <v>427</v>
      </c>
      <c r="G87" s="474"/>
    </row>
    <row r="88" spans="1:7" ht="14.4" x14ac:dyDescent="0.3">
      <c r="A88" s="466"/>
      <c r="B88" s="468"/>
      <c r="C88" s="466" t="s">
        <v>408</v>
      </c>
      <c r="D88" s="472" t="s">
        <v>6</v>
      </c>
      <c r="E88" s="469" t="s">
        <v>428</v>
      </c>
      <c r="F88" s="471" t="s">
        <v>412</v>
      </c>
      <c r="G88" s="474"/>
    </row>
    <row r="89" spans="1:7" ht="14.4" x14ac:dyDescent="0.3">
      <c r="A89" s="466"/>
      <c r="B89" s="468"/>
      <c r="C89" s="466" t="s">
        <v>417</v>
      </c>
      <c r="D89" s="472" t="s">
        <v>7</v>
      </c>
      <c r="E89" s="469" t="s">
        <v>429</v>
      </c>
      <c r="F89" s="471" t="s">
        <v>430</v>
      </c>
      <c r="G89" s="474"/>
    </row>
    <row r="90" spans="1:7" ht="14.4" x14ac:dyDescent="0.3">
      <c r="A90" s="466"/>
      <c r="B90" s="468"/>
      <c r="C90" s="466" t="s">
        <v>417</v>
      </c>
      <c r="D90" s="472" t="s">
        <v>8</v>
      </c>
      <c r="E90" s="477" t="s">
        <v>431</v>
      </c>
      <c r="F90" s="481" t="s">
        <v>432</v>
      </c>
      <c r="G90" s="474"/>
    </row>
    <row r="91" spans="1:7" ht="14.4" x14ac:dyDescent="0.3">
      <c r="A91" s="466"/>
      <c r="B91" s="468"/>
      <c r="C91" s="466" t="s">
        <v>417</v>
      </c>
      <c r="D91" s="472" t="s">
        <v>9</v>
      </c>
      <c r="E91" s="481" t="s">
        <v>433</v>
      </c>
      <c r="F91" s="477" t="s">
        <v>434</v>
      </c>
      <c r="G91" s="474"/>
    </row>
    <row r="92" spans="1:7" ht="14.4" x14ac:dyDescent="0.3">
      <c r="A92" s="466"/>
      <c r="B92" s="468"/>
      <c r="C92" s="466" t="s">
        <v>417</v>
      </c>
      <c r="D92" s="472" t="s">
        <v>10</v>
      </c>
      <c r="E92" s="478" t="s">
        <v>435</v>
      </c>
      <c r="F92" s="479" t="s">
        <v>436</v>
      </c>
      <c r="G92" s="474"/>
    </row>
    <row r="93" spans="1:7" ht="14.4" x14ac:dyDescent="0.3">
      <c r="A93" s="466"/>
      <c r="B93" s="468"/>
      <c r="C93" s="466" t="s">
        <v>361</v>
      </c>
      <c r="D93" s="472" t="s">
        <v>11</v>
      </c>
      <c r="E93" s="479" t="s">
        <v>437</v>
      </c>
      <c r="F93" s="478" t="s">
        <v>438</v>
      </c>
      <c r="G93" s="474"/>
    </row>
    <row r="94" spans="1:7" ht="14.4" x14ac:dyDescent="0.3">
      <c r="A94" s="466" t="s">
        <v>439</v>
      </c>
      <c r="B94" s="468"/>
      <c r="C94" s="466" t="s">
        <v>408</v>
      </c>
      <c r="D94" s="472" t="s">
        <v>4</v>
      </c>
      <c r="E94" s="477" t="s">
        <v>440</v>
      </c>
      <c r="F94" s="481" t="s">
        <v>416</v>
      </c>
      <c r="G94" s="474"/>
    </row>
    <row r="95" spans="1:7" ht="14.4" x14ac:dyDescent="0.3">
      <c r="A95" s="466"/>
      <c r="B95" s="468"/>
      <c r="C95" s="466" t="s">
        <v>441</v>
      </c>
      <c r="D95" s="472" t="s">
        <v>5</v>
      </c>
      <c r="E95" s="478" t="s">
        <v>442</v>
      </c>
      <c r="F95" s="481" t="s">
        <v>443</v>
      </c>
      <c r="G95" s="474"/>
    </row>
    <row r="96" spans="1:7" ht="14.4" x14ac:dyDescent="0.3">
      <c r="A96" s="466"/>
      <c r="B96" s="468"/>
      <c r="C96" s="466" t="s">
        <v>444</v>
      </c>
      <c r="D96" s="472" t="s">
        <v>6</v>
      </c>
      <c r="E96" s="481" t="s">
        <v>445</v>
      </c>
      <c r="F96" s="480" t="s">
        <v>446</v>
      </c>
      <c r="G96" s="474"/>
    </row>
    <row r="97" spans="1:7" ht="14.4" x14ac:dyDescent="0.3">
      <c r="A97" s="466"/>
      <c r="B97" s="468"/>
      <c r="C97" s="466" t="s">
        <v>444</v>
      </c>
      <c r="D97" s="472" t="s">
        <v>7</v>
      </c>
      <c r="E97" s="482" t="s">
        <v>447</v>
      </c>
      <c r="F97" s="481" t="s">
        <v>448</v>
      </c>
      <c r="G97" s="474"/>
    </row>
    <row r="98" spans="1:7" ht="14.4" x14ac:dyDescent="0.3">
      <c r="A98" s="466"/>
      <c r="B98" s="468"/>
      <c r="C98" s="466" t="s">
        <v>417</v>
      </c>
      <c r="D98" s="472" t="s">
        <v>8</v>
      </c>
      <c r="E98" s="480" t="s">
        <v>449</v>
      </c>
      <c r="F98" s="481" t="s">
        <v>450</v>
      </c>
      <c r="G98" s="474"/>
    </row>
    <row r="99" spans="1:7" ht="14.4" x14ac:dyDescent="0.3">
      <c r="A99" s="466"/>
      <c r="B99" s="468"/>
      <c r="C99" s="466" t="s">
        <v>417</v>
      </c>
      <c r="D99" s="483" t="s">
        <v>9</v>
      </c>
      <c r="E99" s="480" t="s">
        <v>451</v>
      </c>
      <c r="F99" s="481" t="s">
        <v>452</v>
      </c>
      <c r="G99" s="474"/>
    </row>
    <row r="100" spans="1:7" ht="14.4" x14ac:dyDescent="0.3">
      <c r="A100" s="466"/>
      <c r="B100" s="468"/>
      <c r="C100" s="466" t="s">
        <v>417</v>
      </c>
      <c r="D100" s="483" t="s">
        <v>10</v>
      </c>
      <c r="E100" s="482" t="s">
        <v>453</v>
      </c>
      <c r="F100" s="484" t="s">
        <v>454</v>
      </c>
      <c r="G100" s="474"/>
    </row>
    <row r="101" spans="1:7" ht="14.4" x14ac:dyDescent="0.3">
      <c r="A101" s="466"/>
      <c r="B101" s="468"/>
      <c r="C101" s="466" t="s">
        <v>361</v>
      </c>
      <c r="D101" s="483" t="s">
        <v>11</v>
      </c>
      <c r="E101" s="481" t="s">
        <v>455</v>
      </c>
      <c r="F101" s="480" t="s">
        <v>438</v>
      </c>
      <c r="G101" s="474"/>
    </row>
    <row r="102" spans="1:7" ht="14.4" x14ac:dyDescent="0.3">
      <c r="A102" s="466" t="s">
        <v>456</v>
      </c>
      <c r="B102" s="468"/>
      <c r="C102" s="466" t="s">
        <v>408</v>
      </c>
      <c r="D102" s="472" t="s">
        <v>4</v>
      </c>
      <c r="E102" s="474" t="s">
        <v>428</v>
      </c>
      <c r="F102" s="485" t="s">
        <v>411</v>
      </c>
      <c r="G102" s="474"/>
    </row>
    <row r="103" spans="1:7" ht="14.4" x14ac:dyDescent="0.3">
      <c r="A103" s="466"/>
      <c r="B103" s="468"/>
      <c r="C103" s="466" t="s">
        <v>404</v>
      </c>
      <c r="D103" s="472" t="s">
        <v>5</v>
      </c>
      <c r="E103" s="485" t="s">
        <v>427</v>
      </c>
      <c r="F103" s="474" t="s">
        <v>407</v>
      </c>
      <c r="G103" s="474"/>
    </row>
    <row r="104" spans="1:7" ht="14.4" x14ac:dyDescent="0.3">
      <c r="A104" s="466"/>
      <c r="B104" s="468"/>
      <c r="C104" s="466" t="s">
        <v>404</v>
      </c>
      <c r="D104" s="472" t="s">
        <v>6</v>
      </c>
      <c r="E104" s="474" t="s">
        <v>426</v>
      </c>
      <c r="F104" s="485" t="s">
        <v>405</v>
      </c>
      <c r="G104" s="474"/>
    </row>
    <row r="105" spans="1:7" ht="14.4" x14ac:dyDescent="0.3">
      <c r="A105" s="466"/>
      <c r="B105" s="468"/>
      <c r="C105" s="466"/>
      <c r="D105" s="472" t="s">
        <v>7</v>
      </c>
      <c r="E105" s="485" t="s">
        <v>457</v>
      </c>
      <c r="F105" s="482"/>
      <c r="G105" s="474"/>
    </row>
    <row r="106" spans="1:7" ht="14.4" x14ac:dyDescent="0.3">
      <c r="A106" s="466"/>
      <c r="B106" s="468"/>
      <c r="C106" s="466"/>
      <c r="D106" s="472" t="s">
        <v>8</v>
      </c>
      <c r="E106" s="474" t="s">
        <v>458</v>
      </c>
      <c r="F106" s="485"/>
      <c r="G106" s="474"/>
    </row>
    <row r="107" spans="1:7" ht="14.4" x14ac:dyDescent="0.3">
      <c r="A107" s="466"/>
      <c r="B107" s="468"/>
      <c r="C107" s="466" t="s">
        <v>441</v>
      </c>
      <c r="D107" s="472" t="s">
        <v>9</v>
      </c>
      <c r="E107" s="474" t="s">
        <v>459</v>
      </c>
      <c r="F107" s="474" t="s">
        <v>460</v>
      </c>
      <c r="G107" s="474"/>
    </row>
    <row r="108" spans="1:7" ht="14.4" x14ac:dyDescent="0.3">
      <c r="A108" s="466"/>
      <c r="B108" s="468"/>
      <c r="C108" s="466" t="s">
        <v>441</v>
      </c>
      <c r="D108" s="472" t="s">
        <v>10</v>
      </c>
      <c r="E108" s="474" t="s">
        <v>461</v>
      </c>
      <c r="F108" s="474" t="s">
        <v>443</v>
      </c>
      <c r="G108" s="474"/>
    </row>
    <row r="109" spans="1:7" ht="14.4" x14ac:dyDescent="0.3">
      <c r="A109" s="466"/>
      <c r="B109" s="468"/>
      <c r="C109" s="466" t="s">
        <v>361</v>
      </c>
      <c r="D109" s="472" t="s">
        <v>11</v>
      </c>
      <c r="E109" s="474" t="s">
        <v>455</v>
      </c>
      <c r="F109" s="474" t="s">
        <v>437</v>
      </c>
      <c r="G109" s="474"/>
    </row>
    <row r="110" spans="1:7" ht="14.4" x14ac:dyDescent="0.3">
      <c r="A110" s="466" t="s">
        <v>462</v>
      </c>
      <c r="B110" s="468"/>
      <c r="C110" s="466"/>
      <c r="D110" s="472" t="s">
        <v>4</v>
      </c>
      <c r="E110" s="474" t="s">
        <v>463</v>
      </c>
      <c r="F110" s="474"/>
      <c r="G110" s="474"/>
    </row>
    <row r="111" spans="1:7" ht="14.4" x14ac:dyDescent="0.3">
      <c r="A111" s="466"/>
      <c r="B111" s="468"/>
      <c r="C111" s="466"/>
      <c r="D111" s="472" t="s">
        <v>5</v>
      </c>
      <c r="E111" s="474" t="s">
        <v>464</v>
      </c>
      <c r="F111" s="474"/>
      <c r="G111" s="474"/>
    </row>
    <row r="112" spans="1:7" ht="14.4" x14ac:dyDescent="0.3">
      <c r="A112" s="466"/>
      <c r="B112" s="468"/>
      <c r="C112" s="466" t="s">
        <v>408</v>
      </c>
      <c r="D112" s="472" t="s">
        <v>6</v>
      </c>
      <c r="E112" s="474" t="s">
        <v>415</v>
      </c>
      <c r="F112" s="474" t="s">
        <v>440</v>
      </c>
      <c r="G112" s="474"/>
    </row>
    <row r="113" spans="1:7" ht="14.4" x14ac:dyDescent="0.3">
      <c r="A113" s="466"/>
      <c r="B113" s="468"/>
      <c r="C113" s="466" t="s">
        <v>417</v>
      </c>
      <c r="D113" s="472" t="s">
        <v>7</v>
      </c>
      <c r="E113" s="474" t="s">
        <v>465</v>
      </c>
      <c r="F113" s="474" t="s">
        <v>466</v>
      </c>
      <c r="G113" s="474"/>
    </row>
    <row r="114" spans="1:7" ht="14.4" x14ac:dyDescent="0.3">
      <c r="A114" s="466"/>
      <c r="B114" s="468"/>
      <c r="C114" s="466" t="s">
        <v>417</v>
      </c>
      <c r="D114" s="472" t="s">
        <v>8</v>
      </c>
      <c r="E114" s="474" t="s">
        <v>467</v>
      </c>
      <c r="F114" s="474" t="s">
        <v>468</v>
      </c>
      <c r="G114" s="474"/>
    </row>
    <row r="115" spans="1:7" ht="14.4" x14ac:dyDescent="0.3">
      <c r="A115" s="466"/>
      <c r="B115" s="468"/>
      <c r="C115" s="466" t="s">
        <v>417</v>
      </c>
      <c r="D115" s="472" t="s">
        <v>9</v>
      </c>
      <c r="E115" s="474" t="s">
        <v>469</v>
      </c>
      <c r="F115" s="474" t="s">
        <v>470</v>
      </c>
      <c r="G115" s="474"/>
    </row>
    <row r="116" spans="1:7" ht="14.4" x14ac:dyDescent="0.3">
      <c r="A116" s="466"/>
      <c r="B116" s="468"/>
      <c r="C116" s="466" t="s">
        <v>417</v>
      </c>
      <c r="D116" s="472" t="s">
        <v>10</v>
      </c>
      <c r="E116" s="474" t="s">
        <v>471</v>
      </c>
      <c r="F116" s="474" t="s">
        <v>472</v>
      </c>
      <c r="G116" s="474"/>
    </row>
    <row r="117" spans="1:7" ht="14.4" x14ac:dyDescent="0.3">
      <c r="A117" s="466"/>
      <c r="B117" s="468"/>
      <c r="C117" s="466" t="s">
        <v>351</v>
      </c>
      <c r="D117" s="472" t="s">
        <v>11</v>
      </c>
      <c r="E117" s="474" t="s">
        <v>473</v>
      </c>
      <c r="F117" s="474" t="s">
        <v>474</v>
      </c>
      <c r="G117" s="474"/>
    </row>
    <row r="118" spans="1:7" ht="14.4" x14ac:dyDescent="0.3">
      <c r="A118" s="466" t="s">
        <v>475</v>
      </c>
      <c r="B118" s="468"/>
      <c r="C118" s="466" t="s">
        <v>408</v>
      </c>
      <c r="D118" s="472" t="s">
        <v>4</v>
      </c>
      <c r="E118" s="474" t="s">
        <v>476</v>
      </c>
      <c r="F118" s="474"/>
      <c r="G118" s="474"/>
    </row>
    <row r="119" spans="1:7" ht="14.4" x14ac:dyDescent="0.3">
      <c r="A119" s="466"/>
      <c r="B119" s="468"/>
      <c r="C119" s="466"/>
      <c r="D119" s="472" t="s">
        <v>5</v>
      </c>
      <c r="E119" s="474" t="s">
        <v>477</v>
      </c>
      <c r="F119" s="474"/>
      <c r="G119" s="474"/>
    </row>
    <row r="120" spans="1:7" ht="14.4" x14ac:dyDescent="0.3">
      <c r="A120" s="466"/>
      <c r="B120" s="468"/>
      <c r="C120" s="466" t="s">
        <v>444</v>
      </c>
      <c r="D120" s="472" t="s">
        <v>6</v>
      </c>
      <c r="E120" s="474" t="s">
        <v>448</v>
      </c>
      <c r="F120" s="474" t="s">
        <v>445</v>
      </c>
      <c r="G120" s="474"/>
    </row>
    <row r="121" spans="1:7" ht="14.4" x14ac:dyDescent="0.3">
      <c r="A121" s="466"/>
      <c r="B121" s="468"/>
      <c r="C121" s="466" t="s">
        <v>444</v>
      </c>
      <c r="D121" s="472" t="s">
        <v>7</v>
      </c>
      <c r="E121" s="474" t="s">
        <v>447</v>
      </c>
      <c r="F121" s="474" t="s">
        <v>446</v>
      </c>
      <c r="G121" s="474"/>
    </row>
    <row r="122" spans="1:7" ht="14.4" x14ac:dyDescent="0.3">
      <c r="A122" s="466"/>
      <c r="B122" s="468"/>
      <c r="C122" s="466"/>
      <c r="D122" s="472" t="s">
        <v>8</v>
      </c>
      <c r="E122" s="474" t="s">
        <v>478</v>
      </c>
      <c r="F122" s="474"/>
      <c r="G122" s="474"/>
    </row>
    <row r="123" spans="1:7" ht="14.4" x14ac:dyDescent="0.3">
      <c r="A123" s="466"/>
      <c r="B123" s="468"/>
      <c r="C123" s="466"/>
      <c r="D123" s="472" t="s">
        <v>9</v>
      </c>
      <c r="E123" s="474" t="s">
        <v>479</v>
      </c>
      <c r="F123" s="474"/>
      <c r="G123" s="474"/>
    </row>
    <row r="124" spans="1:7" ht="14.4" x14ac:dyDescent="0.3">
      <c r="A124" s="466"/>
      <c r="B124" s="468"/>
      <c r="C124" s="466"/>
      <c r="D124" s="472" t="s">
        <v>10</v>
      </c>
      <c r="E124" s="474" t="s">
        <v>480</v>
      </c>
      <c r="F124" s="474"/>
      <c r="G124" s="474"/>
    </row>
    <row r="125" spans="1:7" ht="14.4" x14ac:dyDescent="0.3">
      <c r="A125" s="466"/>
      <c r="B125" s="468"/>
      <c r="C125" s="466"/>
      <c r="D125" s="472" t="s">
        <v>11</v>
      </c>
      <c r="E125" s="474" t="s">
        <v>481</v>
      </c>
      <c r="F125" s="474"/>
      <c r="G125" s="474"/>
    </row>
    <row r="126" spans="1:7" ht="14.4" x14ac:dyDescent="0.3">
      <c r="A126" s="466" t="s">
        <v>482</v>
      </c>
      <c r="B126" s="468"/>
      <c r="C126" s="466" t="s">
        <v>351</v>
      </c>
      <c r="D126" s="472" t="s">
        <v>4</v>
      </c>
      <c r="E126" s="474" t="s">
        <v>483</v>
      </c>
      <c r="F126" s="474" t="s">
        <v>484</v>
      </c>
      <c r="G126" s="474"/>
    </row>
    <row r="127" spans="1:7" ht="14.4" x14ac:dyDescent="0.3">
      <c r="A127" s="466"/>
      <c r="B127" s="468"/>
      <c r="C127" s="466" t="s">
        <v>351</v>
      </c>
      <c r="D127" s="472" t="s">
        <v>5</v>
      </c>
      <c r="E127" s="474" t="s">
        <v>485</v>
      </c>
      <c r="F127" s="474" t="s">
        <v>486</v>
      </c>
      <c r="G127" s="474"/>
    </row>
    <row r="128" spans="1:7" ht="14.4" x14ac:dyDescent="0.3">
      <c r="A128" s="466"/>
      <c r="B128" s="468"/>
      <c r="C128" s="466" t="s">
        <v>351</v>
      </c>
      <c r="D128" s="472" t="s">
        <v>6</v>
      </c>
      <c r="E128" s="474" t="s">
        <v>487</v>
      </c>
      <c r="F128" s="474" t="s">
        <v>488</v>
      </c>
      <c r="G128" s="474"/>
    </row>
    <row r="129" spans="1:7" ht="14.4" x14ac:dyDescent="0.3">
      <c r="A129" s="466"/>
      <c r="B129" s="468"/>
      <c r="C129" s="466" t="s">
        <v>351</v>
      </c>
      <c r="D129" s="472" t="s">
        <v>7</v>
      </c>
      <c r="E129" s="474" t="s">
        <v>489</v>
      </c>
      <c r="F129" s="474" t="s">
        <v>490</v>
      </c>
      <c r="G129" s="474"/>
    </row>
    <row r="130" spans="1:7" ht="14.4" x14ac:dyDescent="0.3">
      <c r="A130" s="466"/>
      <c r="B130" s="468"/>
      <c r="C130" s="466"/>
      <c r="D130" s="472" t="s">
        <v>8</v>
      </c>
      <c r="E130" s="474" t="s">
        <v>491</v>
      </c>
      <c r="F130" s="474"/>
      <c r="G130" s="474"/>
    </row>
    <row r="131" spans="1:7" ht="14.4" x14ac:dyDescent="0.3">
      <c r="A131" s="466"/>
      <c r="B131" s="466"/>
      <c r="C131" s="466"/>
      <c r="D131" s="472" t="s">
        <v>9</v>
      </c>
      <c r="E131" s="474" t="s">
        <v>491</v>
      </c>
      <c r="F131" s="474"/>
      <c r="G131" s="474"/>
    </row>
    <row r="132" spans="1:7" ht="14.4" x14ac:dyDescent="0.3">
      <c r="A132" s="467"/>
      <c r="B132" s="467"/>
      <c r="C132" s="467" t="s">
        <v>441</v>
      </c>
      <c r="D132" s="473" t="s">
        <v>10</v>
      </c>
      <c r="E132" s="475" t="s">
        <v>461</v>
      </c>
      <c r="F132" s="475" t="s">
        <v>442</v>
      </c>
      <c r="G132" s="475"/>
    </row>
    <row r="133" spans="1:7" ht="14.4" x14ac:dyDescent="0.3">
      <c r="A133" s="467"/>
      <c r="B133" s="467"/>
      <c r="C133" s="467"/>
      <c r="D133" s="473" t="s">
        <v>11</v>
      </c>
      <c r="E133" s="475" t="s">
        <v>492</v>
      </c>
      <c r="F133" s="475"/>
      <c r="G133" s="475"/>
    </row>
    <row r="134" spans="1:7" ht="14.4" x14ac:dyDescent="0.3">
      <c r="A134" s="467" t="s">
        <v>493</v>
      </c>
      <c r="B134" s="467"/>
      <c r="C134" s="467" t="s">
        <v>444</v>
      </c>
      <c r="D134" s="473" t="s">
        <v>4</v>
      </c>
      <c r="E134" s="475" t="s">
        <v>445</v>
      </c>
      <c r="F134" s="475" t="s">
        <v>447</v>
      </c>
      <c r="G134" s="475"/>
    </row>
    <row r="135" spans="1:7" ht="14.4" x14ac:dyDescent="0.3">
      <c r="A135" s="467"/>
      <c r="B135" s="467"/>
      <c r="C135" s="467" t="s">
        <v>444</v>
      </c>
      <c r="D135" s="473" t="s">
        <v>5</v>
      </c>
      <c r="E135" s="475" t="s">
        <v>494</v>
      </c>
      <c r="F135" s="475" t="s">
        <v>446</v>
      </c>
      <c r="G135" s="475"/>
    </row>
    <row r="136" spans="1:7" ht="14.4" x14ac:dyDescent="0.3">
      <c r="A136" s="467"/>
      <c r="B136" s="467"/>
      <c r="C136" s="467"/>
      <c r="D136" s="473" t="s">
        <v>6</v>
      </c>
      <c r="E136" s="475" t="s">
        <v>495</v>
      </c>
      <c r="F136" s="475"/>
      <c r="G136" s="475"/>
    </row>
    <row r="137" spans="1:7" ht="14.4" x14ac:dyDescent="0.3">
      <c r="A137" s="467"/>
      <c r="B137" s="467"/>
      <c r="C137" s="467"/>
      <c r="D137" s="473" t="s">
        <v>7</v>
      </c>
      <c r="E137" s="475" t="s">
        <v>496</v>
      </c>
      <c r="F137" s="475"/>
      <c r="G137" s="475"/>
    </row>
    <row r="138" spans="1:7" ht="14.4" x14ac:dyDescent="0.3">
      <c r="A138" s="467"/>
      <c r="B138" s="467"/>
      <c r="C138" s="467"/>
      <c r="D138" s="473" t="s">
        <v>8</v>
      </c>
      <c r="E138" s="475" t="s">
        <v>497</v>
      </c>
      <c r="F138" s="475" t="s">
        <v>498</v>
      </c>
      <c r="G138" s="475"/>
    </row>
    <row r="139" spans="1:7" ht="14.4" x14ac:dyDescent="0.3">
      <c r="A139" s="467"/>
      <c r="B139" s="467"/>
      <c r="C139" s="467"/>
      <c r="D139" s="473" t="s">
        <v>9</v>
      </c>
      <c r="E139" s="475" t="s">
        <v>497</v>
      </c>
      <c r="F139" s="475" t="s">
        <v>498</v>
      </c>
      <c r="G139" s="475"/>
    </row>
    <row r="140" spans="1:7" ht="14.4" x14ac:dyDescent="0.3">
      <c r="A140" s="467"/>
      <c r="B140" s="467"/>
      <c r="C140" s="467"/>
      <c r="D140" s="473" t="s">
        <v>10</v>
      </c>
      <c r="E140" s="475" t="s">
        <v>499</v>
      </c>
      <c r="F140" s="475"/>
      <c r="G140" s="475"/>
    </row>
    <row r="141" spans="1:7" ht="14.4" x14ac:dyDescent="0.3">
      <c r="A141" s="467"/>
      <c r="B141" s="467"/>
      <c r="C141" s="467"/>
      <c r="D141" s="473" t="s">
        <v>11</v>
      </c>
      <c r="E141" s="475" t="s">
        <v>500</v>
      </c>
      <c r="F141" s="475"/>
      <c r="G141" s="475"/>
    </row>
    <row r="142" spans="1:7" ht="14.4" x14ac:dyDescent="0.3">
      <c r="A142" s="467"/>
      <c r="B142" s="467"/>
      <c r="C142" s="467"/>
      <c r="D142" s="473"/>
      <c r="E142" s="475" t="s">
        <v>501</v>
      </c>
      <c r="F142" s="475" t="s">
        <v>498</v>
      </c>
      <c r="G142" s="475"/>
    </row>
    <row r="143" spans="1:7" ht="14.4" x14ac:dyDescent="0.3">
      <c r="A143" s="467"/>
      <c r="B143" s="467"/>
      <c r="C143" s="467"/>
      <c r="D143" s="473"/>
      <c r="E143" s="475" t="s">
        <v>502</v>
      </c>
      <c r="F143" s="475" t="s">
        <v>498</v>
      </c>
      <c r="G143" s="475"/>
    </row>
    <row r="144" spans="1:7" ht="14.4" x14ac:dyDescent="0.3">
      <c r="A144" s="467"/>
      <c r="B144" s="467"/>
      <c r="C144" s="467"/>
      <c r="D144" s="473"/>
      <c r="E144" s="475"/>
      <c r="F144" s="475"/>
      <c r="G144" s="475"/>
    </row>
    <row r="145" spans="1:7" ht="14.4" x14ac:dyDescent="0.3">
      <c r="A145" s="467"/>
      <c r="B145" s="467"/>
      <c r="C145" s="467"/>
      <c r="D145" s="473"/>
      <c r="E145" s="475"/>
      <c r="F145" s="475"/>
      <c r="G145" s="475"/>
    </row>
    <row r="146" spans="1:7" ht="14.4" x14ac:dyDescent="0.3">
      <c r="A146" s="467"/>
      <c r="B146" s="467"/>
      <c r="C146" s="467"/>
      <c r="D146" s="473"/>
      <c r="E146" s="475"/>
      <c r="F146" s="475"/>
      <c r="G146" s="475"/>
    </row>
    <row r="147" spans="1:7" ht="14.4" x14ac:dyDescent="0.3">
      <c r="A147" s="467"/>
      <c r="B147" s="467"/>
      <c r="C147" s="467"/>
      <c r="D147" s="473"/>
      <c r="E147" s="475"/>
      <c r="F147" s="475"/>
      <c r="G147" s="475"/>
    </row>
    <row r="148" spans="1:7" ht="14.4" x14ac:dyDescent="0.3">
      <c r="A148" s="467"/>
      <c r="B148" s="467"/>
      <c r="C148" s="467"/>
      <c r="D148" s="473"/>
      <c r="E148" s="475"/>
      <c r="F148" s="475"/>
      <c r="G148" s="475"/>
    </row>
    <row r="149" spans="1:7" ht="14.4" x14ac:dyDescent="0.3">
      <c r="A149" s="467"/>
      <c r="B149" s="467"/>
      <c r="C149" s="467"/>
      <c r="D149" s="473"/>
      <c r="E149" s="475"/>
      <c r="F149" s="475"/>
      <c r="G149" s="475"/>
    </row>
    <row r="150" spans="1:7" ht="14.4" x14ac:dyDescent="0.3">
      <c r="A150" s="467"/>
      <c r="B150" s="467"/>
      <c r="C150" s="467"/>
      <c r="D150" s="473"/>
      <c r="E150" s="475"/>
      <c r="F150" s="475"/>
      <c r="G150" s="475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indexed="11"/>
  </sheetPr>
  <dimension ref="A1:AK43"/>
  <sheetViews>
    <sheetView workbookViewId="0">
      <selection activeCell="L15" sqref="L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392" hidden="1" customWidth="1"/>
    <col min="26" max="37" width="0" style="392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Y1"/>
      <c r="Z1"/>
      <c r="AA1"/>
      <c r="AB1" s="400" t="str">
        <f>IF(Y5=1,CONCATENATE(VLOOKUP(Y3,AA16:AH27,2)),CONCATENATE(VLOOKUP(Y3,AA2:AK13,2)))</f>
        <v>25</v>
      </c>
      <c r="AC1" s="400" t="str">
        <f>IF(Y5=1,CONCATENATE(VLOOKUP(Y3,AA16:AK27,3)),CONCATENATE(VLOOKUP(Y3,AA2:AK13,3)))</f>
        <v>15</v>
      </c>
      <c r="AD1" s="400" t="str">
        <f>IF(Y5=1,CONCATENATE(VLOOKUP(Y3,AA16:AK27,4)),CONCATENATE(VLOOKUP(Y3,AA2:AK13,4)))</f>
        <v>13</v>
      </c>
      <c r="AE1" s="400" t="str">
        <f>IF(Y5=1,CONCATENATE(VLOOKUP(Y3,AA16:AK27,5)),CONCATENATE(VLOOKUP(Y3,AA2:AK13,5)))</f>
        <v>8</v>
      </c>
      <c r="AF1" s="400" t="str">
        <f>IF(Y5=1,CONCATENATE(VLOOKUP(Y3,AA16:AK27,6)),CONCATENATE(VLOOKUP(Y3,AA2:AK13,6)))</f>
        <v>6</v>
      </c>
      <c r="AG1" s="400" t="str">
        <f>IF(Y5=1,CONCATENATE(VLOOKUP(Y3,AA16:AK27,7)),CONCATENATE(VLOOKUP(Y3,AA2:AK13,7)))</f>
        <v>4</v>
      </c>
      <c r="AH1" s="400" t="str">
        <f>IF(Y5=1,CONCATENATE(VLOOKUP(Y3,AA16:AK27,8)),CONCATENATE(VLOOKUP(Y3,AA2:AK13,8)))</f>
        <v>3</v>
      </c>
      <c r="AI1" s="400" t="str">
        <f>IF(Y5=1,CONCATENATE(VLOOKUP(Y3,AA16:AK27,9)),CONCATENATE(VLOOKUP(Y3,AA2:AK13,9)))</f>
        <v>2</v>
      </c>
      <c r="AJ1" s="400" t="str">
        <f>IF(Y5=1,CONCATENATE(VLOOKUP(Y3,AA16:AK27,10)),CONCATENATE(VLOOKUP(Y3,AA2:AK13,10)))</f>
        <v>1</v>
      </c>
      <c r="AK1" s="400" t="str">
        <f>IF(Y5=1,CONCATENATE(VLOOKUP(Y3,AA16:AK27,11)),CONCATENATE(VLOOKUP(Y3,AA2:AK13,11)))</f>
        <v>0</v>
      </c>
    </row>
    <row r="2" spans="1:37" x14ac:dyDescent="0.25">
      <c r="A2" s="252" t="s">
        <v>38</v>
      </c>
      <c r="B2" s="253"/>
      <c r="C2" s="253"/>
      <c r="D2" s="253"/>
      <c r="E2" s="253">
        <f>Altalanos!$A$8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0"/>
      <c r="K3" s="51"/>
      <c r="L3" s="52" t="s">
        <v>26</v>
      </c>
      <c r="M3" s="51"/>
      <c r="N3" s="332"/>
      <c r="O3" s="331"/>
      <c r="P3" s="332"/>
      <c r="Q3" s="381" t="s">
        <v>66</v>
      </c>
      <c r="R3" s="382" t="s">
        <v>72</v>
      </c>
      <c r="S3" s="328"/>
      <c r="Y3" s="393" t="str">
        <f>IF(H4="OB","A",IF(H4="IX","W",H4))</f>
        <v>V.kcs, leány "A"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 t="s">
        <v>317</v>
      </c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Q4" s="383" t="s">
        <v>73</v>
      </c>
      <c r="R4" s="384" t="s">
        <v>68</v>
      </c>
      <c r="S4" s="328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28"/>
      <c r="Q5" s="385" t="s">
        <v>74</v>
      </c>
      <c r="R5" s="386" t="s">
        <v>70</v>
      </c>
      <c r="S5" s="328"/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28"/>
      <c r="Q6" s="328"/>
      <c r="R6" s="328"/>
      <c r="S6" s="328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36" t="s">
        <v>52</v>
      </c>
      <c r="B7" s="367"/>
      <c r="C7" s="322" t="str">
        <f>IF($B7="","",VLOOKUP($B7,#REF!,5))</f>
        <v/>
      </c>
      <c r="D7" s="322">
        <v>65</v>
      </c>
      <c r="E7" s="450" t="s">
        <v>128</v>
      </c>
      <c r="F7" s="323"/>
      <c r="G7" s="450" t="s">
        <v>129</v>
      </c>
      <c r="H7" s="323"/>
      <c r="I7" s="450" t="s">
        <v>130</v>
      </c>
      <c r="J7" s="297"/>
      <c r="K7" s="488" t="s">
        <v>630</v>
      </c>
      <c r="L7" s="395" t="e">
        <f>IF(K7="","",CONCATENATE(VLOOKUP($Y$3,$AB$1:$AK$1,K7)," pont"))</f>
        <v>#REF!</v>
      </c>
      <c r="M7" s="402"/>
      <c r="N7" s="328"/>
      <c r="O7" s="328"/>
      <c r="P7" s="328"/>
      <c r="Q7" s="328"/>
      <c r="R7" s="328"/>
      <c r="S7" s="328"/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6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67"/>
      <c r="C9" s="322" t="str">
        <f>IF($B9="","",VLOOKUP($B9,#REF!,5))</f>
        <v/>
      </c>
      <c r="D9" s="322">
        <v>13</v>
      </c>
      <c r="E9" s="450" t="s">
        <v>120</v>
      </c>
      <c r="F9" s="323"/>
      <c r="G9" s="450" t="s">
        <v>126</v>
      </c>
      <c r="H9" s="323"/>
      <c r="I9" s="450" t="s">
        <v>127</v>
      </c>
      <c r="J9" s="297"/>
      <c r="K9" s="488" t="s">
        <v>155</v>
      </c>
      <c r="L9" s="395" t="e">
        <f>IF(K9="","",CONCATENATE(VLOOKUP($Y$3,$AB$1:$AK$1,K9)," pont"))</f>
        <v>#REF!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6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67"/>
      <c r="C11" s="322" t="str">
        <f>IF($B11="","",VLOOKUP($B11,#REF!,5))</f>
        <v/>
      </c>
      <c r="D11" s="322">
        <v>60</v>
      </c>
      <c r="E11" s="450" t="s">
        <v>131</v>
      </c>
      <c r="F11" s="323"/>
      <c r="G11" s="450" t="s">
        <v>132</v>
      </c>
      <c r="H11" s="323"/>
      <c r="I11" s="450" t="s">
        <v>133</v>
      </c>
      <c r="J11" s="297"/>
      <c r="K11" s="488" t="s">
        <v>629</v>
      </c>
      <c r="L11" s="395" t="e">
        <f>IF(K11="","",CONCATENATE(VLOOKUP($Y$3,$AB$1:$AK$1,K11)," pont"))</f>
        <v>#REF!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297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297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297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29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ht="18.75" customHeight="1" x14ac:dyDescent="0.25">
      <c r="A18" s="297"/>
      <c r="B18" s="499"/>
      <c r="C18" s="499"/>
      <c r="D18" s="498" t="str">
        <f>E7</f>
        <v>Csukás</v>
      </c>
      <c r="E18" s="498"/>
      <c r="F18" s="498" t="str">
        <f>E9</f>
        <v>Kovács</v>
      </c>
      <c r="G18" s="498"/>
      <c r="H18" s="498" t="str">
        <f>E11</f>
        <v>Sebestyén</v>
      </c>
      <c r="I18" s="498"/>
      <c r="J18" s="297"/>
      <c r="K18" s="297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ht="18.75" customHeight="1" x14ac:dyDescent="0.25">
      <c r="A19" s="371" t="s">
        <v>52</v>
      </c>
      <c r="B19" s="502" t="str">
        <f>E7</f>
        <v>Csukás</v>
      </c>
      <c r="C19" s="502"/>
      <c r="D19" s="497"/>
      <c r="E19" s="497"/>
      <c r="F19" s="494" t="s">
        <v>631</v>
      </c>
      <c r="G19" s="495"/>
      <c r="H19" s="494" t="s">
        <v>628</v>
      </c>
      <c r="I19" s="495"/>
      <c r="J19" s="297"/>
      <c r="K19" s="297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ht="18.75" customHeight="1" x14ac:dyDescent="0.25">
      <c r="A20" s="371" t="s">
        <v>53</v>
      </c>
      <c r="B20" s="502" t="str">
        <f>E9</f>
        <v>Kovács</v>
      </c>
      <c r="C20" s="502"/>
      <c r="D20" s="494" t="s">
        <v>632</v>
      </c>
      <c r="E20" s="495"/>
      <c r="F20" s="497"/>
      <c r="G20" s="497"/>
      <c r="H20" s="494" t="s">
        <v>625</v>
      </c>
      <c r="I20" s="495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ht="18.75" customHeight="1" x14ac:dyDescent="0.25">
      <c r="A21" s="371" t="s">
        <v>54</v>
      </c>
      <c r="B21" s="502" t="str">
        <f>E11</f>
        <v>Sebestyén</v>
      </c>
      <c r="C21" s="502"/>
      <c r="D21" s="494" t="s">
        <v>627</v>
      </c>
      <c r="E21" s="495"/>
      <c r="F21" s="494" t="s">
        <v>626</v>
      </c>
      <c r="G21" s="495"/>
      <c r="H21" s="497"/>
      <c r="I21" s="4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x14ac:dyDescent="0.25">
      <c r="A22" s="297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x14ac:dyDescent="0.25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x14ac:dyDescent="0.25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x14ac:dyDescent="0.25">
      <c r="A25" s="297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x14ac:dyDescent="0.25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x14ac:dyDescent="0.25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</row>
    <row r="29" spans="1:37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</row>
    <row r="30" spans="1:37" x14ac:dyDescent="0.25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75"/>
      <c r="M32" s="275"/>
      <c r="O32" s="328"/>
      <c r="P32" s="328"/>
      <c r="Q32" s="328"/>
      <c r="R32" s="328"/>
      <c r="S32" s="328"/>
    </row>
    <row r="33" spans="1:19" x14ac:dyDescent="0.25">
      <c r="A33" s="160" t="s">
        <v>32</v>
      </c>
      <c r="B33" s="161"/>
      <c r="C33" s="231"/>
      <c r="D33" s="344" t="s">
        <v>3</v>
      </c>
      <c r="E33" s="345" t="s">
        <v>34</v>
      </c>
      <c r="F33" s="363"/>
      <c r="G33" s="344" t="s">
        <v>3</v>
      </c>
      <c r="H33" s="345" t="s">
        <v>41</v>
      </c>
      <c r="I33" s="198"/>
      <c r="J33" s="345" t="s">
        <v>42</v>
      </c>
      <c r="K33" s="197" t="s">
        <v>43</v>
      </c>
      <c r="L33" s="33"/>
      <c r="M33" s="429"/>
      <c r="N33" s="428"/>
      <c r="O33" s="328"/>
      <c r="P33" s="338"/>
      <c r="Q33" s="338"/>
      <c r="R33" s="339"/>
      <c r="S33" s="328"/>
    </row>
    <row r="34" spans="1:19" x14ac:dyDescent="0.25">
      <c r="A34" s="308" t="s">
        <v>33</v>
      </c>
      <c r="B34" s="309"/>
      <c r="C34" s="311"/>
      <c r="D34" s="346"/>
      <c r="E34" s="501"/>
      <c r="F34" s="501"/>
      <c r="G34" s="357" t="s">
        <v>4</v>
      </c>
      <c r="H34" s="309"/>
      <c r="I34" s="347"/>
      <c r="J34" s="358"/>
      <c r="K34" s="303" t="s">
        <v>35</v>
      </c>
      <c r="L34" s="364"/>
      <c r="M34" s="352"/>
      <c r="O34" s="328"/>
      <c r="P34" s="340"/>
      <c r="Q34" s="340"/>
      <c r="R34" s="341"/>
      <c r="S34" s="328"/>
    </row>
    <row r="35" spans="1:19" x14ac:dyDescent="0.25">
      <c r="A35" s="312" t="s">
        <v>40</v>
      </c>
      <c r="B35" s="196"/>
      <c r="C35" s="314"/>
      <c r="D35" s="349"/>
      <c r="E35" s="496"/>
      <c r="F35" s="496"/>
      <c r="G35" s="359" t="s">
        <v>5</v>
      </c>
      <c r="H35" s="350"/>
      <c r="I35" s="351"/>
      <c r="J35" s="84"/>
      <c r="K35" s="361"/>
      <c r="L35" s="275"/>
      <c r="M35" s="356"/>
      <c r="O35" s="328"/>
      <c r="P35" s="341"/>
      <c r="Q35" s="342"/>
      <c r="R35" s="341"/>
      <c r="S35" s="328"/>
    </row>
    <row r="36" spans="1:19" x14ac:dyDescent="0.25">
      <c r="A36" s="212"/>
      <c r="B36" s="213"/>
      <c r="C36" s="214"/>
      <c r="D36" s="349"/>
      <c r="E36" s="353"/>
      <c r="F36" s="354"/>
      <c r="G36" s="359" t="s">
        <v>6</v>
      </c>
      <c r="H36" s="350"/>
      <c r="I36" s="351"/>
      <c r="J36" s="84"/>
      <c r="K36" s="303" t="s">
        <v>36</v>
      </c>
      <c r="L36" s="364"/>
      <c r="M36" s="348"/>
      <c r="O36" s="328"/>
      <c r="P36" s="340"/>
      <c r="Q36" s="340"/>
      <c r="R36" s="341"/>
      <c r="S36" s="328"/>
    </row>
    <row r="37" spans="1:19" x14ac:dyDescent="0.25">
      <c r="A37" s="186"/>
      <c r="B37" s="224"/>
      <c r="C37" s="187"/>
      <c r="D37" s="349"/>
      <c r="E37" s="353"/>
      <c r="F37" s="354"/>
      <c r="G37" s="359" t="s">
        <v>7</v>
      </c>
      <c r="H37" s="350"/>
      <c r="I37" s="351"/>
      <c r="J37" s="84"/>
      <c r="K37" s="362"/>
      <c r="L37" s="354"/>
      <c r="M37" s="352"/>
      <c r="O37" s="328"/>
      <c r="P37" s="341"/>
      <c r="Q37" s="342"/>
      <c r="R37" s="341"/>
      <c r="S37" s="328"/>
    </row>
    <row r="38" spans="1:19" x14ac:dyDescent="0.25">
      <c r="A38" s="200"/>
      <c r="B38" s="215"/>
      <c r="C38" s="230"/>
      <c r="D38" s="349"/>
      <c r="E38" s="353"/>
      <c r="F38" s="354"/>
      <c r="G38" s="359" t="s">
        <v>8</v>
      </c>
      <c r="H38" s="350"/>
      <c r="I38" s="351"/>
      <c r="J38" s="84"/>
      <c r="K38" s="312"/>
      <c r="L38" s="275"/>
      <c r="M38" s="356"/>
      <c r="O38" s="328"/>
      <c r="P38" s="341"/>
      <c r="Q38" s="342"/>
      <c r="R38" s="341"/>
      <c r="S38" s="328"/>
    </row>
    <row r="39" spans="1:19" x14ac:dyDescent="0.25">
      <c r="A39" s="201"/>
      <c r="B39" s="216"/>
      <c r="C39" s="187"/>
      <c r="D39" s="349"/>
      <c r="E39" s="353"/>
      <c r="F39" s="354"/>
      <c r="G39" s="359" t="s">
        <v>9</v>
      </c>
      <c r="H39" s="350"/>
      <c r="I39" s="351"/>
      <c r="J39" s="84"/>
      <c r="K39" s="303" t="s">
        <v>28</v>
      </c>
      <c r="L39" s="364"/>
      <c r="M39" s="348"/>
      <c r="O39" s="328"/>
      <c r="P39" s="340"/>
      <c r="Q39" s="340"/>
      <c r="R39" s="341"/>
      <c r="S39" s="328"/>
    </row>
    <row r="40" spans="1:19" x14ac:dyDescent="0.25">
      <c r="A40" s="201"/>
      <c r="B40" s="216"/>
      <c r="C40" s="210"/>
      <c r="D40" s="349"/>
      <c r="E40" s="353"/>
      <c r="F40" s="354"/>
      <c r="G40" s="359" t="s">
        <v>10</v>
      </c>
      <c r="H40" s="350"/>
      <c r="I40" s="351"/>
      <c r="J40" s="84"/>
      <c r="K40" s="362"/>
      <c r="L40" s="354"/>
      <c r="M40" s="352"/>
      <c r="O40" s="328"/>
      <c r="P40" s="341"/>
      <c r="Q40" s="342"/>
      <c r="R40" s="341"/>
      <c r="S40" s="328"/>
    </row>
    <row r="41" spans="1:19" x14ac:dyDescent="0.25">
      <c r="A41" s="202"/>
      <c r="B41" s="199"/>
      <c r="C41" s="211"/>
      <c r="D41" s="355"/>
      <c r="E41" s="189"/>
      <c r="F41" s="275"/>
      <c r="G41" s="360" t="s">
        <v>11</v>
      </c>
      <c r="H41" s="196"/>
      <c r="I41" s="305"/>
      <c r="J41" s="191"/>
      <c r="K41" s="312" t="str">
        <f>L4</f>
        <v>Kovács Zoltán</v>
      </c>
      <c r="L41" s="275"/>
      <c r="M41" s="356"/>
      <c r="O41" s="328"/>
      <c r="P41" s="341"/>
      <c r="Q41" s="342"/>
      <c r="R41" s="343"/>
      <c r="S41" s="328"/>
    </row>
    <row r="42" spans="1:19" x14ac:dyDescent="0.25">
      <c r="O42" s="328"/>
      <c r="P42" s="328"/>
      <c r="Q42" s="328"/>
      <c r="R42" s="328"/>
      <c r="S42" s="328"/>
    </row>
    <row r="43" spans="1:19" x14ac:dyDescent="0.25">
      <c r="O43" s="328"/>
      <c r="P43" s="328"/>
      <c r="Q43" s="328"/>
      <c r="R43" s="328"/>
      <c r="S43" s="328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56" type="noConversion"/>
  <conditionalFormatting sqref="E7 E9 E11">
    <cfRule type="cellIs" dxfId="84" priority="1" stopIfTrue="1" operator="equal">
      <formula>"Bye"</formula>
    </cfRule>
  </conditionalFormatting>
  <conditionalFormatting sqref="R41">
    <cfRule type="expression" dxfId="8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1"/>
  </sheetPr>
  <dimension ref="A1:AK43"/>
  <sheetViews>
    <sheetView workbookViewId="0">
      <selection activeCell="Q17" sqref="Q1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e">
        <f>IF(Y5=1,CONCATENATE(VLOOKUP(Y3,AA16:AH27,2)),CONCATENATE(VLOOKUP(Y3,AA2:AK13,2)))</f>
        <v>#N/A</v>
      </c>
      <c r="AC1" s="400" t="e">
        <f>IF(Y5=1,CONCATENATE(VLOOKUP(Y3,AA16:AK27,3)),CONCATENATE(VLOOKUP(Y3,AA2:AK13,3)))</f>
        <v>#N/A</v>
      </c>
      <c r="AD1" s="400" t="e">
        <f>IF(Y5=1,CONCATENATE(VLOOKUP(Y3,AA16:AK27,4)),CONCATENATE(VLOOKUP(Y3,AA2:AK13,4)))</f>
        <v>#N/A</v>
      </c>
      <c r="AE1" s="400" t="e">
        <f>IF(Y5=1,CONCATENATE(VLOOKUP(Y3,AA16:AK27,5)),CONCATENATE(VLOOKUP(Y3,AA2:AK13,5)))</f>
        <v>#N/A</v>
      </c>
      <c r="AF1" s="400" t="e">
        <f>IF(Y5=1,CONCATENATE(VLOOKUP(Y3,AA16:AK27,6)),CONCATENATE(VLOOKUP(Y3,AA2:AK13,6)))</f>
        <v>#N/A</v>
      </c>
      <c r="AG1" s="400" t="e">
        <f>IF(Y5=1,CONCATENATE(VLOOKUP(Y3,AA16:AK27,7)),CONCATENATE(VLOOKUP(Y3,AA2:AK13,7)))</f>
        <v>#N/A</v>
      </c>
      <c r="AH1" s="400" t="e">
        <f>IF(Y5=1,CONCATENATE(VLOOKUP(Y3,AA16:AK27,8)),CONCATENATE(VLOOKUP(Y3,AA2:AK13,8)))</f>
        <v>#N/A</v>
      </c>
      <c r="AI1" s="400" t="e">
        <f>IF(Y5=1,CONCATENATE(VLOOKUP(Y3,AA16:AK27,9)),CONCATENATE(VLOOKUP(Y3,AA2:AK13,9)))</f>
        <v>#N/A</v>
      </c>
      <c r="AJ1" s="400" t="e">
        <f>IF(Y5=1,CONCATENATE(VLOOKUP(Y3,AA16:AK27,10)),CONCATENATE(VLOOKUP(Y3,AA2:AK13,10)))</f>
        <v>#N/A</v>
      </c>
      <c r="AK1" s="400" t="e">
        <f>IF(Y5=1,CONCATENATE(VLOOKUP(Y3,AA16:AK27,11)),CONCATENATE(VLOOKUP(Y3,AA2:AK13,11)))</f>
        <v>#N/A</v>
      </c>
    </row>
    <row r="2" spans="1:37" x14ac:dyDescent="0.25">
      <c r="A2" s="252" t="s">
        <v>38</v>
      </c>
      <c r="B2" s="253"/>
      <c r="C2" s="253"/>
      <c r="D2" s="253"/>
      <c r="E2" s="253">
        <f>Altalanos!$A$8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 t="s">
        <v>294</v>
      </c>
      <c r="J3" s="100"/>
      <c r="K3" s="51"/>
      <c r="L3" s="52"/>
      <c r="M3" s="52" t="s">
        <v>26</v>
      </c>
      <c r="N3" s="332"/>
      <c r="O3" s="331"/>
      <c r="P3" s="332"/>
      <c r="Q3" s="381" t="s">
        <v>66</v>
      </c>
      <c r="R3" s="382" t="s">
        <v>72</v>
      </c>
      <c r="S3" s="382" t="s">
        <v>67</v>
      </c>
      <c r="Y3" s="393">
        <f>IF(H4="OB","A",IF(H4="IX","W",H4))</f>
        <v>0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/>
      <c r="I4" s="258"/>
      <c r="J4" s="260"/>
      <c r="K4" s="261"/>
      <c r="L4" s="396"/>
      <c r="M4" s="263" t="str">
        <f>Altalanos!$E$10</f>
        <v>Kovács Zoltán</v>
      </c>
      <c r="N4" s="334"/>
      <c r="O4" s="335"/>
      <c r="P4" s="334"/>
      <c r="Q4" s="383" t="s">
        <v>73</v>
      </c>
      <c r="R4" s="384" t="s">
        <v>68</v>
      </c>
      <c r="S4" s="384" t="s">
        <v>69</v>
      </c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28"/>
      <c r="Q5" s="385" t="s">
        <v>74</v>
      </c>
      <c r="R5" s="386" t="s">
        <v>70</v>
      </c>
      <c r="S5" s="386" t="s">
        <v>71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28"/>
      <c r="Q6" s="328"/>
      <c r="R6" s="328"/>
      <c r="S6" s="328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36" t="s">
        <v>52</v>
      </c>
      <c r="B7" s="367"/>
      <c r="C7" s="369" t="str">
        <f>IF($B7="","",VLOOKUP($B7,#REF!,5))</f>
        <v/>
      </c>
      <c r="D7" s="369" t="str">
        <f>IF($B7="","",VLOOKUP($B7,#REF!,15))</f>
        <v/>
      </c>
      <c r="E7" s="504" t="s">
        <v>134</v>
      </c>
      <c r="F7" s="505"/>
      <c r="G7" s="504" t="s">
        <v>135</v>
      </c>
      <c r="H7" s="505"/>
      <c r="I7" s="451" t="s">
        <v>127</v>
      </c>
      <c r="J7" s="297"/>
      <c r="K7" s="488" t="s">
        <v>629</v>
      </c>
      <c r="L7" s="395" t="e">
        <f>IF(K7="","",CONCATENATE(VLOOKUP($Y$3,$AB$1:$AK$1,K7)," pont"))</f>
        <v>#N/A</v>
      </c>
      <c r="M7" s="402"/>
      <c r="N7" s="328"/>
      <c r="O7" s="328"/>
      <c r="P7" s="328"/>
      <c r="Q7" s="328"/>
      <c r="R7" s="328"/>
      <c r="S7" s="328"/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68"/>
      <c r="C8" s="370"/>
      <c r="D8" s="370"/>
      <c r="E8" s="370"/>
      <c r="F8" s="370"/>
      <c r="G8" s="370"/>
      <c r="H8" s="370"/>
      <c r="I8" s="370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67"/>
      <c r="C9" s="369" t="str">
        <f>IF($B9="","",VLOOKUP($B9,#REF!,5))</f>
        <v/>
      </c>
      <c r="D9" s="369" t="str">
        <f>IF($B9="","",VLOOKUP($B9,#REF!,15))</f>
        <v/>
      </c>
      <c r="E9" s="504" t="s">
        <v>136</v>
      </c>
      <c r="F9" s="505"/>
      <c r="G9" s="504" t="s">
        <v>137</v>
      </c>
      <c r="H9" s="505"/>
      <c r="I9" s="451" t="s">
        <v>127</v>
      </c>
      <c r="J9" s="297"/>
      <c r="K9" s="488" t="s">
        <v>630</v>
      </c>
      <c r="L9" s="395" t="e">
        <f>IF(K9="","",CONCATENATE(VLOOKUP($Y$3,$AB$1:$AK$1,K9)," pont"))</f>
        <v>#N/A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68"/>
      <c r="C10" s="370"/>
      <c r="D10" s="370"/>
      <c r="E10" s="370"/>
      <c r="F10" s="370"/>
      <c r="G10" s="370"/>
      <c r="H10" s="370"/>
      <c r="I10" s="370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67"/>
      <c r="C11" s="369" t="str">
        <f>IF($B11="","",VLOOKUP($B11,#REF!,5))</f>
        <v/>
      </c>
      <c r="D11" s="369" t="str">
        <f>IF($B11="","",VLOOKUP($B11,#REF!,15))</f>
        <v/>
      </c>
      <c r="E11" s="504" t="s">
        <v>138</v>
      </c>
      <c r="F11" s="505"/>
      <c r="G11" s="504" t="s">
        <v>139</v>
      </c>
      <c r="H11" s="505"/>
      <c r="I11" s="451" t="s">
        <v>770</v>
      </c>
      <c r="J11" s="297"/>
      <c r="K11" s="488" t="s">
        <v>155</v>
      </c>
      <c r="L11" s="395" t="e">
        <f>IF(K11="","",CONCATENATE(VLOOKUP($Y$3,$AB$1:$AK$1,K11)," pont"))</f>
        <v>#N/A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336"/>
      <c r="B12" s="368"/>
      <c r="C12" s="370"/>
      <c r="D12" s="370"/>
      <c r="E12" s="370"/>
      <c r="F12" s="370"/>
      <c r="G12" s="370"/>
      <c r="H12" s="370"/>
      <c r="I12" s="370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36" t="s">
        <v>59</v>
      </c>
      <c r="B13" s="367"/>
      <c r="C13" s="369" t="str">
        <f>IF($B13="","",VLOOKUP($B13,#REF!,5))</f>
        <v/>
      </c>
      <c r="D13" s="369" t="str">
        <f>IF($B13="","",VLOOKUP($B13,#REF!,15))</f>
        <v/>
      </c>
      <c r="E13" s="504" t="s">
        <v>140</v>
      </c>
      <c r="F13" s="505"/>
      <c r="G13" s="504" t="s">
        <v>141</v>
      </c>
      <c r="H13" s="505"/>
      <c r="I13" s="451" t="s">
        <v>127</v>
      </c>
      <c r="J13" s="297"/>
      <c r="K13" s="488" t="s">
        <v>645</v>
      </c>
      <c r="L13" s="395" t="e">
        <f>IF(K13="","",CONCATENATE(VLOOKUP($Y$3,$AB$1:$AK$1,K13)," pont"))</f>
        <v>#N/A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297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297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29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ht="18.75" customHeight="1" x14ac:dyDescent="0.25">
      <c r="A18" s="297"/>
      <c r="B18" s="499"/>
      <c r="C18" s="499"/>
      <c r="D18" s="498" t="str">
        <f>E7</f>
        <v>Deák</v>
      </c>
      <c r="E18" s="498"/>
      <c r="F18" s="498" t="str">
        <f>E9</f>
        <v>Gara</v>
      </c>
      <c r="G18" s="498"/>
      <c r="H18" s="498" t="str">
        <f>E11</f>
        <v>Kaczkó</v>
      </c>
      <c r="I18" s="498"/>
      <c r="J18" s="498" t="str">
        <f>E13</f>
        <v>Szabó</v>
      </c>
      <c r="K18" s="498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ht="18.75" customHeight="1" x14ac:dyDescent="0.25">
      <c r="A19" s="371" t="s">
        <v>52</v>
      </c>
      <c r="B19" s="502" t="str">
        <f>E7</f>
        <v>Deák</v>
      </c>
      <c r="C19" s="502"/>
      <c r="D19" s="497"/>
      <c r="E19" s="497"/>
      <c r="F19" s="494" t="s">
        <v>633</v>
      </c>
      <c r="G19" s="495"/>
      <c r="H19" s="494" t="s">
        <v>634</v>
      </c>
      <c r="I19" s="495"/>
      <c r="J19" s="506" t="s">
        <v>635</v>
      </c>
      <c r="K19" s="498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ht="18.75" customHeight="1" x14ac:dyDescent="0.25">
      <c r="A20" s="371" t="s">
        <v>53</v>
      </c>
      <c r="B20" s="502" t="str">
        <f>E9</f>
        <v>Gara</v>
      </c>
      <c r="C20" s="502"/>
      <c r="D20" s="494" t="s">
        <v>636</v>
      </c>
      <c r="E20" s="495"/>
      <c r="F20" s="497"/>
      <c r="G20" s="497"/>
      <c r="H20" s="494" t="s">
        <v>637</v>
      </c>
      <c r="I20" s="495"/>
      <c r="J20" s="494" t="s">
        <v>638</v>
      </c>
      <c r="K20" s="495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ht="18.75" customHeight="1" x14ac:dyDescent="0.25">
      <c r="A21" s="371" t="s">
        <v>54</v>
      </c>
      <c r="B21" s="502" t="str">
        <f>E11</f>
        <v>Kaczkó</v>
      </c>
      <c r="C21" s="502"/>
      <c r="D21" s="494" t="s">
        <v>639</v>
      </c>
      <c r="E21" s="495"/>
      <c r="F21" s="494" t="s">
        <v>640</v>
      </c>
      <c r="G21" s="495"/>
      <c r="H21" s="497"/>
      <c r="I21" s="497"/>
      <c r="J21" s="494" t="s">
        <v>641</v>
      </c>
      <c r="K21" s="495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371" t="s">
        <v>59</v>
      </c>
      <c r="B22" s="502" t="str">
        <f>E13</f>
        <v>Szabó</v>
      </c>
      <c r="C22" s="502"/>
      <c r="D22" s="494" t="s">
        <v>642</v>
      </c>
      <c r="E22" s="495"/>
      <c r="F22" s="494" t="s">
        <v>643</v>
      </c>
      <c r="G22" s="495"/>
      <c r="H22" s="506" t="s">
        <v>644</v>
      </c>
      <c r="I22" s="498"/>
      <c r="J22" s="497"/>
      <c r="K22" s="497"/>
      <c r="L22" s="297"/>
      <c r="M22" s="297"/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x14ac:dyDescent="0.25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x14ac:dyDescent="0.25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x14ac:dyDescent="0.25">
      <c r="A25" s="297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x14ac:dyDescent="0.25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x14ac:dyDescent="0.25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</row>
    <row r="29" spans="1:37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</row>
    <row r="30" spans="1:37" x14ac:dyDescent="0.25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75"/>
      <c r="M32" s="297"/>
      <c r="O32" s="328"/>
      <c r="P32" s="328"/>
      <c r="Q32" s="328"/>
      <c r="R32" s="328"/>
      <c r="S32" s="328"/>
    </row>
    <row r="33" spans="1:19" x14ac:dyDescent="0.25">
      <c r="A33" s="160" t="s">
        <v>32</v>
      </c>
      <c r="B33" s="161"/>
      <c r="C33" s="231"/>
      <c r="D33" s="344" t="s">
        <v>3</v>
      </c>
      <c r="E33" s="345" t="s">
        <v>34</v>
      </c>
      <c r="F33" s="363"/>
      <c r="G33" s="344" t="s">
        <v>3</v>
      </c>
      <c r="H33" s="345" t="s">
        <v>41</v>
      </c>
      <c r="I33" s="198"/>
      <c r="J33" s="345" t="s">
        <v>42</v>
      </c>
      <c r="K33" s="197" t="s">
        <v>43</v>
      </c>
      <c r="L33" s="33"/>
      <c r="M33" s="363"/>
      <c r="O33" s="328"/>
      <c r="P33" s="338"/>
      <c r="Q33" s="338"/>
      <c r="R33" s="339"/>
      <c r="S33" s="328"/>
    </row>
    <row r="34" spans="1:19" x14ac:dyDescent="0.25">
      <c r="A34" s="308" t="s">
        <v>33</v>
      </c>
      <c r="B34" s="309"/>
      <c r="C34" s="311"/>
      <c r="D34" s="346"/>
      <c r="E34" s="501"/>
      <c r="F34" s="501"/>
      <c r="G34" s="357" t="s">
        <v>4</v>
      </c>
      <c r="H34" s="309"/>
      <c r="I34" s="347"/>
      <c r="J34" s="358"/>
      <c r="K34" s="303" t="s">
        <v>35</v>
      </c>
      <c r="L34" s="364"/>
      <c r="M34" s="348"/>
      <c r="O34" s="328"/>
      <c r="P34" s="340"/>
      <c r="Q34" s="340"/>
      <c r="R34" s="341"/>
      <c r="S34" s="328"/>
    </row>
    <row r="35" spans="1:19" x14ac:dyDescent="0.25">
      <c r="A35" s="312" t="s">
        <v>40</v>
      </c>
      <c r="B35" s="196"/>
      <c r="C35" s="314"/>
      <c r="D35" s="349"/>
      <c r="E35" s="496"/>
      <c r="F35" s="496"/>
      <c r="G35" s="359" t="s">
        <v>5</v>
      </c>
      <c r="H35" s="350"/>
      <c r="I35" s="351"/>
      <c r="J35" s="84"/>
      <c r="K35" s="361"/>
      <c r="L35" s="275"/>
      <c r="M35" s="356"/>
      <c r="O35" s="328"/>
      <c r="P35" s="341"/>
      <c r="Q35" s="342"/>
      <c r="R35" s="341"/>
      <c r="S35" s="328"/>
    </row>
    <row r="36" spans="1:19" x14ac:dyDescent="0.25">
      <c r="A36" s="212"/>
      <c r="B36" s="213"/>
      <c r="C36" s="214"/>
      <c r="D36" s="349"/>
      <c r="E36" s="353"/>
      <c r="F36" s="354"/>
      <c r="G36" s="359" t="s">
        <v>6</v>
      </c>
      <c r="H36" s="350"/>
      <c r="I36" s="351"/>
      <c r="J36" s="84"/>
      <c r="K36" s="303" t="s">
        <v>36</v>
      </c>
      <c r="L36" s="364"/>
      <c r="M36" s="348"/>
      <c r="O36" s="328"/>
      <c r="P36" s="340"/>
      <c r="Q36" s="340"/>
      <c r="R36" s="341"/>
      <c r="S36" s="328"/>
    </row>
    <row r="37" spans="1:19" x14ac:dyDescent="0.25">
      <c r="A37" s="186"/>
      <c r="B37" s="224"/>
      <c r="C37" s="187"/>
      <c r="D37" s="349"/>
      <c r="E37" s="353"/>
      <c r="F37" s="354"/>
      <c r="G37" s="359" t="s">
        <v>7</v>
      </c>
      <c r="H37" s="350"/>
      <c r="I37" s="351"/>
      <c r="J37" s="84"/>
      <c r="K37" s="362"/>
      <c r="L37" s="354"/>
      <c r="M37" s="352"/>
      <c r="O37" s="328"/>
      <c r="P37" s="341"/>
      <c r="Q37" s="342"/>
      <c r="R37" s="341"/>
      <c r="S37" s="328"/>
    </row>
    <row r="38" spans="1:19" x14ac:dyDescent="0.25">
      <c r="A38" s="200"/>
      <c r="B38" s="215"/>
      <c r="C38" s="230"/>
      <c r="D38" s="349"/>
      <c r="E38" s="353"/>
      <c r="F38" s="354"/>
      <c r="G38" s="359" t="s">
        <v>8</v>
      </c>
      <c r="H38" s="350"/>
      <c r="I38" s="351"/>
      <c r="J38" s="84"/>
      <c r="K38" s="312"/>
      <c r="L38" s="275"/>
      <c r="M38" s="356"/>
      <c r="O38" s="328"/>
      <c r="P38" s="341"/>
      <c r="Q38" s="342"/>
      <c r="R38" s="341"/>
      <c r="S38" s="328"/>
    </row>
    <row r="39" spans="1:19" x14ac:dyDescent="0.25">
      <c r="A39" s="201"/>
      <c r="B39" s="216"/>
      <c r="C39" s="187"/>
      <c r="D39" s="349"/>
      <c r="E39" s="353"/>
      <c r="F39" s="354"/>
      <c r="G39" s="359" t="s">
        <v>9</v>
      </c>
      <c r="H39" s="350"/>
      <c r="I39" s="351"/>
      <c r="J39" s="84"/>
      <c r="K39" s="303" t="s">
        <v>28</v>
      </c>
      <c r="L39" s="364"/>
      <c r="M39" s="348"/>
      <c r="O39" s="328"/>
      <c r="P39" s="340"/>
      <c r="Q39" s="340"/>
      <c r="R39" s="341"/>
      <c r="S39" s="328"/>
    </row>
    <row r="40" spans="1:19" x14ac:dyDescent="0.25">
      <c r="A40" s="201"/>
      <c r="B40" s="216"/>
      <c r="C40" s="210"/>
      <c r="D40" s="349"/>
      <c r="E40" s="353"/>
      <c r="F40" s="354"/>
      <c r="G40" s="359" t="s">
        <v>10</v>
      </c>
      <c r="H40" s="350"/>
      <c r="I40" s="351"/>
      <c r="J40" s="84"/>
      <c r="K40" s="362"/>
      <c r="L40" s="354"/>
      <c r="M40" s="352"/>
      <c r="O40" s="328"/>
      <c r="P40" s="341"/>
      <c r="Q40" s="342"/>
      <c r="R40" s="341"/>
      <c r="S40" s="328"/>
    </row>
    <row r="41" spans="1:19" x14ac:dyDescent="0.25">
      <c r="A41" s="202"/>
      <c r="B41" s="199"/>
      <c r="C41" s="211"/>
      <c r="D41" s="355"/>
      <c r="E41" s="189"/>
      <c r="F41" s="275"/>
      <c r="G41" s="360" t="s">
        <v>11</v>
      </c>
      <c r="H41" s="196"/>
      <c r="I41" s="305"/>
      <c r="J41" s="191"/>
      <c r="K41" s="312" t="str">
        <f>M4</f>
        <v>Kovács Zoltán</v>
      </c>
      <c r="L41" s="275"/>
      <c r="M41" s="356"/>
      <c r="O41" s="328"/>
      <c r="P41" s="341"/>
      <c r="Q41" s="342"/>
      <c r="R41" s="343"/>
      <c r="S41" s="328"/>
    </row>
    <row r="42" spans="1:19" x14ac:dyDescent="0.25">
      <c r="O42" s="328"/>
      <c r="P42" s="328"/>
      <c r="Q42" s="328"/>
      <c r="R42" s="328"/>
      <c r="S42" s="328"/>
    </row>
    <row r="43" spans="1:19" x14ac:dyDescent="0.25">
      <c r="O43" s="328"/>
      <c r="P43" s="328"/>
      <c r="Q43" s="328"/>
      <c r="R43" s="328"/>
      <c r="S43" s="328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56" type="noConversion"/>
  <conditionalFormatting sqref="E7 E9 E11 E13">
    <cfRule type="cellIs" dxfId="82" priority="1" stopIfTrue="1" operator="equal">
      <formula>"Bye"</formula>
    </cfRule>
  </conditionalFormatting>
  <conditionalFormatting sqref="R41">
    <cfRule type="expression" dxfId="8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</sheetPr>
  <dimension ref="A1:AK49"/>
  <sheetViews>
    <sheetView workbookViewId="0">
      <selection activeCell="O14" sqref="O1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e">
        <f>IF(Y5=1,CONCATENATE(VLOOKUP(Y3,AA16:AH27,2)),CONCATENATE(VLOOKUP(Y3,AA2:AK13,2)))</f>
        <v>#N/A</v>
      </c>
      <c r="AC1" s="400" t="e">
        <f>IF(Y5=1,CONCATENATE(VLOOKUP(Y3,AA16:AK27,3)),CONCATENATE(VLOOKUP(Y3,AA2:AK13,3)))</f>
        <v>#N/A</v>
      </c>
      <c r="AD1" s="400" t="e">
        <f>IF(Y5=1,CONCATENATE(VLOOKUP(Y3,AA16:AK27,4)),CONCATENATE(VLOOKUP(Y3,AA2:AK13,4)))</f>
        <v>#N/A</v>
      </c>
      <c r="AE1" s="400" t="e">
        <f>IF(Y5=1,CONCATENATE(VLOOKUP(Y3,AA16:AK27,5)),CONCATENATE(VLOOKUP(Y3,AA2:AK13,5)))</f>
        <v>#N/A</v>
      </c>
      <c r="AF1" s="400" t="e">
        <f>IF(Y5=1,CONCATENATE(VLOOKUP(Y3,AA16:AK27,6)),CONCATENATE(VLOOKUP(Y3,AA2:AK13,6)))</f>
        <v>#N/A</v>
      </c>
      <c r="AG1" s="400" t="e">
        <f>IF(Y5=1,CONCATENATE(VLOOKUP(Y3,AA16:AK27,7)),CONCATENATE(VLOOKUP(Y3,AA2:AK13,7)))</f>
        <v>#N/A</v>
      </c>
      <c r="AH1" s="400" t="e">
        <f>IF(Y5=1,CONCATENATE(VLOOKUP(Y3,AA16:AK27,8)),CONCATENATE(VLOOKUP(Y3,AA2:AK13,8)))</f>
        <v>#N/A</v>
      </c>
      <c r="AI1" s="400" t="e">
        <f>IF(Y5=1,CONCATENATE(VLOOKUP(Y3,AA16:AK27,9)),CONCATENATE(VLOOKUP(Y3,AA2:AK13,9)))</f>
        <v>#N/A</v>
      </c>
      <c r="AJ1" s="400" t="e">
        <f>IF(Y5=1,CONCATENATE(VLOOKUP(Y3,AA16:AK27,10)),CONCATENATE(VLOOKUP(Y3,AA2:AK13,10)))</f>
        <v>#N/A</v>
      </c>
      <c r="AK1" s="400" t="e">
        <f>IF(Y5=1,CONCATENATE(VLOOKUP(Y3,AA16:AK27,11)),CONCATENATE(VLOOKUP(Y3,AA2:AK13,11)))</f>
        <v>#N/A</v>
      </c>
    </row>
    <row r="2" spans="1:37" x14ac:dyDescent="0.25">
      <c r="A2" s="252" t="s">
        <v>38</v>
      </c>
      <c r="B2" s="253"/>
      <c r="C2" s="253"/>
      <c r="D2" s="253"/>
      <c r="E2" s="253">
        <f>Altalanos!$A$8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 t="s">
        <v>295</v>
      </c>
      <c r="J3" s="100"/>
      <c r="K3" s="51"/>
      <c r="L3" s="52" t="s">
        <v>26</v>
      </c>
      <c r="M3" s="51"/>
      <c r="N3" s="332"/>
      <c r="O3" s="331"/>
      <c r="P3" s="332"/>
      <c r="Y3" s="393">
        <f>IF(H4="OB","A",IF(H4="IX","W",H4))</f>
        <v>0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/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81" t="s">
        <v>66</v>
      </c>
      <c r="P5" s="382" t="s">
        <v>72</v>
      </c>
      <c r="Q5" s="328"/>
      <c r="R5" s="381" t="s">
        <v>66</v>
      </c>
      <c r="S5" s="430" t="s">
        <v>103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83" t="s">
        <v>73</v>
      </c>
      <c r="P6" s="384" t="s">
        <v>68</v>
      </c>
      <c r="Q6" s="328"/>
      <c r="R6" s="383" t="s">
        <v>73</v>
      </c>
      <c r="S6" s="431" t="s">
        <v>104</v>
      </c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72" t="s">
        <v>52</v>
      </c>
      <c r="B7" s="387"/>
      <c r="C7" s="322" t="str">
        <f>IF($B7="","",VLOOKUP($B7,#REF!,5))</f>
        <v/>
      </c>
      <c r="D7" s="322" t="str">
        <f>IF($B7="","",VLOOKUP($B7,#REF!,15))</f>
        <v/>
      </c>
      <c r="E7" s="452" t="s">
        <v>142</v>
      </c>
      <c r="F7" s="321"/>
      <c r="G7" s="452" t="s">
        <v>143</v>
      </c>
      <c r="H7" s="321"/>
      <c r="I7" s="452" t="s">
        <v>144</v>
      </c>
      <c r="J7" s="297"/>
      <c r="K7" s="488" t="s">
        <v>155</v>
      </c>
      <c r="L7" s="395" t="e">
        <f>IF(K7="","",CONCATENATE(VLOOKUP($Y$3,$AB$1:$AK$1,K7)," pont"))</f>
        <v>#N/A</v>
      </c>
      <c r="M7" s="402"/>
      <c r="N7" s="328"/>
      <c r="O7" s="385" t="s">
        <v>74</v>
      </c>
      <c r="P7" s="386" t="s">
        <v>70</v>
      </c>
      <c r="Q7" s="328"/>
      <c r="R7" s="385" t="s">
        <v>74</v>
      </c>
      <c r="S7" s="432" t="s">
        <v>78</v>
      </c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8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28"/>
      <c r="R8" s="328"/>
      <c r="S8" s="328"/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89"/>
      <c r="C9" s="322" t="str">
        <f>IF($B9="","",VLOOKUP($B9,#REF!,5))</f>
        <v/>
      </c>
      <c r="D9" s="322" t="str">
        <f>IF($B9="","",VLOOKUP($B9,#REF!,15))</f>
        <v/>
      </c>
      <c r="E9" s="450" t="s">
        <v>145</v>
      </c>
      <c r="F9" s="323"/>
      <c r="G9" s="450" t="s">
        <v>146</v>
      </c>
      <c r="H9" s="323"/>
      <c r="I9" s="450" t="s">
        <v>127</v>
      </c>
      <c r="J9" s="297"/>
      <c r="K9" s="488" t="s">
        <v>645</v>
      </c>
      <c r="L9" s="395" t="e">
        <f>IF(K9="","",CONCATENATE(VLOOKUP($Y$3,$AB$1:$AK$1,K9)," pont"))</f>
        <v>#N/A</v>
      </c>
      <c r="M9" s="402"/>
      <c r="N9" s="328"/>
      <c r="O9" s="328"/>
      <c r="P9" s="328"/>
      <c r="Q9" s="328"/>
      <c r="R9" s="328"/>
      <c r="S9" s="328"/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8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89"/>
      <c r="C11" s="322" t="str">
        <f>IF($B11="","",VLOOKUP($B11,#REF!,5))</f>
        <v/>
      </c>
      <c r="D11" s="322" t="str">
        <f>IF($B11="","",VLOOKUP($B11,#REF!,15))</f>
        <v/>
      </c>
      <c r="E11" s="450" t="s">
        <v>153</v>
      </c>
      <c r="F11" s="323"/>
      <c r="G11" s="450" t="s">
        <v>154</v>
      </c>
      <c r="H11" s="323"/>
      <c r="I11" s="450" t="s">
        <v>127</v>
      </c>
      <c r="J11" s="297"/>
      <c r="K11" s="488" t="s">
        <v>655</v>
      </c>
      <c r="L11" s="395" t="e">
        <f>IF(K11="","",CONCATENATE(VLOOKUP($Y$3,$AB$1:$AK$1,K11)," pont"))</f>
        <v>#N/A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372"/>
      <c r="C12" s="365"/>
      <c r="D12" s="297"/>
      <c r="E12" s="297"/>
      <c r="F12" s="297"/>
      <c r="G12" s="297"/>
      <c r="H12" s="297"/>
      <c r="I12" s="297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72" t="s">
        <v>59</v>
      </c>
      <c r="B13" s="387"/>
      <c r="C13" s="322" t="str">
        <f>IF($B13="","",VLOOKUP($B13,#REF!,5))</f>
        <v/>
      </c>
      <c r="D13" s="322" t="str">
        <f>IF($B13="","",VLOOKUP($B13,#REF!,15))</f>
        <v/>
      </c>
      <c r="E13" s="452" t="s">
        <v>147</v>
      </c>
      <c r="F13" s="321"/>
      <c r="G13" s="452" t="s">
        <v>148</v>
      </c>
      <c r="H13" s="321"/>
      <c r="I13" s="452" t="s">
        <v>127</v>
      </c>
      <c r="J13" s="297"/>
      <c r="K13" s="488" t="s">
        <v>629</v>
      </c>
      <c r="L13" s="395" t="e">
        <f>IF(K13="","",CONCATENATE(VLOOKUP($Y$3,$AB$1:$AK$1,K13)," pont"))</f>
        <v>#N/A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88"/>
      <c r="C14" s="337"/>
      <c r="D14" s="337"/>
      <c r="E14" s="337"/>
      <c r="F14" s="337"/>
      <c r="G14" s="337"/>
      <c r="H14" s="337"/>
      <c r="I14" s="337"/>
      <c r="J14" s="297"/>
      <c r="K14" s="336"/>
      <c r="L14" s="336"/>
      <c r="M14" s="40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36" t="s">
        <v>60</v>
      </c>
      <c r="B15" s="389"/>
      <c r="C15" s="322" t="str">
        <f>IF($B15="","",VLOOKUP($B15,#REF!,5))</f>
        <v/>
      </c>
      <c r="D15" s="322" t="str">
        <f>IF($B15="","",VLOOKUP($B15,#REF!,15))</f>
        <v/>
      </c>
      <c r="E15" s="450" t="s">
        <v>149</v>
      </c>
      <c r="F15" s="323"/>
      <c r="G15" s="450" t="s">
        <v>150</v>
      </c>
      <c r="H15" s="323"/>
      <c r="I15" s="450" t="s">
        <v>127</v>
      </c>
      <c r="J15" s="297"/>
      <c r="K15" s="401"/>
      <c r="L15" s="395" t="str">
        <f>IF(K15="","",CONCATENATE(VLOOKUP($Y$3,$AB$1:$AK$1,K15)," pont"))</f>
        <v/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336"/>
      <c r="B16" s="388"/>
      <c r="C16" s="337"/>
      <c r="D16" s="337"/>
      <c r="E16" s="337"/>
      <c r="F16" s="337"/>
      <c r="G16" s="337"/>
      <c r="H16" s="337"/>
      <c r="I16" s="337"/>
      <c r="J16" s="297"/>
      <c r="K16" s="336"/>
      <c r="L16" s="336"/>
      <c r="M16" s="403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336" t="s">
        <v>61</v>
      </c>
      <c r="B17" s="389"/>
      <c r="C17" s="322" t="str">
        <f>IF($B17="","",VLOOKUP($B17,#REF!,5))</f>
        <v/>
      </c>
      <c r="D17" s="322" t="str">
        <f>IF($B17="","",VLOOKUP($B17,#REF!,15))</f>
        <v/>
      </c>
      <c r="E17" s="450" t="s">
        <v>151</v>
      </c>
      <c r="F17" s="323"/>
      <c r="G17" s="450" t="s">
        <v>307</v>
      </c>
      <c r="H17" s="323"/>
      <c r="I17" s="450" t="s">
        <v>152</v>
      </c>
      <c r="J17" s="297"/>
      <c r="K17" s="488" t="s">
        <v>630</v>
      </c>
      <c r="L17" s="395" t="e">
        <f>IF(K17="","",CONCATENATE(VLOOKUP($Y$3,$AB$1:$AK$1,K17)," pont"))</f>
        <v>#N/A</v>
      </c>
      <c r="M17" s="402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x14ac:dyDescent="0.25">
      <c r="A18" s="297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x14ac:dyDescent="0.25">
      <c r="A19" s="29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x14ac:dyDescent="0.25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x14ac:dyDescent="0.25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297"/>
      <c r="B22" s="499"/>
      <c r="C22" s="499"/>
      <c r="D22" s="498" t="str">
        <f>E7</f>
        <v>Deli</v>
      </c>
      <c r="E22" s="498"/>
      <c r="F22" s="498" t="str">
        <f>E9</f>
        <v>Rusz</v>
      </c>
      <c r="G22" s="498"/>
      <c r="H22" s="498" t="str">
        <f>E11</f>
        <v>Csepreghy</v>
      </c>
      <c r="I22" s="498"/>
      <c r="J22" s="297"/>
      <c r="K22" s="297"/>
      <c r="L22" s="297"/>
      <c r="M22" s="373" t="s">
        <v>56</v>
      </c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ht="18.75" customHeight="1" x14ac:dyDescent="0.25">
      <c r="A23" s="371" t="s">
        <v>52</v>
      </c>
      <c r="B23" s="502" t="str">
        <f>E7</f>
        <v>Deli</v>
      </c>
      <c r="C23" s="502"/>
      <c r="D23" s="497"/>
      <c r="E23" s="497"/>
      <c r="F23" s="494" t="s">
        <v>646</v>
      </c>
      <c r="G23" s="495"/>
      <c r="H23" s="494" t="s">
        <v>647</v>
      </c>
      <c r="I23" s="495"/>
      <c r="J23" s="297"/>
      <c r="K23" s="297"/>
      <c r="L23" s="297"/>
      <c r="M23" s="375" t="s">
        <v>155</v>
      </c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ht="18.75" customHeight="1" x14ac:dyDescent="0.25">
      <c r="A24" s="371" t="s">
        <v>53</v>
      </c>
      <c r="B24" s="502" t="str">
        <f>E9</f>
        <v>Rusz</v>
      </c>
      <c r="C24" s="502"/>
      <c r="D24" s="494" t="s">
        <v>648</v>
      </c>
      <c r="E24" s="495"/>
      <c r="F24" s="497"/>
      <c r="G24" s="497"/>
      <c r="H24" s="494" t="s">
        <v>649</v>
      </c>
      <c r="I24" s="495"/>
      <c r="J24" s="297"/>
      <c r="K24" s="297"/>
      <c r="L24" s="297"/>
      <c r="M24" s="375" t="s">
        <v>629</v>
      </c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ht="18.75" customHeight="1" x14ac:dyDescent="0.25">
      <c r="A25" s="371" t="s">
        <v>54</v>
      </c>
      <c r="B25" s="502" t="str">
        <f>E11</f>
        <v>Csepreghy</v>
      </c>
      <c r="C25" s="502"/>
      <c r="D25" s="494" t="s">
        <v>650</v>
      </c>
      <c r="E25" s="495"/>
      <c r="F25" s="494" t="s">
        <v>651</v>
      </c>
      <c r="G25" s="495"/>
      <c r="H25" s="497"/>
      <c r="I25" s="497"/>
      <c r="J25" s="297"/>
      <c r="K25" s="297"/>
      <c r="L25" s="297"/>
      <c r="M25" s="375" t="s">
        <v>630</v>
      </c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76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ht="18.75" customHeight="1" x14ac:dyDescent="0.25">
      <c r="A27" s="297"/>
      <c r="B27" s="499"/>
      <c r="C27" s="499"/>
      <c r="D27" s="498" t="str">
        <f>E13</f>
        <v>Molnár</v>
      </c>
      <c r="E27" s="498"/>
      <c r="F27" s="498" t="str">
        <f>E15</f>
        <v xml:space="preserve">Bartha </v>
      </c>
      <c r="G27" s="498"/>
      <c r="H27" s="498" t="str">
        <f>E17</f>
        <v>Stavaru</v>
      </c>
      <c r="I27" s="498"/>
      <c r="J27" s="297"/>
      <c r="K27" s="297"/>
      <c r="L27" s="297"/>
      <c r="M27" s="376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ht="18.75" customHeight="1" x14ac:dyDescent="0.25">
      <c r="A28" s="371" t="s">
        <v>59</v>
      </c>
      <c r="B28" s="502" t="str">
        <f>E13</f>
        <v>Molnár</v>
      </c>
      <c r="C28" s="502"/>
      <c r="D28" s="497"/>
      <c r="E28" s="497"/>
      <c r="F28" s="494" t="s">
        <v>652</v>
      </c>
      <c r="G28" s="495"/>
      <c r="H28" s="494" t="s">
        <v>625</v>
      </c>
      <c r="I28" s="495"/>
      <c r="J28" s="297"/>
      <c r="K28" s="297"/>
      <c r="L28" s="297"/>
      <c r="M28" s="375" t="s">
        <v>155</v>
      </c>
    </row>
    <row r="29" spans="1:37" ht="18.75" customHeight="1" x14ac:dyDescent="0.25">
      <c r="A29" s="371" t="s">
        <v>60</v>
      </c>
      <c r="B29" s="502" t="str">
        <f>E15</f>
        <v xml:space="preserve">Bartha </v>
      </c>
      <c r="C29" s="502"/>
      <c r="D29" s="495"/>
      <c r="E29" s="495"/>
      <c r="F29" s="497"/>
      <c r="G29" s="497"/>
      <c r="H29" s="495"/>
      <c r="I29" s="495"/>
      <c r="J29" s="297"/>
      <c r="K29" s="297"/>
      <c r="L29" s="297"/>
      <c r="M29" s="375"/>
    </row>
    <row r="30" spans="1:37" ht="18.75" customHeight="1" x14ac:dyDescent="0.25">
      <c r="A30" s="371" t="s">
        <v>61</v>
      </c>
      <c r="B30" s="502" t="str">
        <f>E17</f>
        <v>Stavaru</v>
      </c>
      <c r="C30" s="502"/>
      <c r="D30" s="494" t="s">
        <v>651</v>
      </c>
      <c r="E30" s="495"/>
      <c r="F30" s="494" t="s">
        <v>652</v>
      </c>
      <c r="G30" s="495"/>
      <c r="H30" s="497"/>
      <c r="I30" s="497"/>
      <c r="J30" s="297"/>
      <c r="K30" s="297"/>
      <c r="L30" s="297"/>
      <c r="M30" s="375" t="s">
        <v>629</v>
      </c>
    </row>
    <row r="31" spans="1:37" x14ac:dyDescent="0.25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</row>
    <row r="32" spans="1:37" x14ac:dyDescent="0.25">
      <c r="A32" s="297" t="s">
        <v>45</v>
      </c>
      <c r="B32" s="297"/>
      <c r="C32" s="507" t="s">
        <v>389</v>
      </c>
      <c r="D32" s="507"/>
      <c r="E32" s="336" t="s">
        <v>63</v>
      </c>
      <c r="F32" s="508" t="s">
        <v>390</v>
      </c>
      <c r="G32" s="509"/>
      <c r="H32" s="297"/>
      <c r="I32" s="489" t="s">
        <v>653</v>
      </c>
      <c r="J32" s="297"/>
      <c r="K32" s="297"/>
      <c r="L32" s="297"/>
      <c r="M32" s="297"/>
    </row>
    <row r="33" spans="1:19" x14ac:dyDescent="0.25">
      <c r="A33" s="297"/>
      <c r="B33" s="297"/>
      <c r="C33" s="297"/>
      <c r="D33" s="297"/>
      <c r="E33" s="297"/>
      <c r="F33" s="336"/>
      <c r="G33" s="336"/>
      <c r="H33" s="297"/>
      <c r="I33" s="297"/>
      <c r="J33" s="297"/>
      <c r="K33" s="297"/>
      <c r="L33" s="297"/>
      <c r="M33" s="297"/>
    </row>
    <row r="34" spans="1:19" x14ac:dyDescent="0.25">
      <c r="A34" s="297" t="s">
        <v>62</v>
      </c>
      <c r="B34" s="297"/>
      <c r="C34" s="508" t="s">
        <v>378</v>
      </c>
      <c r="D34" s="509"/>
      <c r="E34" s="336" t="s">
        <v>63</v>
      </c>
      <c r="F34" s="507" t="s">
        <v>381</v>
      </c>
      <c r="G34" s="507"/>
      <c r="H34" s="297"/>
      <c r="I34" s="489" t="s">
        <v>654</v>
      </c>
      <c r="J34" s="297"/>
      <c r="K34" s="297"/>
      <c r="L34" s="297"/>
      <c r="M34" s="297"/>
    </row>
    <row r="35" spans="1:19" x14ac:dyDescent="0.25">
      <c r="A35" s="297"/>
      <c r="B35" s="297"/>
      <c r="C35" s="374"/>
      <c r="D35" s="374"/>
      <c r="E35" s="336"/>
      <c r="F35" s="374"/>
      <c r="G35" s="374"/>
      <c r="H35" s="297"/>
      <c r="I35" s="297"/>
      <c r="J35" s="297"/>
      <c r="K35" s="297"/>
      <c r="L35" s="297"/>
      <c r="M35" s="297"/>
    </row>
    <row r="36" spans="1:19" x14ac:dyDescent="0.25">
      <c r="A36" s="297" t="s">
        <v>64</v>
      </c>
      <c r="B36" s="297"/>
      <c r="C36" s="509" t="str">
        <f>IF(M23=3,B23,IF(M24=3,B24,IF(M25=3,B25,"")))</f>
        <v/>
      </c>
      <c r="D36" s="509"/>
      <c r="E36" s="336" t="s">
        <v>63</v>
      </c>
      <c r="F36" s="509" t="str">
        <f>IF(M28=3,B28,IF(M29=3,B29,IF(M30=3,B30,"")))</f>
        <v/>
      </c>
      <c r="G36" s="509"/>
      <c r="H36" s="297"/>
      <c r="I36" s="275"/>
      <c r="J36" s="297"/>
      <c r="K36" s="297"/>
      <c r="L36" s="297"/>
      <c r="M36" s="297"/>
    </row>
    <row r="37" spans="1:19" x14ac:dyDescent="0.25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</row>
    <row r="38" spans="1:19" x14ac:dyDescent="0.25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75"/>
      <c r="M38" s="297"/>
      <c r="O38" s="328"/>
      <c r="P38" s="328"/>
      <c r="Q38" s="328"/>
      <c r="R38" s="328"/>
      <c r="S38" s="328"/>
    </row>
    <row r="39" spans="1:19" x14ac:dyDescent="0.25">
      <c r="A39" s="160" t="s">
        <v>32</v>
      </c>
      <c r="B39" s="161"/>
      <c r="C39" s="231"/>
      <c r="D39" s="344" t="s">
        <v>3</v>
      </c>
      <c r="E39" s="345" t="s">
        <v>34</v>
      </c>
      <c r="F39" s="363"/>
      <c r="G39" s="344" t="s">
        <v>3</v>
      </c>
      <c r="H39" s="345" t="s">
        <v>41</v>
      </c>
      <c r="I39" s="198"/>
      <c r="J39" s="345" t="s">
        <v>42</v>
      </c>
      <c r="K39" s="197" t="s">
        <v>43</v>
      </c>
      <c r="L39" s="33"/>
      <c r="M39" s="363"/>
      <c r="O39" s="328"/>
      <c r="P39" s="338"/>
      <c r="Q39" s="338"/>
      <c r="R39" s="339"/>
      <c r="S39" s="328"/>
    </row>
    <row r="40" spans="1:19" x14ac:dyDescent="0.25">
      <c r="A40" s="308" t="s">
        <v>33</v>
      </c>
      <c r="B40" s="309"/>
      <c r="C40" s="311"/>
      <c r="D40" s="346">
        <v>1</v>
      </c>
      <c r="E40" s="501" t="e">
        <f>IF(D40&gt;$R$47,,UPPER(VLOOKUP(D40,#REF!,2)))</f>
        <v>#REF!</v>
      </c>
      <c r="F40" s="501"/>
      <c r="G40" s="357" t="s">
        <v>4</v>
      </c>
      <c r="H40" s="309"/>
      <c r="I40" s="347"/>
      <c r="J40" s="358"/>
      <c r="K40" s="303" t="s">
        <v>35</v>
      </c>
      <c r="L40" s="364"/>
      <c r="M40" s="348"/>
      <c r="O40" s="328"/>
      <c r="P40" s="340"/>
      <c r="Q40" s="340"/>
      <c r="R40" s="341"/>
      <c r="S40" s="328"/>
    </row>
    <row r="41" spans="1:19" x14ac:dyDescent="0.25">
      <c r="A41" s="312" t="s">
        <v>40</v>
      </c>
      <c r="B41" s="196"/>
      <c r="C41" s="314"/>
      <c r="D41" s="349">
        <v>2</v>
      </c>
      <c r="E41" s="496" t="e">
        <f>IF(D41&gt;$R$47,,UPPER(VLOOKUP(D41,#REF!,2)))</f>
        <v>#REF!</v>
      </c>
      <c r="F41" s="496"/>
      <c r="G41" s="359" t="s">
        <v>5</v>
      </c>
      <c r="H41" s="350"/>
      <c r="I41" s="351"/>
      <c r="J41" s="84"/>
      <c r="K41" s="361"/>
      <c r="L41" s="275"/>
      <c r="M41" s="356"/>
      <c r="O41" s="328"/>
      <c r="P41" s="341"/>
      <c r="Q41" s="342"/>
      <c r="R41" s="341"/>
      <c r="S41" s="328"/>
    </row>
    <row r="42" spans="1:19" x14ac:dyDescent="0.25">
      <c r="A42" s="212"/>
      <c r="B42" s="213"/>
      <c r="C42" s="214"/>
      <c r="D42" s="349"/>
      <c r="E42" s="353"/>
      <c r="F42" s="354"/>
      <c r="G42" s="359" t="s">
        <v>6</v>
      </c>
      <c r="H42" s="350"/>
      <c r="I42" s="351"/>
      <c r="J42" s="84"/>
      <c r="K42" s="303" t="s">
        <v>36</v>
      </c>
      <c r="L42" s="364"/>
      <c r="M42" s="348"/>
      <c r="O42" s="328"/>
      <c r="P42" s="340"/>
      <c r="Q42" s="340"/>
      <c r="R42" s="341"/>
      <c r="S42" s="328"/>
    </row>
    <row r="43" spans="1:19" x14ac:dyDescent="0.25">
      <c r="A43" s="186"/>
      <c r="B43" s="224"/>
      <c r="C43" s="187"/>
      <c r="D43" s="349"/>
      <c r="E43" s="353"/>
      <c r="F43" s="354"/>
      <c r="G43" s="359" t="s">
        <v>7</v>
      </c>
      <c r="H43" s="350"/>
      <c r="I43" s="351"/>
      <c r="J43" s="84"/>
      <c r="K43" s="362"/>
      <c r="L43" s="354"/>
      <c r="M43" s="352"/>
      <c r="O43" s="328"/>
      <c r="P43" s="341"/>
      <c r="Q43" s="342"/>
      <c r="R43" s="341"/>
      <c r="S43" s="328"/>
    </row>
    <row r="44" spans="1:19" x14ac:dyDescent="0.25">
      <c r="A44" s="200"/>
      <c r="B44" s="215"/>
      <c r="C44" s="230"/>
      <c r="D44" s="349"/>
      <c r="E44" s="353"/>
      <c r="F44" s="354"/>
      <c r="G44" s="359" t="s">
        <v>8</v>
      </c>
      <c r="H44" s="350"/>
      <c r="I44" s="351"/>
      <c r="J44" s="84"/>
      <c r="K44" s="312"/>
      <c r="L44" s="275"/>
      <c r="M44" s="356"/>
      <c r="O44" s="328"/>
      <c r="P44" s="341"/>
      <c r="Q44" s="342"/>
      <c r="R44" s="341"/>
      <c r="S44" s="328"/>
    </row>
    <row r="45" spans="1:19" x14ac:dyDescent="0.25">
      <c r="A45" s="201"/>
      <c r="B45" s="216"/>
      <c r="C45" s="187"/>
      <c r="D45" s="349"/>
      <c r="E45" s="353"/>
      <c r="F45" s="354"/>
      <c r="G45" s="359" t="s">
        <v>9</v>
      </c>
      <c r="H45" s="350"/>
      <c r="I45" s="351"/>
      <c r="J45" s="84"/>
      <c r="K45" s="303" t="s">
        <v>28</v>
      </c>
      <c r="L45" s="364"/>
      <c r="M45" s="348"/>
      <c r="O45" s="328"/>
      <c r="P45" s="340"/>
      <c r="Q45" s="340"/>
      <c r="R45" s="341"/>
      <c r="S45" s="328"/>
    </row>
    <row r="46" spans="1:19" x14ac:dyDescent="0.25">
      <c r="A46" s="201"/>
      <c r="B46" s="216"/>
      <c r="C46" s="210"/>
      <c r="D46" s="349"/>
      <c r="E46" s="353"/>
      <c r="F46" s="354"/>
      <c r="G46" s="359" t="s">
        <v>10</v>
      </c>
      <c r="H46" s="350"/>
      <c r="I46" s="351"/>
      <c r="J46" s="84"/>
      <c r="K46" s="362"/>
      <c r="L46" s="354"/>
      <c r="M46" s="352"/>
      <c r="O46" s="328"/>
      <c r="P46" s="341"/>
      <c r="Q46" s="342"/>
      <c r="R46" s="341"/>
      <c r="S46" s="328"/>
    </row>
    <row r="47" spans="1:19" x14ac:dyDescent="0.25">
      <c r="A47" s="202"/>
      <c r="B47" s="199"/>
      <c r="C47" s="211"/>
      <c r="D47" s="355"/>
      <c r="E47" s="189"/>
      <c r="F47" s="275"/>
      <c r="G47" s="360" t="s">
        <v>11</v>
      </c>
      <c r="H47" s="196"/>
      <c r="I47" s="305"/>
      <c r="J47" s="191"/>
      <c r="K47" s="312" t="str">
        <f>L4</f>
        <v>Kovács Zoltán</v>
      </c>
      <c r="L47" s="275"/>
      <c r="M47" s="356"/>
      <c r="O47" s="328"/>
      <c r="P47" s="341"/>
      <c r="Q47" s="342"/>
      <c r="R47" s="343" t="e">
        <f>MIN(4,#REF!)</f>
        <v>#REF!</v>
      </c>
      <c r="S47" s="328"/>
    </row>
    <row r="48" spans="1:19" x14ac:dyDescent="0.25">
      <c r="O48" s="328"/>
      <c r="P48" s="328"/>
      <c r="Q48" s="328"/>
      <c r="R48" s="328"/>
      <c r="S48" s="328"/>
    </row>
    <row r="49" spans="15:19" x14ac:dyDescent="0.25">
      <c r="O49" s="328"/>
      <c r="P49" s="328"/>
      <c r="Q49" s="328"/>
      <c r="R49" s="328"/>
      <c r="S49" s="328"/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B28:C28"/>
    <mergeCell ref="D28:E28"/>
    <mergeCell ref="B24:C24"/>
    <mergeCell ref="D24:E24"/>
    <mergeCell ref="F24:G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56" type="noConversion"/>
  <conditionalFormatting sqref="R47">
    <cfRule type="expression" dxfId="80" priority="1" stopIfTrue="1">
      <formula>$O$1="CU"</formula>
    </cfRule>
  </conditionalFormatting>
  <conditionalFormatting sqref="E7 E9 E11 E13 E15 E17">
    <cfRule type="cellIs" dxfId="79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1"/>
  </sheetPr>
  <dimension ref="A1:AK51"/>
  <sheetViews>
    <sheetView workbookViewId="0">
      <selection activeCell="R17" sqref="R1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e">
        <f>IF(Y5=1,CONCATENATE(VLOOKUP(Y3,AA16:AH27,2)),CONCATENATE(VLOOKUP(Y3,AA2:AK13,2)))</f>
        <v>#N/A</v>
      </c>
      <c r="AC1" s="400" t="e">
        <f>IF(Y5=1,CONCATENATE(VLOOKUP(Y3,AA16:AK27,3)),CONCATENATE(VLOOKUP(Y3,AA2:AK13,3)))</f>
        <v>#N/A</v>
      </c>
      <c r="AD1" s="400" t="e">
        <f>IF(Y5=1,CONCATENATE(VLOOKUP(Y3,AA16:AK27,4)),CONCATENATE(VLOOKUP(Y3,AA2:AK13,4)))</f>
        <v>#N/A</v>
      </c>
      <c r="AE1" s="400" t="e">
        <f>IF(Y5=1,CONCATENATE(VLOOKUP(Y3,AA16:AK27,5)),CONCATENATE(VLOOKUP(Y3,AA2:AK13,5)))</f>
        <v>#N/A</v>
      </c>
      <c r="AF1" s="400" t="e">
        <f>IF(Y5=1,CONCATENATE(VLOOKUP(Y3,AA16:AK27,6)),CONCATENATE(VLOOKUP(Y3,AA2:AK13,6)))</f>
        <v>#N/A</v>
      </c>
      <c r="AG1" s="400" t="e">
        <f>IF(Y5=1,CONCATENATE(VLOOKUP(Y3,AA16:AK27,7)),CONCATENATE(VLOOKUP(Y3,AA2:AK13,7)))</f>
        <v>#N/A</v>
      </c>
      <c r="AH1" s="400" t="e">
        <f>IF(Y5=1,CONCATENATE(VLOOKUP(Y3,AA16:AK27,8)),CONCATENATE(VLOOKUP(Y3,AA2:AK13,8)))</f>
        <v>#N/A</v>
      </c>
      <c r="AI1" s="400" t="e">
        <f>IF(Y5=1,CONCATENATE(VLOOKUP(Y3,AA16:AK27,9)),CONCATENATE(VLOOKUP(Y3,AA2:AK13,9)))</f>
        <v>#N/A</v>
      </c>
      <c r="AJ1" s="400" t="e">
        <f>IF(Y5=1,CONCATENATE(VLOOKUP(Y3,AA16:AK27,10)),CONCATENATE(VLOOKUP(Y3,AA2:AK13,10)))</f>
        <v>#N/A</v>
      </c>
      <c r="AK1" s="400" t="e">
        <f>IF(Y5=1,CONCATENATE(VLOOKUP(Y3,AA16:AK27,11)),CONCATENATE(VLOOKUP(Y3,AA2:AK13,11)))</f>
        <v>#N/A</v>
      </c>
    </row>
    <row r="2" spans="1:37" x14ac:dyDescent="0.25">
      <c r="A2" s="252" t="s">
        <v>38</v>
      </c>
      <c r="B2" s="253"/>
      <c r="C2" s="253"/>
      <c r="D2" s="253"/>
      <c r="E2" s="253">
        <f>Altalanos!$A$8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 t="s">
        <v>296</v>
      </c>
      <c r="J3" s="100"/>
      <c r="K3" s="51"/>
      <c r="L3" s="52" t="s">
        <v>26</v>
      </c>
      <c r="M3" s="51"/>
      <c r="N3" s="332"/>
      <c r="O3" s="331"/>
      <c r="P3" s="332"/>
      <c r="Q3" s="381" t="s">
        <v>66</v>
      </c>
      <c r="R3" s="382" t="s">
        <v>72</v>
      </c>
      <c r="S3" s="382" t="s">
        <v>67</v>
      </c>
      <c r="Y3" s="393">
        <f>IF(H4="OB","A",IF(H4="IX","W",H4))</f>
        <v>0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/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Q4" s="383" t="s">
        <v>73</v>
      </c>
      <c r="R4" s="384" t="s">
        <v>68</v>
      </c>
      <c r="S4" s="384" t="s">
        <v>69</v>
      </c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28"/>
      <c r="Q5" s="385" t="s">
        <v>74</v>
      </c>
      <c r="R5" s="386" t="s">
        <v>70</v>
      </c>
      <c r="S5" s="386" t="s">
        <v>71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28"/>
      <c r="Q6" s="328"/>
      <c r="R6" s="328"/>
      <c r="S6" s="328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72" t="s">
        <v>52</v>
      </c>
      <c r="B7" s="387"/>
      <c r="C7" s="322" t="str">
        <f>IF($B7="","",VLOOKUP($B7,#REF!,5))</f>
        <v/>
      </c>
      <c r="D7" s="322" t="str">
        <f>IF($B7="","",VLOOKUP($B7,#REF!,15))</f>
        <v/>
      </c>
      <c r="E7" s="452" t="s">
        <v>175</v>
      </c>
      <c r="F7" s="321"/>
      <c r="G7" s="452" t="s">
        <v>176</v>
      </c>
      <c r="H7" s="321"/>
      <c r="I7" s="452" t="s">
        <v>174</v>
      </c>
      <c r="J7" s="297"/>
      <c r="K7" s="488" t="s">
        <v>629</v>
      </c>
      <c r="L7" s="395" t="e">
        <f>IF(K7="","",CONCATENATE(VLOOKUP($Y$3,$AB$1:$AK$1,K7)," pont"))</f>
        <v>#N/A</v>
      </c>
      <c r="M7" s="402"/>
      <c r="N7" s="328"/>
      <c r="O7" s="328"/>
      <c r="P7" s="328"/>
      <c r="Q7" s="381" t="s">
        <v>66</v>
      </c>
      <c r="R7" s="430" t="s">
        <v>103</v>
      </c>
      <c r="S7" s="430" t="s">
        <v>105</v>
      </c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8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83" t="s">
        <v>73</v>
      </c>
      <c r="R8" s="431" t="s">
        <v>104</v>
      </c>
      <c r="S8" s="431" t="s">
        <v>106</v>
      </c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89"/>
      <c r="C9" s="322" t="str">
        <f>IF($B9="","",VLOOKUP($B9,#REF!,5))</f>
        <v/>
      </c>
      <c r="D9" s="322" t="str">
        <f>IF($B9="","",VLOOKUP($B9,#REF!,15))</f>
        <v/>
      </c>
      <c r="E9" s="450" t="s">
        <v>198</v>
      </c>
      <c r="F9" s="323"/>
      <c r="G9" s="450" t="s">
        <v>199</v>
      </c>
      <c r="H9" s="323"/>
      <c r="I9" s="450" t="s">
        <v>179</v>
      </c>
      <c r="J9" s="297"/>
      <c r="K9" s="488" t="s">
        <v>655</v>
      </c>
      <c r="L9" s="395" t="e">
        <f>IF(K9="","",CONCATENATE(VLOOKUP($Y$3,$AB$1:$AK$1,K9)," pont"))</f>
        <v>#N/A</v>
      </c>
      <c r="M9" s="402"/>
      <c r="N9" s="328"/>
      <c r="O9" s="328"/>
      <c r="P9" s="328"/>
      <c r="Q9" s="385" t="s">
        <v>74</v>
      </c>
      <c r="R9" s="432" t="s">
        <v>78</v>
      </c>
      <c r="S9" s="432" t="s">
        <v>107</v>
      </c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8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/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89"/>
      <c r="C11" s="322" t="str">
        <f>IF($B11="","",VLOOKUP($B11,#REF!,5))</f>
        <v/>
      </c>
      <c r="D11" s="322" t="str">
        <f>IF($B11="","",VLOOKUP($B11,#REF!,15))</f>
        <v/>
      </c>
      <c r="E11" s="450" t="s">
        <v>140</v>
      </c>
      <c r="F11" s="323"/>
      <c r="G11" s="450" t="s">
        <v>202</v>
      </c>
      <c r="H11" s="323"/>
      <c r="I11" s="450" t="s">
        <v>203</v>
      </c>
      <c r="J11" s="297"/>
      <c r="K11" s="488" t="s">
        <v>630</v>
      </c>
      <c r="L11" s="395" t="e">
        <f>IF(K11="","",CONCATENATE(VLOOKUP($Y$3,$AB$1:$AK$1,K11)," pont"))</f>
        <v>#N/A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372"/>
      <c r="C12" s="365"/>
      <c r="D12" s="297"/>
      <c r="E12" s="297"/>
      <c r="F12" s="297"/>
      <c r="G12" s="297"/>
      <c r="H12" s="297"/>
      <c r="I12" s="297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372" t="s">
        <v>59</v>
      </c>
      <c r="B13" s="387"/>
      <c r="C13" s="322" t="str">
        <f>IF($B13="","",VLOOKUP($B13,#REF!,5))</f>
        <v/>
      </c>
      <c r="D13" s="322" t="str">
        <f>IF($B13="","",VLOOKUP($B13,#REF!,15))</f>
        <v/>
      </c>
      <c r="E13" s="452" t="s">
        <v>172</v>
      </c>
      <c r="F13" s="321"/>
      <c r="G13" s="452" t="s">
        <v>173</v>
      </c>
      <c r="H13" s="321"/>
      <c r="I13" s="452" t="s">
        <v>174</v>
      </c>
      <c r="J13" s="297"/>
      <c r="K13" s="488" t="s">
        <v>662</v>
      </c>
      <c r="L13" s="395" t="e">
        <f>IF(K13="","",CONCATENATE(VLOOKUP($Y$3,$AB$1:$AK$1,K13)," pont"))</f>
        <v>#N/A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88"/>
      <c r="C14" s="337"/>
      <c r="D14" s="337"/>
      <c r="E14" s="337"/>
      <c r="F14" s="337"/>
      <c r="G14" s="337"/>
      <c r="H14" s="337"/>
      <c r="I14" s="337"/>
      <c r="J14" s="297"/>
      <c r="K14" s="336"/>
      <c r="L14" s="336"/>
      <c r="M14" s="40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36" t="s">
        <v>60</v>
      </c>
      <c r="B15" s="389"/>
      <c r="C15" s="322" t="str">
        <f>IF($B15="","",VLOOKUP($B15,#REF!,5))</f>
        <v/>
      </c>
      <c r="D15" s="322" t="str">
        <f>IF($B15="","",VLOOKUP($B15,#REF!,15))</f>
        <v/>
      </c>
      <c r="E15" s="450" t="s">
        <v>195</v>
      </c>
      <c r="F15" s="323"/>
      <c r="G15" s="450" t="s">
        <v>186</v>
      </c>
      <c r="H15" s="323"/>
      <c r="I15" s="450" t="s">
        <v>181</v>
      </c>
      <c r="J15" s="297"/>
      <c r="K15" s="488" t="s">
        <v>645</v>
      </c>
      <c r="L15" s="395" t="e">
        <f>IF(K15="","",CONCATENATE(VLOOKUP($Y$3,$AB$1:$AK$1,K15)," pont"))</f>
        <v>#N/A</v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336"/>
      <c r="B16" s="388"/>
      <c r="C16" s="337"/>
      <c r="D16" s="337"/>
      <c r="E16" s="337"/>
      <c r="F16" s="337"/>
      <c r="G16" s="337"/>
      <c r="H16" s="337"/>
      <c r="I16" s="337"/>
      <c r="J16" s="297"/>
      <c r="K16" s="336"/>
      <c r="L16" s="336"/>
      <c r="M16" s="403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336" t="s">
        <v>61</v>
      </c>
      <c r="B17" s="389"/>
      <c r="C17" s="322" t="str">
        <f>IF($B17="","",VLOOKUP($B17,#REF!,5))</f>
        <v/>
      </c>
      <c r="D17" s="322" t="str">
        <f>IF($B17="","",VLOOKUP($B17,#REF!,15))</f>
        <v/>
      </c>
      <c r="E17" s="450" t="s">
        <v>196</v>
      </c>
      <c r="F17" s="323"/>
      <c r="G17" s="450" t="s">
        <v>197</v>
      </c>
      <c r="H17" s="323"/>
      <c r="I17" s="450" t="s">
        <v>179</v>
      </c>
      <c r="J17" s="297"/>
      <c r="K17" s="488" t="s">
        <v>673</v>
      </c>
      <c r="L17" s="395" t="e">
        <f>IF(K17="","",CONCATENATE(VLOOKUP($Y$3,$AB$1:$AK$1,K17)," pont"))</f>
        <v>#N/A</v>
      </c>
      <c r="M17" s="402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x14ac:dyDescent="0.25">
      <c r="A18" s="336"/>
      <c r="B18" s="388"/>
      <c r="C18" s="337"/>
      <c r="D18" s="337"/>
      <c r="E18" s="337"/>
      <c r="F18" s="337"/>
      <c r="G18" s="337"/>
      <c r="H18" s="337"/>
      <c r="I18" s="337"/>
      <c r="J18" s="297"/>
      <c r="K18" s="336"/>
      <c r="L18" s="336"/>
      <c r="M18" s="403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x14ac:dyDescent="0.25">
      <c r="A19" s="336" t="s">
        <v>61</v>
      </c>
      <c r="B19" s="389"/>
      <c r="C19" s="322" t="str">
        <f>IF($B19="","",VLOOKUP($B19,#REF!,5))</f>
        <v/>
      </c>
      <c r="D19" s="322" t="str">
        <f>IF($B19="","",VLOOKUP($B19,#REF!,15))</f>
        <v/>
      </c>
      <c r="E19" s="450" t="s">
        <v>192</v>
      </c>
      <c r="F19" s="323"/>
      <c r="G19" s="450" t="s">
        <v>200</v>
      </c>
      <c r="H19" s="323"/>
      <c r="I19" s="450" t="s">
        <v>201</v>
      </c>
      <c r="J19" s="297"/>
      <c r="K19" s="488" t="s">
        <v>674</v>
      </c>
      <c r="L19" s="395" t="e">
        <f>IF(K19="","",CONCATENATE(VLOOKUP($Y$3,$AB$1:$AK$1,K19)," pont"))</f>
        <v>#N/A</v>
      </c>
      <c r="M19" s="402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x14ac:dyDescent="0.25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Y20" s="393"/>
      <c r="Z20" s="393"/>
      <c r="AA20" s="393" t="s">
        <v>85</v>
      </c>
      <c r="AB20" s="393">
        <v>120</v>
      </c>
      <c r="AC20" s="393">
        <v>90</v>
      </c>
      <c r="AD20" s="393">
        <v>65</v>
      </c>
      <c r="AE20" s="393">
        <v>55</v>
      </c>
      <c r="AF20" s="393">
        <v>50</v>
      </c>
      <c r="AG20" s="393">
        <v>45</v>
      </c>
      <c r="AH20" s="393">
        <v>40</v>
      </c>
      <c r="AI20" s="393">
        <v>35</v>
      </c>
      <c r="AJ20" s="393">
        <v>25</v>
      </c>
      <c r="AK20" s="393">
        <v>20</v>
      </c>
    </row>
    <row r="21" spans="1:37" x14ac:dyDescent="0.25">
      <c r="A21" s="29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Y21" s="393"/>
      <c r="Z21" s="393"/>
      <c r="AA21" s="393" t="s">
        <v>86</v>
      </c>
      <c r="AB21" s="393">
        <v>90</v>
      </c>
      <c r="AC21" s="393">
        <v>60</v>
      </c>
      <c r="AD21" s="393">
        <v>45</v>
      </c>
      <c r="AE21" s="393">
        <v>34</v>
      </c>
      <c r="AF21" s="393">
        <v>27</v>
      </c>
      <c r="AG21" s="393">
        <v>22</v>
      </c>
      <c r="AH21" s="393">
        <v>18</v>
      </c>
      <c r="AI21" s="393">
        <v>15</v>
      </c>
      <c r="AJ21" s="393">
        <v>12</v>
      </c>
      <c r="AK21" s="393">
        <v>9</v>
      </c>
    </row>
    <row r="22" spans="1:37" ht="18.75" customHeight="1" x14ac:dyDescent="0.25">
      <c r="A22" s="297"/>
      <c r="B22" s="499"/>
      <c r="C22" s="499"/>
      <c r="D22" s="498" t="str">
        <f>E7</f>
        <v>Domokos</v>
      </c>
      <c r="E22" s="498"/>
      <c r="F22" s="498" t="str">
        <f>E9</f>
        <v>Szűcs</v>
      </c>
      <c r="G22" s="498"/>
      <c r="H22" s="498" t="str">
        <f>E11</f>
        <v>Szabó</v>
      </c>
      <c r="I22" s="498"/>
      <c r="J22" s="297"/>
      <c r="K22" s="297"/>
      <c r="L22" s="297"/>
      <c r="M22" s="373" t="s">
        <v>56</v>
      </c>
      <c r="Y22" s="393"/>
      <c r="Z22" s="393"/>
      <c r="AA22" s="393" t="s">
        <v>87</v>
      </c>
      <c r="AB22" s="393">
        <v>60</v>
      </c>
      <c r="AC22" s="393">
        <v>40</v>
      </c>
      <c r="AD22" s="393">
        <v>30</v>
      </c>
      <c r="AE22" s="393">
        <v>20</v>
      </c>
      <c r="AF22" s="393">
        <v>18</v>
      </c>
      <c r="AG22" s="393">
        <v>15</v>
      </c>
      <c r="AH22" s="393">
        <v>12</v>
      </c>
      <c r="AI22" s="393">
        <v>10</v>
      </c>
      <c r="AJ22" s="393">
        <v>8</v>
      </c>
      <c r="AK22" s="393">
        <v>6</v>
      </c>
    </row>
    <row r="23" spans="1:37" ht="18.75" customHeight="1" x14ac:dyDescent="0.25">
      <c r="A23" s="371" t="s">
        <v>52</v>
      </c>
      <c r="B23" s="502" t="str">
        <f>E7</f>
        <v>Domokos</v>
      </c>
      <c r="C23" s="502"/>
      <c r="D23" s="497"/>
      <c r="E23" s="497"/>
      <c r="F23" s="494" t="s">
        <v>656</v>
      </c>
      <c r="G23" s="495"/>
      <c r="H23" s="494" t="s">
        <v>657</v>
      </c>
      <c r="I23" s="495"/>
      <c r="J23" s="297"/>
      <c r="K23" s="297"/>
      <c r="L23" s="297"/>
      <c r="M23" s="375" t="s">
        <v>155</v>
      </c>
      <c r="Y23" s="393"/>
      <c r="Z23" s="393"/>
      <c r="AA23" s="393" t="s">
        <v>88</v>
      </c>
      <c r="AB23" s="393">
        <v>40</v>
      </c>
      <c r="AC23" s="393">
        <v>25</v>
      </c>
      <c r="AD23" s="393">
        <v>18</v>
      </c>
      <c r="AE23" s="393">
        <v>13</v>
      </c>
      <c r="AF23" s="393">
        <v>8</v>
      </c>
      <c r="AG23" s="393">
        <v>7</v>
      </c>
      <c r="AH23" s="393">
        <v>6</v>
      </c>
      <c r="AI23" s="393">
        <v>5</v>
      </c>
      <c r="AJ23" s="393">
        <v>4</v>
      </c>
      <c r="AK23" s="393">
        <v>3</v>
      </c>
    </row>
    <row r="24" spans="1:37" ht="18.75" customHeight="1" x14ac:dyDescent="0.25">
      <c r="A24" s="371" t="s">
        <v>53</v>
      </c>
      <c r="B24" s="502" t="str">
        <f>E9</f>
        <v>Szűcs</v>
      </c>
      <c r="C24" s="502"/>
      <c r="D24" s="494" t="s">
        <v>658</v>
      </c>
      <c r="E24" s="495"/>
      <c r="F24" s="497"/>
      <c r="G24" s="497"/>
      <c r="H24" s="494" t="s">
        <v>659</v>
      </c>
      <c r="I24" s="495"/>
      <c r="J24" s="297"/>
      <c r="K24" s="297"/>
      <c r="L24" s="297"/>
      <c r="M24" s="375" t="s">
        <v>630</v>
      </c>
      <c r="Y24" s="393"/>
      <c r="Z24" s="393"/>
      <c r="AA24" s="393" t="s">
        <v>89</v>
      </c>
      <c r="AB24" s="393">
        <v>25</v>
      </c>
      <c r="AC24" s="393">
        <v>15</v>
      </c>
      <c r="AD24" s="393">
        <v>13</v>
      </c>
      <c r="AE24" s="393">
        <v>7</v>
      </c>
      <c r="AF24" s="393">
        <v>6</v>
      </c>
      <c r="AG24" s="393">
        <v>5</v>
      </c>
      <c r="AH24" s="393">
        <v>4</v>
      </c>
      <c r="AI24" s="393">
        <v>3</v>
      </c>
      <c r="AJ24" s="393">
        <v>2</v>
      </c>
      <c r="AK24" s="393">
        <v>1</v>
      </c>
    </row>
    <row r="25" spans="1:37" ht="18.75" customHeight="1" x14ac:dyDescent="0.25">
      <c r="A25" s="371" t="s">
        <v>54</v>
      </c>
      <c r="B25" s="502" t="str">
        <f>E11</f>
        <v>Szabó</v>
      </c>
      <c r="C25" s="502"/>
      <c r="D25" s="494" t="s">
        <v>660</v>
      </c>
      <c r="E25" s="495"/>
      <c r="F25" s="494" t="s">
        <v>661</v>
      </c>
      <c r="G25" s="495"/>
      <c r="H25" s="497"/>
      <c r="I25" s="497"/>
      <c r="J25" s="297"/>
      <c r="K25" s="297"/>
      <c r="L25" s="297"/>
      <c r="M25" s="375" t="s">
        <v>629</v>
      </c>
      <c r="Y25" s="393"/>
      <c r="Z25" s="393"/>
      <c r="AA25" s="393" t="s">
        <v>94</v>
      </c>
      <c r="AB25" s="393">
        <v>15</v>
      </c>
      <c r="AC25" s="393">
        <v>10</v>
      </c>
      <c r="AD25" s="393">
        <v>8</v>
      </c>
      <c r="AE25" s="393">
        <v>4</v>
      </c>
      <c r="AF25" s="393">
        <v>3</v>
      </c>
      <c r="AG25" s="393">
        <v>2</v>
      </c>
      <c r="AH25" s="393">
        <v>1</v>
      </c>
      <c r="AI25" s="393">
        <v>0</v>
      </c>
      <c r="AJ25" s="393">
        <v>0</v>
      </c>
      <c r="AK25" s="393">
        <v>0</v>
      </c>
    </row>
    <row r="26" spans="1:37" x14ac:dyDescent="0.25">
      <c r="A26" s="29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76"/>
      <c r="Y26" s="393"/>
      <c r="Z26" s="393"/>
      <c r="AA26" s="393" t="s">
        <v>90</v>
      </c>
      <c r="AB26" s="393">
        <v>10</v>
      </c>
      <c r="AC26" s="393">
        <v>6</v>
      </c>
      <c r="AD26" s="393">
        <v>4</v>
      </c>
      <c r="AE26" s="393">
        <v>2</v>
      </c>
      <c r="AF26" s="393">
        <v>1</v>
      </c>
      <c r="AG26" s="393">
        <v>0</v>
      </c>
      <c r="AH26" s="393">
        <v>0</v>
      </c>
      <c r="AI26" s="393">
        <v>0</v>
      </c>
      <c r="AJ26" s="393">
        <v>0</v>
      </c>
      <c r="AK26" s="393">
        <v>0</v>
      </c>
    </row>
    <row r="27" spans="1:37" ht="18.75" customHeight="1" x14ac:dyDescent="0.25">
      <c r="A27" s="297"/>
      <c r="B27" s="499"/>
      <c r="C27" s="499"/>
      <c r="D27" s="498" t="str">
        <f>E13</f>
        <v>Bagdi</v>
      </c>
      <c r="E27" s="498"/>
      <c r="F27" s="498" t="str">
        <f>E15</f>
        <v>Berg</v>
      </c>
      <c r="G27" s="498"/>
      <c r="H27" s="498" t="str">
        <f>E17</f>
        <v>Csökmei</v>
      </c>
      <c r="I27" s="498"/>
      <c r="J27" s="498" t="str">
        <f>E19</f>
        <v>Nagy</v>
      </c>
      <c r="K27" s="498"/>
      <c r="L27" s="297"/>
      <c r="M27" s="376"/>
      <c r="Y27" s="393"/>
      <c r="Z27" s="393"/>
      <c r="AA27" s="393" t="s">
        <v>91</v>
      </c>
      <c r="AB27" s="393">
        <v>3</v>
      </c>
      <c r="AC27" s="393">
        <v>2</v>
      </c>
      <c r="AD27" s="393">
        <v>1</v>
      </c>
      <c r="AE27" s="393">
        <v>0</v>
      </c>
      <c r="AF27" s="393">
        <v>0</v>
      </c>
      <c r="AG27" s="393">
        <v>0</v>
      </c>
      <c r="AH27" s="393">
        <v>0</v>
      </c>
      <c r="AI27" s="393">
        <v>0</v>
      </c>
      <c r="AJ27" s="393">
        <v>0</v>
      </c>
      <c r="AK27" s="393">
        <v>0</v>
      </c>
    </row>
    <row r="28" spans="1:37" ht="18.75" customHeight="1" x14ac:dyDescent="0.25">
      <c r="A28" s="371" t="s">
        <v>59</v>
      </c>
      <c r="B28" s="502" t="str">
        <f>E13</f>
        <v>Bagdi</v>
      </c>
      <c r="C28" s="502"/>
      <c r="D28" s="497"/>
      <c r="E28" s="497"/>
      <c r="F28" s="494" t="s">
        <v>661</v>
      </c>
      <c r="G28" s="495"/>
      <c r="H28" s="494" t="s">
        <v>638</v>
      </c>
      <c r="I28" s="495"/>
      <c r="J28" s="506" t="s">
        <v>663</v>
      </c>
      <c r="K28" s="498"/>
      <c r="L28" s="297"/>
      <c r="M28" s="375" t="s">
        <v>155</v>
      </c>
    </row>
    <row r="29" spans="1:37" ht="18.75" customHeight="1" x14ac:dyDescent="0.25">
      <c r="A29" s="371" t="s">
        <v>60</v>
      </c>
      <c r="B29" s="502" t="str">
        <f>E15</f>
        <v>Berg</v>
      </c>
      <c r="C29" s="502"/>
      <c r="D29" s="494" t="s">
        <v>659</v>
      </c>
      <c r="E29" s="495"/>
      <c r="F29" s="497"/>
      <c r="G29" s="497"/>
      <c r="H29" s="494" t="s">
        <v>661</v>
      </c>
      <c r="I29" s="495"/>
      <c r="J29" s="494" t="s">
        <v>664</v>
      </c>
      <c r="K29" s="495"/>
      <c r="L29" s="297"/>
      <c r="M29" s="375" t="s">
        <v>629</v>
      </c>
    </row>
    <row r="30" spans="1:37" ht="18.75" customHeight="1" x14ac:dyDescent="0.25">
      <c r="A30" s="371" t="s">
        <v>61</v>
      </c>
      <c r="B30" s="502" t="str">
        <f>E17</f>
        <v>Csökmei</v>
      </c>
      <c r="C30" s="502"/>
      <c r="D30" s="494" t="s">
        <v>665</v>
      </c>
      <c r="E30" s="495"/>
      <c r="F30" s="494" t="s">
        <v>659</v>
      </c>
      <c r="G30" s="495"/>
      <c r="H30" s="497"/>
      <c r="I30" s="497"/>
      <c r="J30" s="494" t="s">
        <v>666</v>
      </c>
      <c r="K30" s="495"/>
      <c r="L30" s="297"/>
      <c r="M30" s="375" t="s">
        <v>670</v>
      </c>
    </row>
    <row r="31" spans="1:37" ht="18.75" customHeight="1" x14ac:dyDescent="0.25">
      <c r="A31" s="371" t="s">
        <v>65</v>
      </c>
      <c r="B31" s="502" t="str">
        <f>E19</f>
        <v>Nagy</v>
      </c>
      <c r="C31" s="502"/>
      <c r="D31" s="494" t="s">
        <v>667</v>
      </c>
      <c r="E31" s="495"/>
      <c r="F31" s="494" t="s">
        <v>668</v>
      </c>
      <c r="G31" s="495"/>
      <c r="H31" s="506" t="s">
        <v>669</v>
      </c>
      <c r="I31" s="498"/>
      <c r="J31" s="497"/>
      <c r="K31" s="497"/>
      <c r="L31" s="297"/>
      <c r="M31" s="375" t="s">
        <v>630</v>
      </c>
    </row>
    <row r="32" spans="1:37" ht="18.75" customHeight="1" x14ac:dyDescent="0.25">
      <c r="A32" s="377"/>
      <c r="B32" s="378"/>
      <c r="C32" s="378"/>
      <c r="D32" s="377"/>
      <c r="E32" s="377"/>
      <c r="F32" s="377"/>
      <c r="G32" s="377"/>
      <c r="H32" s="377"/>
      <c r="I32" s="377"/>
      <c r="J32" s="297"/>
      <c r="K32" s="297"/>
      <c r="L32" s="297"/>
      <c r="M32" s="379"/>
    </row>
    <row r="33" spans="1:19" x14ac:dyDescent="0.25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</row>
    <row r="34" spans="1:19" x14ac:dyDescent="0.25">
      <c r="A34" s="297" t="s">
        <v>45</v>
      </c>
      <c r="B34" s="297"/>
      <c r="C34" s="507" t="s">
        <v>349</v>
      </c>
      <c r="D34" s="507"/>
      <c r="E34" s="336" t="s">
        <v>63</v>
      </c>
      <c r="F34" s="508" t="s">
        <v>609</v>
      </c>
      <c r="G34" s="509"/>
      <c r="H34" s="297"/>
      <c r="I34" s="489" t="s">
        <v>671</v>
      </c>
      <c r="J34" s="297"/>
      <c r="K34" s="297"/>
      <c r="L34" s="297"/>
      <c r="M34" s="297"/>
    </row>
    <row r="35" spans="1:19" x14ac:dyDescent="0.25">
      <c r="A35" s="297"/>
      <c r="B35" s="297"/>
      <c r="C35" s="297"/>
      <c r="D35" s="297"/>
      <c r="E35" s="297"/>
      <c r="F35" s="336"/>
      <c r="G35" s="336"/>
      <c r="H35" s="297"/>
      <c r="I35" s="297"/>
      <c r="J35" s="297"/>
      <c r="K35" s="297"/>
      <c r="L35" s="297"/>
      <c r="M35" s="297"/>
    </row>
    <row r="36" spans="1:19" x14ac:dyDescent="0.25">
      <c r="A36" s="297" t="s">
        <v>62</v>
      </c>
      <c r="B36" s="297"/>
      <c r="C36" s="507" t="s">
        <v>360</v>
      </c>
      <c r="D36" s="507"/>
      <c r="E36" s="336" t="s">
        <v>63</v>
      </c>
      <c r="F36" s="508" t="s">
        <v>347</v>
      </c>
      <c r="G36" s="509"/>
      <c r="H36" s="297"/>
      <c r="I36" s="489" t="s">
        <v>672</v>
      </c>
      <c r="J36" s="297"/>
      <c r="K36" s="297"/>
      <c r="L36" s="297"/>
      <c r="M36" s="297"/>
    </row>
    <row r="37" spans="1:19" x14ac:dyDescent="0.25">
      <c r="A37" s="297"/>
      <c r="B37" s="297"/>
      <c r="C37" s="374"/>
      <c r="D37" s="374"/>
      <c r="E37" s="336"/>
      <c r="F37" s="374"/>
      <c r="G37" s="374"/>
      <c r="H37" s="297"/>
      <c r="I37" s="297"/>
      <c r="J37" s="297"/>
      <c r="K37" s="297"/>
      <c r="L37" s="297"/>
      <c r="M37" s="297"/>
    </row>
    <row r="38" spans="1:19" x14ac:dyDescent="0.25">
      <c r="A38" s="297" t="s">
        <v>64</v>
      </c>
      <c r="B38" s="297"/>
      <c r="C38" s="508" t="s">
        <v>350</v>
      </c>
      <c r="D38" s="509"/>
      <c r="E38" s="336" t="s">
        <v>63</v>
      </c>
      <c r="F38" s="507" t="s">
        <v>359</v>
      </c>
      <c r="G38" s="507"/>
      <c r="H38" s="297"/>
      <c r="I38" s="489" t="s">
        <v>652</v>
      </c>
      <c r="J38" s="297"/>
      <c r="K38" s="297"/>
      <c r="L38" s="297"/>
      <c r="M38" s="297"/>
    </row>
    <row r="39" spans="1:19" x14ac:dyDescent="0.25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</row>
    <row r="40" spans="1:19" x14ac:dyDescent="0.25">
      <c r="A40" s="297"/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75"/>
      <c r="M40" s="297"/>
      <c r="O40" s="328"/>
      <c r="P40" s="328"/>
      <c r="Q40" s="328"/>
      <c r="R40" s="328"/>
      <c r="S40" s="328"/>
    </row>
    <row r="41" spans="1:19" x14ac:dyDescent="0.25">
      <c r="A41" s="160" t="s">
        <v>32</v>
      </c>
      <c r="B41" s="161"/>
      <c r="C41" s="231"/>
      <c r="D41" s="344" t="s">
        <v>3</v>
      </c>
      <c r="E41" s="345" t="s">
        <v>34</v>
      </c>
      <c r="F41" s="363"/>
      <c r="G41" s="344" t="s">
        <v>3</v>
      </c>
      <c r="H41" s="345" t="s">
        <v>41</v>
      </c>
      <c r="I41" s="198"/>
      <c r="J41" s="345" t="s">
        <v>42</v>
      </c>
      <c r="K41" s="197" t="s">
        <v>43</v>
      </c>
      <c r="L41" s="33"/>
      <c r="M41" s="363"/>
      <c r="O41" s="328"/>
      <c r="P41" s="338"/>
      <c r="Q41" s="338"/>
      <c r="R41" s="339"/>
      <c r="S41" s="328"/>
    </row>
    <row r="42" spans="1:19" x14ac:dyDescent="0.25">
      <c r="A42" s="308" t="s">
        <v>33</v>
      </c>
      <c r="B42" s="309"/>
      <c r="C42" s="311"/>
      <c r="D42" s="346">
        <v>1</v>
      </c>
      <c r="E42" s="501" t="e">
        <f>IF(D42&gt;$R$44,,UPPER(VLOOKUP(D42,#REF!,2)))</f>
        <v>#REF!</v>
      </c>
      <c r="F42" s="501"/>
      <c r="G42" s="357" t="s">
        <v>4</v>
      </c>
      <c r="H42" s="309"/>
      <c r="I42" s="347"/>
      <c r="J42" s="358"/>
      <c r="K42" s="303" t="s">
        <v>35</v>
      </c>
      <c r="L42" s="364"/>
      <c r="M42" s="348"/>
      <c r="O42" s="328"/>
      <c r="P42" s="340"/>
      <c r="Q42" s="340"/>
      <c r="R42" s="341"/>
      <c r="S42" s="328"/>
    </row>
    <row r="43" spans="1:19" x14ac:dyDescent="0.25">
      <c r="A43" s="312" t="s">
        <v>40</v>
      </c>
      <c r="B43" s="196"/>
      <c r="C43" s="314"/>
      <c r="D43" s="349">
        <v>2</v>
      </c>
      <c r="E43" s="496" t="e">
        <f>IF(D43&gt;$R$44,,UPPER(VLOOKUP(D43,#REF!,2)))</f>
        <v>#REF!</v>
      </c>
      <c r="F43" s="496"/>
      <c r="G43" s="359" t="s">
        <v>5</v>
      </c>
      <c r="H43" s="350"/>
      <c r="I43" s="351"/>
      <c r="J43" s="84"/>
      <c r="K43" s="361"/>
      <c r="L43" s="275"/>
      <c r="M43" s="356"/>
      <c r="O43" s="328"/>
      <c r="P43" s="341"/>
      <c r="Q43" s="342"/>
      <c r="R43" s="341"/>
      <c r="S43" s="328"/>
    </row>
    <row r="44" spans="1:19" x14ac:dyDescent="0.25">
      <c r="A44" s="212"/>
      <c r="B44" s="213"/>
      <c r="C44" s="214"/>
      <c r="D44" s="349"/>
      <c r="E44" s="353"/>
      <c r="F44" s="354"/>
      <c r="G44" s="359" t="s">
        <v>6</v>
      </c>
      <c r="H44" s="350"/>
      <c r="I44" s="351"/>
      <c r="J44" s="84"/>
      <c r="K44" s="303" t="s">
        <v>36</v>
      </c>
      <c r="L44" s="364"/>
      <c r="M44" s="348"/>
      <c r="O44" s="328"/>
      <c r="P44" s="340"/>
      <c r="Q44" s="340"/>
      <c r="R44" s="343" t="e">
        <f>MIN(4,#REF!)</f>
        <v>#REF!</v>
      </c>
      <c r="S44" s="328"/>
    </row>
    <row r="45" spans="1:19" x14ac:dyDescent="0.25">
      <c r="A45" s="186"/>
      <c r="B45" s="224"/>
      <c r="C45" s="187"/>
      <c r="D45" s="349"/>
      <c r="E45" s="353"/>
      <c r="F45" s="354"/>
      <c r="G45" s="359" t="s">
        <v>7</v>
      </c>
      <c r="H45" s="350"/>
      <c r="I45" s="351"/>
      <c r="J45" s="84"/>
      <c r="K45" s="362"/>
      <c r="L45" s="354"/>
      <c r="M45" s="352"/>
      <c r="O45" s="328"/>
      <c r="P45" s="341"/>
      <c r="Q45" s="342"/>
      <c r="R45" s="341"/>
      <c r="S45" s="328"/>
    </row>
    <row r="46" spans="1:19" x14ac:dyDescent="0.25">
      <c r="A46" s="200"/>
      <c r="B46" s="215"/>
      <c r="C46" s="230"/>
      <c r="D46" s="349"/>
      <c r="E46" s="353"/>
      <c r="F46" s="354"/>
      <c r="G46" s="359" t="s">
        <v>8</v>
      </c>
      <c r="H46" s="350"/>
      <c r="I46" s="351"/>
      <c r="J46" s="84"/>
      <c r="K46" s="312"/>
      <c r="L46" s="275"/>
      <c r="M46" s="356"/>
      <c r="O46" s="328"/>
      <c r="P46" s="341"/>
      <c r="Q46" s="342"/>
      <c r="R46" s="341"/>
      <c r="S46" s="328"/>
    </row>
    <row r="47" spans="1:19" x14ac:dyDescent="0.25">
      <c r="A47" s="201"/>
      <c r="B47" s="216"/>
      <c r="C47" s="187"/>
      <c r="D47" s="349"/>
      <c r="E47" s="353"/>
      <c r="F47" s="354"/>
      <c r="G47" s="359" t="s">
        <v>9</v>
      </c>
      <c r="H47" s="350"/>
      <c r="I47" s="351"/>
      <c r="J47" s="84"/>
      <c r="K47" s="303" t="s">
        <v>28</v>
      </c>
      <c r="L47" s="364"/>
      <c r="M47" s="348"/>
      <c r="O47" s="328"/>
      <c r="P47" s="340"/>
      <c r="Q47" s="340"/>
      <c r="R47" s="341"/>
      <c r="S47" s="328"/>
    </row>
    <row r="48" spans="1:19" x14ac:dyDescent="0.25">
      <c r="A48" s="201"/>
      <c r="B48" s="216"/>
      <c r="C48" s="210"/>
      <c r="D48" s="349"/>
      <c r="E48" s="353"/>
      <c r="F48" s="354"/>
      <c r="G48" s="359" t="s">
        <v>10</v>
      </c>
      <c r="H48" s="350"/>
      <c r="I48" s="351"/>
      <c r="J48" s="84"/>
      <c r="K48" s="362"/>
      <c r="L48" s="354"/>
      <c r="M48" s="352"/>
      <c r="O48" s="328"/>
      <c r="P48" s="341"/>
      <c r="Q48" s="342"/>
      <c r="R48" s="341"/>
      <c r="S48" s="328"/>
    </row>
    <row r="49" spans="1:19" x14ac:dyDescent="0.25">
      <c r="A49" s="202"/>
      <c r="B49" s="199"/>
      <c r="C49" s="211"/>
      <c r="D49" s="355"/>
      <c r="E49" s="189"/>
      <c r="F49" s="275"/>
      <c r="G49" s="360" t="s">
        <v>11</v>
      </c>
      <c r="H49" s="196"/>
      <c r="I49" s="305"/>
      <c r="J49" s="191"/>
      <c r="K49" s="312" t="str">
        <f>L4</f>
        <v>Kovács Zoltán</v>
      </c>
      <c r="L49" s="275"/>
      <c r="M49" s="356"/>
      <c r="O49" s="328"/>
      <c r="P49" s="341"/>
      <c r="Q49" s="342"/>
      <c r="R49" s="343"/>
      <c r="S49" s="328"/>
    </row>
    <row r="50" spans="1:19" x14ac:dyDescent="0.25">
      <c r="O50" s="328"/>
      <c r="P50" s="328"/>
      <c r="Q50" s="328"/>
      <c r="R50" s="328"/>
      <c r="S50" s="328"/>
    </row>
    <row r="51" spans="1:19" x14ac:dyDescent="0.25">
      <c r="O51" s="328"/>
      <c r="P51" s="328"/>
      <c r="Q51" s="328"/>
      <c r="R51" s="328"/>
      <c r="S51" s="328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56" type="noConversion"/>
  <conditionalFormatting sqref="R49 R44">
    <cfRule type="expression" dxfId="78" priority="1" stopIfTrue="1">
      <formula>$O$1="CU"</formula>
    </cfRule>
  </conditionalFormatting>
  <conditionalFormatting sqref="E7 E9 E11 E13 E15 E17 E19">
    <cfRule type="cellIs" dxfId="77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6">
    <tabColor indexed="11"/>
  </sheetPr>
  <dimension ref="A1:AK54"/>
  <sheetViews>
    <sheetView topLeftCell="A15" workbookViewId="0">
      <selection activeCell="R30" sqref="R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00" t="str">
        <f>Altalanos!$A$6</f>
        <v>Diákolimpia Békés Vármegye</v>
      </c>
      <c r="B1" s="500"/>
      <c r="C1" s="500"/>
      <c r="D1" s="500"/>
      <c r="E1" s="500"/>
      <c r="F1" s="500"/>
      <c r="G1" s="246"/>
      <c r="H1" s="249" t="s">
        <v>39</v>
      </c>
      <c r="I1" s="247"/>
      <c r="J1" s="248"/>
      <c r="L1" s="250"/>
      <c r="M1" s="324"/>
      <c r="N1" s="326"/>
      <c r="O1" s="326" t="s">
        <v>12</v>
      </c>
      <c r="P1" s="326"/>
      <c r="Q1" s="327"/>
      <c r="R1" s="326"/>
      <c r="S1" s="328"/>
      <c r="AB1" s="400" t="e">
        <f>IF(Y5=1,CONCATENATE(VLOOKUP(Y3,AA16:AH30,2)),CONCATENATE(VLOOKUP(Y3,AA2:AK13,2)))</f>
        <v>#N/A</v>
      </c>
      <c r="AC1" s="400" t="e">
        <f>IF(Y5=1,CONCATENATE(VLOOKUP(Y3,AA16:AK30,3)),CONCATENATE(VLOOKUP(Y3,AA2:AK13,3)))</f>
        <v>#N/A</v>
      </c>
      <c r="AD1" s="400" t="e">
        <f>IF(Y5=1,CONCATENATE(VLOOKUP(Y3,AA16:AK30,4)),CONCATENATE(VLOOKUP(Y3,AA2:AK13,4)))</f>
        <v>#N/A</v>
      </c>
      <c r="AE1" s="400" t="e">
        <f>IF(Y5=1,CONCATENATE(VLOOKUP(Y3,AA16:AK30,5)),CONCATENATE(VLOOKUP(Y3,AA2:AK13,5)))</f>
        <v>#N/A</v>
      </c>
      <c r="AF1" s="400" t="e">
        <f>IF(Y5=1,CONCATENATE(VLOOKUP(Y3,AA16:AK30,6)),CONCATENATE(VLOOKUP(Y3,AA2:AK13,6)))</f>
        <v>#N/A</v>
      </c>
      <c r="AG1" s="400" t="e">
        <f>IF(Y5=1,CONCATENATE(VLOOKUP(Y3,AA16:AK30,7)),CONCATENATE(VLOOKUP(Y3,AA2:AK13,7)))</f>
        <v>#N/A</v>
      </c>
      <c r="AH1" s="400" t="e">
        <f>IF(Y5=1,CONCATENATE(VLOOKUP(Y3,AA16:AK30,8)),CONCATENATE(VLOOKUP(Y3,AA2:AK13,8)))</f>
        <v>#N/A</v>
      </c>
      <c r="AI1" s="400" t="e">
        <f>IF(Y5=1,CONCATENATE(VLOOKUP(Y3,AA16:AK30,9)),CONCATENATE(VLOOKUP(Y3,AA2:AK13,9)))</f>
        <v>#N/A</v>
      </c>
      <c r="AJ1" s="400" t="e">
        <f>IF(Y5=1,CONCATENATE(VLOOKUP(Y3,AA16:AK30,10)),CONCATENATE(VLOOKUP(Y3,AA2:AK13,10)))</f>
        <v>#N/A</v>
      </c>
      <c r="AK1" s="400" t="e">
        <f>IF(Y5=1,CONCATENATE(VLOOKUP(Y3,AA16:AK30,11)),CONCATENATE(VLOOKUP(Y3,AA2:AK13,11)))</f>
        <v>#N/A</v>
      </c>
    </row>
    <row r="2" spans="1:37" x14ac:dyDescent="0.25">
      <c r="A2" s="252" t="s">
        <v>38</v>
      </c>
      <c r="B2" s="253"/>
      <c r="C2" s="253"/>
      <c r="D2" s="253"/>
      <c r="E2" s="253">
        <f>Altalanos!$A$8</f>
        <v>0</v>
      </c>
      <c r="F2" s="253"/>
      <c r="G2" s="254"/>
      <c r="H2" s="255"/>
      <c r="I2" s="255"/>
      <c r="J2" s="256"/>
      <c r="K2" s="250"/>
      <c r="L2" s="250"/>
      <c r="M2" s="325"/>
      <c r="N2" s="329"/>
      <c r="O2" s="330"/>
      <c r="P2" s="329"/>
      <c r="Q2" s="330"/>
      <c r="R2" s="329"/>
      <c r="S2" s="328"/>
      <c r="Y2" s="394"/>
      <c r="Z2" s="393"/>
      <c r="AA2" s="393" t="s">
        <v>52</v>
      </c>
      <c r="AB2" s="398">
        <v>150</v>
      </c>
      <c r="AC2" s="398">
        <v>120</v>
      </c>
      <c r="AD2" s="398">
        <v>100</v>
      </c>
      <c r="AE2" s="398">
        <v>80</v>
      </c>
      <c r="AF2" s="398">
        <v>70</v>
      </c>
      <c r="AG2" s="398">
        <v>60</v>
      </c>
      <c r="AH2" s="398">
        <v>55</v>
      </c>
      <c r="AI2" s="398">
        <v>50</v>
      </c>
      <c r="AJ2" s="398">
        <v>45</v>
      </c>
      <c r="AK2" s="39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 t="s">
        <v>297</v>
      </c>
      <c r="J3" s="100"/>
      <c r="K3" s="51"/>
      <c r="L3" s="52" t="s">
        <v>26</v>
      </c>
      <c r="M3" s="51"/>
      <c r="N3" s="332"/>
      <c r="O3" s="331"/>
      <c r="P3" s="332"/>
      <c r="Q3" s="381" t="s">
        <v>66</v>
      </c>
      <c r="R3" s="382" t="s">
        <v>72</v>
      </c>
      <c r="S3" s="382" t="s">
        <v>67</v>
      </c>
      <c r="Y3" s="393">
        <f>IF(H4="OB","A",IF(H4="IX","W",H4))</f>
        <v>0</v>
      </c>
      <c r="Z3" s="393"/>
      <c r="AA3" s="393" t="s">
        <v>82</v>
      </c>
      <c r="AB3" s="398">
        <v>120</v>
      </c>
      <c r="AC3" s="398">
        <v>90</v>
      </c>
      <c r="AD3" s="398">
        <v>65</v>
      </c>
      <c r="AE3" s="398">
        <v>55</v>
      </c>
      <c r="AF3" s="398">
        <v>50</v>
      </c>
      <c r="AG3" s="398">
        <v>45</v>
      </c>
      <c r="AH3" s="398">
        <v>40</v>
      </c>
      <c r="AI3" s="398">
        <v>35</v>
      </c>
      <c r="AJ3" s="398">
        <v>25</v>
      </c>
      <c r="AK3" s="398">
        <v>20</v>
      </c>
    </row>
    <row r="4" spans="1:37" ht="13.8" thickBot="1" x14ac:dyDescent="0.3">
      <c r="A4" s="503">
        <f>Altalanos!$A$10</f>
        <v>45044</v>
      </c>
      <c r="B4" s="503"/>
      <c r="C4" s="503"/>
      <c r="D4" s="257"/>
      <c r="E4" s="258" t="str">
        <f>Altalanos!$C$10</f>
        <v>Gyula</v>
      </c>
      <c r="F4" s="258"/>
      <c r="G4" s="258"/>
      <c r="H4" s="261"/>
      <c r="I4" s="258"/>
      <c r="J4" s="260"/>
      <c r="K4" s="261"/>
      <c r="L4" s="263" t="str">
        <f>Altalanos!$E$10</f>
        <v>Kovács Zoltán</v>
      </c>
      <c r="M4" s="261"/>
      <c r="N4" s="334"/>
      <c r="O4" s="335"/>
      <c r="P4" s="334"/>
      <c r="Q4" s="383" t="s">
        <v>73</v>
      </c>
      <c r="R4" s="384" t="s">
        <v>68</v>
      </c>
      <c r="S4" s="384" t="s">
        <v>69</v>
      </c>
      <c r="Y4" s="393"/>
      <c r="Z4" s="393"/>
      <c r="AA4" s="393" t="s">
        <v>83</v>
      </c>
      <c r="AB4" s="398">
        <v>90</v>
      </c>
      <c r="AC4" s="398">
        <v>60</v>
      </c>
      <c r="AD4" s="398">
        <v>45</v>
      </c>
      <c r="AE4" s="398">
        <v>34</v>
      </c>
      <c r="AF4" s="398">
        <v>27</v>
      </c>
      <c r="AG4" s="398">
        <v>22</v>
      </c>
      <c r="AH4" s="398">
        <v>18</v>
      </c>
      <c r="AI4" s="398">
        <v>15</v>
      </c>
      <c r="AJ4" s="398">
        <v>12</v>
      </c>
      <c r="AK4" s="398">
        <v>9</v>
      </c>
    </row>
    <row r="5" spans="1:37" x14ac:dyDescent="0.25">
      <c r="A5" s="33"/>
      <c r="B5" s="33" t="s">
        <v>37</v>
      </c>
      <c r="C5" s="320" t="s">
        <v>50</v>
      </c>
      <c r="D5" s="33" t="s">
        <v>32</v>
      </c>
      <c r="E5" s="33" t="s">
        <v>55</v>
      </c>
      <c r="F5" s="33"/>
      <c r="G5" s="33" t="s">
        <v>24</v>
      </c>
      <c r="H5" s="33"/>
      <c r="I5" s="33" t="s">
        <v>27</v>
      </c>
      <c r="J5" s="33"/>
      <c r="K5" s="366" t="s">
        <v>56</v>
      </c>
      <c r="L5" s="366" t="s">
        <v>57</v>
      </c>
      <c r="M5" s="366" t="s">
        <v>58</v>
      </c>
      <c r="N5" s="328"/>
      <c r="O5" s="328"/>
      <c r="P5" s="328"/>
      <c r="Q5" s="385" t="s">
        <v>74</v>
      </c>
      <c r="R5" s="386" t="s">
        <v>70</v>
      </c>
      <c r="S5" s="386" t="s">
        <v>71</v>
      </c>
      <c r="Y5" s="393">
        <f>IF(OR(Altalanos!$A$8="F1",Altalanos!$A$8="F2",Altalanos!$A$8="N1",Altalanos!$A$8="N2"),1,2)</f>
        <v>2</v>
      </c>
      <c r="Z5" s="393"/>
      <c r="AA5" s="393" t="s">
        <v>84</v>
      </c>
      <c r="AB5" s="398">
        <v>60</v>
      </c>
      <c r="AC5" s="398">
        <v>40</v>
      </c>
      <c r="AD5" s="398">
        <v>30</v>
      </c>
      <c r="AE5" s="398">
        <v>20</v>
      </c>
      <c r="AF5" s="398">
        <v>18</v>
      </c>
      <c r="AG5" s="398">
        <v>15</v>
      </c>
      <c r="AH5" s="398">
        <v>12</v>
      </c>
      <c r="AI5" s="398">
        <v>10</v>
      </c>
      <c r="AJ5" s="398">
        <v>8</v>
      </c>
      <c r="AK5" s="398">
        <v>6</v>
      </c>
    </row>
    <row r="6" spans="1:37" x14ac:dyDescent="0.25">
      <c r="A6" s="297"/>
      <c r="B6" s="297"/>
      <c r="C6" s="365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328"/>
      <c r="O6" s="328"/>
      <c r="P6" s="328"/>
      <c r="Q6" s="328"/>
      <c r="R6" s="328"/>
      <c r="S6" s="328"/>
      <c r="Y6" s="393"/>
      <c r="Z6" s="393"/>
      <c r="AA6" s="393" t="s">
        <v>85</v>
      </c>
      <c r="AB6" s="398">
        <v>40</v>
      </c>
      <c r="AC6" s="398">
        <v>25</v>
      </c>
      <c r="AD6" s="398">
        <v>18</v>
      </c>
      <c r="AE6" s="398">
        <v>13</v>
      </c>
      <c r="AF6" s="398">
        <v>10</v>
      </c>
      <c r="AG6" s="398">
        <v>8</v>
      </c>
      <c r="AH6" s="398">
        <v>6</v>
      </c>
      <c r="AI6" s="398">
        <v>5</v>
      </c>
      <c r="AJ6" s="398">
        <v>4</v>
      </c>
      <c r="AK6" s="398">
        <v>3</v>
      </c>
    </row>
    <row r="7" spans="1:37" x14ac:dyDescent="0.25">
      <c r="A7" s="372" t="s">
        <v>52</v>
      </c>
      <c r="B7" s="387"/>
      <c r="C7" s="322" t="str">
        <f>IF($B7="","",VLOOKUP($B7,#REF!,5))</f>
        <v/>
      </c>
      <c r="D7" s="322" t="str">
        <f>IF($B7="","",VLOOKUP($B7,#REF!,15))</f>
        <v/>
      </c>
      <c r="E7" s="452" t="s">
        <v>177</v>
      </c>
      <c r="F7" s="321"/>
      <c r="G7" s="452" t="s">
        <v>178</v>
      </c>
      <c r="H7" s="321"/>
      <c r="I7" s="452" t="s">
        <v>179</v>
      </c>
      <c r="J7" s="297"/>
      <c r="K7" s="488" t="s">
        <v>629</v>
      </c>
      <c r="L7" s="395" t="e">
        <f>IF(K7="","",CONCATENATE(VLOOKUP($Y$3,$AB$1:$AK$1,K7)," pont"))</f>
        <v>#N/A</v>
      </c>
      <c r="M7" s="402"/>
      <c r="N7" s="328"/>
      <c r="O7" s="328"/>
      <c r="P7" s="328"/>
      <c r="Q7" s="381" t="s">
        <v>66</v>
      </c>
      <c r="R7" s="430" t="s">
        <v>108</v>
      </c>
      <c r="S7" s="430" t="s">
        <v>109</v>
      </c>
      <c r="Y7" s="393"/>
      <c r="Z7" s="393"/>
      <c r="AA7" s="393" t="s">
        <v>86</v>
      </c>
      <c r="AB7" s="398">
        <v>25</v>
      </c>
      <c r="AC7" s="398">
        <v>15</v>
      </c>
      <c r="AD7" s="398">
        <v>13</v>
      </c>
      <c r="AE7" s="398">
        <v>8</v>
      </c>
      <c r="AF7" s="398">
        <v>6</v>
      </c>
      <c r="AG7" s="398">
        <v>4</v>
      </c>
      <c r="AH7" s="398">
        <v>3</v>
      </c>
      <c r="AI7" s="398">
        <v>2</v>
      </c>
      <c r="AJ7" s="398">
        <v>1</v>
      </c>
      <c r="AK7" s="398">
        <v>0</v>
      </c>
    </row>
    <row r="8" spans="1:37" x14ac:dyDescent="0.25">
      <c r="A8" s="336"/>
      <c r="B8" s="388"/>
      <c r="C8" s="337"/>
      <c r="D8" s="337"/>
      <c r="E8" s="337"/>
      <c r="F8" s="337"/>
      <c r="G8" s="337"/>
      <c r="H8" s="337"/>
      <c r="I8" s="337"/>
      <c r="J8" s="297"/>
      <c r="K8" s="336"/>
      <c r="L8" s="336"/>
      <c r="M8" s="403"/>
      <c r="N8" s="328"/>
      <c r="O8" s="328"/>
      <c r="P8" s="328"/>
      <c r="Q8" s="383" t="s">
        <v>73</v>
      </c>
      <c r="R8" s="431" t="s">
        <v>106</v>
      </c>
      <c r="S8" s="431" t="s">
        <v>110</v>
      </c>
      <c r="Y8" s="393"/>
      <c r="Z8" s="393"/>
      <c r="AA8" s="393" t="s">
        <v>87</v>
      </c>
      <c r="AB8" s="398">
        <v>15</v>
      </c>
      <c r="AC8" s="398">
        <v>10</v>
      </c>
      <c r="AD8" s="398">
        <v>7</v>
      </c>
      <c r="AE8" s="398">
        <v>5</v>
      </c>
      <c r="AF8" s="398">
        <v>4</v>
      </c>
      <c r="AG8" s="398">
        <v>3</v>
      </c>
      <c r="AH8" s="398">
        <v>2</v>
      </c>
      <c r="AI8" s="398">
        <v>1</v>
      </c>
      <c r="AJ8" s="398">
        <v>0</v>
      </c>
      <c r="AK8" s="398">
        <v>0</v>
      </c>
    </row>
    <row r="9" spans="1:37" x14ac:dyDescent="0.25">
      <c r="A9" s="336" t="s">
        <v>53</v>
      </c>
      <c r="B9" s="389"/>
      <c r="C9" s="322" t="str">
        <f>IF($B9="","",VLOOKUP($B9,#REF!,5))</f>
        <v/>
      </c>
      <c r="D9" s="322" t="str">
        <f>IF($B9="","",VLOOKUP($B9,#REF!,15))</f>
        <v/>
      </c>
      <c r="E9" s="450" t="s">
        <v>147</v>
      </c>
      <c r="F9" s="323"/>
      <c r="G9" s="450" t="s">
        <v>182</v>
      </c>
      <c r="H9" s="323"/>
      <c r="I9" s="450" t="s">
        <v>181</v>
      </c>
      <c r="J9" s="297"/>
      <c r="K9" s="488" t="s">
        <v>645</v>
      </c>
      <c r="L9" s="395" t="e">
        <f>IF(K9="","",CONCATENATE(VLOOKUP($Y$3,$AB$1:$AK$1,K9)," pont"))</f>
        <v>#N/A</v>
      </c>
      <c r="M9" s="402"/>
      <c r="N9" s="328"/>
      <c r="O9" s="328"/>
      <c r="P9" s="328"/>
      <c r="Q9" s="385" t="s">
        <v>74</v>
      </c>
      <c r="R9" s="432" t="s">
        <v>103</v>
      </c>
      <c r="S9" s="432" t="s">
        <v>111</v>
      </c>
      <c r="Y9" s="393"/>
      <c r="Z9" s="393"/>
      <c r="AA9" s="393" t="s">
        <v>88</v>
      </c>
      <c r="AB9" s="398">
        <v>10</v>
      </c>
      <c r="AC9" s="398">
        <v>6</v>
      </c>
      <c r="AD9" s="398">
        <v>4</v>
      </c>
      <c r="AE9" s="398">
        <v>2</v>
      </c>
      <c r="AF9" s="398">
        <v>1</v>
      </c>
      <c r="AG9" s="398">
        <v>0</v>
      </c>
      <c r="AH9" s="398">
        <v>0</v>
      </c>
      <c r="AI9" s="398">
        <v>0</v>
      </c>
      <c r="AJ9" s="398">
        <v>0</v>
      </c>
      <c r="AK9" s="398">
        <v>0</v>
      </c>
    </row>
    <row r="10" spans="1:37" x14ac:dyDescent="0.25">
      <c r="A10" s="336"/>
      <c r="B10" s="388"/>
      <c r="C10" s="337"/>
      <c r="D10" s="337"/>
      <c r="E10" s="337"/>
      <c r="F10" s="337"/>
      <c r="G10" s="337"/>
      <c r="H10" s="337"/>
      <c r="I10" s="337"/>
      <c r="J10" s="297"/>
      <c r="K10" s="336"/>
      <c r="L10" s="336"/>
      <c r="M10" s="403"/>
      <c r="N10" s="328"/>
      <c r="O10" s="328" t="s">
        <v>155</v>
      </c>
      <c r="P10" s="328"/>
      <c r="Q10" s="328"/>
      <c r="R10" s="328"/>
      <c r="S10" s="328"/>
      <c r="Y10" s="393"/>
      <c r="Z10" s="393"/>
      <c r="AA10" s="393" t="s">
        <v>89</v>
      </c>
      <c r="AB10" s="398">
        <v>6</v>
      </c>
      <c r="AC10" s="398">
        <v>3</v>
      </c>
      <c r="AD10" s="398">
        <v>2</v>
      </c>
      <c r="AE10" s="398">
        <v>1</v>
      </c>
      <c r="AF10" s="398">
        <v>0</v>
      </c>
      <c r="AG10" s="398">
        <v>0</v>
      </c>
      <c r="AH10" s="398">
        <v>0</v>
      </c>
      <c r="AI10" s="398">
        <v>0</v>
      </c>
      <c r="AJ10" s="398">
        <v>0</v>
      </c>
      <c r="AK10" s="398">
        <v>0</v>
      </c>
    </row>
    <row r="11" spans="1:37" x14ac:dyDescent="0.25">
      <c r="A11" s="336" t="s">
        <v>54</v>
      </c>
      <c r="B11" s="389"/>
      <c r="C11" s="322" t="str">
        <f>IF($B11="","",VLOOKUP($B11,#REF!,5))</f>
        <v/>
      </c>
      <c r="D11" s="322" t="str">
        <f>IF($B11="","",VLOOKUP($B11,#REF!,15))</f>
        <v/>
      </c>
      <c r="E11" s="450" t="s">
        <v>183</v>
      </c>
      <c r="F11" s="323"/>
      <c r="G11" s="450" t="s">
        <v>184</v>
      </c>
      <c r="H11" s="323"/>
      <c r="I11" s="450" t="s">
        <v>174</v>
      </c>
      <c r="J11" s="297"/>
      <c r="K11" s="488" t="s">
        <v>655</v>
      </c>
      <c r="L11" s="395" t="e">
        <f>IF(K11="","",CONCATENATE(VLOOKUP($Y$3,$AB$1:$AK$1,K11)," pont"))</f>
        <v>#N/A</v>
      </c>
      <c r="M11" s="402"/>
      <c r="N11" s="328"/>
      <c r="O11" s="328"/>
      <c r="P11" s="328"/>
      <c r="Q11" s="328"/>
      <c r="R11" s="328"/>
      <c r="S11" s="328"/>
      <c r="Y11" s="393"/>
      <c r="Z11" s="393"/>
      <c r="AA11" s="393" t="s">
        <v>94</v>
      </c>
      <c r="AB11" s="398">
        <v>3</v>
      </c>
      <c r="AC11" s="398">
        <v>2</v>
      </c>
      <c r="AD11" s="398">
        <v>1</v>
      </c>
      <c r="AE11" s="398">
        <v>0</v>
      </c>
      <c r="AF11" s="398">
        <v>0</v>
      </c>
      <c r="AG11" s="398">
        <v>0</v>
      </c>
      <c r="AH11" s="398">
        <v>0</v>
      </c>
      <c r="AI11" s="398">
        <v>0</v>
      </c>
      <c r="AJ11" s="398">
        <v>0</v>
      </c>
      <c r="AK11" s="398">
        <v>0</v>
      </c>
    </row>
    <row r="12" spans="1:37" x14ac:dyDescent="0.25">
      <c r="A12" s="297"/>
      <c r="B12" s="372"/>
      <c r="C12" s="365"/>
      <c r="D12" s="297"/>
      <c r="E12" s="297"/>
      <c r="F12" s="297"/>
      <c r="G12" s="297"/>
      <c r="H12" s="297"/>
      <c r="I12" s="297"/>
      <c r="J12" s="297"/>
      <c r="K12" s="365"/>
      <c r="L12" s="365"/>
      <c r="M12" s="404"/>
      <c r="Y12" s="393"/>
      <c r="Z12" s="393"/>
      <c r="AA12" s="393" t="s">
        <v>90</v>
      </c>
      <c r="AB12" s="399">
        <v>0</v>
      </c>
      <c r="AC12" s="399">
        <v>0</v>
      </c>
      <c r="AD12" s="399">
        <v>0</v>
      </c>
      <c r="AE12" s="399">
        <v>0</v>
      </c>
      <c r="AF12" s="399">
        <v>0</v>
      </c>
      <c r="AG12" s="399">
        <v>0</v>
      </c>
      <c r="AH12" s="399">
        <v>0</v>
      </c>
      <c r="AI12" s="399">
        <v>0</v>
      </c>
      <c r="AJ12" s="399">
        <v>0</v>
      </c>
      <c r="AK12" s="399">
        <v>0</v>
      </c>
    </row>
    <row r="13" spans="1:37" x14ac:dyDescent="0.25">
      <c r="A13" s="424" t="s">
        <v>59</v>
      </c>
      <c r="B13" s="427"/>
      <c r="C13" s="322" t="str">
        <f>IF($B13="","",VLOOKUP($B13,#REF!,5))</f>
        <v/>
      </c>
      <c r="D13" s="322" t="str">
        <f>IF($B13="","",VLOOKUP($B13,#REF!,15))</f>
        <v/>
      </c>
      <c r="E13" s="450" t="s">
        <v>190</v>
      </c>
      <c r="F13" s="323"/>
      <c r="G13" s="450" t="s">
        <v>191</v>
      </c>
      <c r="H13" s="323"/>
      <c r="I13" s="450" t="s">
        <v>189</v>
      </c>
      <c r="J13" s="297"/>
      <c r="K13" s="488" t="s">
        <v>673</v>
      </c>
      <c r="L13" s="395" t="e">
        <f>IF(K13="","",CONCATENATE(VLOOKUP($Y$3,$AB$1:$AK$1,K13)," pont"))</f>
        <v>#N/A</v>
      </c>
      <c r="M13" s="402"/>
      <c r="Y13" s="393"/>
      <c r="Z13" s="393"/>
      <c r="AA13" s="393" t="s">
        <v>91</v>
      </c>
      <c r="AB13" s="399">
        <v>0</v>
      </c>
      <c r="AC13" s="399">
        <v>0</v>
      </c>
      <c r="AD13" s="399">
        <v>0</v>
      </c>
      <c r="AE13" s="399">
        <v>0</v>
      </c>
      <c r="AF13" s="399">
        <v>0</v>
      </c>
      <c r="AG13" s="399">
        <v>0</v>
      </c>
      <c r="AH13" s="399">
        <v>0</v>
      </c>
      <c r="AI13" s="399">
        <v>0</v>
      </c>
      <c r="AJ13" s="399">
        <v>0</v>
      </c>
      <c r="AK13" s="399">
        <v>0</v>
      </c>
    </row>
    <row r="14" spans="1:37" x14ac:dyDescent="0.25">
      <c r="A14" s="336"/>
      <c r="B14" s="388"/>
      <c r="C14" s="337"/>
      <c r="D14" s="337"/>
      <c r="E14" s="337"/>
      <c r="F14" s="337"/>
      <c r="G14" s="337"/>
      <c r="H14" s="337"/>
      <c r="I14" s="337"/>
      <c r="J14" s="297"/>
      <c r="K14" s="336"/>
      <c r="L14" s="336"/>
      <c r="M14" s="40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</row>
    <row r="15" spans="1:37" x14ac:dyDescent="0.25">
      <c r="A15" s="372" t="s">
        <v>60</v>
      </c>
      <c r="B15" s="426"/>
      <c r="C15" s="322" t="str">
        <f>IF($B15="","",VLOOKUP($B15,#REF!,5))</f>
        <v/>
      </c>
      <c r="D15" s="425" t="str">
        <f>IF($B15="","",VLOOKUP($B15,#REF!,15))</f>
        <v/>
      </c>
      <c r="E15" s="452" t="s">
        <v>180</v>
      </c>
      <c r="F15" s="321"/>
      <c r="G15" s="452" t="s">
        <v>117</v>
      </c>
      <c r="H15" s="321"/>
      <c r="I15" s="452" t="s">
        <v>181</v>
      </c>
      <c r="J15" s="297"/>
      <c r="K15" s="488" t="s">
        <v>155</v>
      </c>
      <c r="L15" s="395" t="e">
        <f>IF(K15="","",CONCATENATE(VLOOKUP($Y$3,$AB$1:$AK$1,K15)," pont"))</f>
        <v>#N/A</v>
      </c>
      <c r="M15" s="402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</row>
    <row r="16" spans="1:37" x14ac:dyDescent="0.25">
      <c r="A16" s="336"/>
      <c r="B16" s="388"/>
      <c r="C16" s="337"/>
      <c r="D16" s="337"/>
      <c r="E16" s="337"/>
      <c r="F16" s="337"/>
      <c r="G16" s="337"/>
      <c r="H16" s="337"/>
      <c r="I16" s="337"/>
      <c r="J16" s="297"/>
      <c r="K16" s="336"/>
      <c r="L16" s="336"/>
      <c r="M16" s="403"/>
      <c r="Y16" s="393"/>
      <c r="Z16" s="393"/>
      <c r="AA16" s="393" t="s">
        <v>52</v>
      </c>
      <c r="AB16" s="393">
        <v>300</v>
      </c>
      <c r="AC16" s="393">
        <v>250</v>
      </c>
      <c r="AD16" s="393">
        <v>220</v>
      </c>
      <c r="AE16" s="393">
        <v>180</v>
      </c>
      <c r="AF16" s="393">
        <v>160</v>
      </c>
      <c r="AG16" s="393">
        <v>150</v>
      </c>
      <c r="AH16" s="393">
        <v>140</v>
      </c>
      <c r="AI16" s="393">
        <v>130</v>
      </c>
      <c r="AJ16" s="393">
        <v>120</v>
      </c>
      <c r="AK16" s="393">
        <v>110</v>
      </c>
    </row>
    <row r="17" spans="1:37" x14ac:dyDescent="0.25">
      <c r="A17" s="336" t="s">
        <v>61</v>
      </c>
      <c r="B17" s="389"/>
      <c r="C17" s="322" t="str">
        <f>IF($B17="","",VLOOKUP($B17,#REF!,5))</f>
        <v/>
      </c>
      <c r="D17" s="322" t="str">
        <f>IF($B17="","",VLOOKUP($B17,#REF!,15))</f>
        <v/>
      </c>
      <c r="E17" s="450" t="s">
        <v>185</v>
      </c>
      <c r="F17" s="323"/>
      <c r="G17" s="450" t="s">
        <v>186</v>
      </c>
      <c r="H17" s="323"/>
      <c r="I17" s="450" t="s">
        <v>179</v>
      </c>
      <c r="J17" s="297"/>
      <c r="K17" s="488" t="s">
        <v>674</v>
      </c>
      <c r="L17" s="395" t="e">
        <f>IF(K17="","",CONCATENATE(VLOOKUP($Y$3,$AB$1:$AK$1,K17)," pont"))</f>
        <v>#N/A</v>
      </c>
      <c r="M17" s="402"/>
      <c r="Y17" s="393"/>
      <c r="Z17" s="393"/>
      <c r="AA17" s="393" t="s">
        <v>82</v>
      </c>
      <c r="AB17" s="393">
        <v>250</v>
      </c>
      <c r="AC17" s="393">
        <v>200</v>
      </c>
      <c r="AD17" s="393">
        <v>160</v>
      </c>
      <c r="AE17" s="393">
        <v>140</v>
      </c>
      <c r="AF17" s="393">
        <v>120</v>
      </c>
      <c r="AG17" s="393">
        <v>110</v>
      </c>
      <c r="AH17" s="393">
        <v>100</v>
      </c>
      <c r="AI17" s="393">
        <v>90</v>
      </c>
      <c r="AJ17" s="393">
        <v>80</v>
      </c>
      <c r="AK17" s="393">
        <v>70</v>
      </c>
    </row>
    <row r="18" spans="1:37" x14ac:dyDescent="0.25">
      <c r="A18" s="336"/>
      <c r="B18" s="388"/>
      <c r="C18" s="337"/>
      <c r="D18" s="337"/>
      <c r="E18" s="337"/>
      <c r="F18" s="337"/>
      <c r="G18" s="337"/>
      <c r="H18" s="337"/>
      <c r="I18" s="337"/>
      <c r="J18" s="297"/>
      <c r="K18" s="336"/>
      <c r="L18" s="336"/>
      <c r="M18" s="403"/>
      <c r="Y18" s="393"/>
      <c r="Z18" s="393"/>
      <c r="AA18" s="393" t="s">
        <v>83</v>
      </c>
      <c r="AB18" s="393">
        <v>200</v>
      </c>
      <c r="AC18" s="393">
        <v>150</v>
      </c>
      <c r="AD18" s="393">
        <v>130</v>
      </c>
      <c r="AE18" s="393">
        <v>110</v>
      </c>
      <c r="AF18" s="393">
        <v>95</v>
      </c>
      <c r="AG18" s="393">
        <v>80</v>
      </c>
      <c r="AH18" s="393">
        <v>70</v>
      </c>
      <c r="AI18" s="393">
        <v>60</v>
      </c>
      <c r="AJ18" s="393">
        <v>55</v>
      </c>
      <c r="AK18" s="393">
        <v>50</v>
      </c>
    </row>
    <row r="19" spans="1:37" x14ac:dyDescent="0.25">
      <c r="A19" s="424" t="s">
        <v>65</v>
      </c>
      <c r="B19" s="389"/>
      <c r="C19" s="322" t="str">
        <f>IF($B19="","",VLOOKUP($B19,#REF!,5))</f>
        <v/>
      </c>
      <c r="D19" s="322" t="str">
        <f>IF($B19="","",VLOOKUP($B19,#REF!,15))</f>
        <v/>
      </c>
      <c r="E19" s="450" t="s">
        <v>192</v>
      </c>
      <c r="F19" s="323"/>
      <c r="G19" s="450" t="s">
        <v>193</v>
      </c>
      <c r="H19" s="323"/>
      <c r="I19" s="450" t="s">
        <v>194</v>
      </c>
      <c r="J19" s="297"/>
      <c r="K19" s="401"/>
      <c r="L19" s="395" t="str">
        <f>IF(K19="","",CONCATENATE(VLOOKUP($Y$3,$AB$1:$AK$1,K19)," pont"))</f>
        <v/>
      </c>
      <c r="M19" s="402"/>
      <c r="Y19" s="393"/>
      <c r="Z19" s="393"/>
      <c r="AA19" s="393" t="s">
        <v>84</v>
      </c>
      <c r="AB19" s="393">
        <v>150</v>
      </c>
      <c r="AC19" s="393">
        <v>120</v>
      </c>
      <c r="AD19" s="393">
        <v>100</v>
      </c>
      <c r="AE19" s="393">
        <v>80</v>
      </c>
      <c r="AF19" s="393">
        <v>70</v>
      </c>
      <c r="AG19" s="393">
        <v>60</v>
      </c>
      <c r="AH19" s="393">
        <v>55</v>
      </c>
      <c r="AI19" s="393">
        <v>50</v>
      </c>
      <c r="AJ19" s="393">
        <v>45</v>
      </c>
      <c r="AK19" s="393">
        <v>40</v>
      </c>
    </row>
    <row r="20" spans="1:37" x14ac:dyDescent="0.25">
      <c r="A20" s="336"/>
      <c r="B20" s="388"/>
      <c r="C20" s="337"/>
      <c r="D20" s="337"/>
      <c r="E20" s="337"/>
      <c r="F20" s="337"/>
      <c r="G20" s="337"/>
      <c r="H20" s="337"/>
      <c r="I20" s="337"/>
      <c r="J20" s="297"/>
      <c r="K20" s="336"/>
      <c r="L20" s="336"/>
      <c r="M20" s="403"/>
      <c r="Y20" s="393"/>
      <c r="Z20" s="393"/>
      <c r="AA20" s="393" t="s">
        <v>83</v>
      </c>
      <c r="AB20" s="393">
        <v>200</v>
      </c>
      <c r="AC20" s="393">
        <v>150</v>
      </c>
      <c r="AD20" s="393">
        <v>130</v>
      </c>
      <c r="AE20" s="393">
        <v>110</v>
      </c>
      <c r="AF20" s="393">
        <v>95</v>
      </c>
      <c r="AG20" s="393">
        <v>80</v>
      </c>
      <c r="AH20" s="393">
        <v>70</v>
      </c>
      <c r="AI20" s="393">
        <v>60</v>
      </c>
      <c r="AJ20" s="393">
        <v>55</v>
      </c>
      <c r="AK20" s="393">
        <v>50</v>
      </c>
    </row>
    <row r="21" spans="1:37" x14ac:dyDescent="0.25">
      <c r="A21" s="424" t="s">
        <v>101</v>
      </c>
      <c r="B21" s="389"/>
      <c r="C21" s="322" t="str">
        <f>IF($B21="","",VLOOKUP($B21,#REF!,5))</f>
        <v/>
      </c>
      <c r="D21" s="322" t="str">
        <f>IF($B21="","",VLOOKUP($B21,#REF!,15))</f>
        <v/>
      </c>
      <c r="E21" s="450" t="s">
        <v>187</v>
      </c>
      <c r="F21" s="323"/>
      <c r="G21" s="450" t="s">
        <v>188</v>
      </c>
      <c r="H21" s="323"/>
      <c r="I21" s="450" t="s">
        <v>181</v>
      </c>
      <c r="J21" s="297"/>
      <c r="K21" s="488" t="s">
        <v>630</v>
      </c>
      <c r="L21" s="395" t="e">
        <f>IF(K21="","",CONCATENATE(VLOOKUP($Y$3,$AB$1:$AK$1,K21)," pont"))</f>
        <v>#N/A</v>
      </c>
      <c r="M21" s="402"/>
      <c r="Y21" s="393"/>
      <c r="Z21" s="393"/>
      <c r="AA21" s="393" t="s">
        <v>84</v>
      </c>
      <c r="AB21" s="393">
        <v>150</v>
      </c>
      <c r="AC21" s="393">
        <v>120</v>
      </c>
      <c r="AD21" s="393">
        <v>100</v>
      </c>
      <c r="AE21" s="393">
        <v>80</v>
      </c>
      <c r="AF21" s="393">
        <v>70</v>
      </c>
      <c r="AG21" s="393">
        <v>60</v>
      </c>
      <c r="AH21" s="393">
        <v>55</v>
      </c>
      <c r="AI21" s="393">
        <v>50</v>
      </c>
      <c r="AJ21" s="393">
        <v>45</v>
      </c>
      <c r="AK21" s="393">
        <v>40</v>
      </c>
    </row>
    <row r="22" spans="1:37" x14ac:dyDescent="0.25">
      <c r="A22" s="297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Y22" s="393"/>
      <c r="Z22" s="393"/>
      <c r="AA22" s="393" t="s">
        <v>85</v>
      </c>
      <c r="AB22" s="393">
        <v>120</v>
      </c>
      <c r="AC22" s="393">
        <v>90</v>
      </c>
      <c r="AD22" s="393">
        <v>65</v>
      </c>
      <c r="AE22" s="393">
        <v>55</v>
      </c>
      <c r="AF22" s="393">
        <v>50</v>
      </c>
      <c r="AG22" s="393">
        <v>45</v>
      </c>
      <c r="AH22" s="393">
        <v>40</v>
      </c>
      <c r="AI22" s="393">
        <v>35</v>
      </c>
      <c r="AJ22" s="393">
        <v>25</v>
      </c>
      <c r="AK22" s="393">
        <v>20</v>
      </c>
    </row>
    <row r="23" spans="1:37" x14ac:dyDescent="0.25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Y23" s="393"/>
      <c r="Z23" s="393"/>
      <c r="AA23" s="393" t="s">
        <v>86</v>
      </c>
      <c r="AB23" s="393">
        <v>90</v>
      </c>
      <c r="AC23" s="393">
        <v>60</v>
      </c>
      <c r="AD23" s="393">
        <v>45</v>
      </c>
      <c r="AE23" s="393">
        <v>34</v>
      </c>
      <c r="AF23" s="393">
        <v>27</v>
      </c>
      <c r="AG23" s="393">
        <v>22</v>
      </c>
      <c r="AH23" s="393">
        <v>18</v>
      </c>
      <c r="AI23" s="393">
        <v>15</v>
      </c>
      <c r="AJ23" s="393">
        <v>12</v>
      </c>
      <c r="AK23" s="393">
        <v>9</v>
      </c>
    </row>
    <row r="24" spans="1:37" ht="18.75" customHeight="1" x14ac:dyDescent="0.25">
      <c r="A24" s="297"/>
      <c r="B24" s="499"/>
      <c r="C24" s="499"/>
      <c r="D24" s="498" t="str">
        <f>E7</f>
        <v>Eczeti</v>
      </c>
      <c r="E24" s="498"/>
      <c r="F24" s="498" t="str">
        <f>E9</f>
        <v>Molnár</v>
      </c>
      <c r="G24" s="498"/>
      <c r="H24" s="498" t="str">
        <f>E11</f>
        <v>Crai</v>
      </c>
      <c r="I24" s="498"/>
      <c r="J24" s="498" t="str">
        <f>E13</f>
        <v>Grósz</v>
      </c>
      <c r="K24" s="498"/>
      <c r="L24" s="297"/>
      <c r="M24" s="373" t="s">
        <v>56</v>
      </c>
      <c r="Y24" s="393"/>
      <c r="Z24" s="393"/>
      <c r="AA24" s="393" t="s">
        <v>87</v>
      </c>
      <c r="AB24" s="393">
        <v>60</v>
      </c>
      <c r="AC24" s="393">
        <v>40</v>
      </c>
      <c r="AD24" s="393">
        <v>30</v>
      </c>
      <c r="AE24" s="393">
        <v>20</v>
      </c>
      <c r="AF24" s="393">
        <v>18</v>
      </c>
      <c r="AG24" s="393">
        <v>15</v>
      </c>
      <c r="AH24" s="393">
        <v>12</v>
      </c>
      <c r="AI24" s="393">
        <v>10</v>
      </c>
      <c r="AJ24" s="393">
        <v>8</v>
      </c>
      <c r="AK24" s="393">
        <v>6</v>
      </c>
    </row>
    <row r="25" spans="1:37" ht="18.75" customHeight="1" x14ac:dyDescent="0.25">
      <c r="A25" s="371" t="s">
        <v>52</v>
      </c>
      <c r="B25" s="502" t="str">
        <f>E7</f>
        <v>Eczeti</v>
      </c>
      <c r="C25" s="502"/>
      <c r="D25" s="497"/>
      <c r="E25" s="497"/>
      <c r="F25" s="494" t="s">
        <v>675</v>
      </c>
      <c r="G25" s="495"/>
      <c r="H25" s="494" t="s">
        <v>676</v>
      </c>
      <c r="I25" s="495"/>
      <c r="J25" s="506" t="s">
        <v>677</v>
      </c>
      <c r="K25" s="498"/>
      <c r="L25" s="297"/>
      <c r="M25" s="375" t="s">
        <v>155</v>
      </c>
      <c r="Y25" s="393"/>
      <c r="Z25" s="393"/>
      <c r="AA25" s="393" t="s">
        <v>88</v>
      </c>
      <c r="AB25" s="393">
        <v>40</v>
      </c>
      <c r="AC25" s="393">
        <v>25</v>
      </c>
      <c r="AD25" s="393">
        <v>18</v>
      </c>
      <c r="AE25" s="393">
        <v>13</v>
      </c>
      <c r="AF25" s="393">
        <v>8</v>
      </c>
      <c r="AG25" s="393">
        <v>7</v>
      </c>
      <c r="AH25" s="393">
        <v>6</v>
      </c>
      <c r="AI25" s="393">
        <v>5</v>
      </c>
      <c r="AJ25" s="393">
        <v>4</v>
      </c>
      <c r="AK25" s="393">
        <v>3</v>
      </c>
    </row>
    <row r="26" spans="1:37" ht="18.75" customHeight="1" x14ac:dyDescent="0.25">
      <c r="A26" s="371" t="s">
        <v>53</v>
      </c>
      <c r="B26" s="502" t="str">
        <f>E9</f>
        <v>Molnár</v>
      </c>
      <c r="C26" s="502"/>
      <c r="D26" s="494" t="s">
        <v>678</v>
      </c>
      <c r="E26" s="495"/>
      <c r="F26" s="497"/>
      <c r="G26" s="497"/>
      <c r="H26" s="514" t="s">
        <v>679</v>
      </c>
      <c r="I26" s="495"/>
      <c r="J26" s="494" t="s">
        <v>680</v>
      </c>
      <c r="K26" s="495"/>
      <c r="L26" s="297"/>
      <c r="M26" s="375" t="s">
        <v>629</v>
      </c>
      <c r="Y26" s="393"/>
      <c r="Z26" s="393"/>
      <c r="AA26" s="393" t="s">
        <v>89</v>
      </c>
      <c r="AB26" s="393">
        <v>25</v>
      </c>
      <c r="AC26" s="393">
        <v>15</v>
      </c>
      <c r="AD26" s="393">
        <v>13</v>
      </c>
      <c r="AE26" s="393">
        <v>7</v>
      </c>
      <c r="AF26" s="393">
        <v>6</v>
      </c>
      <c r="AG26" s="393">
        <v>5</v>
      </c>
      <c r="AH26" s="393">
        <v>4</v>
      </c>
      <c r="AI26" s="393">
        <v>3</v>
      </c>
      <c r="AJ26" s="393">
        <v>2</v>
      </c>
      <c r="AK26" s="393">
        <v>1</v>
      </c>
    </row>
    <row r="27" spans="1:37" ht="18.75" customHeight="1" x14ac:dyDescent="0.25">
      <c r="A27" s="371" t="s">
        <v>54</v>
      </c>
      <c r="B27" s="502" t="str">
        <f>E11</f>
        <v>Crai</v>
      </c>
      <c r="C27" s="502"/>
      <c r="D27" s="494" t="s">
        <v>681</v>
      </c>
      <c r="E27" s="495"/>
      <c r="F27" s="494" t="s">
        <v>682</v>
      </c>
      <c r="G27" s="495"/>
      <c r="H27" s="497"/>
      <c r="I27" s="497"/>
      <c r="J27" s="494" t="s">
        <v>683</v>
      </c>
      <c r="K27" s="495"/>
      <c r="L27" s="297"/>
      <c r="M27" s="375" t="s">
        <v>630</v>
      </c>
      <c r="Y27" s="393"/>
      <c r="Z27" s="393"/>
      <c r="AA27" s="393" t="s">
        <v>94</v>
      </c>
      <c r="AB27" s="393">
        <v>15</v>
      </c>
      <c r="AC27" s="393">
        <v>10</v>
      </c>
      <c r="AD27" s="393">
        <v>8</v>
      </c>
      <c r="AE27" s="393">
        <v>4</v>
      </c>
      <c r="AF27" s="393">
        <v>3</v>
      </c>
      <c r="AG27" s="393">
        <v>2</v>
      </c>
      <c r="AH27" s="393">
        <v>1</v>
      </c>
      <c r="AI27" s="393">
        <v>0</v>
      </c>
      <c r="AJ27" s="393">
        <v>0</v>
      </c>
      <c r="AK27" s="393">
        <v>0</v>
      </c>
    </row>
    <row r="28" spans="1:37" ht="18.75" customHeight="1" x14ac:dyDescent="0.25">
      <c r="A28" s="423" t="s">
        <v>59</v>
      </c>
      <c r="B28" s="502" t="str">
        <f>E13</f>
        <v>Grósz</v>
      </c>
      <c r="C28" s="502"/>
      <c r="D28" s="494" t="s">
        <v>684</v>
      </c>
      <c r="E28" s="495"/>
      <c r="F28" s="514" t="s">
        <v>685</v>
      </c>
      <c r="G28" s="495"/>
      <c r="H28" s="506" t="s">
        <v>686</v>
      </c>
      <c r="I28" s="498"/>
      <c r="J28" s="497"/>
      <c r="K28" s="497"/>
      <c r="L28" s="297"/>
      <c r="M28" s="375" t="s">
        <v>645</v>
      </c>
      <c r="Y28" s="393"/>
      <c r="Z28" s="393"/>
      <c r="AA28" s="393" t="s">
        <v>94</v>
      </c>
      <c r="AB28" s="393">
        <v>15</v>
      </c>
      <c r="AC28" s="393">
        <v>10</v>
      </c>
      <c r="AD28" s="393">
        <v>8</v>
      </c>
      <c r="AE28" s="393">
        <v>4</v>
      </c>
      <c r="AF28" s="393">
        <v>3</v>
      </c>
      <c r="AG28" s="393">
        <v>2</v>
      </c>
      <c r="AH28" s="393">
        <v>1</v>
      </c>
      <c r="AI28" s="393">
        <v>0</v>
      </c>
      <c r="AJ28" s="393">
        <v>0</v>
      </c>
      <c r="AK28" s="393">
        <v>0</v>
      </c>
    </row>
    <row r="29" spans="1:37" x14ac:dyDescent="0.25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376"/>
      <c r="Y29" s="393"/>
      <c r="Z29" s="393"/>
      <c r="AA29" s="393" t="s">
        <v>90</v>
      </c>
      <c r="AB29" s="393">
        <v>10</v>
      </c>
      <c r="AC29" s="393">
        <v>6</v>
      </c>
      <c r="AD29" s="393">
        <v>4</v>
      </c>
      <c r="AE29" s="393">
        <v>2</v>
      </c>
      <c r="AF29" s="393">
        <v>1</v>
      </c>
      <c r="AG29" s="393">
        <v>0</v>
      </c>
      <c r="AH29" s="393">
        <v>0</v>
      </c>
      <c r="AI29" s="393">
        <v>0</v>
      </c>
      <c r="AJ29" s="393">
        <v>0</v>
      </c>
      <c r="AK29" s="393">
        <v>0</v>
      </c>
    </row>
    <row r="30" spans="1:37" ht="18.75" customHeight="1" x14ac:dyDescent="0.25">
      <c r="A30" s="297"/>
      <c r="B30" s="499"/>
      <c r="C30" s="499"/>
      <c r="D30" s="498" t="str">
        <f>E15</f>
        <v>Varga</v>
      </c>
      <c r="E30" s="498"/>
      <c r="F30" s="498" t="str">
        <f>E17</f>
        <v>Papp</v>
      </c>
      <c r="G30" s="498"/>
      <c r="H30" s="512" t="str">
        <f>E19</f>
        <v>Nagy</v>
      </c>
      <c r="I30" s="513"/>
      <c r="J30" s="498" t="str">
        <f>E21</f>
        <v>Zahorán</v>
      </c>
      <c r="K30" s="498"/>
      <c r="L30" s="297"/>
      <c r="M30" s="376"/>
      <c r="Y30" s="393"/>
      <c r="Z30" s="393"/>
      <c r="AA30" s="393" t="s">
        <v>91</v>
      </c>
      <c r="AB30" s="393">
        <v>3</v>
      </c>
      <c r="AC30" s="393">
        <v>2</v>
      </c>
      <c r="AD30" s="393">
        <v>1</v>
      </c>
      <c r="AE30" s="393">
        <v>0</v>
      </c>
      <c r="AF30" s="393">
        <v>0</v>
      </c>
      <c r="AG30" s="393">
        <v>0</v>
      </c>
      <c r="AH30" s="393">
        <v>0</v>
      </c>
      <c r="AI30" s="393">
        <v>0</v>
      </c>
      <c r="AJ30" s="393">
        <v>0</v>
      </c>
      <c r="AK30" s="393">
        <v>0</v>
      </c>
    </row>
    <row r="31" spans="1:37" ht="18.75" customHeight="1" x14ac:dyDescent="0.25">
      <c r="A31" s="423" t="s">
        <v>60</v>
      </c>
      <c r="B31" s="510" t="str">
        <f>E15</f>
        <v>Varga</v>
      </c>
      <c r="C31" s="511"/>
      <c r="D31" s="497"/>
      <c r="E31" s="497"/>
      <c r="F31" s="494" t="s">
        <v>677</v>
      </c>
      <c r="G31" s="495"/>
      <c r="H31" s="494" t="s">
        <v>652</v>
      </c>
      <c r="I31" s="495"/>
      <c r="J31" s="506" t="s">
        <v>687</v>
      </c>
      <c r="K31" s="498"/>
      <c r="L31" s="297"/>
      <c r="M31" s="375" t="s">
        <v>155</v>
      </c>
    </row>
    <row r="32" spans="1:37" ht="18.75" customHeight="1" x14ac:dyDescent="0.25">
      <c r="A32" s="423" t="s">
        <v>61</v>
      </c>
      <c r="B32" s="502" t="str">
        <f>E17</f>
        <v>Papp</v>
      </c>
      <c r="C32" s="502"/>
      <c r="D32" s="494" t="s">
        <v>684</v>
      </c>
      <c r="E32" s="495"/>
      <c r="F32" s="497"/>
      <c r="G32" s="497"/>
      <c r="H32" s="494" t="s">
        <v>652</v>
      </c>
      <c r="I32" s="495"/>
      <c r="J32" s="494" t="s">
        <v>681</v>
      </c>
      <c r="K32" s="495"/>
      <c r="L32" s="297"/>
      <c r="M32" s="375" t="s">
        <v>630</v>
      </c>
    </row>
    <row r="33" spans="1:19" ht="18.75" customHeight="1" x14ac:dyDescent="0.25">
      <c r="A33" s="423" t="s">
        <v>65</v>
      </c>
      <c r="B33" s="502" t="str">
        <f>E19</f>
        <v>Nagy</v>
      </c>
      <c r="C33" s="502"/>
      <c r="D33" s="494" t="s">
        <v>690</v>
      </c>
      <c r="E33" s="495"/>
      <c r="F33" s="494" t="s">
        <v>690</v>
      </c>
      <c r="G33" s="495"/>
      <c r="H33" s="497"/>
      <c r="I33" s="497"/>
      <c r="J33" s="494" t="s">
        <v>690</v>
      </c>
      <c r="K33" s="495"/>
      <c r="L33" s="297"/>
      <c r="M33" s="375"/>
    </row>
    <row r="34" spans="1:19" ht="18.75" customHeight="1" x14ac:dyDescent="0.25">
      <c r="A34" s="423" t="s">
        <v>101</v>
      </c>
      <c r="B34" s="502" t="str">
        <f>E21</f>
        <v>Zahorán</v>
      </c>
      <c r="C34" s="502"/>
      <c r="D34" s="494" t="s">
        <v>688</v>
      </c>
      <c r="E34" s="495"/>
      <c r="F34" s="494" t="s">
        <v>676</v>
      </c>
      <c r="G34" s="495"/>
      <c r="H34" s="506" t="s">
        <v>652</v>
      </c>
      <c r="I34" s="498"/>
      <c r="J34" s="497"/>
      <c r="K34" s="497"/>
      <c r="L34" s="297"/>
      <c r="M34" s="375" t="s">
        <v>629</v>
      </c>
    </row>
    <row r="35" spans="1:19" ht="18.75" customHeight="1" x14ac:dyDescent="0.25">
      <c r="A35" s="377"/>
      <c r="B35" s="378"/>
      <c r="C35" s="378"/>
      <c r="D35" s="377"/>
      <c r="E35" s="377"/>
      <c r="F35" s="377"/>
      <c r="G35" s="377"/>
      <c r="H35" s="377"/>
      <c r="I35" s="377"/>
      <c r="J35" s="297"/>
      <c r="K35" s="297"/>
      <c r="L35" s="297"/>
      <c r="M35" s="379"/>
    </row>
    <row r="36" spans="1:19" x14ac:dyDescent="0.25">
      <c r="A36" s="297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</row>
    <row r="37" spans="1:19" x14ac:dyDescent="0.25">
      <c r="A37" s="297" t="s">
        <v>45</v>
      </c>
      <c r="B37" s="297"/>
      <c r="C37" s="508" t="s">
        <v>333</v>
      </c>
      <c r="D37" s="509"/>
      <c r="E37" s="336" t="s">
        <v>63</v>
      </c>
      <c r="F37" s="507" t="s">
        <v>339</v>
      </c>
      <c r="G37" s="507"/>
      <c r="H37" s="297"/>
      <c r="I37" s="489" t="s">
        <v>686</v>
      </c>
      <c r="J37" s="297"/>
      <c r="K37" s="297"/>
      <c r="L37" s="297"/>
      <c r="M37" s="297"/>
    </row>
    <row r="38" spans="1:19" x14ac:dyDescent="0.25">
      <c r="A38" s="297"/>
      <c r="B38" s="297"/>
      <c r="C38" s="297"/>
      <c r="D38" s="297"/>
      <c r="E38" s="297"/>
      <c r="F38" s="336"/>
      <c r="G38" s="336"/>
      <c r="H38" s="297"/>
      <c r="I38" s="297"/>
      <c r="J38" s="297"/>
      <c r="K38" s="297"/>
      <c r="L38" s="297"/>
      <c r="M38" s="297"/>
    </row>
    <row r="39" spans="1:19" x14ac:dyDescent="0.25">
      <c r="A39" s="297" t="s">
        <v>62</v>
      </c>
      <c r="B39" s="297"/>
      <c r="C39" s="508" t="s">
        <v>329</v>
      </c>
      <c r="D39" s="509"/>
      <c r="E39" s="336" t="s">
        <v>63</v>
      </c>
      <c r="F39" s="507" t="s">
        <v>340</v>
      </c>
      <c r="G39" s="507"/>
      <c r="H39" s="297"/>
      <c r="I39" s="489" t="s">
        <v>682</v>
      </c>
      <c r="J39" s="297"/>
      <c r="K39" s="297"/>
      <c r="L39" s="297"/>
      <c r="M39" s="297"/>
    </row>
    <row r="40" spans="1:19" x14ac:dyDescent="0.25">
      <c r="A40" s="297"/>
      <c r="B40" s="297"/>
      <c r="C40" s="374"/>
      <c r="D40" s="374"/>
      <c r="E40" s="336"/>
      <c r="F40" s="374"/>
      <c r="G40" s="374"/>
      <c r="H40" s="297"/>
      <c r="I40" s="297"/>
      <c r="J40" s="297"/>
      <c r="K40" s="297"/>
      <c r="L40" s="297"/>
      <c r="M40" s="297"/>
    </row>
    <row r="41" spans="1:19" x14ac:dyDescent="0.25">
      <c r="A41" s="297" t="s">
        <v>64</v>
      </c>
      <c r="B41" s="297"/>
      <c r="C41" s="507" t="s">
        <v>330</v>
      </c>
      <c r="D41" s="507"/>
      <c r="E41" s="336" t="s">
        <v>63</v>
      </c>
      <c r="F41" s="508" t="s">
        <v>336</v>
      </c>
      <c r="G41" s="509"/>
      <c r="H41" s="297"/>
      <c r="I41" s="489" t="s">
        <v>689</v>
      </c>
      <c r="J41" s="297"/>
      <c r="K41" s="297"/>
      <c r="L41" s="297"/>
      <c r="M41" s="297"/>
    </row>
    <row r="42" spans="1:19" x14ac:dyDescent="0.25">
      <c r="A42" s="297"/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</row>
    <row r="43" spans="1:19" x14ac:dyDescent="0.25">
      <c r="A43" s="337" t="s">
        <v>102</v>
      </c>
      <c r="B43" s="297"/>
      <c r="C43" s="509">
        <f>IF(M25=4,B25,IF(M26=4,B26,IF(M27=4,B27,IF(M28=4,B28,))))</f>
        <v>0</v>
      </c>
      <c r="D43" s="509"/>
      <c r="E43" s="336" t="s">
        <v>63</v>
      </c>
      <c r="F43" s="509" t="str">
        <f>IF(M31=3,B31,IF(M32=3,B32,IF(M33=4,B33,IF(M34=4,B34,""))))</f>
        <v/>
      </c>
      <c r="G43" s="509"/>
      <c r="H43" s="297"/>
      <c r="I43" s="275"/>
      <c r="J43" s="297"/>
      <c r="K43" s="297"/>
      <c r="L43" s="297"/>
      <c r="M43" s="297"/>
      <c r="O43" s="328"/>
      <c r="P43" s="328"/>
      <c r="Q43" s="328"/>
      <c r="R43" s="328"/>
      <c r="S43" s="328"/>
    </row>
    <row r="44" spans="1:19" x14ac:dyDescent="0.25">
      <c r="A44" s="297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75"/>
      <c r="M44" s="297"/>
      <c r="O44" s="328"/>
      <c r="P44" s="338"/>
      <c r="Q44" s="338"/>
      <c r="R44" s="339"/>
      <c r="S44" s="328"/>
    </row>
    <row r="45" spans="1:19" x14ac:dyDescent="0.25">
      <c r="A45" s="160" t="s">
        <v>32</v>
      </c>
      <c r="B45" s="161"/>
      <c r="C45" s="231"/>
      <c r="D45" s="344" t="s">
        <v>3</v>
      </c>
      <c r="E45" s="345" t="s">
        <v>34</v>
      </c>
      <c r="F45" s="363"/>
      <c r="G45" s="344" t="s">
        <v>3</v>
      </c>
      <c r="H45" s="345" t="s">
        <v>41</v>
      </c>
      <c r="I45" s="198"/>
      <c r="J45" s="345" t="s">
        <v>42</v>
      </c>
      <c r="K45" s="197" t="s">
        <v>43</v>
      </c>
      <c r="L45" s="33"/>
      <c r="M45" s="363"/>
      <c r="O45" s="328"/>
      <c r="P45" s="340"/>
      <c r="Q45" s="340"/>
      <c r="R45" s="341"/>
      <c r="S45" s="328"/>
    </row>
    <row r="46" spans="1:19" x14ac:dyDescent="0.25">
      <c r="A46" s="308" t="s">
        <v>33</v>
      </c>
      <c r="B46" s="309"/>
      <c r="C46" s="311"/>
      <c r="D46" s="346">
        <v>1</v>
      </c>
      <c r="E46" s="501" t="e">
        <f>IF(D46&gt;$R$47,,UPPER(VLOOKUP(D46,#REF!,2)))</f>
        <v>#REF!</v>
      </c>
      <c r="F46" s="501"/>
      <c r="G46" s="357" t="s">
        <v>4</v>
      </c>
      <c r="H46" s="309"/>
      <c r="I46" s="347"/>
      <c r="J46" s="358"/>
      <c r="K46" s="303" t="s">
        <v>35</v>
      </c>
      <c r="L46" s="364"/>
      <c r="M46" s="348"/>
      <c r="O46" s="328"/>
      <c r="P46" s="341"/>
      <c r="Q46" s="342"/>
      <c r="R46" s="341"/>
      <c r="S46" s="328"/>
    </row>
    <row r="47" spans="1:19" x14ac:dyDescent="0.25">
      <c r="A47" s="312" t="s">
        <v>40</v>
      </c>
      <c r="B47" s="196"/>
      <c r="C47" s="314"/>
      <c r="D47" s="349">
        <v>2</v>
      </c>
      <c r="E47" s="496" t="e">
        <f>IF(D47&gt;$R$47,,UPPER(VLOOKUP(D47,#REF!,2)))</f>
        <v>#REF!</v>
      </c>
      <c r="F47" s="496"/>
      <c r="G47" s="359" t="s">
        <v>5</v>
      </c>
      <c r="H47" s="350"/>
      <c r="I47" s="351"/>
      <c r="J47" s="84"/>
      <c r="K47" s="361"/>
      <c r="L47" s="275"/>
      <c r="M47" s="356"/>
      <c r="O47" s="328"/>
      <c r="P47" s="340"/>
      <c r="Q47" s="340"/>
      <c r="R47" s="343" t="e">
        <f>MIN(4,#REF!)</f>
        <v>#REF!</v>
      </c>
      <c r="S47" s="328"/>
    </row>
    <row r="48" spans="1:19" x14ac:dyDescent="0.25">
      <c r="A48" s="212"/>
      <c r="B48" s="213"/>
      <c r="C48" s="214"/>
      <c r="D48" s="349"/>
      <c r="E48" s="353"/>
      <c r="F48" s="354"/>
      <c r="G48" s="359" t="s">
        <v>6</v>
      </c>
      <c r="H48" s="350"/>
      <c r="I48" s="351"/>
      <c r="J48" s="84"/>
      <c r="K48" s="303" t="s">
        <v>36</v>
      </c>
      <c r="L48" s="364"/>
      <c r="M48" s="348"/>
      <c r="O48" s="328"/>
      <c r="P48" s="341"/>
      <c r="Q48" s="342"/>
      <c r="R48" s="341"/>
      <c r="S48" s="328"/>
    </row>
    <row r="49" spans="1:19" x14ac:dyDescent="0.25">
      <c r="A49" s="186"/>
      <c r="B49" s="224"/>
      <c r="C49" s="187"/>
      <c r="D49" s="349"/>
      <c r="E49" s="353"/>
      <c r="F49" s="354"/>
      <c r="G49" s="359" t="s">
        <v>7</v>
      </c>
      <c r="H49" s="350"/>
      <c r="I49" s="351"/>
      <c r="J49" s="84"/>
      <c r="K49" s="362"/>
      <c r="L49" s="354"/>
      <c r="M49" s="352"/>
      <c r="O49" s="328"/>
      <c r="P49" s="341"/>
      <c r="Q49" s="342"/>
      <c r="R49" s="341"/>
      <c r="S49" s="328"/>
    </row>
    <row r="50" spans="1:19" x14ac:dyDescent="0.25">
      <c r="A50" s="200"/>
      <c r="B50" s="215"/>
      <c r="C50" s="230"/>
      <c r="D50" s="349"/>
      <c r="E50" s="353"/>
      <c r="F50" s="354"/>
      <c r="G50" s="359" t="s">
        <v>8</v>
      </c>
      <c r="H50" s="350"/>
      <c r="I50" s="351"/>
      <c r="J50" s="84"/>
      <c r="K50" s="312"/>
      <c r="L50" s="275"/>
      <c r="M50" s="356"/>
      <c r="O50" s="328"/>
      <c r="P50" s="340"/>
      <c r="Q50" s="340"/>
      <c r="R50" s="341"/>
      <c r="S50" s="328"/>
    </row>
    <row r="51" spans="1:19" x14ac:dyDescent="0.25">
      <c r="A51" s="201"/>
      <c r="B51" s="216"/>
      <c r="C51" s="187"/>
      <c r="D51" s="349"/>
      <c r="E51" s="353"/>
      <c r="F51" s="354"/>
      <c r="G51" s="359" t="s">
        <v>9</v>
      </c>
      <c r="H51" s="350"/>
      <c r="I51" s="351"/>
      <c r="J51" s="84"/>
      <c r="K51" s="303" t="s">
        <v>28</v>
      </c>
      <c r="L51" s="364"/>
      <c r="M51" s="348"/>
      <c r="O51" s="328"/>
      <c r="P51" s="341"/>
      <c r="Q51" s="342"/>
      <c r="R51" s="341"/>
      <c r="S51" s="328"/>
    </row>
    <row r="52" spans="1:19" x14ac:dyDescent="0.25">
      <c r="A52" s="201"/>
      <c r="B52" s="216"/>
      <c r="C52" s="210"/>
      <c r="D52" s="349"/>
      <c r="E52" s="353"/>
      <c r="F52" s="354"/>
      <c r="G52" s="359" t="s">
        <v>10</v>
      </c>
      <c r="H52" s="350"/>
      <c r="I52" s="351"/>
      <c r="J52" s="84"/>
      <c r="K52" s="362"/>
      <c r="L52" s="354"/>
      <c r="M52" s="352"/>
      <c r="O52" s="328"/>
      <c r="P52" s="341"/>
      <c r="Q52" s="342"/>
      <c r="R52" s="343"/>
      <c r="S52" s="328"/>
    </row>
    <row r="53" spans="1:19" x14ac:dyDescent="0.25">
      <c r="A53" s="202"/>
      <c r="B53" s="199"/>
      <c r="C53" s="211"/>
      <c r="D53" s="355"/>
      <c r="E53" s="189"/>
      <c r="F53" s="275"/>
      <c r="G53" s="360" t="s">
        <v>11</v>
      </c>
      <c r="H53" s="196"/>
      <c r="I53" s="305"/>
      <c r="J53" s="191"/>
      <c r="K53" s="312" t="str">
        <f>L4</f>
        <v>Kovács Zoltán</v>
      </c>
      <c r="L53" s="275"/>
      <c r="M53" s="356"/>
      <c r="O53" s="328"/>
      <c r="P53" s="328"/>
      <c r="Q53" s="328"/>
      <c r="R53" s="328"/>
      <c r="S53" s="328"/>
    </row>
    <row r="54" spans="1:19" x14ac:dyDescent="0.25">
      <c r="O54" s="328"/>
      <c r="P54" s="328"/>
      <c r="Q54" s="328"/>
      <c r="R54" s="328"/>
      <c r="S54" s="328"/>
    </row>
  </sheetData>
  <mergeCells count="62">
    <mergeCell ref="A1:F1"/>
    <mergeCell ref="A4:C4"/>
    <mergeCell ref="B24:C24"/>
    <mergeCell ref="D24:E24"/>
    <mergeCell ref="F24:G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F28:G28"/>
    <mergeCell ref="H28:I28"/>
    <mergeCell ref="J30:K30"/>
    <mergeCell ref="B31:C31"/>
    <mergeCell ref="D31:E31"/>
    <mergeCell ref="F31:G31"/>
    <mergeCell ref="H31:I31"/>
    <mergeCell ref="J31:K31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J28:K28"/>
    <mergeCell ref="E47:F47"/>
    <mergeCell ref="C43:D43"/>
    <mergeCell ref="F43:G43"/>
    <mergeCell ref="B34:C34"/>
    <mergeCell ref="D34:E34"/>
    <mergeCell ref="F34:G34"/>
    <mergeCell ref="C39:D39"/>
    <mergeCell ref="F39:G39"/>
    <mergeCell ref="C41:D41"/>
    <mergeCell ref="F41:G41"/>
    <mergeCell ref="E46:F46"/>
    <mergeCell ref="H34:I34"/>
    <mergeCell ref="J34:K34"/>
    <mergeCell ref="C37:D37"/>
    <mergeCell ref="F37:G37"/>
    <mergeCell ref="H24:I24"/>
    <mergeCell ref="J24:K24"/>
    <mergeCell ref="J25:K25"/>
    <mergeCell ref="J26:K26"/>
    <mergeCell ref="J27:K27"/>
  </mergeCells>
  <conditionalFormatting sqref="R52 R47">
    <cfRule type="expression" dxfId="76" priority="2" stopIfTrue="1">
      <formula>$O$1="CU"</formula>
    </cfRule>
  </conditionalFormatting>
  <conditionalFormatting sqref="E7 E9 E11 E13 E15 E17 E19:E21">
    <cfRule type="cellIs" dxfId="75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18</vt:i4>
      </vt:variant>
    </vt:vector>
  </HeadingPairs>
  <TitlesOfParts>
    <vt:vector size="39" baseType="lpstr">
      <vt:lpstr>Altalanos</vt:lpstr>
      <vt:lpstr>Birók</vt:lpstr>
      <vt:lpstr>Nevezések</vt:lpstr>
      <vt:lpstr>Játékrend </vt:lpstr>
      <vt:lpstr>V. kcs. "A" leány</vt:lpstr>
      <vt:lpstr>II.kcs. "B" leány</vt:lpstr>
      <vt:lpstr>V.kcs. "B" leány</vt:lpstr>
      <vt:lpstr>II. kcs. "A" fiú</vt:lpstr>
      <vt:lpstr>I. kcs. "A" fiú</vt:lpstr>
      <vt:lpstr>IV. kcs. "A" fiú</vt:lpstr>
      <vt:lpstr>IV. kcs. "B" fiú</vt:lpstr>
      <vt:lpstr>III.kcs. "B" leány</vt:lpstr>
      <vt:lpstr>II.kcs. "B" fiú</vt:lpstr>
      <vt:lpstr>VI.kcs. "A" fiú</vt:lpstr>
      <vt:lpstr>III.kcs. fiú "B"</vt:lpstr>
      <vt:lpstr>VI. leány "B"</vt:lpstr>
      <vt:lpstr>VII. kcs. fiú "A"</vt:lpstr>
      <vt:lpstr>VI.kcs. "B"</vt:lpstr>
      <vt:lpstr>IV.kcs. leány "B"</vt:lpstr>
      <vt:lpstr>V.kcs. fiú "A"</vt:lpstr>
      <vt:lpstr>III.kcs. fiú "A"</vt:lpstr>
      <vt:lpstr>Birók!Nyomtatási_terület</vt:lpstr>
      <vt:lpstr>'I. kcs. "A" fiú'!Nyomtatási_terület</vt:lpstr>
      <vt:lpstr>'II. kcs. "A" fiú'!Nyomtatási_terület</vt:lpstr>
      <vt:lpstr>'II.kcs. "B" fiú'!Nyomtatási_terület</vt:lpstr>
      <vt:lpstr>'II.kcs. "B" leány'!Nyomtatási_terület</vt:lpstr>
      <vt:lpstr>'III.kcs. "B" leány'!Nyomtatási_terület</vt:lpstr>
      <vt:lpstr>'III.kcs. fiú "A"'!Nyomtatási_terület</vt:lpstr>
      <vt:lpstr>'III.kcs. fiú "B"'!Nyomtatási_terület</vt:lpstr>
      <vt:lpstr>'IV. kcs. "A" fiú'!Nyomtatási_terület</vt:lpstr>
      <vt:lpstr>'IV. kcs. "B" fiú'!Nyomtatási_terület</vt:lpstr>
      <vt:lpstr>'IV.kcs. leány "B"'!Nyomtatási_terület</vt:lpstr>
      <vt:lpstr>'V. kcs. "A" leány'!Nyomtatási_terület</vt:lpstr>
      <vt:lpstr>'V.kcs. "B" leány'!Nyomtatási_terület</vt:lpstr>
      <vt:lpstr>'V.kcs. fiú "A"'!Nyomtatási_terület</vt:lpstr>
      <vt:lpstr>'VI. leány "B"'!Nyomtatási_terület</vt:lpstr>
      <vt:lpstr>'VI.kcs. "A" fiú'!Nyomtatási_terület</vt:lpstr>
      <vt:lpstr>'VI.kcs. "B"'!Nyomtatási_terület</vt:lpstr>
      <vt:lpstr>'VII. kcs. fiú "A"'!Nyomtatási_terület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Dávid Szilvia</cp:lastModifiedBy>
  <cp:lastPrinted>2016-03-12T10:05:59Z</cp:lastPrinted>
  <dcterms:created xsi:type="dcterms:W3CDTF">1998-01-18T23:10:02Z</dcterms:created>
  <dcterms:modified xsi:type="dcterms:W3CDTF">2023-05-02T14:27:40Z</dcterms:modified>
  <cp:category>Forms</cp:category>
</cp:coreProperties>
</file>